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Tugas dan Materi D4 TPPIS\SEMESTER 7\Estimasi Biaya Pemeliharaan Infrastruktur\SUL\"/>
    </mc:Choice>
  </mc:AlternateContent>
  <bookViews>
    <workbookView xWindow="0" yWindow="0" windowWidth="10560" windowHeight="6945" tabRatio="853" activeTab="5"/>
  </bookViews>
  <sheets>
    <sheet name="DATA TEKNIS" sheetId="1" r:id="rId1"/>
    <sheet name="Asumsi" sheetId="22" r:id="rId2"/>
    <sheet name="Harga Dasar" sheetId="23" r:id="rId3"/>
    <sheet name="AHSP" sheetId="21" r:id="rId4"/>
    <sheet name="OP TAHUNAN" sheetId="5" r:id="rId5"/>
    <sheet name="BERKALA &amp; KHUSUS" sheetId="31" r:id="rId6"/>
    <sheet name="Upah_Bahan" sheetId="32" r:id="rId7"/>
    <sheet name="AKNOP" sheetId="27" r:id="rId8"/>
  </sheets>
  <externalReferences>
    <externalReference r:id="rId9"/>
  </externalReferences>
  <definedNames>
    <definedName name="_xlnm.Print_Area" localSheetId="3">AHSP!$A$1:$F$1032</definedName>
    <definedName name="_xlnm.Print_Area" localSheetId="7">AKNOP!$A$1:$V$106</definedName>
    <definedName name="_xlnm.Print_Area" localSheetId="1">Asumsi!$A$1:$F$1748</definedName>
    <definedName name="_xlnm.Print_Area" localSheetId="5">'BERKALA &amp; KHUSUS'!$A$1:$I$66</definedName>
    <definedName name="_xlnm.Print_Area" localSheetId="0">'DATA TEKNIS'!$B$1:$F$57</definedName>
    <definedName name="_xlnm.Print_Area" localSheetId="2">'Harga Dasar'!$A$1:$I$54</definedName>
    <definedName name="_xlnm.Print_Area" localSheetId="4">'OP TAHUNAN'!$A$1:$X$174</definedName>
    <definedName name="_xlnm.Print_Area" localSheetId="6">Upah_Bahan!$A$1:$M$847</definedName>
    <definedName name="_xlnm.Print_Titles" localSheetId="7">AKNOP!$1:$9</definedName>
    <definedName name="_xlnm.Print_Titles" localSheetId="4">'OP TAHUNAN'!$A:$F,'OP TAHUNAN'!$2:$4</definedName>
    <definedName name="_xlnm.Print_Titles" localSheetId="6">Upah_Bahan!$2:$2</definedName>
    <definedName name="Z_7645E902_36D8_444C_AA0C_EAE3AEAFFDB8_.wvu.Cols" localSheetId="0" hidden="1">'DATA TEKNIS'!$A:$A</definedName>
    <definedName name="Z_7645E902_36D8_444C_AA0C_EAE3AEAFFDB8_.wvu.Cols" localSheetId="4" hidden="1">'OP TAHUNAN'!$Q:$Q,'OP TAHUNAN'!$R:$R</definedName>
    <definedName name="Z_7645E902_36D8_444C_AA0C_EAE3AEAFFDB8_.wvu.PrintArea" localSheetId="0" hidden="1">'DATA TEKNIS'!$B$1:$F$61</definedName>
    <definedName name="Z_7645E902_36D8_444C_AA0C_EAE3AEAFFDB8_.wvu.PrintArea" localSheetId="4" hidden="1">'OP TAHUNAN'!$A$1:$Q$174</definedName>
    <definedName name="Z_7645E902_36D8_444C_AA0C_EAE3AEAFFDB8_.wvu.PrintTitles" localSheetId="4" hidden="1">'OP TAHUNAN'!$2:$4</definedName>
    <definedName name="Z_7645E902_36D8_444C_AA0C_EAE3AEAFFDB8_.wvu.Rows" localSheetId="4" hidden="1">'OP TAHUNAN'!#REF!,'OP TAHUNAN'!#REF!</definedName>
  </definedNames>
  <calcPr calcId="162913"/>
  <customWorkbookViews>
    <customWorkbookView name="6" guid="{7645E902-36D8-444C-AA0C-EAE3AEAFFDB8}" maximized="1" xWindow="1" yWindow="1" windowWidth="1024" windowHeight="543" tabRatio="842" activeSheetId="4"/>
  </customWorkbookViews>
</workbook>
</file>

<file path=xl/calcChain.xml><?xml version="1.0" encoding="utf-8"?>
<calcChain xmlns="http://schemas.openxmlformats.org/spreadsheetml/2006/main">
  <c r="L544" i="32" l="1"/>
  <c r="T158" i="5"/>
  <c r="T157" i="5"/>
  <c r="T156" i="5"/>
  <c r="T155" i="5"/>
  <c r="S155" i="5"/>
  <c r="T144" i="5"/>
  <c r="V144" i="5" s="1"/>
  <c r="T121" i="5"/>
  <c r="T111" i="5"/>
  <c r="T159" i="5"/>
  <c r="S157" i="5"/>
  <c r="I6" i="31"/>
  <c r="T53" i="5"/>
  <c r="V53" i="5" s="1"/>
  <c r="T172" i="5" l="1"/>
  <c r="T136" i="5"/>
  <c r="T35" i="5"/>
  <c r="T14" i="5"/>
  <c r="E1075" i="22"/>
  <c r="E314" i="22"/>
  <c r="E313" i="22"/>
  <c r="E292" i="22"/>
  <c r="S136" i="5" l="1"/>
  <c r="C443" i="22"/>
  <c r="D445" i="21"/>
  <c r="E293" i="22"/>
  <c r="E239" i="22"/>
  <c r="E154" i="22" l="1"/>
  <c r="E170" i="22" l="1"/>
  <c r="E25" i="21"/>
  <c r="F12" i="21"/>
  <c r="E56" i="22"/>
  <c r="E42" i="22" l="1"/>
  <c r="E29" i="22" l="1"/>
  <c r="G41" i="23"/>
  <c r="D13" i="21"/>
  <c r="E1579" i="22" l="1"/>
  <c r="E1535" i="22"/>
  <c r="E1491" i="22"/>
  <c r="E1447" i="22"/>
  <c r="E646" i="22"/>
  <c r="E602" i="22"/>
  <c r="E558" i="22"/>
  <c r="D96" i="27" l="1"/>
  <c r="D97" i="27"/>
  <c r="I10" i="31"/>
  <c r="I11" i="31"/>
  <c r="I12" i="31"/>
  <c r="S92" i="27"/>
  <c r="R92" i="27"/>
  <c r="Q92" i="27"/>
  <c r="C92" i="27"/>
  <c r="I62" i="31"/>
  <c r="I61" i="31" s="1"/>
  <c r="S96" i="27"/>
  <c r="R96" i="27"/>
  <c r="Q96" i="27"/>
  <c r="I9" i="31"/>
  <c r="Q73" i="27"/>
  <c r="Q74" i="27" s="1"/>
  <c r="D48" i="27"/>
  <c r="S74" i="27"/>
  <c r="S73" i="27"/>
  <c r="E502" i="21"/>
  <c r="E501" i="21"/>
  <c r="C502" i="21"/>
  <c r="R74" i="27" s="1"/>
  <c r="C501" i="21"/>
  <c r="R73" i="27" s="1"/>
  <c r="D502" i="21"/>
  <c r="D501" i="21"/>
  <c r="B502" i="21"/>
  <c r="D74" i="27" s="1"/>
  <c r="B501" i="21"/>
  <c r="D73" i="27" s="1"/>
  <c r="B494" i="21"/>
  <c r="C128" i="5" s="1"/>
  <c r="G53" i="23"/>
  <c r="G52" i="23"/>
  <c r="S97" i="27" l="1"/>
  <c r="T97" i="27" s="1"/>
  <c r="F502" i="21"/>
  <c r="T92" i="27"/>
  <c r="F501" i="21"/>
  <c r="F503" i="21" s="1"/>
  <c r="T96" i="27"/>
  <c r="I13" i="31"/>
  <c r="T74" i="27"/>
  <c r="T73" i="27"/>
  <c r="E1377" i="22"/>
  <c r="E1391" i="22"/>
  <c r="E43" i="22"/>
  <c r="J13" i="32"/>
  <c r="J604" i="32"/>
  <c r="F75" i="22"/>
  <c r="C46" i="21" s="1"/>
  <c r="E604" i="32" s="1"/>
  <c r="F72" i="22"/>
  <c r="D72" i="22"/>
  <c r="C72" i="22"/>
  <c r="E65" i="22"/>
  <c r="E68" i="22" s="1"/>
  <c r="E75" i="22" s="1"/>
  <c r="D46" i="21" s="1"/>
  <c r="F604" i="32" s="1"/>
  <c r="E215" i="22"/>
  <c r="E47" i="22"/>
  <c r="E19" i="22"/>
  <c r="E12" i="21"/>
  <c r="E13" i="21"/>
  <c r="E14" i="21"/>
  <c r="E29" i="21"/>
  <c r="E30" i="21"/>
  <c r="E31" i="21"/>
  <c r="E32" i="21"/>
  <c r="E43" i="21"/>
  <c r="G28" i="32" s="1"/>
  <c r="E46" i="21"/>
  <c r="G604" i="32" s="1"/>
  <c r="E15" i="22"/>
  <c r="E28" i="22" s="1"/>
  <c r="E9" i="21"/>
  <c r="E8" i="21"/>
  <c r="I152" i="5"/>
  <c r="E1078" i="22" s="1"/>
  <c r="I142" i="5"/>
  <c r="T95" i="27" l="1"/>
  <c r="E7" i="21"/>
  <c r="G13" i="32"/>
  <c r="E72" i="22"/>
  <c r="J368" i="32"/>
  <c r="J403" i="32" s="1"/>
  <c r="J409" i="32" s="1"/>
  <c r="B163" i="21"/>
  <c r="J12" i="32"/>
  <c r="J28" i="32"/>
  <c r="C12" i="32"/>
  <c r="C28" i="32"/>
  <c r="C4" i="32"/>
  <c r="D43" i="21"/>
  <c r="F43" i="21" s="1"/>
  <c r="C43" i="21"/>
  <c r="E13" i="32" s="1"/>
  <c r="B43" i="21"/>
  <c r="C25" i="21"/>
  <c r="E12" i="32" s="1"/>
  <c r="D25" i="21"/>
  <c r="B25" i="21"/>
  <c r="C59" i="22"/>
  <c r="G603" i="32"/>
  <c r="C30" i="21"/>
  <c r="E403" i="32" s="1"/>
  <c r="C31" i="21"/>
  <c r="E409" i="32" s="1"/>
  <c r="C29" i="21"/>
  <c r="E368" i="32" s="1"/>
  <c r="B30" i="21"/>
  <c r="B31" i="21"/>
  <c r="B29" i="21"/>
  <c r="B21" i="21"/>
  <c r="A21" i="21"/>
  <c r="F56" i="22"/>
  <c r="C32" i="21" s="1"/>
  <c r="E603" i="32" s="1"/>
  <c r="C56" i="22"/>
  <c r="C52" i="22"/>
  <c r="G409" i="32"/>
  <c r="G403" i="32"/>
  <c r="G368" i="32"/>
  <c r="T11" i="5"/>
  <c r="S10" i="5"/>
  <c r="H12" i="32" s="1"/>
  <c r="T10" i="5"/>
  <c r="D32" i="21" s="1"/>
  <c r="S11" i="5"/>
  <c r="Q102" i="27"/>
  <c r="Q101" i="27"/>
  <c r="Q100" i="27"/>
  <c r="C91" i="27"/>
  <c r="C90" i="27"/>
  <c r="R91" i="27"/>
  <c r="S91" i="27"/>
  <c r="Q91" i="27"/>
  <c r="R90" i="27"/>
  <c r="S90" i="27"/>
  <c r="Q90" i="27"/>
  <c r="I59" i="31"/>
  <c r="I58" i="31" s="1"/>
  <c r="I56" i="31"/>
  <c r="I55" i="31" s="1"/>
  <c r="I64" i="31" l="1"/>
  <c r="H28" i="32"/>
  <c r="H13" i="32"/>
  <c r="H604" i="32"/>
  <c r="C13" i="32"/>
  <c r="C604" i="32"/>
  <c r="F28" i="32"/>
  <c r="F13" i="32"/>
  <c r="I28" i="32"/>
  <c r="I13" i="32"/>
  <c r="I604" i="32"/>
  <c r="F44" i="21"/>
  <c r="B32" i="21"/>
  <c r="C68" i="22"/>
  <c r="C75" i="22" s="1"/>
  <c r="B46" i="21" s="1"/>
  <c r="F603" i="32"/>
  <c r="F32" i="21"/>
  <c r="F12" i="32"/>
  <c r="F25" i="21"/>
  <c r="F27" i="21" s="1"/>
  <c r="E29" i="32"/>
  <c r="E28" i="32"/>
  <c r="F46" i="21"/>
  <c r="F47" i="21" s="1"/>
  <c r="G12" i="32"/>
  <c r="S42" i="27" s="1"/>
  <c r="I12" i="32"/>
  <c r="I603" i="32" s="1"/>
  <c r="H368" i="32"/>
  <c r="H403" i="32" s="1"/>
  <c r="H409" i="32" s="1"/>
  <c r="I368" i="32"/>
  <c r="I403" i="32" s="1"/>
  <c r="I409" i="32" s="1"/>
  <c r="C603" i="32"/>
  <c r="H603" i="32"/>
  <c r="J603" i="32"/>
  <c r="C368" i="32"/>
  <c r="C403" i="32" s="1"/>
  <c r="C409" i="32" s="1"/>
  <c r="E54" i="22"/>
  <c r="D30" i="21" s="1"/>
  <c r="F403" i="32" s="1"/>
  <c r="S30" i="27"/>
  <c r="J845" i="32"/>
  <c r="J846" i="32" s="1"/>
  <c r="J847" i="32" s="1"/>
  <c r="J599" i="32"/>
  <c r="E599" i="32"/>
  <c r="C599" i="32"/>
  <c r="J146" i="32"/>
  <c r="E146" i="32"/>
  <c r="C146" i="32"/>
  <c r="C399" i="32"/>
  <c r="C405" i="32" s="1"/>
  <c r="C411" i="32" s="1"/>
  <c r="C462" i="32" s="1"/>
  <c r="C8" i="32"/>
  <c r="C22" i="32" s="1"/>
  <c r="C24" i="32" s="1"/>
  <c r="J759" i="32"/>
  <c r="J765" i="32" s="1"/>
  <c r="J771" i="32" s="1"/>
  <c r="J777" i="32" s="1"/>
  <c r="J783" i="32" s="1"/>
  <c r="J760" i="32"/>
  <c r="J766" i="32" s="1"/>
  <c r="J772" i="32" s="1"/>
  <c r="J778" i="32" s="1"/>
  <c r="J784" i="32" s="1"/>
  <c r="J761" i="32"/>
  <c r="J767" i="32" s="1"/>
  <c r="J773" i="32" s="1"/>
  <c r="J779" i="32" s="1"/>
  <c r="J785" i="32" s="1"/>
  <c r="D761" i="32"/>
  <c r="D767" i="32" s="1"/>
  <c r="D773" i="32" s="1"/>
  <c r="D779" i="32" s="1"/>
  <c r="D785" i="32" s="1"/>
  <c r="D760" i="32"/>
  <c r="D766" i="32" s="1"/>
  <c r="D772" i="32" s="1"/>
  <c r="D778" i="32" s="1"/>
  <c r="D784" i="32" s="1"/>
  <c r="D759" i="32"/>
  <c r="D765" i="32" s="1"/>
  <c r="D771" i="32" s="1"/>
  <c r="D777" i="32" s="1"/>
  <c r="D783" i="32" s="1"/>
  <c r="D758" i="32"/>
  <c r="D764" i="32" s="1"/>
  <c r="D770" i="32" s="1"/>
  <c r="D776" i="32" s="1"/>
  <c r="D782" i="32" s="1"/>
  <c r="E567" i="32"/>
  <c r="E566" i="32"/>
  <c r="E565" i="32"/>
  <c r="E564" i="32"/>
  <c r="E563" i="32"/>
  <c r="J480" i="32"/>
  <c r="J482" i="32"/>
  <c r="J564" i="32" s="1"/>
  <c r="J483" i="32"/>
  <c r="J565" i="32" s="1"/>
  <c r="J484" i="32"/>
  <c r="J566" i="32" s="1"/>
  <c r="J485" i="32"/>
  <c r="J567" i="32" s="1"/>
  <c r="J481" i="32"/>
  <c r="J563" i="32" s="1"/>
  <c r="E484" i="32"/>
  <c r="E481" i="32"/>
  <c r="J432" i="32"/>
  <c r="J433" i="32"/>
  <c r="J434" i="32"/>
  <c r="E158" i="32"/>
  <c r="E157" i="32"/>
  <c r="E156" i="32"/>
  <c r="E155" i="32"/>
  <c r="E154" i="32"/>
  <c r="K118" i="32"/>
  <c r="L118" i="32"/>
  <c r="J113" i="32"/>
  <c r="J154" i="32" s="1"/>
  <c r="J114" i="32"/>
  <c r="J155" i="32" s="1"/>
  <c r="J115" i="32"/>
  <c r="J156" i="32" s="1"/>
  <c r="J116" i="32"/>
  <c r="J157" i="32" s="1"/>
  <c r="J117" i="32"/>
  <c r="J158" i="32" s="1"/>
  <c r="E117" i="32"/>
  <c r="E116" i="32"/>
  <c r="E115" i="32"/>
  <c r="E114" i="32"/>
  <c r="E113" i="32"/>
  <c r="T125" i="5"/>
  <c r="I116" i="32" s="1"/>
  <c r="I157" i="32" s="1"/>
  <c r="S125" i="5"/>
  <c r="H484" i="32" s="1"/>
  <c r="H566" i="32" s="1"/>
  <c r="D117" i="32"/>
  <c r="D158" i="32" s="1"/>
  <c r="D114" i="32"/>
  <c r="D155" i="32" s="1"/>
  <c r="D115" i="32"/>
  <c r="D156" i="32" s="1"/>
  <c r="D116" i="32"/>
  <c r="D157" i="32" s="1"/>
  <c r="D113" i="32"/>
  <c r="D154" i="32" s="1"/>
  <c r="E885" i="21"/>
  <c r="G462" i="32" s="1"/>
  <c r="E884" i="21"/>
  <c r="G411" i="32" s="1"/>
  <c r="E883" i="21"/>
  <c r="G405" i="32" s="1"/>
  <c r="E882" i="21"/>
  <c r="G399" i="32" s="1"/>
  <c r="C883" i="21"/>
  <c r="E405" i="32" s="1"/>
  <c r="C884" i="21"/>
  <c r="E411" i="32" s="1"/>
  <c r="C885" i="21"/>
  <c r="E462" i="32" s="1"/>
  <c r="C882" i="21"/>
  <c r="E399" i="32" s="1"/>
  <c r="B883" i="21"/>
  <c r="B884" i="21"/>
  <c r="B885" i="21"/>
  <c r="B882" i="21"/>
  <c r="E1426" i="22"/>
  <c r="D885" i="21" s="1"/>
  <c r="C1398" i="22"/>
  <c r="A1398" i="22"/>
  <c r="E1424" i="22"/>
  <c r="D883" i="21" s="1"/>
  <c r="F1420" i="22"/>
  <c r="C879" i="21" s="1"/>
  <c r="E22" i="32" s="1"/>
  <c r="E1420" i="22"/>
  <c r="D879" i="21" s="1"/>
  <c r="F22" i="32" s="1"/>
  <c r="D1420" i="22"/>
  <c r="C1420" i="22"/>
  <c r="B879" i="21" s="1"/>
  <c r="F1419" i="22"/>
  <c r="C878" i="21" s="1"/>
  <c r="E24" i="32" s="1"/>
  <c r="E1419" i="22"/>
  <c r="D878" i="21" s="1"/>
  <c r="F24" i="32" s="1"/>
  <c r="D1419" i="22"/>
  <c r="C1419" i="22"/>
  <c r="B878" i="21" s="1"/>
  <c r="B24" i="32" s="1"/>
  <c r="F1418" i="22"/>
  <c r="C877" i="21" s="1"/>
  <c r="E8" i="32" s="1"/>
  <c r="E1418" i="22"/>
  <c r="D877" i="21" s="1"/>
  <c r="F8" i="32" s="1"/>
  <c r="D1418" i="22"/>
  <c r="C1418" i="22"/>
  <c r="B877" i="21" s="1"/>
  <c r="E1409" i="22"/>
  <c r="E1423" i="22" s="1"/>
  <c r="B490" i="21"/>
  <c r="B478" i="21"/>
  <c r="B477" i="21"/>
  <c r="C497" i="22"/>
  <c r="A497" i="22"/>
  <c r="E525" i="22"/>
  <c r="D487" i="21" s="1"/>
  <c r="F785" i="32" s="1"/>
  <c r="C525" i="22"/>
  <c r="B487" i="21" s="1"/>
  <c r="E524" i="22"/>
  <c r="D486" i="21" s="1"/>
  <c r="F779" i="32" s="1"/>
  <c r="C524" i="22"/>
  <c r="B486" i="21" s="1"/>
  <c r="E523" i="22"/>
  <c r="D485" i="21" s="1"/>
  <c r="F773" i="32" s="1"/>
  <c r="C523" i="22"/>
  <c r="B485" i="21" s="1"/>
  <c r="E522" i="22"/>
  <c r="D484" i="21" s="1"/>
  <c r="F767" i="32" s="1"/>
  <c r="C522" i="22"/>
  <c r="B484" i="21" s="1"/>
  <c r="F521" i="22"/>
  <c r="C483" i="21" s="1"/>
  <c r="E761" i="32" s="1"/>
  <c r="E521" i="22"/>
  <c r="D483" i="21" s="1"/>
  <c r="F761" i="32" s="1"/>
  <c r="C521" i="22"/>
  <c r="B483" i="21" s="1"/>
  <c r="E520" i="22"/>
  <c r="D482" i="21" s="1"/>
  <c r="F485" i="32" s="1"/>
  <c r="C520" i="22"/>
  <c r="B482" i="21" s="1"/>
  <c r="F519" i="22"/>
  <c r="F520" i="22" s="1"/>
  <c r="C482" i="21" s="1"/>
  <c r="E485" i="32" s="1"/>
  <c r="E519" i="22"/>
  <c r="D481" i="21" s="1"/>
  <c r="F434" i="32" s="1"/>
  <c r="C519" i="22"/>
  <c r="B481" i="21" s="1"/>
  <c r="E517" i="22"/>
  <c r="D478" i="21" s="1"/>
  <c r="F117" i="32" s="1"/>
  <c r="E516" i="22"/>
  <c r="F507" i="22"/>
  <c r="F522" i="22" s="1"/>
  <c r="C484" i="21" s="1"/>
  <c r="E767" i="32" s="1"/>
  <c r="D463" i="21"/>
  <c r="F116" i="32" s="1"/>
  <c r="D462" i="21"/>
  <c r="F157" i="32" s="1"/>
  <c r="B469" i="21"/>
  <c r="B463" i="21"/>
  <c r="B462" i="21"/>
  <c r="C476" i="22"/>
  <c r="A476" i="22"/>
  <c r="E492" i="22"/>
  <c r="D466" i="21" s="1"/>
  <c r="F484" i="32" s="1"/>
  <c r="C492" i="22"/>
  <c r="B466" i="21" s="1"/>
  <c r="E490" i="22"/>
  <c r="E489" i="22"/>
  <c r="E427" i="21"/>
  <c r="E448" i="21" s="1"/>
  <c r="E484" i="21" s="1"/>
  <c r="G767" i="32" s="1"/>
  <c r="E428" i="21"/>
  <c r="E449" i="21" s="1"/>
  <c r="E485" i="21" s="1"/>
  <c r="G773" i="32" s="1"/>
  <c r="E429" i="21"/>
  <c r="E450" i="21" s="1"/>
  <c r="E486" i="21" s="1"/>
  <c r="G779" i="32" s="1"/>
  <c r="E430" i="21"/>
  <c r="E451" i="21" s="1"/>
  <c r="E487" i="21" s="1"/>
  <c r="G785" i="32" s="1"/>
  <c r="E426" i="21"/>
  <c r="E447" i="21" s="1"/>
  <c r="E483" i="21" s="1"/>
  <c r="G761" i="32" s="1"/>
  <c r="E425" i="21"/>
  <c r="E446" i="21" s="1"/>
  <c r="G483" i="32" s="1"/>
  <c r="E424" i="21"/>
  <c r="E445" i="21" s="1"/>
  <c r="E481" i="21" s="1"/>
  <c r="G434" i="32" s="1"/>
  <c r="G435" i="32" s="1"/>
  <c r="G436" i="32" s="1"/>
  <c r="G437" i="32" s="1"/>
  <c r="G438" i="32" s="1"/>
  <c r="G439" i="32" s="1"/>
  <c r="G440" i="32" s="1"/>
  <c r="G441" i="32" s="1"/>
  <c r="E421" i="21"/>
  <c r="E442" i="21" s="1"/>
  <c r="G115" i="32" s="1"/>
  <c r="E420" i="21"/>
  <c r="E441" i="21" s="1"/>
  <c r="G156" i="32" s="1"/>
  <c r="D446" i="21"/>
  <c r="F483" i="32" s="1"/>
  <c r="D447" i="21"/>
  <c r="F760" i="32" s="1"/>
  <c r="D448" i="21"/>
  <c r="F766" i="32" s="1"/>
  <c r="D449" i="21"/>
  <c r="F772" i="32" s="1"/>
  <c r="D450" i="21"/>
  <c r="F778" i="32" s="1"/>
  <c r="D451" i="21"/>
  <c r="F784" i="32" s="1"/>
  <c r="F433" i="32"/>
  <c r="D442" i="21"/>
  <c r="F115" i="32" s="1"/>
  <c r="D441" i="21"/>
  <c r="F156" i="32" s="1"/>
  <c r="D425" i="21"/>
  <c r="F482" i="32" s="1"/>
  <c r="D426" i="21"/>
  <c r="D427" i="21"/>
  <c r="D428" i="21"/>
  <c r="F428" i="21" s="1"/>
  <c r="D429" i="21"/>
  <c r="D430" i="21"/>
  <c r="D424" i="21"/>
  <c r="F432" i="32" s="1"/>
  <c r="D421" i="21"/>
  <c r="D420" i="21"/>
  <c r="B454" i="21"/>
  <c r="B442" i="21"/>
  <c r="B441" i="21"/>
  <c r="A443" i="22"/>
  <c r="E471" i="22"/>
  <c r="C471" i="22"/>
  <c r="B451" i="21" s="1"/>
  <c r="E470" i="22"/>
  <c r="C470" i="22"/>
  <c r="B450" i="21" s="1"/>
  <c r="E469" i="22"/>
  <c r="C469" i="22"/>
  <c r="B449" i="21" s="1"/>
  <c r="E468" i="22"/>
  <c r="C468" i="22"/>
  <c r="B448" i="21" s="1"/>
  <c r="F467" i="22"/>
  <c r="C426" i="21" s="1"/>
  <c r="E467" i="22"/>
  <c r="C467" i="22"/>
  <c r="B447" i="21" s="1"/>
  <c r="E466" i="22"/>
  <c r="C466" i="22"/>
  <c r="B446" i="21" s="1"/>
  <c r="F465" i="22"/>
  <c r="F466" i="22" s="1"/>
  <c r="C425" i="21" s="1"/>
  <c r="E465" i="22"/>
  <c r="C465" i="22"/>
  <c r="B445" i="21" s="1"/>
  <c r="E463" i="22"/>
  <c r="E462" i="22"/>
  <c r="F453" i="22"/>
  <c r="F468" i="22" s="1"/>
  <c r="C427" i="21" s="1"/>
  <c r="A530" i="22"/>
  <c r="A356" i="22"/>
  <c r="A389" i="22"/>
  <c r="A410" i="22"/>
  <c r="B433" i="21"/>
  <c r="B421" i="21"/>
  <c r="B420" i="21"/>
  <c r="E438" i="22"/>
  <c r="C438" i="22"/>
  <c r="B430" i="21" s="1"/>
  <c r="E437" i="22"/>
  <c r="C437" i="22"/>
  <c r="B429" i="21" s="1"/>
  <c r="E436" i="22"/>
  <c r="C436" i="22"/>
  <c r="B428" i="21" s="1"/>
  <c r="E435" i="22"/>
  <c r="C435" i="22"/>
  <c r="B427" i="21" s="1"/>
  <c r="F434" i="22"/>
  <c r="E434" i="22"/>
  <c r="C434" i="22"/>
  <c r="B426" i="21" s="1"/>
  <c r="E433" i="22"/>
  <c r="C433" i="22"/>
  <c r="B425" i="21" s="1"/>
  <c r="F432" i="22"/>
  <c r="F433" i="22" s="1"/>
  <c r="E432" i="22"/>
  <c r="C432" i="22"/>
  <c r="B424" i="21" s="1"/>
  <c r="E430" i="22"/>
  <c r="E429" i="22"/>
  <c r="F420" i="22"/>
  <c r="F435" i="22" s="1"/>
  <c r="J843" i="32"/>
  <c r="J842" i="32"/>
  <c r="J841" i="32"/>
  <c r="J840" i="32"/>
  <c r="J839" i="32"/>
  <c r="J838" i="32"/>
  <c r="J837" i="32"/>
  <c r="E843" i="32"/>
  <c r="E842" i="32"/>
  <c r="E841" i="32"/>
  <c r="E840" i="32"/>
  <c r="E839" i="32"/>
  <c r="E838" i="32"/>
  <c r="E837" i="32"/>
  <c r="E397" i="32"/>
  <c r="E396" i="32"/>
  <c r="E395" i="32"/>
  <c r="E394" i="32"/>
  <c r="E393" i="32"/>
  <c r="E392" i="32"/>
  <c r="E391" i="32"/>
  <c r="E598" i="32"/>
  <c r="E597" i="32"/>
  <c r="E596" i="32"/>
  <c r="E595" i="32"/>
  <c r="E594" i="32"/>
  <c r="E593" i="32"/>
  <c r="E592" i="32"/>
  <c r="J435" i="32"/>
  <c r="J592" i="32" s="1"/>
  <c r="J436" i="32"/>
  <c r="J593" i="32" s="1"/>
  <c r="J437" i="32"/>
  <c r="J594" i="32" s="1"/>
  <c r="J438" i="32"/>
  <c r="J595" i="32" s="1"/>
  <c r="J439" i="32"/>
  <c r="J596" i="32" s="1"/>
  <c r="J440" i="32"/>
  <c r="J597" i="32" s="1"/>
  <c r="J441" i="32"/>
  <c r="J598" i="32" s="1"/>
  <c r="E436" i="32"/>
  <c r="E441" i="32"/>
  <c r="E440" i="32"/>
  <c r="E439" i="32"/>
  <c r="E438" i="32"/>
  <c r="E437" i="32"/>
  <c r="E435" i="32"/>
  <c r="D436" i="32"/>
  <c r="D593" i="32" s="1"/>
  <c r="D437" i="32"/>
  <c r="D594" i="32" s="1"/>
  <c r="D438" i="32"/>
  <c r="D595" i="32" s="1"/>
  <c r="D439" i="32"/>
  <c r="D596" i="32" s="1"/>
  <c r="D440" i="32"/>
  <c r="D597" i="32" s="1"/>
  <c r="D441" i="32"/>
  <c r="D598" i="32" s="1"/>
  <c r="D435" i="32"/>
  <c r="D592" i="32" s="1"/>
  <c r="C435" i="32"/>
  <c r="C592" i="32" s="1"/>
  <c r="E187" i="32"/>
  <c r="E186" i="32"/>
  <c r="E185" i="32"/>
  <c r="E184" i="32"/>
  <c r="E183" i="32"/>
  <c r="E182" i="32"/>
  <c r="E181" i="32"/>
  <c r="J139" i="32"/>
  <c r="J181" i="32" s="1"/>
  <c r="J391" i="32" s="1"/>
  <c r="J140" i="32"/>
  <c r="J182" i="32" s="1"/>
  <c r="J392" i="32" s="1"/>
  <c r="J141" i="32"/>
  <c r="J183" i="32" s="1"/>
  <c r="J393" i="32" s="1"/>
  <c r="J142" i="32"/>
  <c r="J184" i="32" s="1"/>
  <c r="J394" i="32" s="1"/>
  <c r="J143" i="32"/>
  <c r="J185" i="32" s="1"/>
  <c r="J395" i="32" s="1"/>
  <c r="J144" i="32"/>
  <c r="J186" i="32" s="1"/>
  <c r="J396" i="32" s="1"/>
  <c r="J145" i="32"/>
  <c r="J187" i="32" s="1"/>
  <c r="J397" i="32" s="1"/>
  <c r="E145" i="32"/>
  <c r="E144" i="32"/>
  <c r="E143" i="32"/>
  <c r="E142" i="32"/>
  <c r="E141" i="32"/>
  <c r="E140" i="32"/>
  <c r="E139" i="32"/>
  <c r="D140" i="32"/>
  <c r="D182" i="32" s="1"/>
  <c r="D392" i="32" s="1"/>
  <c r="D141" i="32"/>
  <c r="D183" i="32" s="1"/>
  <c r="D393" i="32" s="1"/>
  <c r="D142" i="32"/>
  <c r="D184" i="32" s="1"/>
  <c r="D394" i="32" s="1"/>
  <c r="D143" i="32"/>
  <c r="D185" i="32" s="1"/>
  <c r="D395" i="32" s="1"/>
  <c r="D144" i="32"/>
  <c r="D186" i="32" s="1"/>
  <c r="D396" i="32" s="1"/>
  <c r="D145" i="32"/>
  <c r="D187" i="32" s="1"/>
  <c r="D397" i="32" s="1"/>
  <c r="D139" i="32"/>
  <c r="D181" i="32" s="1"/>
  <c r="D391" i="32" s="1"/>
  <c r="C139" i="32"/>
  <c r="C181" i="32" s="1"/>
  <c r="C391" i="32" s="1"/>
  <c r="E832" i="32"/>
  <c r="E836" i="32"/>
  <c r="E835" i="32"/>
  <c r="E834" i="32"/>
  <c r="E833" i="32"/>
  <c r="E831" i="32"/>
  <c r="E830" i="32"/>
  <c r="E829" i="32"/>
  <c r="E828" i="32"/>
  <c r="E827" i="32"/>
  <c r="E826" i="32"/>
  <c r="E825" i="32"/>
  <c r="E824" i="32"/>
  <c r="E823" i="32"/>
  <c r="E822" i="32"/>
  <c r="E821" i="32"/>
  <c r="E820" i="32"/>
  <c r="E819" i="32"/>
  <c r="E818" i="32"/>
  <c r="E817" i="32"/>
  <c r="B817" i="32"/>
  <c r="E386" i="32"/>
  <c r="E390" i="32"/>
  <c r="E389" i="32"/>
  <c r="E388" i="32"/>
  <c r="E387" i="32"/>
  <c r="E385" i="32"/>
  <c r="E384" i="32"/>
  <c r="E383" i="32"/>
  <c r="E382" i="32"/>
  <c r="E381" i="32"/>
  <c r="E380" i="32"/>
  <c r="E379" i="32"/>
  <c r="E378" i="32"/>
  <c r="E377" i="32"/>
  <c r="E376" i="32"/>
  <c r="E375" i="32"/>
  <c r="E374" i="32"/>
  <c r="E373" i="32"/>
  <c r="E372" i="32"/>
  <c r="E371" i="32"/>
  <c r="E586" i="32"/>
  <c r="E590" i="32"/>
  <c r="E589" i="32"/>
  <c r="E588" i="32"/>
  <c r="E587" i="32"/>
  <c r="E585" i="32"/>
  <c r="E584" i="32"/>
  <c r="E583" i="32"/>
  <c r="E582" i="32"/>
  <c r="E581" i="32"/>
  <c r="E580" i="32"/>
  <c r="E579" i="32"/>
  <c r="E578" i="32"/>
  <c r="E577" i="32"/>
  <c r="E576" i="32"/>
  <c r="E575" i="32"/>
  <c r="E574" i="32"/>
  <c r="E573" i="32"/>
  <c r="E572" i="32"/>
  <c r="E571" i="32"/>
  <c r="E457" i="32"/>
  <c r="E461" i="32"/>
  <c r="E460" i="32"/>
  <c r="E459" i="32"/>
  <c r="E458" i="32"/>
  <c r="E456" i="32"/>
  <c r="E455" i="32"/>
  <c r="E454" i="32"/>
  <c r="E453" i="32"/>
  <c r="E452" i="32"/>
  <c r="E451" i="32"/>
  <c r="E450" i="32"/>
  <c r="E449" i="32"/>
  <c r="E448" i="32"/>
  <c r="E447" i="32"/>
  <c r="E446" i="32"/>
  <c r="E445" i="32"/>
  <c r="E444" i="32"/>
  <c r="E443" i="32"/>
  <c r="E442" i="32"/>
  <c r="E176" i="32"/>
  <c r="E180" i="32"/>
  <c r="E179" i="32"/>
  <c r="E178" i="32"/>
  <c r="E177" i="32"/>
  <c r="E175" i="32"/>
  <c r="E174" i="32"/>
  <c r="E173" i="32"/>
  <c r="E172" i="32"/>
  <c r="E171" i="32"/>
  <c r="E170" i="32"/>
  <c r="E169" i="32"/>
  <c r="E168" i="32"/>
  <c r="E167" i="32"/>
  <c r="E166" i="32"/>
  <c r="E165" i="32"/>
  <c r="E164" i="32"/>
  <c r="E163" i="32"/>
  <c r="E162" i="32"/>
  <c r="E161" i="32"/>
  <c r="J120" i="32"/>
  <c r="J162" i="32" s="1"/>
  <c r="J443" i="32" s="1"/>
  <c r="J572" i="32" s="1"/>
  <c r="J818" i="32" s="1"/>
  <c r="J121" i="32"/>
  <c r="J163" i="32" s="1"/>
  <c r="J444" i="32" s="1"/>
  <c r="J573" i="32" s="1"/>
  <c r="J819" i="32" s="1"/>
  <c r="J122" i="32"/>
  <c r="J164" i="32" s="1"/>
  <c r="J445" i="32" s="1"/>
  <c r="J574" i="32" s="1"/>
  <c r="J820" i="32" s="1"/>
  <c r="J123" i="32"/>
  <c r="J165" i="32" s="1"/>
  <c r="J446" i="32" s="1"/>
  <c r="J575" i="32" s="1"/>
  <c r="J821" i="32" s="1"/>
  <c r="J124" i="32"/>
  <c r="J166" i="32" s="1"/>
  <c r="J447" i="32" s="1"/>
  <c r="J576" i="32" s="1"/>
  <c r="J822" i="32" s="1"/>
  <c r="J125" i="32"/>
  <c r="J167" i="32" s="1"/>
  <c r="J448" i="32" s="1"/>
  <c r="J577" i="32" s="1"/>
  <c r="J823" i="32" s="1"/>
  <c r="J126" i="32"/>
  <c r="J168" i="32" s="1"/>
  <c r="J449" i="32" s="1"/>
  <c r="J578" i="32" s="1"/>
  <c r="J824" i="32" s="1"/>
  <c r="J127" i="32"/>
  <c r="J169" i="32" s="1"/>
  <c r="J450" i="32" s="1"/>
  <c r="J579" i="32" s="1"/>
  <c r="J825" i="32" s="1"/>
  <c r="J128" i="32"/>
  <c r="J170" i="32" s="1"/>
  <c r="J451" i="32" s="1"/>
  <c r="J580" i="32" s="1"/>
  <c r="J826" i="32" s="1"/>
  <c r="J129" i="32"/>
  <c r="J171" i="32" s="1"/>
  <c r="J452" i="32" s="1"/>
  <c r="J581" i="32" s="1"/>
  <c r="J827" i="32" s="1"/>
  <c r="J130" i="32"/>
  <c r="J172" i="32" s="1"/>
  <c r="J453" i="32" s="1"/>
  <c r="J582" i="32" s="1"/>
  <c r="J828" i="32" s="1"/>
  <c r="J131" i="32"/>
  <c r="J173" i="32" s="1"/>
  <c r="J454" i="32" s="1"/>
  <c r="J583" i="32" s="1"/>
  <c r="J829" i="32" s="1"/>
  <c r="J132" i="32"/>
  <c r="J174" i="32" s="1"/>
  <c r="J455" i="32" s="1"/>
  <c r="J584" i="32" s="1"/>
  <c r="J830" i="32" s="1"/>
  <c r="J133" i="32"/>
  <c r="J175" i="32" s="1"/>
  <c r="J456" i="32" s="1"/>
  <c r="J585" i="32" s="1"/>
  <c r="J831" i="32" s="1"/>
  <c r="J134" i="32"/>
  <c r="J176" i="32" s="1"/>
  <c r="J457" i="32" s="1"/>
  <c r="J586" i="32" s="1"/>
  <c r="J832" i="32" s="1"/>
  <c r="J137" i="32"/>
  <c r="J179" i="32" s="1"/>
  <c r="J460" i="32" s="1"/>
  <c r="J589" i="32" s="1"/>
  <c r="J835" i="32" s="1"/>
  <c r="J138" i="32"/>
  <c r="J180" i="32" s="1"/>
  <c r="J461" i="32" s="1"/>
  <c r="J590" i="32" s="1"/>
  <c r="J836" i="32" s="1"/>
  <c r="J119" i="32"/>
  <c r="J161" i="32" s="1"/>
  <c r="J442" i="32" s="1"/>
  <c r="J571" i="32" s="1"/>
  <c r="J817" i="32" s="1"/>
  <c r="E134" i="32"/>
  <c r="E138" i="32"/>
  <c r="E137" i="32"/>
  <c r="E136" i="32"/>
  <c r="E135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C119" i="32"/>
  <c r="C161" i="32" s="1"/>
  <c r="C442" i="32" s="1"/>
  <c r="C571" i="32" s="1"/>
  <c r="C817" i="32" s="1"/>
  <c r="D138" i="32"/>
  <c r="D180" i="32" s="1"/>
  <c r="D461" i="32" s="1"/>
  <c r="D590" i="32" s="1"/>
  <c r="D836" i="32" s="1"/>
  <c r="D132" i="32"/>
  <c r="D174" i="32" s="1"/>
  <c r="D455" i="32" s="1"/>
  <c r="D584" i="32" s="1"/>
  <c r="D830" i="32" s="1"/>
  <c r="D133" i="32"/>
  <c r="D175" i="32" s="1"/>
  <c r="D456" i="32" s="1"/>
  <c r="D585" i="32" s="1"/>
  <c r="D831" i="32" s="1"/>
  <c r="D134" i="32"/>
  <c r="D176" i="32" s="1"/>
  <c r="D457" i="32" s="1"/>
  <c r="D586" i="32" s="1"/>
  <c r="D832" i="32" s="1"/>
  <c r="D135" i="32"/>
  <c r="D177" i="32" s="1"/>
  <c r="D458" i="32" s="1"/>
  <c r="D587" i="32" s="1"/>
  <c r="D833" i="32" s="1"/>
  <c r="D136" i="32"/>
  <c r="D178" i="32" s="1"/>
  <c r="D459" i="32" s="1"/>
  <c r="D588" i="32" s="1"/>
  <c r="D834" i="32" s="1"/>
  <c r="D137" i="32"/>
  <c r="D179" i="32" s="1"/>
  <c r="D460" i="32" s="1"/>
  <c r="D589" i="32" s="1"/>
  <c r="D835" i="32" s="1"/>
  <c r="D120" i="32"/>
  <c r="D162" i="32" s="1"/>
  <c r="D443" i="32" s="1"/>
  <c r="D572" i="32" s="1"/>
  <c r="D818" i="32" s="1"/>
  <c r="D121" i="32"/>
  <c r="D163" i="32" s="1"/>
  <c r="D444" i="32" s="1"/>
  <c r="D573" i="32" s="1"/>
  <c r="D819" i="32" s="1"/>
  <c r="D122" i="32"/>
  <c r="D164" i="32" s="1"/>
  <c r="D445" i="32" s="1"/>
  <c r="D574" i="32" s="1"/>
  <c r="D820" i="32" s="1"/>
  <c r="D123" i="32"/>
  <c r="D165" i="32" s="1"/>
  <c r="D446" i="32" s="1"/>
  <c r="D575" i="32" s="1"/>
  <c r="D821" i="32" s="1"/>
  <c r="D124" i="32"/>
  <c r="D166" i="32" s="1"/>
  <c r="D447" i="32" s="1"/>
  <c r="D576" i="32" s="1"/>
  <c r="D822" i="32" s="1"/>
  <c r="D125" i="32"/>
  <c r="D167" i="32" s="1"/>
  <c r="D448" i="32" s="1"/>
  <c r="D577" i="32" s="1"/>
  <c r="D823" i="32" s="1"/>
  <c r="D126" i="32"/>
  <c r="D168" i="32" s="1"/>
  <c r="D449" i="32" s="1"/>
  <c r="D578" i="32" s="1"/>
  <c r="D824" i="32" s="1"/>
  <c r="D127" i="32"/>
  <c r="D169" i="32" s="1"/>
  <c r="D450" i="32" s="1"/>
  <c r="D579" i="32" s="1"/>
  <c r="D825" i="32" s="1"/>
  <c r="D128" i="32"/>
  <c r="D170" i="32" s="1"/>
  <c r="D451" i="32" s="1"/>
  <c r="D580" i="32" s="1"/>
  <c r="D826" i="32" s="1"/>
  <c r="D129" i="32"/>
  <c r="D171" i="32" s="1"/>
  <c r="D452" i="32" s="1"/>
  <c r="D581" i="32" s="1"/>
  <c r="D827" i="32" s="1"/>
  <c r="D130" i="32"/>
  <c r="D172" i="32" s="1"/>
  <c r="D453" i="32" s="1"/>
  <c r="D582" i="32" s="1"/>
  <c r="D828" i="32" s="1"/>
  <c r="D131" i="32"/>
  <c r="D173" i="32" s="1"/>
  <c r="D454" i="32" s="1"/>
  <c r="D583" i="32" s="1"/>
  <c r="D829" i="32" s="1"/>
  <c r="D119" i="32"/>
  <c r="D161" i="32" s="1"/>
  <c r="D442" i="32" s="1"/>
  <c r="D571" i="32" s="1"/>
  <c r="D817" i="32" s="1"/>
  <c r="S172" i="5"/>
  <c r="H845" i="32" s="1"/>
  <c r="H846" i="32" s="1"/>
  <c r="H847" i="32" s="1"/>
  <c r="I845" i="32"/>
  <c r="I846" i="32" s="1"/>
  <c r="I847" i="32" s="1"/>
  <c r="J810" i="32"/>
  <c r="J811" i="32"/>
  <c r="J812" i="32"/>
  <c r="J813" i="32"/>
  <c r="J814" i="32"/>
  <c r="E810" i="32"/>
  <c r="E811" i="32"/>
  <c r="E812" i="32"/>
  <c r="E813" i="32"/>
  <c r="E814" i="32"/>
  <c r="E562" i="32"/>
  <c r="E153" i="32"/>
  <c r="J112" i="32"/>
  <c r="J153" i="32" s="1"/>
  <c r="E112" i="32"/>
  <c r="D112" i="32"/>
  <c r="D431" i="32" s="1"/>
  <c r="B380" i="21"/>
  <c r="C112" i="32" s="1"/>
  <c r="C431" i="32" s="1"/>
  <c r="C480" i="32" s="1"/>
  <c r="C562" i="32" s="1"/>
  <c r="E378" i="22"/>
  <c r="F748" i="32"/>
  <c r="F749" i="32" s="1"/>
  <c r="F750" i="32" s="1"/>
  <c r="F751" i="32" s="1"/>
  <c r="F752" i="32" s="1"/>
  <c r="F753" i="32" s="1"/>
  <c r="F754" i="32" s="1"/>
  <c r="F755" i="32" s="1"/>
  <c r="E748" i="32"/>
  <c r="E749" i="32" s="1"/>
  <c r="E750" i="32" s="1"/>
  <c r="E751" i="32" s="1"/>
  <c r="E752" i="32" s="1"/>
  <c r="E753" i="32" s="1"/>
  <c r="E754" i="32" s="1"/>
  <c r="E755" i="32" s="1"/>
  <c r="B748" i="32"/>
  <c r="F738" i="32"/>
  <c r="F728" i="32"/>
  <c r="E738" i="32"/>
  <c r="E739" i="32" s="1"/>
  <c r="E740" i="32" s="1"/>
  <c r="E741" i="32" s="1"/>
  <c r="E742" i="32" s="1"/>
  <c r="E743" i="32" s="1"/>
  <c r="E744" i="32" s="1"/>
  <c r="E745" i="32" s="1"/>
  <c r="E728" i="32"/>
  <c r="E729" i="32" s="1"/>
  <c r="E730" i="32" s="1"/>
  <c r="E731" i="32" s="1"/>
  <c r="E732" i="32" s="1"/>
  <c r="E733" i="32" s="1"/>
  <c r="E734" i="32" s="1"/>
  <c r="E735" i="32" s="1"/>
  <c r="B728" i="32"/>
  <c r="B738" i="32"/>
  <c r="F718" i="32"/>
  <c r="F719" i="32" s="1"/>
  <c r="F720" i="32" s="1"/>
  <c r="F721" i="32" s="1"/>
  <c r="F722" i="32" s="1"/>
  <c r="F723" i="32" s="1"/>
  <c r="F724" i="32" s="1"/>
  <c r="F725" i="32" s="1"/>
  <c r="E718" i="32"/>
  <c r="E719" i="32" s="1"/>
  <c r="E720" i="32" s="1"/>
  <c r="E721" i="32" s="1"/>
  <c r="E722" i="32" s="1"/>
  <c r="E723" i="32" s="1"/>
  <c r="E724" i="32" s="1"/>
  <c r="E725" i="32" s="1"/>
  <c r="B718" i="32"/>
  <c r="F356" i="32"/>
  <c r="F357" i="32" s="1"/>
  <c r="F358" i="32" s="1"/>
  <c r="F359" i="32" s="1"/>
  <c r="F360" i="32" s="1"/>
  <c r="F361" i="32" s="1"/>
  <c r="F362" i="32" s="1"/>
  <c r="F363" i="32" s="1"/>
  <c r="E356" i="32"/>
  <c r="E357" i="32" s="1"/>
  <c r="E358" i="32" s="1"/>
  <c r="E359" i="32" s="1"/>
  <c r="E360" i="32" s="1"/>
  <c r="E361" i="32" s="1"/>
  <c r="E362" i="32" s="1"/>
  <c r="E363" i="32" s="1"/>
  <c r="F299" i="32"/>
  <c r="F300" i="32" s="1"/>
  <c r="F301" i="32" s="1"/>
  <c r="F302" i="32" s="1"/>
  <c r="F303" i="32" s="1"/>
  <c r="F304" i="32" s="1"/>
  <c r="F305" i="32" s="1"/>
  <c r="F306" i="32" s="1"/>
  <c r="E299" i="32"/>
  <c r="E300" i="32" s="1"/>
  <c r="E301" i="32" s="1"/>
  <c r="E302" i="32" s="1"/>
  <c r="E303" i="32" s="1"/>
  <c r="E304" i="32" s="1"/>
  <c r="E305" i="32" s="1"/>
  <c r="E306" i="32" s="1"/>
  <c r="F242" i="32"/>
  <c r="F243" i="32" s="1"/>
  <c r="F244" i="32" s="1"/>
  <c r="F245" i="32" s="1"/>
  <c r="F246" i="32" s="1"/>
  <c r="F247" i="32" s="1"/>
  <c r="F248" i="32" s="1"/>
  <c r="F249" i="32" s="1"/>
  <c r="E242" i="32"/>
  <c r="E243" i="32" s="1"/>
  <c r="E244" i="32" s="1"/>
  <c r="E245" i="32" s="1"/>
  <c r="E246" i="32" s="1"/>
  <c r="E247" i="32" s="1"/>
  <c r="E248" i="32" s="1"/>
  <c r="E249" i="32" s="1"/>
  <c r="J105" i="32"/>
  <c r="J243" i="32" s="1"/>
  <c r="J300" i="32" s="1"/>
  <c r="J357" i="32" s="1"/>
  <c r="J719" i="32" s="1"/>
  <c r="J729" i="32" s="1"/>
  <c r="J739" i="32" s="1"/>
  <c r="J749" i="32" s="1"/>
  <c r="J106" i="32"/>
  <c r="J244" i="32" s="1"/>
  <c r="J301" i="32" s="1"/>
  <c r="J358" i="32" s="1"/>
  <c r="J720" i="32" s="1"/>
  <c r="J730" i="32" s="1"/>
  <c r="J740" i="32" s="1"/>
  <c r="J750" i="32" s="1"/>
  <c r="J107" i="32"/>
  <c r="J245" i="32" s="1"/>
  <c r="J302" i="32" s="1"/>
  <c r="J359" i="32" s="1"/>
  <c r="J721" i="32" s="1"/>
  <c r="J731" i="32" s="1"/>
  <c r="J741" i="32" s="1"/>
  <c r="J751" i="32" s="1"/>
  <c r="J108" i="32"/>
  <c r="J246" i="32" s="1"/>
  <c r="J303" i="32" s="1"/>
  <c r="J360" i="32" s="1"/>
  <c r="J722" i="32" s="1"/>
  <c r="J732" i="32" s="1"/>
  <c r="J742" i="32" s="1"/>
  <c r="J752" i="32" s="1"/>
  <c r="J109" i="32"/>
  <c r="J247" i="32" s="1"/>
  <c r="J304" i="32" s="1"/>
  <c r="J361" i="32" s="1"/>
  <c r="J723" i="32" s="1"/>
  <c r="J733" i="32" s="1"/>
  <c r="J743" i="32" s="1"/>
  <c r="J753" i="32" s="1"/>
  <c r="J110" i="32"/>
  <c r="J248" i="32" s="1"/>
  <c r="J305" i="32" s="1"/>
  <c r="J362" i="32" s="1"/>
  <c r="J724" i="32" s="1"/>
  <c r="J734" i="32" s="1"/>
  <c r="J744" i="32" s="1"/>
  <c r="J754" i="32" s="1"/>
  <c r="J111" i="32"/>
  <c r="J249" i="32" s="1"/>
  <c r="J306" i="32" s="1"/>
  <c r="J363" i="32" s="1"/>
  <c r="J725" i="32" s="1"/>
  <c r="J735" i="32" s="1"/>
  <c r="J745" i="32" s="1"/>
  <c r="J755" i="32" s="1"/>
  <c r="J104" i="32"/>
  <c r="J242" i="32" s="1"/>
  <c r="J299" i="32" s="1"/>
  <c r="J356" i="32" s="1"/>
  <c r="J718" i="32" s="1"/>
  <c r="J728" i="32" s="1"/>
  <c r="J738" i="32" s="1"/>
  <c r="J748" i="32" s="1"/>
  <c r="D105" i="32"/>
  <c r="D243" i="32" s="1"/>
  <c r="D300" i="32" s="1"/>
  <c r="D357" i="32" s="1"/>
  <c r="D719" i="32" s="1"/>
  <c r="D729" i="32" s="1"/>
  <c r="D739" i="32" s="1"/>
  <c r="D749" i="32" s="1"/>
  <c r="D106" i="32"/>
  <c r="D244" i="32" s="1"/>
  <c r="D301" i="32" s="1"/>
  <c r="D358" i="32" s="1"/>
  <c r="D720" i="32" s="1"/>
  <c r="D730" i="32" s="1"/>
  <c r="D740" i="32" s="1"/>
  <c r="D750" i="32" s="1"/>
  <c r="D107" i="32"/>
  <c r="D245" i="32" s="1"/>
  <c r="D302" i="32" s="1"/>
  <c r="D359" i="32" s="1"/>
  <c r="D721" i="32" s="1"/>
  <c r="D731" i="32" s="1"/>
  <c r="D741" i="32" s="1"/>
  <c r="D751" i="32" s="1"/>
  <c r="D108" i="32"/>
  <c r="D246" i="32" s="1"/>
  <c r="D303" i="32" s="1"/>
  <c r="D360" i="32" s="1"/>
  <c r="D722" i="32" s="1"/>
  <c r="D732" i="32" s="1"/>
  <c r="D742" i="32" s="1"/>
  <c r="D752" i="32" s="1"/>
  <c r="D109" i="32"/>
  <c r="D247" i="32" s="1"/>
  <c r="D304" i="32" s="1"/>
  <c r="D361" i="32" s="1"/>
  <c r="D723" i="32" s="1"/>
  <c r="D733" i="32" s="1"/>
  <c r="D743" i="32" s="1"/>
  <c r="D753" i="32" s="1"/>
  <c r="D110" i="32"/>
  <c r="D248" i="32" s="1"/>
  <c r="D305" i="32" s="1"/>
  <c r="D362" i="32" s="1"/>
  <c r="D724" i="32" s="1"/>
  <c r="D734" i="32" s="1"/>
  <c r="D744" i="32" s="1"/>
  <c r="D754" i="32" s="1"/>
  <c r="D111" i="32"/>
  <c r="D249" i="32" s="1"/>
  <c r="D306" i="32" s="1"/>
  <c r="D363" i="32" s="1"/>
  <c r="D725" i="32" s="1"/>
  <c r="D735" i="32" s="1"/>
  <c r="D745" i="32" s="1"/>
  <c r="D755" i="32" s="1"/>
  <c r="D104" i="32"/>
  <c r="D242" i="32" s="1"/>
  <c r="D299" i="32" s="1"/>
  <c r="D356" i="32" s="1"/>
  <c r="D718" i="32" s="1"/>
  <c r="D728" i="32" s="1"/>
  <c r="D738" i="32" s="1"/>
  <c r="D748" i="32" s="1"/>
  <c r="F104" i="32"/>
  <c r="F105" i="32" s="1"/>
  <c r="F106" i="32" s="1"/>
  <c r="F107" i="32" s="1"/>
  <c r="F108" i="32" s="1"/>
  <c r="F109" i="32" s="1"/>
  <c r="F110" i="32" s="1"/>
  <c r="F111" i="32" s="1"/>
  <c r="E104" i="32"/>
  <c r="E105" i="32" s="1"/>
  <c r="E106" i="32" s="1"/>
  <c r="E107" i="32" s="1"/>
  <c r="E108" i="32" s="1"/>
  <c r="E109" i="32" s="1"/>
  <c r="E110" i="32" s="1"/>
  <c r="E111" i="32" s="1"/>
  <c r="C104" i="32"/>
  <c r="C242" i="32" s="1"/>
  <c r="C299" i="32" s="1"/>
  <c r="C356" i="32" s="1"/>
  <c r="C718" i="32" s="1"/>
  <c r="C728" i="32" s="1"/>
  <c r="C738" i="32" s="1"/>
  <c r="C748" i="32" s="1"/>
  <c r="D347" i="2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E544" i="32"/>
  <c r="E545" i="32" s="1"/>
  <c r="E546" i="32" s="1"/>
  <c r="E547" i="32" s="1"/>
  <c r="E548" i="32" s="1"/>
  <c r="E549" i="32" s="1"/>
  <c r="E550" i="32" s="1"/>
  <c r="E551" i="32" s="1"/>
  <c r="E552" i="32" s="1"/>
  <c r="E553" i="32" s="1"/>
  <c r="E554" i="32" s="1"/>
  <c r="E555" i="32" s="1"/>
  <c r="E556" i="32" s="1"/>
  <c r="E557" i="32" s="1"/>
  <c r="E558" i="32" s="1"/>
  <c r="E559" i="32" s="1"/>
  <c r="E560" i="32" s="1"/>
  <c r="E561" i="32" s="1"/>
  <c r="E338" i="32"/>
  <c r="E339" i="32" s="1"/>
  <c r="E340" i="32" s="1"/>
  <c r="E341" i="32" s="1"/>
  <c r="E342" i="32" s="1"/>
  <c r="E343" i="32" s="1"/>
  <c r="E344" i="32" s="1"/>
  <c r="E345" i="32" s="1"/>
  <c r="E346" i="32" s="1"/>
  <c r="E347" i="32" s="1"/>
  <c r="E348" i="32" s="1"/>
  <c r="E349" i="32" s="1"/>
  <c r="E350" i="32" s="1"/>
  <c r="E351" i="32" s="1"/>
  <c r="E352" i="32" s="1"/>
  <c r="E353" i="32" s="1"/>
  <c r="E354" i="32" s="1"/>
  <c r="E355" i="32" s="1"/>
  <c r="E281" i="32"/>
  <c r="E282" i="32" s="1"/>
  <c r="E283" i="32" s="1"/>
  <c r="E284" i="32" s="1"/>
  <c r="E285" i="32" s="1"/>
  <c r="E286" i="32" s="1"/>
  <c r="E287" i="32" s="1"/>
  <c r="E288" i="32" s="1"/>
  <c r="E289" i="32" s="1"/>
  <c r="E290" i="32" s="1"/>
  <c r="E291" i="32" s="1"/>
  <c r="E292" i="32" s="1"/>
  <c r="E293" i="32" s="1"/>
  <c r="E294" i="32" s="1"/>
  <c r="E295" i="32" s="1"/>
  <c r="E296" i="32" s="1"/>
  <c r="E297" i="32" s="1"/>
  <c r="E298" i="32" s="1"/>
  <c r="E224" i="32"/>
  <c r="E225" i="32" s="1"/>
  <c r="E226" i="32" s="1"/>
  <c r="E227" i="32" s="1"/>
  <c r="E228" i="32" s="1"/>
  <c r="E229" i="32" s="1"/>
  <c r="E230" i="32" s="1"/>
  <c r="E231" i="32" s="1"/>
  <c r="E232" i="32" s="1"/>
  <c r="E233" i="32" s="1"/>
  <c r="E234" i="32" s="1"/>
  <c r="E235" i="32" s="1"/>
  <c r="E236" i="32" s="1"/>
  <c r="E237" i="32" s="1"/>
  <c r="E238" i="32" s="1"/>
  <c r="E239" i="32" s="1"/>
  <c r="E240" i="32" s="1"/>
  <c r="E241" i="32" s="1"/>
  <c r="J85" i="32"/>
  <c r="J224" i="32" s="1"/>
  <c r="J281" i="32" s="1"/>
  <c r="J338" i="32" s="1"/>
  <c r="J678" i="32" s="1"/>
  <c r="J698" i="32" s="1"/>
  <c r="J86" i="32"/>
  <c r="J225" i="32" s="1"/>
  <c r="J282" i="32" s="1"/>
  <c r="J339" i="32" s="1"/>
  <c r="J679" i="32" s="1"/>
  <c r="J699" i="32" s="1"/>
  <c r="J87" i="32"/>
  <c r="J226" i="32" s="1"/>
  <c r="J283" i="32" s="1"/>
  <c r="J340" i="32" s="1"/>
  <c r="J680" i="32" s="1"/>
  <c r="J700" i="32" s="1"/>
  <c r="J88" i="32"/>
  <c r="J227" i="32" s="1"/>
  <c r="J284" i="32" s="1"/>
  <c r="J341" i="32" s="1"/>
  <c r="J681" i="32" s="1"/>
  <c r="J701" i="32" s="1"/>
  <c r="J89" i="32"/>
  <c r="J228" i="32" s="1"/>
  <c r="J285" i="32" s="1"/>
  <c r="J342" i="32" s="1"/>
  <c r="J682" i="32" s="1"/>
  <c r="J702" i="32" s="1"/>
  <c r="J90" i="32"/>
  <c r="J229" i="32" s="1"/>
  <c r="J286" i="32" s="1"/>
  <c r="J343" i="32" s="1"/>
  <c r="J683" i="32" s="1"/>
  <c r="J703" i="32" s="1"/>
  <c r="J91" i="32"/>
  <c r="J230" i="32" s="1"/>
  <c r="J287" i="32" s="1"/>
  <c r="J344" i="32" s="1"/>
  <c r="J684" i="32" s="1"/>
  <c r="J704" i="32" s="1"/>
  <c r="J92" i="32"/>
  <c r="J231" i="32" s="1"/>
  <c r="J288" i="32" s="1"/>
  <c r="J345" i="32" s="1"/>
  <c r="J685" i="32" s="1"/>
  <c r="J705" i="32" s="1"/>
  <c r="J93" i="32"/>
  <c r="J232" i="32" s="1"/>
  <c r="J289" i="32" s="1"/>
  <c r="J346" i="32" s="1"/>
  <c r="J686" i="32" s="1"/>
  <c r="J706" i="32" s="1"/>
  <c r="J94" i="32"/>
  <c r="J233" i="32" s="1"/>
  <c r="J290" i="32" s="1"/>
  <c r="J347" i="32" s="1"/>
  <c r="J687" i="32" s="1"/>
  <c r="J707" i="32" s="1"/>
  <c r="J95" i="32"/>
  <c r="J234" i="32" s="1"/>
  <c r="J291" i="32" s="1"/>
  <c r="J348" i="32" s="1"/>
  <c r="J688" i="32" s="1"/>
  <c r="J708" i="32" s="1"/>
  <c r="J96" i="32"/>
  <c r="J235" i="32" s="1"/>
  <c r="J292" i="32" s="1"/>
  <c r="J349" i="32" s="1"/>
  <c r="J689" i="32" s="1"/>
  <c r="J709" i="32" s="1"/>
  <c r="J97" i="32"/>
  <c r="J236" i="32" s="1"/>
  <c r="J293" i="32" s="1"/>
  <c r="J350" i="32" s="1"/>
  <c r="J690" i="32" s="1"/>
  <c r="J710" i="32" s="1"/>
  <c r="J98" i="32"/>
  <c r="J237" i="32" s="1"/>
  <c r="J294" i="32" s="1"/>
  <c r="J351" i="32" s="1"/>
  <c r="J691" i="32" s="1"/>
  <c r="J711" i="32" s="1"/>
  <c r="J99" i="32"/>
  <c r="J238" i="32" s="1"/>
  <c r="J295" i="32" s="1"/>
  <c r="J352" i="32" s="1"/>
  <c r="J692" i="32" s="1"/>
  <c r="J712" i="32" s="1"/>
  <c r="J100" i="32"/>
  <c r="J239" i="32" s="1"/>
  <c r="J296" i="32" s="1"/>
  <c r="J353" i="32" s="1"/>
  <c r="J693" i="32" s="1"/>
  <c r="J713" i="32" s="1"/>
  <c r="J101" i="32"/>
  <c r="J240" i="32" s="1"/>
  <c r="J297" i="32" s="1"/>
  <c r="J354" i="32" s="1"/>
  <c r="J694" i="32" s="1"/>
  <c r="J714" i="32" s="1"/>
  <c r="J102" i="32"/>
  <c r="J241" i="32" s="1"/>
  <c r="J298" i="32" s="1"/>
  <c r="J355" i="32" s="1"/>
  <c r="J695" i="32" s="1"/>
  <c r="J715" i="32" s="1"/>
  <c r="E85" i="32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D101" i="32"/>
  <c r="D240" i="32" s="1"/>
  <c r="D297" i="32" s="1"/>
  <c r="D354" i="32" s="1"/>
  <c r="D694" i="32" s="1"/>
  <c r="D714" i="32" s="1"/>
  <c r="D102" i="32"/>
  <c r="D241" i="32" s="1"/>
  <c r="D298" i="32" s="1"/>
  <c r="D355" i="32" s="1"/>
  <c r="D695" i="32" s="1"/>
  <c r="D715" i="32" s="1"/>
  <c r="D86" i="32"/>
  <c r="D225" i="32" s="1"/>
  <c r="D282" i="32" s="1"/>
  <c r="D339" i="32" s="1"/>
  <c r="D679" i="32" s="1"/>
  <c r="D699" i="32" s="1"/>
  <c r="D87" i="32"/>
  <c r="D226" i="32" s="1"/>
  <c r="D283" i="32" s="1"/>
  <c r="D340" i="32" s="1"/>
  <c r="D680" i="32" s="1"/>
  <c r="D700" i="32" s="1"/>
  <c r="D88" i="32"/>
  <c r="D227" i="32" s="1"/>
  <c r="D284" i="32" s="1"/>
  <c r="D341" i="32" s="1"/>
  <c r="D681" i="32" s="1"/>
  <c r="D701" i="32" s="1"/>
  <c r="D89" i="32"/>
  <c r="D228" i="32" s="1"/>
  <c r="D285" i="32" s="1"/>
  <c r="D342" i="32" s="1"/>
  <c r="D682" i="32" s="1"/>
  <c r="D702" i="32" s="1"/>
  <c r="D90" i="32"/>
  <c r="D229" i="32" s="1"/>
  <c r="D286" i="32" s="1"/>
  <c r="D343" i="32" s="1"/>
  <c r="D683" i="32" s="1"/>
  <c r="D703" i="32" s="1"/>
  <c r="D91" i="32"/>
  <c r="D230" i="32" s="1"/>
  <c r="D287" i="32" s="1"/>
  <c r="D344" i="32" s="1"/>
  <c r="D684" i="32" s="1"/>
  <c r="D704" i="32" s="1"/>
  <c r="D92" i="32"/>
  <c r="D231" i="32" s="1"/>
  <c r="D288" i="32" s="1"/>
  <c r="D345" i="32" s="1"/>
  <c r="D685" i="32" s="1"/>
  <c r="D705" i="32" s="1"/>
  <c r="D93" i="32"/>
  <c r="D232" i="32" s="1"/>
  <c r="D289" i="32" s="1"/>
  <c r="D346" i="32" s="1"/>
  <c r="D686" i="32" s="1"/>
  <c r="D706" i="32" s="1"/>
  <c r="D94" i="32"/>
  <c r="D233" i="32" s="1"/>
  <c r="D290" i="32" s="1"/>
  <c r="D347" i="32" s="1"/>
  <c r="D687" i="32" s="1"/>
  <c r="D707" i="32" s="1"/>
  <c r="D95" i="32"/>
  <c r="D234" i="32" s="1"/>
  <c r="D291" i="32" s="1"/>
  <c r="D348" i="32" s="1"/>
  <c r="D688" i="32" s="1"/>
  <c r="D708" i="32" s="1"/>
  <c r="D96" i="32"/>
  <c r="D235" i="32" s="1"/>
  <c r="D292" i="32" s="1"/>
  <c r="D349" i="32" s="1"/>
  <c r="D689" i="32" s="1"/>
  <c r="D709" i="32" s="1"/>
  <c r="D97" i="32"/>
  <c r="D236" i="32" s="1"/>
  <c r="D293" i="32" s="1"/>
  <c r="D350" i="32" s="1"/>
  <c r="D690" i="32" s="1"/>
  <c r="D710" i="32" s="1"/>
  <c r="D98" i="32"/>
  <c r="D237" i="32" s="1"/>
  <c r="D294" i="32" s="1"/>
  <c r="D351" i="32" s="1"/>
  <c r="D691" i="32" s="1"/>
  <c r="D711" i="32" s="1"/>
  <c r="D99" i="32"/>
  <c r="D238" i="32" s="1"/>
  <c r="D295" i="32" s="1"/>
  <c r="D352" i="32" s="1"/>
  <c r="D692" i="32" s="1"/>
  <c r="D712" i="32" s="1"/>
  <c r="D100" i="32"/>
  <c r="D239" i="32" s="1"/>
  <c r="D296" i="32" s="1"/>
  <c r="D353" i="32" s="1"/>
  <c r="D693" i="32" s="1"/>
  <c r="D713" i="32" s="1"/>
  <c r="D85" i="32"/>
  <c r="D224" i="32" s="1"/>
  <c r="D281" i="32" s="1"/>
  <c r="D338" i="32" s="1"/>
  <c r="D678" i="32" s="1"/>
  <c r="D698" i="32" s="1"/>
  <c r="C85" i="32"/>
  <c r="C224" i="32" s="1"/>
  <c r="C281" i="32" s="1"/>
  <c r="C338" i="32" s="1"/>
  <c r="C678" i="32" s="1"/>
  <c r="C698" i="32" s="1"/>
  <c r="E514" i="32"/>
  <c r="E515" i="32" s="1"/>
  <c r="E516" i="32" s="1"/>
  <c r="E517" i="32" s="1"/>
  <c r="E518" i="32" s="1"/>
  <c r="E519" i="32" s="1"/>
  <c r="E520" i="32" s="1"/>
  <c r="E521" i="32" s="1"/>
  <c r="E522" i="32" s="1"/>
  <c r="E523" i="32" s="1"/>
  <c r="E524" i="32" s="1"/>
  <c r="E525" i="32" s="1"/>
  <c r="E526" i="32" s="1"/>
  <c r="E527" i="32" s="1"/>
  <c r="E528" i="32" s="1"/>
  <c r="E529" i="32" s="1"/>
  <c r="E530" i="32" s="1"/>
  <c r="E531" i="32" s="1"/>
  <c r="E532" i="32" s="1"/>
  <c r="E533" i="32" s="1"/>
  <c r="E534" i="32" s="1"/>
  <c r="E535" i="32" s="1"/>
  <c r="E536" i="32" s="1"/>
  <c r="E537" i="32" s="1"/>
  <c r="E538" i="32" s="1"/>
  <c r="E539" i="32" s="1"/>
  <c r="E540" i="32" s="1"/>
  <c r="E541" i="32" s="1"/>
  <c r="E542" i="32" s="1"/>
  <c r="E195" i="32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309" i="32"/>
  <c r="E310" i="32" s="1"/>
  <c r="E311" i="32" s="1"/>
  <c r="E312" i="32" s="1"/>
  <c r="E313" i="32" s="1"/>
  <c r="E314" i="32" s="1"/>
  <c r="E315" i="32" s="1"/>
  <c r="E316" i="32" s="1"/>
  <c r="E317" i="32" s="1"/>
  <c r="E318" i="32" s="1"/>
  <c r="E319" i="32" s="1"/>
  <c r="E320" i="32" s="1"/>
  <c r="E321" i="32" s="1"/>
  <c r="E322" i="32" s="1"/>
  <c r="E323" i="32" s="1"/>
  <c r="E324" i="32" s="1"/>
  <c r="E325" i="32" s="1"/>
  <c r="E326" i="32" s="1"/>
  <c r="E327" i="32" s="1"/>
  <c r="E328" i="32" s="1"/>
  <c r="E329" i="32" s="1"/>
  <c r="E330" i="32" s="1"/>
  <c r="E331" i="32" s="1"/>
  <c r="E332" i="32" s="1"/>
  <c r="E333" i="32" s="1"/>
  <c r="E334" i="32" s="1"/>
  <c r="E335" i="32" s="1"/>
  <c r="E336" i="32" s="1"/>
  <c r="E337" i="32" s="1"/>
  <c r="E252" i="32"/>
  <c r="E253" i="32" s="1"/>
  <c r="E254" i="32" s="1"/>
  <c r="E255" i="32" s="1"/>
  <c r="E256" i="32" s="1"/>
  <c r="E257" i="32" s="1"/>
  <c r="E258" i="32" s="1"/>
  <c r="E259" i="32" s="1"/>
  <c r="E260" i="32" s="1"/>
  <c r="E261" i="32" s="1"/>
  <c r="E262" i="32" s="1"/>
  <c r="E263" i="32" s="1"/>
  <c r="E264" i="32" s="1"/>
  <c r="E265" i="32" s="1"/>
  <c r="E266" i="32" s="1"/>
  <c r="E267" i="32" s="1"/>
  <c r="E268" i="32" s="1"/>
  <c r="E269" i="32" s="1"/>
  <c r="E270" i="32" s="1"/>
  <c r="E271" i="32" s="1"/>
  <c r="E272" i="32" s="1"/>
  <c r="E273" i="32" s="1"/>
  <c r="E274" i="32" s="1"/>
  <c r="E275" i="32" s="1"/>
  <c r="E276" i="32" s="1"/>
  <c r="E277" i="32" s="1"/>
  <c r="E278" i="32" s="1"/>
  <c r="E279" i="32" s="1"/>
  <c r="E280" i="32" s="1"/>
  <c r="J56" i="32"/>
  <c r="J252" i="32" s="1"/>
  <c r="J309" i="32" s="1"/>
  <c r="J616" i="32" s="1"/>
  <c r="J647" i="32" s="1"/>
  <c r="J57" i="32"/>
  <c r="J253" i="32" s="1"/>
  <c r="J310" i="32" s="1"/>
  <c r="J617" i="32" s="1"/>
  <c r="J648" i="32" s="1"/>
  <c r="J58" i="32"/>
  <c r="J254" i="32" s="1"/>
  <c r="J311" i="32" s="1"/>
  <c r="J618" i="32" s="1"/>
  <c r="J649" i="32" s="1"/>
  <c r="J59" i="32"/>
  <c r="J255" i="32" s="1"/>
  <c r="J312" i="32" s="1"/>
  <c r="J619" i="32" s="1"/>
  <c r="J650" i="32" s="1"/>
  <c r="J60" i="32"/>
  <c r="J256" i="32" s="1"/>
  <c r="J313" i="32" s="1"/>
  <c r="J620" i="32" s="1"/>
  <c r="J651" i="32" s="1"/>
  <c r="J61" i="32"/>
  <c r="J257" i="32" s="1"/>
  <c r="J314" i="32" s="1"/>
  <c r="J621" i="32" s="1"/>
  <c r="J652" i="32" s="1"/>
  <c r="J62" i="32"/>
  <c r="J258" i="32" s="1"/>
  <c r="J315" i="32" s="1"/>
  <c r="J622" i="32" s="1"/>
  <c r="J653" i="32" s="1"/>
  <c r="J63" i="32"/>
  <c r="J259" i="32" s="1"/>
  <c r="J316" i="32" s="1"/>
  <c r="J623" i="32" s="1"/>
  <c r="J654" i="32" s="1"/>
  <c r="J64" i="32"/>
  <c r="J260" i="32" s="1"/>
  <c r="J317" i="32" s="1"/>
  <c r="J624" i="32" s="1"/>
  <c r="J655" i="32" s="1"/>
  <c r="J65" i="32"/>
  <c r="J261" i="32" s="1"/>
  <c r="J318" i="32" s="1"/>
  <c r="J625" i="32" s="1"/>
  <c r="J656" i="32" s="1"/>
  <c r="J66" i="32"/>
  <c r="J262" i="32" s="1"/>
  <c r="J319" i="32" s="1"/>
  <c r="J626" i="32" s="1"/>
  <c r="J657" i="32" s="1"/>
  <c r="J67" i="32"/>
  <c r="J263" i="32" s="1"/>
  <c r="J320" i="32" s="1"/>
  <c r="J627" i="32" s="1"/>
  <c r="J658" i="32" s="1"/>
  <c r="J68" i="32"/>
  <c r="J264" i="32" s="1"/>
  <c r="J321" i="32" s="1"/>
  <c r="J628" i="32" s="1"/>
  <c r="J659" i="32" s="1"/>
  <c r="J69" i="32"/>
  <c r="J265" i="32" s="1"/>
  <c r="J322" i="32" s="1"/>
  <c r="J629" i="32" s="1"/>
  <c r="J660" i="32" s="1"/>
  <c r="J70" i="32"/>
  <c r="J266" i="32" s="1"/>
  <c r="J323" i="32" s="1"/>
  <c r="J630" i="32" s="1"/>
  <c r="J661" i="32" s="1"/>
  <c r="J71" i="32"/>
  <c r="J267" i="32" s="1"/>
  <c r="J324" i="32" s="1"/>
  <c r="J631" i="32" s="1"/>
  <c r="J662" i="32" s="1"/>
  <c r="J72" i="32"/>
  <c r="J268" i="32" s="1"/>
  <c r="J325" i="32" s="1"/>
  <c r="J632" i="32" s="1"/>
  <c r="J663" i="32" s="1"/>
  <c r="J73" i="32"/>
  <c r="J269" i="32" s="1"/>
  <c r="J326" i="32" s="1"/>
  <c r="J633" i="32" s="1"/>
  <c r="J664" i="32" s="1"/>
  <c r="J74" i="32"/>
  <c r="J270" i="32" s="1"/>
  <c r="J327" i="32" s="1"/>
  <c r="J634" i="32" s="1"/>
  <c r="J665" i="32" s="1"/>
  <c r="J75" i="32"/>
  <c r="J271" i="32" s="1"/>
  <c r="J328" i="32" s="1"/>
  <c r="J635" i="32" s="1"/>
  <c r="J666" i="32" s="1"/>
  <c r="J76" i="32"/>
  <c r="J272" i="32" s="1"/>
  <c r="J329" i="32" s="1"/>
  <c r="J636" i="32" s="1"/>
  <c r="J667" i="32" s="1"/>
  <c r="J77" i="32"/>
  <c r="J273" i="32" s="1"/>
  <c r="J330" i="32" s="1"/>
  <c r="J637" i="32" s="1"/>
  <c r="J668" i="32" s="1"/>
  <c r="J78" i="32"/>
  <c r="J274" i="32" s="1"/>
  <c r="J331" i="32" s="1"/>
  <c r="J638" i="32" s="1"/>
  <c r="J669" i="32" s="1"/>
  <c r="J79" i="32"/>
  <c r="J275" i="32" s="1"/>
  <c r="J332" i="32" s="1"/>
  <c r="J639" i="32" s="1"/>
  <c r="J670" i="32" s="1"/>
  <c r="J80" i="32"/>
  <c r="J276" i="32" s="1"/>
  <c r="J333" i="32" s="1"/>
  <c r="J640" i="32" s="1"/>
  <c r="J671" i="32" s="1"/>
  <c r="J81" i="32"/>
  <c r="J277" i="32" s="1"/>
  <c r="J334" i="32" s="1"/>
  <c r="J641" i="32" s="1"/>
  <c r="J672" i="32" s="1"/>
  <c r="J82" i="32"/>
  <c r="J278" i="32" s="1"/>
  <c r="J335" i="32" s="1"/>
  <c r="J642" i="32" s="1"/>
  <c r="J673" i="32" s="1"/>
  <c r="J83" i="32"/>
  <c r="J279" i="32" s="1"/>
  <c r="J336" i="32" s="1"/>
  <c r="J643" i="32" s="1"/>
  <c r="J674" i="32" s="1"/>
  <c r="J84" i="32"/>
  <c r="J280" i="32" s="1"/>
  <c r="J337" i="32" s="1"/>
  <c r="J644" i="32" s="1"/>
  <c r="J675" i="32" s="1"/>
  <c r="E56" i="32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D83" i="32"/>
  <c r="D279" i="32" s="1"/>
  <c r="D336" i="32" s="1"/>
  <c r="D643" i="32" s="1"/>
  <c r="D674" i="32" s="1"/>
  <c r="D84" i="32"/>
  <c r="D280" i="32" s="1"/>
  <c r="D337" i="32" s="1"/>
  <c r="D644" i="32" s="1"/>
  <c r="D675" i="32" s="1"/>
  <c r="D57" i="32"/>
  <c r="D253" i="32" s="1"/>
  <c r="D310" i="32" s="1"/>
  <c r="D617" i="32" s="1"/>
  <c r="D648" i="32" s="1"/>
  <c r="D58" i="32"/>
  <c r="D254" i="32" s="1"/>
  <c r="D311" i="32" s="1"/>
  <c r="D618" i="32" s="1"/>
  <c r="D649" i="32" s="1"/>
  <c r="D59" i="32"/>
  <c r="D255" i="32" s="1"/>
  <c r="D312" i="32" s="1"/>
  <c r="D619" i="32" s="1"/>
  <c r="D650" i="32" s="1"/>
  <c r="D60" i="32"/>
  <c r="D256" i="32" s="1"/>
  <c r="D313" i="32" s="1"/>
  <c r="D620" i="32" s="1"/>
  <c r="D651" i="32" s="1"/>
  <c r="D61" i="32"/>
  <c r="D257" i="32" s="1"/>
  <c r="D314" i="32" s="1"/>
  <c r="D621" i="32" s="1"/>
  <c r="D652" i="32" s="1"/>
  <c r="D62" i="32"/>
  <c r="D258" i="32" s="1"/>
  <c r="D315" i="32" s="1"/>
  <c r="D622" i="32" s="1"/>
  <c r="D653" i="32" s="1"/>
  <c r="D63" i="32"/>
  <c r="D259" i="32" s="1"/>
  <c r="D316" i="32" s="1"/>
  <c r="D623" i="32" s="1"/>
  <c r="D654" i="32" s="1"/>
  <c r="D64" i="32"/>
  <c r="D260" i="32" s="1"/>
  <c r="D317" i="32" s="1"/>
  <c r="D624" i="32" s="1"/>
  <c r="D655" i="32" s="1"/>
  <c r="D65" i="32"/>
  <c r="D261" i="32" s="1"/>
  <c r="D318" i="32" s="1"/>
  <c r="D625" i="32" s="1"/>
  <c r="D656" i="32" s="1"/>
  <c r="D66" i="32"/>
  <c r="D262" i="32" s="1"/>
  <c r="D319" i="32" s="1"/>
  <c r="D626" i="32" s="1"/>
  <c r="D657" i="32" s="1"/>
  <c r="D67" i="32"/>
  <c r="D263" i="32" s="1"/>
  <c r="D320" i="32" s="1"/>
  <c r="D627" i="32" s="1"/>
  <c r="D658" i="32" s="1"/>
  <c r="D68" i="32"/>
  <c r="D264" i="32" s="1"/>
  <c r="D321" i="32" s="1"/>
  <c r="D628" i="32" s="1"/>
  <c r="D659" i="32" s="1"/>
  <c r="D69" i="32"/>
  <c r="D265" i="32" s="1"/>
  <c r="D322" i="32" s="1"/>
  <c r="D629" i="32" s="1"/>
  <c r="D660" i="32" s="1"/>
  <c r="D70" i="32"/>
  <c r="D266" i="32" s="1"/>
  <c r="D323" i="32" s="1"/>
  <c r="D630" i="32" s="1"/>
  <c r="D661" i="32" s="1"/>
  <c r="D71" i="32"/>
  <c r="D267" i="32" s="1"/>
  <c r="D324" i="32" s="1"/>
  <c r="D631" i="32" s="1"/>
  <c r="D662" i="32" s="1"/>
  <c r="D72" i="32"/>
  <c r="D268" i="32" s="1"/>
  <c r="D325" i="32" s="1"/>
  <c r="D632" i="32" s="1"/>
  <c r="D663" i="32" s="1"/>
  <c r="D73" i="32"/>
  <c r="D269" i="32" s="1"/>
  <c r="D326" i="32" s="1"/>
  <c r="D633" i="32" s="1"/>
  <c r="D664" i="32" s="1"/>
  <c r="D74" i="32"/>
  <c r="D270" i="32" s="1"/>
  <c r="D327" i="32" s="1"/>
  <c r="D634" i="32" s="1"/>
  <c r="D665" i="32" s="1"/>
  <c r="D75" i="32"/>
  <c r="D271" i="32" s="1"/>
  <c r="D328" i="32" s="1"/>
  <c r="D635" i="32" s="1"/>
  <c r="D666" i="32" s="1"/>
  <c r="D76" i="32"/>
  <c r="D272" i="32" s="1"/>
  <c r="D329" i="32" s="1"/>
  <c r="D636" i="32" s="1"/>
  <c r="D667" i="32" s="1"/>
  <c r="D77" i="32"/>
  <c r="D273" i="32" s="1"/>
  <c r="D330" i="32" s="1"/>
  <c r="D637" i="32" s="1"/>
  <c r="D668" i="32" s="1"/>
  <c r="D78" i="32"/>
  <c r="D274" i="32" s="1"/>
  <c r="D331" i="32" s="1"/>
  <c r="D638" i="32" s="1"/>
  <c r="D669" i="32" s="1"/>
  <c r="D79" i="32"/>
  <c r="D275" i="32" s="1"/>
  <c r="D332" i="32" s="1"/>
  <c r="D639" i="32" s="1"/>
  <c r="D670" i="32" s="1"/>
  <c r="D80" i="32"/>
  <c r="D276" i="32" s="1"/>
  <c r="D333" i="32" s="1"/>
  <c r="D640" i="32" s="1"/>
  <c r="D671" i="32" s="1"/>
  <c r="D81" i="32"/>
  <c r="D277" i="32" s="1"/>
  <c r="D334" i="32" s="1"/>
  <c r="D641" i="32" s="1"/>
  <c r="D672" i="32" s="1"/>
  <c r="D82" i="32"/>
  <c r="D278" i="32" s="1"/>
  <c r="D335" i="32" s="1"/>
  <c r="D642" i="32" s="1"/>
  <c r="D673" i="32" s="1"/>
  <c r="D56" i="32"/>
  <c r="D252" i="32" s="1"/>
  <c r="D309" i="32" s="1"/>
  <c r="D616" i="32" s="1"/>
  <c r="D647" i="32" s="1"/>
  <c r="C56" i="32"/>
  <c r="C252" i="32" s="1"/>
  <c r="C309" i="32" s="1"/>
  <c r="C616" i="32" s="1"/>
  <c r="C647" i="32" s="1"/>
  <c r="J509" i="32"/>
  <c r="J510" i="32"/>
  <c r="J511" i="32"/>
  <c r="J512" i="32"/>
  <c r="J513" i="32"/>
  <c r="E509" i="32"/>
  <c r="E510" i="32" s="1"/>
  <c r="E511" i="32" s="1"/>
  <c r="E512" i="32" s="1"/>
  <c r="E513" i="32" s="1"/>
  <c r="E190" i="32"/>
  <c r="E191" i="32" s="1"/>
  <c r="E192" i="32" s="1"/>
  <c r="E193" i="32" s="1"/>
  <c r="E194" i="32" s="1"/>
  <c r="J50" i="32"/>
  <c r="J190" i="32" s="1"/>
  <c r="J51" i="32"/>
  <c r="J191" i="32" s="1"/>
  <c r="J52" i="32"/>
  <c r="J192" i="32" s="1"/>
  <c r="J53" i="32"/>
  <c r="J193" i="32" s="1"/>
  <c r="J54" i="32"/>
  <c r="J194" i="32" s="1"/>
  <c r="E50" i="32"/>
  <c r="E51" i="32" s="1"/>
  <c r="E52" i="32" s="1"/>
  <c r="E53" i="32" s="1"/>
  <c r="E54" i="32" s="1"/>
  <c r="D51" i="32"/>
  <c r="D191" i="32" s="1"/>
  <c r="D510" i="32" s="1"/>
  <c r="D52" i="32"/>
  <c r="D192" i="32" s="1"/>
  <c r="D511" i="32" s="1"/>
  <c r="D53" i="32"/>
  <c r="D193" i="32" s="1"/>
  <c r="D512" i="32" s="1"/>
  <c r="D54" i="32"/>
  <c r="D194" i="32" s="1"/>
  <c r="D513" i="32" s="1"/>
  <c r="D50" i="32"/>
  <c r="D190" i="32" s="1"/>
  <c r="D509" i="32" s="1"/>
  <c r="C50" i="32"/>
  <c r="C190" i="32" s="1"/>
  <c r="C509" i="32" s="1"/>
  <c r="E501" i="32"/>
  <c r="E502" i="32" s="1"/>
  <c r="E503" i="32" s="1"/>
  <c r="E504" i="32" s="1"/>
  <c r="E505" i="32" s="1"/>
  <c r="E506" i="32" s="1"/>
  <c r="E507" i="32" s="1"/>
  <c r="E508" i="32" s="1"/>
  <c r="J45" i="32"/>
  <c r="J427" i="32" s="1"/>
  <c r="J476" i="32" s="1"/>
  <c r="J505" i="32" s="1"/>
  <c r="J46" i="32"/>
  <c r="J428" i="32" s="1"/>
  <c r="J477" i="32" s="1"/>
  <c r="J506" i="32" s="1"/>
  <c r="J47" i="32"/>
  <c r="J429" i="32" s="1"/>
  <c r="J478" i="32" s="1"/>
  <c r="J507" i="32" s="1"/>
  <c r="J48" i="32"/>
  <c r="J430" i="32" s="1"/>
  <c r="J479" i="32" s="1"/>
  <c r="J508" i="32" s="1"/>
  <c r="E41" i="32"/>
  <c r="E42" i="32" s="1"/>
  <c r="E43" i="32" s="1"/>
  <c r="E44" i="32" s="1"/>
  <c r="E45" i="32" s="1"/>
  <c r="E46" i="32" s="1"/>
  <c r="E47" i="32" s="1"/>
  <c r="E48" i="32" s="1"/>
  <c r="D42" i="32"/>
  <c r="D424" i="32" s="1"/>
  <c r="D473" i="32" s="1"/>
  <c r="D502" i="32" s="1"/>
  <c r="D43" i="32"/>
  <c r="D425" i="32" s="1"/>
  <c r="D474" i="32" s="1"/>
  <c r="D503" i="32" s="1"/>
  <c r="D44" i="32"/>
  <c r="D426" i="32" s="1"/>
  <c r="D475" i="32" s="1"/>
  <c r="D504" i="32" s="1"/>
  <c r="D45" i="32"/>
  <c r="D427" i="32" s="1"/>
  <c r="D476" i="32" s="1"/>
  <c r="D505" i="32" s="1"/>
  <c r="D46" i="32"/>
  <c r="D428" i="32" s="1"/>
  <c r="D477" i="32" s="1"/>
  <c r="D506" i="32" s="1"/>
  <c r="D47" i="32"/>
  <c r="D429" i="32" s="1"/>
  <c r="D478" i="32" s="1"/>
  <c r="D507" i="32" s="1"/>
  <c r="D48" i="32"/>
  <c r="D430" i="32" s="1"/>
  <c r="D479" i="32" s="1"/>
  <c r="D508" i="32" s="1"/>
  <c r="D41" i="32"/>
  <c r="D423" i="32" s="1"/>
  <c r="D472" i="32" s="1"/>
  <c r="D606" i="32" s="1"/>
  <c r="C41" i="32"/>
  <c r="C423" i="32" s="1"/>
  <c r="C472" i="32" s="1"/>
  <c r="C501" i="32" s="1"/>
  <c r="E495" i="32"/>
  <c r="E496" i="32" s="1"/>
  <c r="E497" i="32" s="1"/>
  <c r="E498" i="32" s="1"/>
  <c r="E499" i="32" s="1"/>
  <c r="E500" i="32" s="1"/>
  <c r="E34" i="32"/>
  <c r="E35" i="32" s="1"/>
  <c r="E36" i="32" s="1"/>
  <c r="E37" i="32" s="1"/>
  <c r="E38" i="32" s="1"/>
  <c r="E39" i="32" s="1"/>
  <c r="C34" i="32"/>
  <c r="C495" i="32" s="1"/>
  <c r="B287" i="21"/>
  <c r="B304" i="21" s="1"/>
  <c r="B281" i="21"/>
  <c r="E281" i="21"/>
  <c r="G34" i="32" s="1"/>
  <c r="F284" i="21"/>
  <c r="F285" i="21" s="1"/>
  <c r="D498" i="32"/>
  <c r="D499" i="32"/>
  <c r="D500" i="32"/>
  <c r="D37" i="32"/>
  <c r="J37" i="32"/>
  <c r="J498" i="32" s="1"/>
  <c r="D38" i="32"/>
  <c r="D39" i="32"/>
  <c r="J34" i="32"/>
  <c r="J495" i="32" s="1"/>
  <c r="D35" i="32"/>
  <c r="D36" i="32"/>
  <c r="D496" i="32"/>
  <c r="D497" i="32"/>
  <c r="D495" i="32"/>
  <c r="D34" i="32"/>
  <c r="C488" i="32"/>
  <c r="D30" i="27" s="1"/>
  <c r="J487" i="32"/>
  <c r="J488" i="32" s="1"/>
  <c r="T91" i="27"/>
  <c r="T90" i="27"/>
  <c r="E153" i="21"/>
  <c r="G488" i="32" s="1"/>
  <c r="D153" i="21"/>
  <c r="F488" i="32" s="1"/>
  <c r="C153" i="21"/>
  <c r="E488" i="32" s="1"/>
  <c r="F427" i="21" l="1"/>
  <c r="F420" i="21"/>
  <c r="F421" i="21"/>
  <c r="F430" i="21"/>
  <c r="F429" i="21"/>
  <c r="K12" i="32"/>
  <c r="L28" i="32"/>
  <c r="T89" i="27"/>
  <c r="K28" i="32"/>
  <c r="K13" i="32"/>
  <c r="L12" i="32"/>
  <c r="L13" i="32"/>
  <c r="L403" i="32"/>
  <c r="K604" i="32"/>
  <c r="K403" i="32"/>
  <c r="F30" i="21"/>
  <c r="F51" i="21"/>
  <c r="V11" i="5" s="1"/>
  <c r="W11" i="5" s="1"/>
  <c r="L604" i="32"/>
  <c r="K603" i="32"/>
  <c r="L603" i="32"/>
  <c r="E53" i="22"/>
  <c r="D29" i="21" s="1"/>
  <c r="E55" i="22"/>
  <c r="D31" i="21" s="1"/>
  <c r="F426" i="21"/>
  <c r="G155" i="32"/>
  <c r="G432" i="32"/>
  <c r="G482" i="32"/>
  <c r="G760" i="32"/>
  <c r="G765" i="32"/>
  <c r="G772" i="32"/>
  <c r="G777" i="32"/>
  <c r="G784" i="32"/>
  <c r="G114" i="32"/>
  <c r="G433" i="32"/>
  <c r="G759" i="32"/>
  <c r="G766" i="32"/>
  <c r="G771" i="32"/>
  <c r="G778" i="32"/>
  <c r="G783" i="32"/>
  <c r="I484" i="32"/>
  <c r="I566" i="32" s="1"/>
  <c r="H116" i="32"/>
  <c r="H157" i="32" s="1"/>
  <c r="K157" i="32" s="1"/>
  <c r="H146" i="32"/>
  <c r="I146" i="32"/>
  <c r="H599" i="32"/>
  <c r="I599" i="32"/>
  <c r="E482" i="32"/>
  <c r="C446" i="21"/>
  <c r="E483" i="32" s="1"/>
  <c r="D882" i="21"/>
  <c r="E1425" i="22"/>
  <c r="D884" i="21" s="1"/>
  <c r="F462" i="32"/>
  <c r="F885" i="21"/>
  <c r="E765" i="32"/>
  <c r="C448" i="21"/>
  <c r="E766" i="32" s="1"/>
  <c r="C447" i="21"/>
  <c r="E760" i="32" s="1"/>
  <c r="E759" i="32"/>
  <c r="F405" i="32"/>
  <c r="F883" i="21"/>
  <c r="F114" i="32"/>
  <c r="F155" i="32"/>
  <c r="F765" i="32"/>
  <c r="F777" i="32"/>
  <c r="C424" i="21"/>
  <c r="C758" i="32"/>
  <c r="C764" i="32" s="1"/>
  <c r="C770" i="32" s="1"/>
  <c r="C776" i="32" s="1"/>
  <c r="C782" i="32" s="1"/>
  <c r="F759" i="32"/>
  <c r="F771" i="32"/>
  <c r="F783" i="32"/>
  <c r="D485" i="32"/>
  <c r="D567" i="32" s="1"/>
  <c r="D483" i="32"/>
  <c r="D565" i="32" s="1"/>
  <c r="D481" i="32"/>
  <c r="D563" i="32" s="1"/>
  <c r="D480" i="32"/>
  <c r="D562" i="32" s="1"/>
  <c r="D484" i="32"/>
  <c r="D566" i="32" s="1"/>
  <c r="D482" i="32"/>
  <c r="D564" i="32" s="1"/>
  <c r="D433" i="32"/>
  <c r="D434" i="32"/>
  <c r="D432" i="32"/>
  <c r="E477" i="21"/>
  <c r="G158" i="32" s="1"/>
  <c r="E462" i="21"/>
  <c r="G157" i="32" s="1"/>
  <c r="E478" i="21"/>
  <c r="E463" i="21"/>
  <c r="G116" i="32" s="1"/>
  <c r="E466" i="21"/>
  <c r="E482" i="21"/>
  <c r="G485" i="32" s="1"/>
  <c r="F425" i="21"/>
  <c r="F481" i="21"/>
  <c r="F487" i="21"/>
  <c r="E473" i="22"/>
  <c r="D454" i="21" s="1"/>
  <c r="F565" i="32" s="1"/>
  <c r="E527" i="22"/>
  <c r="D490" i="21" s="1"/>
  <c r="F567" i="32" s="1"/>
  <c r="E494" i="22"/>
  <c r="D469" i="21" s="1"/>
  <c r="F566" i="32" s="1"/>
  <c r="F421" i="22"/>
  <c r="F422" i="22" s="1"/>
  <c r="E440" i="22"/>
  <c r="D433" i="21" s="1"/>
  <c r="F564" i="32" s="1"/>
  <c r="C481" i="21"/>
  <c r="E434" i="32" s="1"/>
  <c r="D477" i="21"/>
  <c r="F158" i="32" s="1"/>
  <c r="F508" i="22"/>
  <c r="F424" i="21"/>
  <c r="F483" i="21"/>
  <c r="F484" i="21"/>
  <c r="F485" i="21"/>
  <c r="F486" i="21"/>
  <c r="F441" i="21"/>
  <c r="F442" i="21"/>
  <c r="F447" i="21"/>
  <c r="F449" i="21"/>
  <c r="F451" i="21"/>
  <c r="F445" i="21"/>
  <c r="F446" i="21"/>
  <c r="F448" i="21"/>
  <c r="F450" i="21"/>
  <c r="F454" i="22"/>
  <c r="C371" i="32"/>
  <c r="D390" i="32"/>
  <c r="D388" i="32"/>
  <c r="D386" i="32"/>
  <c r="D384" i="32"/>
  <c r="D382" i="32"/>
  <c r="D380" i="32"/>
  <c r="D378" i="32"/>
  <c r="D376" i="32"/>
  <c r="D374" i="32"/>
  <c r="D372" i="32"/>
  <c r="J372" i="32"/>
  <c r="J374" i="32"/>
  <c r="J376" i="32"/>
  <c r="J378" i="32"/>
  <c r="J380" i="32"/>
  <c r="J382" i="32"/>
  <c r="J384" i="32"/>
  <c r="J386" i="32"/>
  <c r="J390" i="32"/>
  <c r="D371" i="32"/>
  <c r="D389" i="32"/>
  <c r="D387" i="32"/>
  <c r="D385" i="32"/>
  <c r="D383" i="32"/>
  <c r="D381" i="32"/>
  <c r="D379" i="32"/>
  <c r="D377" i="32"/>
  <c r="D375" i="32"/>
  <c r="D373" i="32"/>
  <c r="J371" i="32"/>
  <c r="J373" i="32"/>
  <c r="J375" i="32"/>
  <c r="J377" i="32"/>
  <c r="J379" i="32"/>
  <c r="J381" i="32"/>
  <c r="J383" i="32"/>
  <c r="J385" i="32"/>
  <c r="J389" i="32"/>
  <c r="D153" i="32"/>
  <c r="J431" i="32"/>
  <c r="J562" i="32" s="1"/>
  <c r="J758" i="32" s="1"/>
  <c r="J764" i="32" s="1"/>
  <c r="J770" i="32" s="1"/>
  <c r="J776" i="32" s="1"/>
  <c r="J782" i="32" s="1"/>
  <c r="C153" i="32"/>
  <c r="F729" i="32"/>
  <c r="F730" i="32" s="1"/>
  <c r="F731" i="32" s="1"/>
  <c r="F732" i="32" s="1"/>
  <c r="F733" i="32" s="1"/>
  <c r="F734" i="32" s="1"/>
  <c r="F735" i="32" s="1"/>
  <c r="F739" i="32"/>
  <c r="F740" i="32" s="1"/>
  <c r="F741" i="32" s="1"/>
  <c r="F742" i="32" s="1"/>
  <c r="F743" i="32" s="1"/>
  <c r="F744" i="32" s="1"/>
  <c r="F745" i="32" s="1"/>
  <c r="J560" i="32"/>
  <c r="J558" i="32"/>
  <c r="J556" i="32"/>
  <c r="J554" i="32"/>
  <c r="J552" i="32"/>
  <c r="J550" i="32"/>
  <c r="J548" i="32"/>
  <c r="J546" i="32"/>
  <c r="J544" i="32"/>
  <c r="J561" i="32"/>
  <c r="J559" i="32"/>
  <c r="J557" i="32"/>
  <c r="J555" i="32"/>
  <c r="J553" i="32"/>
  <c r="J551" i="32"/>
  <c r="J549" i="32"/>
  <c r="J547" i="32"/>
  <c r="J545" i="32"/>
  <c r="D560" i="32"/>
  <c r="D559" i="32"/>
  <c r="D558" i="32"/>
  <c r="D557" i="32"/>
  <c r="D556" i="32"/>
  <c r="D555" i="32"/>
  <c r="D554" i="32"/>
  <c r="D553" i="32"/>
  <c r="D552" i="32"/>
  <c r="D551" i="32"/>
  <c r="D550" i="32"/>
  <c r="D549" i="32"/>
  <c r="D548" i="32"/>
  <c r="D547" i="32"/>
  <c r="D546" i="32"/>
  <c r="D545" i="32"/>
  <c r="D544" i="32"/>
  <c r="C544" i="32"/>
  <c r="D561" i="32"/>
  <c r="D514" i="32"/>
  <c r="D535" i="32"/>
  <c r="D533" i="32"/>
  <c r="D531" i="32"/>
  <c r="D529" i="32"/>
  <c r="D527" i="32"/>
  <c r="D525" i="32"/>
  <c r="D523" i="32"/>
  <c r="D521" i="32"/>
  <c r="D519" i="32"/>
  <c r="D517" i="32"/>
  <c r="D515" i="32"/>
  <c r="D541" i="32"/>
  <c r="D539" i="32"/>
  <c r="D537" i="32"/>
  <c r="J541" i="32"/>
  <c r="J539" i="32"/>
  <c r="J537" i="32"/>
  <c r="J535" i="32"/>
  <c r="J533" i="32"/>
  <c r="J531" i="32"/>
  <c r="J529" i="32"/>
  <c r="J527" i="32"/>
  <c r="J525" i="32"/>
  <c r="J523" i="32"/>
  <c r="J521" i="32"/>
  <c r="J519" i="32"/>
  <c r="J517" i="32"/>
  <c r="J515" i="32"/>
  <c r="C514" i="32"/>
  <c r="D536" i="32"/>
  <c r="D534" i="32"/>
  <c r="D532" i="32"/>
  <c r="D530" i="32"/>
  <c r="D528" i="32"/>
  <c r="D526" i="32"/>
  <c r="D524" i="32"/>
  <c r="D522" i="32"/>
  <c r="D520" i="32"/>
  <c r="D518" i="32"/>
  <c r="D516" i="32"/>
  <c r="D542" i="32"/>
  <c r="D540" i="32"/>
  <c r="D538" i="32"/>
  <c r="J542" i="32"/>
  <c r="J540" i="32"/>
  <c r="J538" i="32"/>
  <c r="J536" i="32"/>
  <c r="J534" i="32"/>
  <c r="J532" i="32"/>
  <c r="J530" i="32"/>
  <c r="J528" i="32"/>
  <c r="J526" i="32"/>
  <c r="J524" i="32"/>
  <c r="J522" i="32"/>
  <c r="J520" i="32"/>
  <c r="J518" i="32"/>
  <c r="J516" i="32"/>
  <c r="J514" i="32"/>
  <c r="C195" i="32"/>
  <c r="D223" i="32"/>
  <c r="D221" i="32"/>
  <c r="D219" i="32"/>
  <c r="D217" i="32"/>
  <c r="D215" i="32"/>
  <c r="D213" i="32"/>
  <c r="D211" i="32"/>
  <c r="D209" i="32"/>
  <c r="D207" i="32"/>
  <c r="D205" i="32"/>
  <c r="D203" i="32"/>
  <c r="D201" i="32"/>
  <c r="D199" i="32"/>
  <c r="D197" i="32"/>
  <c r="D195" i="32"/>
  <c r="D222" i="32"/>
  <c r="D220" i="32"/>
  <c r="D218" i="32"/>
  <c r="D216" i="32"/>
  <c r="D214" i="32"/>
  <c r="D212" i="32"/>
  <c r="D210" i="32"/>
  <c r="D208" i="32"/>
  <c r="D206" i="32"/>
  <c r="D204" i="32"/>
  <c r="D202" i="32"/>
  <c r="D200" i="32"/>
  <c r="D198" i="32"/>
  <c r="D196" i="32"/>
  <c r="J223" i="32"/>
  <c r="J222" i="32"/>
  <c r="J221" i="32"/>
  <c r="J220" i="32"/>
  <c r="J219" i="32"/>
  <c r="J218" i="32"/>
  <c r="J217" i="32"/>
  <c r="J216" i="32"/>
  <c r="J215" i="32"/>
  <c r="J214" i="32"/>
  <c r="J213" i="32"/>
  <c r="J212" i="32"/>
  <c r="J211" i="32"/>
  <c r="J210" i="32"/>
  <c r="J209" i="32"/>
  <c r="J208" i="32"/>
  <c r="J207" i="32"/>
  <c r="J206" i="32"/>
  <c r="J205" i="32"/>
  <c r="J204" i="32"/>
  <c r="J203" i="32"/>
  <c r="J202" i="32"/>
  <c r="J201" i="32"/>
  <c r="J200" i="32"/>
  <c r="J199" i="32"/>
  <c r="J198" i="32"/>
  <c r="J197" i="32"/>
  <c r="J196" i="32"/>
  <c r="J195" i="32"/>
  <c r="C606" i="32"/>
  <c r="D613" i="32"/>
  <c r="D611" i="32"/>
  <c r="D609" i="32"/>
  <c r="D607" i="32"/>
  <c r="J611" i="32"/>
  <c r="J613" i="32"/>
  <c r="D501" i="32"/>
  <c r="D612" i="32"/>
  <c r="D610" i="32"/>
  <c r="D608" i="32"/>
  <c r="J610" i="32"/>
  <c r="J612" i="32"/>
  <c r="F153" i="21"/>
  <c r="K484" i="32" l="1"/>
  <c r="K11" i="32"/>
  <c r="Q42" i="27" s="1"/>
  <c r="T42" i="27" s="1"/>
  <c r="F422" i="21"/>
  <c r="F462" i="21"/>
  <c r="L116" i="32"/>
  <c r="L157" i="32"/>
  <c r="K116" i="32"/>
  <c r="F29" i="21"/>
  <c r="F368" i="32"/>
  <c r="F31" i="21"/>
  <c r="F409" i="32"/>
  <c r="F482" i="21"/>
  <c r="F488" i="21" s="1"/>
  <c r="F463" i="21"/>
  <c r="F431" i="21"/>
  <c r="K566" i="32"/>
  <c r="F466" i="21"/>
  <c r="F467" i="21" s="1"/>
  <c r="G484" i="32"/>
  <c r="L484" i="32" s="1"/>
  <c r="F478" i="21"/>
  <c r="G117" i="32"/>
  <c r="E432" i="32"/>
  <c r="C445" i="21"/>
  <c r="E433" i="32" s="1"/>
  <c r="F882" i="21"/>
  <c r="F399" i="32"/>
  <c r="F411" i="32"/>
  <c r="F884" i="21"/>
  <c r="F477" i="21"/>
  <c r="F436" i="22"/>
  <c r="F523" i="22"/>
  <c r="C485" i="21" s="1"/>
  <c r="E773" i="32" s="1"/>
  <c r="F509" i="22"/>
  <c r="F443" i="21"/>
  <c r="F452" i="21"/>
  <c r="F469" i="22"/>
  <c r="C428" i="21" s="1"/>
  <c r="F455" i="22"/>
  <c r="F437" i="22"/>
  <c r="F423" i="22"/>
  <c r="J805" i="32"/>
  <c r="J806" i="32" s="1"/>
  <c r="J807" i="32" s="1"/>
  <c r="J808" i="32" s="1"/>
  <c r="E805" i="32"/>
  <c r="B804" i="32"/>
  <c r="F802" i="32"/>
  <c r="E802" i="32"/>
  <c r="F798" i="32"/>
  <c r="E798" i="32"/>
  <c r="F794" i="32"/>
  <c r="E794" i="32"/>
  <c r="F790" i="32"/>
  <c r="E790" i="32"/>
  <c r="J421" i="32"/>
  <c r="J790" i="32" s="1"/>
  <c r="J794" i="32" s="1"/>
  <c r="J798" i="32" s="1"/>
  <c r="J802" i="32" s="1"/>
  <c r="E421" i="32"/>
  <c r="C421" i="32"/>
  <c r="C790" i="32" s="1"/>
  <c r="C794" i="32" s="1"/>
  <c r="C798" i="32" s="1"/>
  <c r="C802" i="32" s="1"/>
  <c r="E797" i="32"/>
  <c r="F797" i="32"/>
  <c r="E801" i="32"/>
  <c r="F801" i="32"/>
  <c r="F793" i="32"/>
  <c r="E793" i="32"/>
  <c r="F789" i="32"/>
  <c r="E789" i="32"/>
  <c r="J420" i="32"/>
  <c r="J789" i="32" s="1"/>
  <c r="J793" i="32" s="1"/>
  <c r="J797" i="32" s="1"/>
  <c r="J801" i="32" s="1"/>
  <c r="E420" i="32"/>
  <c r="C420" i="32"/>
  <c r="C789" i="32" s="1"/>
  <c r="C793" i="32" s="1"/>
  <c r="C797" i="32" s="1"/>
  <c r="C801" i="32" s="1"/>
  <c r="J602" i="32"/>
  <c r="C602" i="32"/>
  <c r="C203" i="21"/>
  <c r="C204" i="21"/>
  <c r="C202" i="21"/>
  <c r="E369" i="32" s="1"/>
  <c r="E21" i="32"/>
  <c r="E17" i="32"/>
  <c r="C17" i="32"/>
  <c r="C21" i="32" s="1"/>
  <c r="J7" i="32"/>
  <c r="J17" i="32" s="1"/>
  <c r="J21" i="32" s="1"/>
  <c r="E7" i="32"/>
  <c r="C7" i="32"/>
  <c r="C369" i="32" s="1"/>
  <c r="B174" i="21"/>
  <c r="B168" i="21"/>
  <c r="B167" i="21"/>
  <c r="J152" i="32"/>
  <c r="J32" i="32" s="1"/>
  <c r="C152" i="32"/>
  <c r="C32" i="32" s="1"/>
  <c r="F196" i="22"/>
  <c r="E183" i="22"/>
  <c r="E196" i="22" s="1"/>
  <c r="A151" i="22"/>
  <c r="E494" i="32"/>
  <c r="J418" i="32"/>
  <c r="J494" i="32" s="1"/>
  <c r="E418" i="32"/>
  <c r="J31" i="32"/>
  <c r="J151" i="32" s="1"/>
  <c r="E31" i="32"/>
  <c r="E151" i="32"/>
  <c r="B139" i="22"/>
  <c r="E160" i="22"/>
  <c r="E157" i="22"/>
  <c r="E171" i="22" s="1"/>
  <c r="E168" i="22"/>
  <c r="E167" i="22"/>
  <c r="D167" i="21" s="1"/>
  <c r="J416" i="32"/>
  <c r="J468" i="32" s="1"/>
  <c r="J417" i="32"/>
  <c r="J470" i="32" s="1"/>
  <c r="J489" i="32"/>
  <c r="J490" i="32" s="1"/>
  <c r="J491" i="32" s="1"/>
  <c r="E491" i="32"/>
  <c r="F491" i="32"/>
  <c r="C491" i="32"/>
  <c r="J29" i="32"/>
  <c r="J30" i="32" s="1"/>
  <c r="C137" i="21"/>
  <c r="C136" i="21"/>
  <c r="B137" i="21"/>
  <c r="B136" i="21"/>
  <c r="C417" i="32"/>
  <c r="C470" i="32" s="1"/>
  <c r="E136" i="21"/>
  <c r="G417" i="32" s="1"/>
  <c r="A127" i="22"/>
  <c r="C127" i="22"/>
  <c r="E136" i="22"/>
  <c r="D137" i="21" s="1"/>
  <c r="F470" i="32" s="1"/>
  <c r="E135" i="22"/>
  <c r="D136" i="21" s="1"/>
  <c r="F417" i="32" s="1"/>
  <c r="F131" i="22"/>
  <c r="J469" i="32"/>
  <c r="C469" i="32"/>
  <c r="S18" i="5"/>
  <c r="H469" i="32" s="1"/>
  <c r="T18" i="5"/>
  <c r="I469" i="32" s="1"/>
  <c r="E121" i="21"/>
  <c r="G469" i="32" s="1"/>
  <c r="D121" i="21"/>
  <c r="F469" i="32" s="1"/>
  <c r="C121" i="21"/>
  <c r="E469" i="32" s="1"/>
  <c r="B121" i="21"/>
  <c r="C121" i="22"/>
  <c r="A121" i="22"/>
  <c r="F125" i="21"/>
  <c r="C416" i="32"/>
  <c r="C468" i="32" s="1"/>
  <c r="E107" i="21"/>
  <c r="G468" i="32" s="1"/>
  <c r="E106" i="21"/>
  <c r="C107" i="21"/>
  <c r="E468" i="32" s="1"/>
  <c r="C106" i="21"/>
  <c r="E416" i="32" s="1"/>
  <c r="B107" i="21"/>
  <c r="B106" i="21"/>
  <c r="C109" i="22"/>
  <c r="A109" i="22"/>
  <c r="E118" i="22"/>
  <c r="D107" i="21" s="1"/>
  <c r="F468" i="32" s="1"/>
  <c r="E117" i="22"/>
  <c r="D106" i="21" s="1"/>
  <c r="F416" i="32" s="1"/>
  <c r="F113" i="22"/>
  <c r="E467" i="32"/>
  <c r="J415" i="32"/>
  <c r="J467" i="32" s="1"/>
  <c r="E415" i="32"/>
  <c r="C415" i="32"/>
  <c r="C467" i="32" s="1"/>
  <c r="E92" i="21"/>
  <c r="G467" i="32" s="1"/>
  <c r="B92" i="21"/>
  <c r="B91" i="21"/>
  <c r="C97" i="22"/>
  <c r="A97" i="22"/>
  <c r="E106" i="22"/>
  <c r="D92" i="21" s="1"/>
  <c r="F467" i="32" s="1"/>
  <c r="E105" i="22"/>
  <c r="D91" i="21" s="1"/>
  <c r="F415" i="32" s="1"/>
  <c r="F101" i="22"/>
  <c r="J466" i="32"/>
  <c r="C466" i="32"/>
  <c r="C76" i="21"/>
  <c r="E466" i="32" s="1"/>
  <c r="C91" i="22"/>
  <c r="A91" i="22"/>
  <c r="D76" i="21"/>
  <c r="F466" i="32" s="1"/>
  <c r="J414" i="32"/>
  <c r="J465" i="32" s="1"/>
  <c r="C414" i="32"/>
  <c r="C465" i="32" s="1"/>
  <c r="E414" i="32"/>
  <c r="E465" i="32"/>
  <c r="E60" i="21"/>
  <c r="G414" i="32" s="1"/>
  <c r="E88" i="22"/>
  <c r="E87" i="22"/>
  <c r="G408" i="32"/>
  <c r="E20" i="32"/>
  <c r="E16" i="32"/>
  <c r="C16" i="32"/>
  <c r="C20" i="32" s="1"/>
  <c r="J4" i="32"/>
  <c r="J16" i="32" s="1"/>
  <c r="J20" i="32" s="1"/>
  <c r="J367" i="32" s="1"/>
  <c r="J402" i="32" s="1"/>
  <c r="J408" i="32" s="1"/>
  <c r="E4" i="32"/>
  <c r="F464" i="21" l="1"/>
  <c r="F479" i="21"/>
  <c r="F33" i="21"/>
  <c r="F37" i="21" s="1"/>
  <c r="V10" i="5" s="1"/>
  <c r="W10" i="5" s="1"/>
  <c r="K409" i="32"/>
  <c r="L409" i="32"/>
  <c r="K368" i="32"/>
  <c r="L368" i="32"/>
  <c r="C404" i="32"/>
  <c r="C410" i="32" s="1"/>
  <c r="E771" i="32"/>
  <c r="C449" i="21"/>
  <c r="E772" i="32" s="1"/>
  <c r="F438" i="22"/>
  <c r="F524" i="22"/>
  <c r="C486" i="21" s="1"/>
  <c r="E779" i="32" s="1"/>
  <c r="F510" i="22"/>
  <c r="F525" i="22" s="1"/>
  <c r="C487" i="21" s="1"/>
  <c r="E785" i="32" s="1"/>
  <c r="F470" i="22"/>
  <c r="C429" i="21" s="1"/>
  <c r="F456" i="22"/>
  <c r="F471" i="22" s="1"/>
  <c r="C430" i="21" s="1"/>
  <c r="E172" i="22"/>
  <c r="D174" i="21" s="1"/>
  <c r="J369" i="32"/>
  <c r="J404" i="32" s="1"/>
  <c r="J410" i="32" s="1"/>
  <c r="D171" i="21"/>
  <c r="J419" i="32"/>
  <c r="C419" i="32"/>
  <c r="D168" i="21"/>
  <c r="K469" i="32"/>
  <c r="L469" i="32"/>
  <c r="F121" i="21"/>
  <c r="F106" i="21"/>
  <c r="F107" i="21"/>
  <c r="G416" i="32"/>
  <c r="C367" i="32"/>
  <c r="C402" i="32" s="1"/>
  <c r="C408" i="32" s="1"/>
  <c r="E783" i="32" l="1"/>
  <c r="C451" i="21"/>
  <c r="E784" i="32" s="1"/>
  <c r="E777" i="32"/>
  <c r="C450" i="21"/>
  <c r="E778" i="32" s="1"/>
  <c r="F122" i="21"/>
  <c r="F126" i="21" s="1"/>
  <c r="V18" i="5" s="1"/>
  <c r="W18" i="5" s="1"/>
  <c r="E171" i="21" l="1"/>
  <c r="G418" i="32" s="1"/>
  <c r="E168" i="21"/>
  <c r="G31" i="32" s="1"/>
  <c r="E167" i="21"/>
  <c r="G151" i="32" s="1"/>
  <c r="C151" i="32"/>
  <c r="F31" i="32"/>
  <c r="F151" i="32"/>
  <c r="T23" i="5"/>
  <c r="S23" i="5"/>
  <c r="S122" i="5"/>
  <c r="T122" i="5"/>
  <c r="B412" i="21"/>
  <c r="B406" i="21"/>
  <c r="B405" i="21"/>
  <c r="E405" i="22"/>
  <c r="D409" i="21" s="1"/>
  <c r="F481" i="32" s="1"/>
  <c r="C405" i="22"/>
  <c r="B409" i="21" s="1"/>
  <c r="E403" i="22"/>
  <c r="D406" i="21" s="1"/>
  <c r="F113" i="32" s="1"/>
  <c r="E402" i="22"/>
  <c r="D405" i="21" s="1"/>
  <c r="F154" i="32" s="1"/>
  <c r="I138" i="32"/>
  <c r="I180" i="32" s="1"/>
  <c r="E1334" i="22"/>
  <c r="E1346" i="22" s="1"/>
  <c r="E1331" i="22"/>
  <c r="E1361" i="22" s="1"/>
  <c r="E1328" i="22"/>
  <c r="E1360" i="22" s="1"/>
  <c r="B838" i="21"/>
  <c r="A838" i="21"/>
  <c r="I137" i="32"/>
  <c r="I179" i="32" s="1"/>
  <c r="E1289" i="22"/>
  <c r="E1318" i="22" s="1"/>
  <c r="E1292" i="22"/>
  <c r="E1303" i="22" s="1"/>
  <c r="E1286" i="22"/>
  <c r="E1317" i="22" s="1"/>
  <c r="B821" i="21"/>
  <c r="A821" i="21"/>
  <c r="I136" i="32"/>
  <c r="I178" i="32" s="1"/>
  <c r="B804" i="21"/>
  <c r="A804" i="21"/>
  <c r="E1247" i="22"/>
  <c r="E1276" i="22" s="1"/>
  <c r="E1250" i="22"/>
  <c r="E1261" i="22" s="1"/>
  <c r="E1244" i="22"/>
  <c r="U156" i="5"/>
  <c r="I135" i="32"/>
  <c r="I177" i="32" s="1"/>
  <c r="B787" i="21"/>
  <c r="A787" i="21"/>
  <c r="E1205" i="22"/>
  <c r="E1234" i="22" s="1"/>
  <c r="E1208" i="22"/>
  <c r="E1219" i="22" s="1"/>
  <c r="E1202" i="22"/>
  <c r="E1233" i="22" s="1"/>
  <c r="T154" i="5"/>
  <c r="I133" i="32" s="1"/>
  <c r="I175" i="32" s="1"/>
  <c r="B770" i="21"/>
  <c r="A770" i="21"/>
  <c r="E1163" i="22"/>
  <c r="E1192" i="22" s="1"/>
  <c r="E1166" i="22"/>
  <c r="E1177" i="22" s="1"/>
  <c r="E1160" i="22"/>
  <c r="E1191" i="22" s="1"/>
  <c r="B753" i="21"/>
  <c r="A753" i="21"/>
  <c r="F153" i="5" s="1"/>
  <c r="E1119" i="22"/>
  <c r="E1149" i="22" s="1"/>
  <c r="E1116" i="22"/>
  <c r="E1148" i="22" s="1"/>
  <c r="T152" i="5"/>
  <c r="I131" i="32" s="1"/>
  <c r="I173" i="32" s="1"/>
  <c r="T153" i="5"/>
  <c r="I132" i="32" s="1"/>
  <c r="I174" i="32" s="1"/>
  <c r="B736" i="21"/>
  <c r="A736" i="21"/>
  <c r="F152" i="5" s="1"/>
  <c r="E1105" i="22"/>
  <c r="E1072" i="22"/>
  <c r="E1104" i="22" s="1"/>
  <c r="B719" i="21"/>
  <c r="A719" i="21"/>
  <c r="F151" i="5" s="1"/>
  <c r="E1031" i="22"/>
  <c r="E1061" i="22" s="1"/>
  <c r="E1034" i="22"/>
  <c r="E1046" i="22" s="1"/>
  <c r="E1028" i="22"/>
  <c r="E1060" i="22" s="1"/>
  <c r="T150" i="5"/>
  <c r="I129" i="32" s="1"/>
  <c r="I171" i="32" s="1"/>
  <c r="B702" i="21"/>
  <c r="A702" i="21"/>
  <c r="E990" i="22"/>
  <c r="E1002" i="22" s="1"/>
  <c r="E987" i="22"/>
  <c r="E1017" i="22" s="1"/>
  <c r="E984" i="22"/>
  <c r="E1016" i="22" s="1"/>
  <c r="C1366" i="22"/>
  <c r="E1364" i="22"/>
  <c r="D848" i="21" s="1"/>
  <c r="F836" i="32" s="1"/>
  <c r="E1363" i="22"/>
  <c r="D847" i="21" s="1"/>
  <c r="F390" i="32" s="1"/>
  <c r="C1357" i="22"/>
  <c r="E1321" i="22"/>
  <c r="D831" i="21" s="1"/>
  <c r="F835" i="32" s="1"/>
  <c r="E1320" i="22"/>
  <c r="D830" i="21" s="1"/>
  <c r="F389" i="32" s="1"/>
  <c r="C1314" i="22"/>
  <c r="E1279" i="22"/>
  <c r="D814" i="21" s="1"/>
  <c r="F834" i="32" s="1"/>
  <c r="E1278" i="22"/>
  <c r="D813" i="21" s="1"/>
  <c r="F388" i="32" s="1"/>
  <c r="C1272" i="22"/>
  <c r="E1275" i="22"/>
  <c r="E1237" i="22"/>
  <c r="D797" i="21" s="1"/>
  <c r="F833" i="32" s="1"/>
  <c r="E1236" i="22"/>
  <c r="D796" i="21" s="1"/>
  <c r="F387" i="32" s="1"/>
  <c r="C1230" i="22"/>
  <c r="E1195" i="22"/>
  <c r="D780" i="21" s="1"/>
  <c r="F831" i="32" s="1"/>
  <c r="E1194" i="22"/>
  <c r="D779" i="21" s="1"/>
  <c r="F385" i="32" s="1"/>
  <c r="C1188" i="22"/>
  <c r="C1154" i="22"/>
  <c r="E1152" i="22"/>
  <c r="D763" i="21" s="1"/>
  <c r="F830" i="32" s="1"/>
  <c r="E1151" i="22"/>
  <c r="D762" i="21" s="1"/>
  <c r="F384" i="32" s="1"/>
  <c r="C1145" i="22"/>
  <c r="C1110" i="22"/>
  <c r="E1108" i="22"/>
  <c r="D746" i="21" s="1"/>
  <c r="F829" i="32" s="1"/>
  <c r="E1107" i="22"/>
  <c r="D745" i="21" s="1"/>
  <c r="F383" i="32" s="1"/>
  <c r="C1101" i="22"/>
  <c r="C1066" i="22"/>
  <c r="E1064" i="22"/>
  <c r="D729" i="21" s="1"/>
  <c r="F828" i="32" s="1"/>
  <c r="E1063" i="22"/>
  <c r="D728" i="21" s="1"/>
  <c r="F382" i="32" s="1"/>
  <c r="C1057" i="22"/>
  <c r="C1022" i="22"/>
  <c r="E1020" i="22"/>
  <c r="D712" i="21" s="1"/>
  <c r="F827" i="32" s="1"/>
  <c r="E1019" i="22"/>
  <c r="D711" i="21" s="1"/>
  <c r="F381" i="32" s="1"/>
  <c r="C1013" i="22"/>
  <c r="T149" i="5"/>
  <c r="I128" i="32" s="1"/>
  <c r="I170" i="32" s="1"/>
  <c r="B685" i="21"/>
  <c r="B668" i="21"/>
  <c r="E946" i="22"/>
  <c r="E958" i="22" s="1"/>
  <c r="E943" i="22"/>
  <c r="E957" i="22" s="1"/>
  <c r="E940" i="22"/>
  <c r="E972" i="22" s="1"/>
  <c r="C978" i="22"/>
  <c r="E976" i="22"/>
  <c r="D695" i="21" s="1"/>
  <c r="F826" i="32" s="1"/>
  <c r="E975" i="22"/>
  <c r="D694" i="21" s="1"/>
  <c r="F380" i="32" s="1"/>
  <c r="C969" i="22"/>
  <c r="E1378" i="22"/>
  <c r="E1390" i="22" s="1"/>
  <c r="C1389" i="22"/>
  <c r="D866" i="21"/>
  <c r="F457" i="32" s="1"/>
  <c r="E1393" i="22"/>
  <c r="D864" i="21" s="1"/>
  <c r="F386" i="32" s="1"/>
  <c r="E1394" i="22"/>
  <c r="D865" i="21" s="1"/>
  <c r="F832" i="32" s="1"/>
  <c r="E902" i="22"/>
  <c r="E914" i="22" s="1"/>
  <c r="E899" i="22"/>
  <c r="E929" i="22" s="1"/>
  <c r="E896" i="22"/>
  <c r="E928" i="22" s="1"/>
  <c r="C934" i="22"/>
  <c r="E932" i="22"/>
  <c r="D678" i="21" s="1"/>
  <c r="F825" i="32" s="1"/>
  <c r="E931" i="22"/>
  <c r="D677" i="21" s="1"/>
  <c r="F379" i="32" s="1"/>
  <c r="C925" i="22"/>
  <c r="T15" i="5"/>
  <c r="S15" i="5"/>
  <c r="T145" i="5"/>
  <c r="T146" i="5"/>
  <c r="T147" i="5"/>
  <c r="I123" i="32"/>
  <c r="I165" i="32" s="1"/>
  <c r="E682" i="22"/>
  <c r="E694" i="22" s="1"/>
  <c r="E679" i="22"/>
  <c r="E709" i="22" s="1"/>
  <c r="E676" i="22"/>
  <c r="E708" i="22" s="1"/>
  <c r="E635" i="22"/>
  <c r="E665" i="22" s="1"/>
  <c r="E632" i="22"/>
  <c r="E664" i="22" s="1"/>
  <c r="E594" i="22"/>
  <c r="E606" i="22" s="1"/>
  <c r="E591" i="22"/>
  <c r="E621" i="22" s="1"/>
  <c r="E588" i="22"/>
  <c r="E620" i="22" s="1"/>
  <c r="E550" i="22"/>
  <c r="E562" i="22" s="1"/>
  <c r="E547" i="22"/>
  <c r="E577" i="22" s="1"/>
  <c r="E544" i="22"/>
  <c r="E576" i="22" s="1"/>
  <c r="E187" i="22"/>
  <c r="B605" i="21"/>
  <c r="B604" i="21"/>
  <c r="B651" i="21"/>
  <c r="B634" i="21"/>
  <c r="B617" i="21"/>
  <c r="B600" i="21"/>
  <c r="E858" i="22"/>
  <c r="E870" i="22" s="1"/>
  <c r="E855" i="22"/>
  <c r="E885" i="22" s="1"/>
  <c r="E852" i="22"/>
  <c r="E884" i="22" s="1"/>
  <c r="E814" i="22"/>
  <c r="E826" i="22" s="1"/>
  <c r="E811" i="22"/>
  <c r="E841" i="22" s="1"/>
  <c r="E808" i="22"/>
  <c r="E840" i="22" s="1"/>
  <c r="E770" i="22"/>
  <c r="E782" i="22" s="1"/>
  <c r="E767" i="22"/>
  <c r="E797" i="22" s="1"/>
  <c r="E764" i="22"/>
  <c r="E796" i="22" s="1"/>
  <c r="E726" i="22"/>
  <c r="E738" i="22" s="1"/>
  <c r="E723" i="22"/>
  <c r="E753" i="22" s="1"/>
  <c r="E720" i="22"/>
  <c r="E752" i="22" s="1"/>
  <c r="B613" i="21"/>
  <c r="C890" i="22"/>
  <c r="E888" i="22"/>
  <c r="D661" i="21" s="1"/>
  <c r="F824" i="32" s="1"/>
  <c r="E887" i="22"/>
  <c r="D660" i="21" s="1"/>
  <c r="F378" i="32" s="1"/>
  <c r="C881" i="22"/>
  <c r="E866" i="22"/>
  <c r="C846" i="22"/>
  <c r="E844" i="22"/>
  <c r="D644" i="21" s="1"/>
  <c r="F823" i="32" s="1"/>
  <c r="E843" i="22"/>
  <c r="D643" i="21" s="1"/>
  <c r="F377" i="32" s="1"/>
  <c r="C837" i="22"/>
  <c r="E822" i="22"/>
  <c r="C802" i="22"/>
  <c r="E800" i="22"/>
  <c r="D627" i="21" s="1"/>
  <c r="F822" i="32" s="1"/>
  <c r="E799" i="22"/>
  <c r="D626" i="21" s="1"/>
  <c r="F376" i="32" s="1"/>
  <c r="C793" i="22"/>
  <c r="E778" i="22"/>
  <c r="C758" i="22"/>
  <c r="E756" i="22"/>
  <c r="D610" i="21" s="1"/>
  <c r="F821" i="32" s="1"/>
  <c r="E755" i="22"/>
  <c r="D609" i="21" s="1"/>
  <c r="F375" i="32" s="1"/>
  <c r="C749" i="22"/>
  <c r="E734" i="22"/>
  <c r="B583" i="21"/>
  <c r="B566" i="21"/>
  <c r="B549" i="21"/>
  <c r="C714" i="22"/>
  <c r="E712" i="22"/>
  <c r="D593" i="21" s="1"/>
  <c r="F820" i="32" s="1"/>
  <c r="E711" i="22"/>
  <c r="D592" i="21" s="1"/>
  <c r="F374" i="32" s="1"/>
  <c r="C705" i="22"/>
  <c r="E690" i="22"/>
  <c r="T141" i="5"/>
  <c r="I120" i="32" s="1"/>
  <c r="I162" i="32" s="1"/>
  <c r="T142" i="5"/>
  <c r="I121" i="32" s="1"/>
  <c r="I163" i="32" s="1"/>
  <c r="T143" i="5"/>
  <c r="I122" i="32" s="1"/>
  <c r="I164" i="32" s="1"/>
  <c r="T140" i="5"/>
  <c r="I119" i="32" s="1"/>
  <c r="I161" i="32" s="1"/>
  <c r="C670" i="22"/>
  <c r="E668" i="22"/>
  <c r="D576" i="21" s="1"/>
  <c r="F819" i="32" s="1"/>
  <c r="E667" i="22"/>
  <c r="D575" i="21" s="1"/>
  <c r="F373" i="32" s="1"/>
  <c r="C661" i="22"/>
  <c r="C626" i="22"/>
  <c r="E624" i="22"/>
  <c r="D559" i="21" s="1"/>
  <c r="F818" i="32" s="1"/>
  <c r="E623" i="22"/>
  <c r="D558" i="21" s="1"/>
  <c r="F372" i="32" s="1"/>
  <c r="C617" i="22"/>
  <c r="C582" i="22"/>
  <c r="B537" i="21"/>
  <c r="E540" i="21"/>
  <c r="B532" i="21"/>
  <c r="E580" i="22"/>
  <c r="D542" i="21" s="1"/>
  <c r="F817" i="32" s="1"/>
  <c r="E579" i="22"/>
  <c r="D541" i="21" s="1"/>
  <c r="F371" i="32" s="1"/>
  <c r="C573" i="22"/>
  <c r="B536" i="21" s="1"/>
  <c r="T148" i="5"/>
  <c r="I127" i="32" s="1"/>
  <c r="I169" i="32" s="1"/>
  <c r="I37" i="31"/>
  <c r="I34" i="31"/>
  <c r="G39" i="23"/>
  <c r="G40" i="23"/>
  <c r="G42" i="23"/>
  <c r="G38" i="23"/>
  <c r="H466" i="32" l="1"/>
  <c r="I33" i="31"/>
  <c r="H113" i="32"/>
  <c r="H154" i="32" s="1"/>
  <c r="H481" i="32"/>
  <c r="H563" i="32" s="1"/>
  <c r="I481" i="32"/>
  <c r="I563" i="32" s="1"/>
  <c r="I113" i="32"/>
  <c r="I154" i="32" s="1"/>
  <c r="I36" i="31"/>
  <c r="I442" i="32"/>
  <c r="I571" i="32" s="1"/>
  <c r="I817" i="32" s="1"/>
  <c r="I371" i="32"/>
  <c r="I444" i="32"/>
  <c r="I573" i="32" s="1"/>
  <c r="I819" i="32" s="1"/>
  <c r="I373" i="32"/>
  <c r="I446" i="32"/>
  <c r="I575" i="32" s="1"/>
  <c r="I821" i="32" s="1"/>
  <c r="I375" i="32"/>
  <c r="V146" i="5"/>
  <c r="I125" i="32"/>
  <c r="I167" i="32" s="1"/>
  <c r="I451" i="32"/>
  <c r="I580" i="32" s="1"/>
  <c r="I826" i="32" s="1"/>
  <c r="I380" i="32"/>
  <c r="I454" i="32"/>
  <c r="I583" i="32" s="1"/>
  <c r="I829" i="32" s="1"/>
  <c r="I383" i="32"/>
  <c r="I456" i="32"/>
  <c r="I585" i="32" s="1"/>
  <c r="I831" i="32" s="1"/>
  <c r="I385" i="32"/>
  <c r="I458" i="32"/>
  <c r="I587" i="32" s="1"/>
  <c r="I833" i="32" s="1"/>
  <c r="I387" i="32"/>
  <c r="I450" i="32"/>
  <c r="I579" i="32" s="1"/>
  <c r="I825" i="32" s="1"/>
  <c r="I379" i="32"/>
  <c r="I445" i="32"/>
  <c r="I574" i="32" s="1"/>
  <c r="I820" i="32" s="1"/>
  <c r="I374" i="32"/>
  <c r="I443" i="32"/>
  <c r="I572" i="32" s="1"/>
  <c r="I818" i="32" s="1"/>
  <c r="I372" i="32"/>
  <c r="V147" i="5"/>
  <c r="I126" i="32"/>
  <c r="I168" i="32" s="1"/>
  <c r="V145" i="5"/>
  <c r="I124" i="32"/>
  <c r="I166" i="32" s="1"/>
  <c r="I452" i="32"/>
  <c r="I581" i="32" s="1"/>
  <c r="I827" i="32" s="1"/>
  <c r="I381" i="32"/>
  <c r="I455" i="32"/>
  <c r="I584" i="32" s="1"/>
  <c r="I830" i="32" s="1"/>
  <c r="I384" i="32"/>
  <c r="U157" i="5"/>
  <c r="J136" i="32" s="1"/>
  <c r="J178" i="32" s="1"/>
  <c r="J135" i="32"/>
  <c r="J177" i="32" s="1"/>
  <c r="I459" i="32"/>
  <c r="I588" i="32" s="1"/>
  <c r="I834" i="32" s="1"/>
  <c r="I388" i="32"/>
  <c r="I460" i="32"/>
  <c r="I589" i="32" s="1"/>
  <c r="I835" i="32" s="1"/>
  <c r="I389" i="32"/>
  <c r="I461" i="32"/>
  <c r="I590" i="32" s="1"/>
  <c r="I836" i="32" s="1"/>
  <c r="I390" i="32"/>
  <c r="E557" i="21"/>
  <c r="G442" i="32"/>
  <c r="H418" i="32"/>
  <c r="H494" i="32" s="1"/>
  <c r="H31" i="32"/>
  <c r="H151" i="32" s="1"/>
  <c r="I418" i="32"/>
  <c r="I494" i="32" s="1"/>
  <c r="I31" i="32"/>
  <c r="I151" i="32" s="1"/>
  <c r="C31" i="32"/>
  <c r="C418" i="32"/>
  <c r="C494" i="32" s="1"/>
  <c r="F418" i="32"/>
  <c r="I466" i="32"/>
  <c r="F171" i="21"/>
  <c r="F172" i="21" s="1"/>
  <c r="F167" i="21"/>
  <c r="F168" i="21"/>
  <c r="D744" i="21"/>
  <c r="F454" i="32" s="1"/>
  <c r="D829" i="21"/>
  <c r="F460" i="32" s="1"/>
  <c r="E407" i="22"/>
  <c r="D412" i="21" s="1"/>
  <c r="F563" i="32" s="1"/>
  <c r="D710" i="21"/>
  <c r="F452" i="32" s="1"/>
  <c r="D812" i="21"/>
  <c r="F459" i="32" s="1"/>
  <c r="D727" i="21"/>
  <c r="F453" i="32" s="1"/>
  <c r="D846" i="21"/>
  <c r="F461" i="32" s="1"/>
  <c r="D761" i="21"/>
  <c r="F455" i="32" s="1"/>
  <c r="D795" i="21"/>
  <c r="F458" i="32" s="1"/>
  <c r="D778" i="21"/>
  <c r="F456" i="32" s="1"/>
  <c r="E1345" i="22"/>
  <c r="E1302" i="22"/>
  <c r="E1344" i="22"/>
  <c r="E1260" i="22"/>
  <c r="E1301" i="22"/>
  <c r="E1259" i="22"/>
  <c r="E1218" i="22"/>
  <c r="E1176" i="22"/>
  <c r="E1217" i="22"/>
  <c r="E1220" i="22" s="1"/>
  <c r="E1221" i="22" s="1"/>
  <c r="E1133" i="22"/>
  <c r="E1175" i="22"/>
  <c r="E1132" i="22"/>
  <c r="E1089" i="22"/>
  <c r="E1045" i="22"/>
  <c r="E1088" i="22"/>
  <c r="E1001" i="22"/>
  <c r="E1044" i="22"/>
  <c r="E973" i="22"/>
  <c r="D693" i="21" s="1"/>
  <c r="F451" i="32" s="1"/>
  <c r="E1000" i="22"/>
  <c r="E956" i="22"/>
  <c r="E959" i="22" s="1"/>
  <c r="E960" i="22" s="1"/>
  <c r="E1389" i="22"/>
  <c r="D860" i="21" s="1"/>
  <c r="F176" i="32" s="1"/>
  <c r="D861" i="21"/>
  <c r="F134" i="32" s="1"/>
  <c r="D574" i="21"/>
  <c r="E648" i="22"/>
  <c r="D608" i="21"/>
  <c r="F446" i="32" s="1"/>
  <c r="D642" i="21"/>
  <c r="F448" i="32" s="1"/>
  <c r="D676" i="21"/>
  <c r="F450" i="32" s="1"/>
  <c r="E913" i="22"/>
  <c r="E912" i="22"/>
  <c r="D625" i="21"/>
  <c r="F447" i="32" s="1"/>
  <c r="D659" i="21"/>
  <c r="F449" i="32" s="1"/>
  <c r="D591" i="21"/>
  <c r="F445" i="32" s="1"/>
  <c r="E737" i="22"/>
  <c r="E781" i="22"/>
  <c r="E825" i="22"/>
  <c r="E869" i="22"/>
  <c r="E736" i="22"/>
  <c r="E780" i="22"/>
  <c r="E824" i="22"/>
  <c r="E868" i="22"/>
  <c r="E871" i="22" s="1"/>
  <c r="E872" i="22" s="1"/>
  <c r="E693" i="22"/>
  <c r="E692" i="22"/>
  <c r="E649" i="22"/>
  <c r="D557" i="21"/>
  <c r="E604" i="22"/>
  <c r="E605" i="22"/>
  <c r="D540" i="21"/>
  <c r="E561" i="22"/>
  <c r="E560" i="22"/>
  <c r="F164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0" i="5"/>
  <c r="F49" i="5"/>
  <c r="F48" i="5"/>
  <c r="F47" i="5"/>
  <c r="F46" i="5"/>
  <c r="F45" i="5"/>
  <c r="F43" i="5"/>
  <c r="F44" i="5" s="1"/>
  <c r="C1650" i="22"/>
  <c r="C1606" i="22"/>
  <c r="C1562" i="22"/>
  <c r="C1518" i="22"/>
  <c r="C1474" i="22"/>
  <c r="C1430" i="22"/>
  <c r="C268" i="22"/>
  <c r="A268" i="22"/>
  <c r="C252" i="22"/>
  <c r="B252" i="22"/>
  <c r="C229" i="22"/>
  <c r="B229" i="22"/>
  <c r="C200" i="22"/>
  <c r="A200" i="22"/>
  <c r="C236" i="22"/>
  <c r="A236" i="22"/>
  <c r="C4" i="22"/>
  <c r="A4" i="22"/>
  <c r="A1693" i="22"/>
  <c r="C1737" i="22"/>
  <c r="A1737" i="22"/>
  <c r="B1000" i="21"/>
  <c r="B982" i="21"/>
  <c r="B964" i="21"/>
  <c r="B946" i="21"/>
  <c r="B928" i="21"/>
  <c r="B910" i="21"/>
  <c r="B892" i="21"/>
  <c r="B519" i="21"/>
  <c r="B811" i="32" s="1"/>
  <c r="D56" i="27" s="1"/>
  <c r="B520" i="21"/>
  <c r="B812" i="32" s="1"/>
  <c r="D57" i="27" s="1"/>
  <c r="B521" i="21"/>
  <c r="B813" i="32" s="1"/>
  <c r="D58" i="27" s="1"/>
  <c r="B522" i="21"/>
  <c r="B814" i="32" s="1"/>
  <c r="D59" i="27" s="1"/>
  <c r="B518" i="21"/>
  <c r="B810" i="32" s="1"/>
  <c r="D55" i="27" s="1"/>
  <c r="I47" i="31"/>
  <c r="D102" i="27"/>
  <c r="D101" i="27"/>
  <c r="D100" i="27"/>
  <c r="S70" i="27"/>
  <c r="S71" i="27"/>
  <c r="S72" i="27"/>
  <c r="S69" i="27"/>
  <c r="R70" i="27"/>
  <c r="R71" i="27"/>
  <c r="R72" i="27"/>
  <c r="R69" i="27"/>
  <c r="D70" i="27"/>
  <c r="D71" i="27"/>
  <c r="D72" i="27"/>
  <c r="D69" i="27"/>
  <c r="S117" i="5"/>
  <c r="T118" i="5"/>
  <c r="T117" i="5"/>
  <c r="T116" i="5"/>
  <c r="T115" i="5"/>
  <c r="T114" i="5"/>
  <c r="T113" i="5"/>
  <c r="T112" i="5"/>
  <c r="I104" i="32"/>
  <c r="S118" i="5"/>
  <c r="S116" i="5"/>
  <c r="S115" i="5"/>
  <c r="S114" i="5"/>
  <c r="S113" i="5"/>
  <c r="S112" i="5"/>
  <c r="E376" i="21"/>
  <c r="E372" i="21"/>
  <c r="G728" i="32" s="1"/>
  <c r="E373" i="21"/>
  <c r="G738" i="32" s="1"/>
  <c r="E371" i="21"/>
  <c r="G718" i="32" s="1"/>
  <c r="E368" i="21"/>
  <c r="E367" i="21"/>
  <c r="E365" i="21"/>
  <c r="E366" i="21"/>
  <c r="I46" i="31"/>
  <c r="I45" i="31"/>
  <c r="I44" i="31"/>
  <c r="I41" i="31"/>
  <c r="I40" i="31"/>
  <c r="I24" i="31"/>
  <c r="S102" i="27" s="1"/>
  <c r="T102" i="27" s="1"/>
  <c r="I21" i="31"/>
  <c r="S101" i="27" s="1"/>
  <c r="T101" i="27" s="1"/>
  <c r="I20" i="31"/>
  <c r="K466" i="32" l="1"/>
  <c r="E827" i="22"/>
  <c r="E828" i="22" s="1"/>
  <c r="E837" i="22" s="1"/>
  <c r="D638" i="21" s="1"/>
  <c r="F167" i="32" s="1"/>
  <c r="K151" i="32"/>
  <c r="E1262" i="22"/>
  <c r="E1263" i="22" s="1"/>
  <c r="E1273" i="22" s="1"/>
  <c r="D809" i="21" s="1"/>
  <c r="F136" i="32" s="1"/>
  <c r="C1693" i="22"/>
  <c r="K481" i="32"/>
  <c r="K154" i="32"/>
  <c r="K113" i="32"/>
  <c r="K563" i="32"/>
  <c r="F169" i="21"/>
  <c r="J459" i="32"/>
  <c r="J588" i="32" s="1"/>
  <c r="J834" i="32" s="1"/>
  <c r="J388" i="32"/>
  <c r="J458" i="32"/>
  <c r="J587" i="32" s="1"/>
  <c r="J833" i="32" s="1"/>
  <c r="J387" i="32"/>
  <c r="I447" i="32"/>
  <c r="I576" i="32" s="1"/>
  <c r="I822" i="32" s="1"/>
  <c r="I376" i="32"/>
  <c r="I449" i="32"/>
  <c r="I578" i="32" s="1"/>
  <c r="I824" i="32" s="1"/>
  <c r="I378" i="32"/>
  <c r="I448" i="32"/>
  <c r="I577" i="32" s="1"/>
  <c r="I823" i="32" s="1"/>
  <c r="I377" i="32"/>
  <c r="E574" i="21"/>
  <c r="F574" i="21" s="1"/>
  <c r="G443" i="32"/>
  <c r="F557" i="21"/>
  <c r="F560" i="21" s="1"/>
  <c r="F443" i="32"/>
  <c r="F444" i="32"/>
  <c r="F540" i="21"/>
  <c r="F543" i="21" s="1"/>
  <c r="F442" i="32"/>
  <c r="I242" i="32"/>
  <c r="H106" i="32"/>
  <c r="H244" i="32" s="1"/>
  <c r="H301" i="32" s="1"/>
  <c r="H358" i="32" s="1"/>
  <c r="H720" i="32" s="1"/>
  <c r="H730" i="32" s="1"/>
  <c r="H740" i="32" s="1"/>
  <c r="H750" i="32" s="1"/>
  <c r="H108" i="32"/>
  <c r="H246" i="32" s="1"/>
  <c r="H303" i="32" s="1"/>
  <c r="H360" i="32" s="1"/>
  <c r="H722" i="32" s="1"/>
  <c r="H732" i="32" s="1"/>
  <c r="H742" i="32" s="1"/>
  <c r="H752" i="32" s="1"/>
  <c r="H111" i="32"/>
  <c r="H249" i="32" s="1"/>
  <c r="H306" i="32" s="1"/>
  <c r="H363" i="32" s="1"/>
  <c r="H725" i="32" s="1"/>
  <c r="H735" i="32" s="1"/>
  <c r="H745" i="32" s="1"/>
  <c r="H755" i="32" s="1"/>
  <c r="V112" i="5"/>
  <c r="I105" i="32"/>
  <c r="I107" i="32"/>
  <c r="I109" i="32"/>
  <c r="I111" i="32"/>
  <c r="H105" i="32"/>
  <c r="H243" i="32" s="1"/>
  <c r="H300" i="32" s="1"/>
  <c r="H357" i="32" s="1"/>
  <c r="H719" i="32" s="1"/>
  <c r="H729" i="32" s="1"/>
  <c r="H739" i="32" s="1"/>
  <c r="H749" i="32" s="1"/>
  <c r="H107" i="32"/>
  <c r="H245" i="32" s="1"/>
  <c r="H302" i="32" s="1"/>
  <c r="H359" i="32" s="1"/>
  <c r="H721" i="32" s="1"/>
  <c r="H731" i="32" s="1"/>
  <c r="H741" i="32" s="1"/>
  <c r="H751" i="32" s="1"/>
  <c r="H109" i="32"/>
  <c r="H247" i="32" s="1"/>
  <c r="H304" i="32" s="1"/>
  <c r="H361" i="32" s="1"/>
  <c r="H723" i="32" s="1"/>
  <c r="H733" i="32" s="1"/>
  <c r="H743" i="32" s="1"/>
  <c r="H753" i="32" s="1"/>
  <c r="I106" i="32"/>
  <c r="I108" i="32"/>
  <c r="I110" i="32"/>
  <c r="H110" i="32"/>
  <c r="H248" i="32" s="1"/>
  <c r="H305" i="32" s="1"/>
  <c r="H362" i="32" s="1"/>
  <c r="H724" i="32" s="1"/>
  <c r="H734" i="32" s="1"/>
  <c r="H744" i="32" s="1"/>
  <c r="H754" i="32" s="1"/>
  <c r="F365" i="21"/>
  <c r="G104" i="32"/>
  <c r="F366" i="21"/>
  <c r="G299" i="32"/>
  <c r="F367" i="21"/>
  <c r="G356" i="32"/>
  <c r="G719" i="32"/>
  <c r="G729" i="32"/>
  <c r="F368" i="21"/>
  <c r="G242" i="32"/>
  <c r="G739" i="32"/>
  <c r="F376" i="21"/>
  <c r="F377" i="21" s="1"/>
  <c r="G748" i="32"/>
  <c r="K418" i="32"/>
  <c r="L31" i="32"/>
  <c r="L151" i="32"/>
  <c r="K31" i="32"/>
  <c r="L418" i="32"/>
  <c r="E1347" i="22"/>
  <c r="E1348" i="22" s="1"/>
  <c r="E1357" i="22" s="1"/>
  <c r="D842" i="21" s="1"/>
  <c r="F180" i="32" s="1"/>
  <c r="E1304" i="22"/>
  <c r="E1305" i="22" s="1"/>
  <c r="E1314" i="22" s="1"/>
  <c r="D825" i="21" s="1"/>
  <c r="F179" i="32" s="1"/>
  <c r="E1047" i="22"/>
  <c r="E1048" i="22" s="1"/>
  <c r="E1058" i="22" s="1"/>
  <c r="D724" i="21" s="1"/>
  <c r="F130" i="32" s="1"/>
  <c r="E1178" i="22"/>
  <c r="E1179" i="22" s="1"/>
  <c r="E1189" i="22" s="1"/>
  <c r="D775" i="21" s="1"/>
  <c r="F133" i="32" s="1"/>
  <c r="E1230" i="22"/>
  <c r="D791" i="21" s="1"/>
  <c r="F177" i="32" s="1"/>
  <c r="E1231" i="22"/>
  <c r="D792" i="21" s="1"/>
  <c r="F135" i="32" s="1"/>
  <c r="E1003" i="22"/>
  <c r="E1004" i="22" s="1"/>
  <c r="E1013" i="22" s="1"/>
  <c r="D706" i="21" s="1"/>
  <c r="F171" i="32" s="1"/>
  <c r="E969" i="22"/>
  <c r="D689" i="21" s="1"/>
  <c r="F170" i="32" s="1"/>
  <c r="E970" i="22"/>
  <c r="D690" i="21" s="1"/>
  <c r="F128" i="32" s="1"/>
  <c r="E1395" i="22"/>
  <c r="D869" i="21" s="1"/>
  <c r="F586" i="32" s="1"/>
  <c r="E915" i="22"/>
  <c r="E916" i="22" s="1"/>
  <c r="E925" i="22" s="1"/>
  <c r="D672" i="21" s="1"/>
  <c r="F169" i="32" s="1"/>
  <c r="E695" i="22"/>
  <c r="E783" i="22"/>
  <c r="E739" i="22"/>
  <c r="E881" i="22"/>
  <c r="D655" i="21" s="1"/>
  <c r="F168" i="32" s="1"/>
  <c r="E882" i="22"/>
  <c r="E607" i="22"/>
  <c r="E608" i="22" s="1"/>
  <c r="E618" i="22" s="1"/>
  <c r="D554" i="21" s="1"/>
  <c r="F120" i="32" s="1"/>
  <c r="E563" i="22"/>
  <c r="E564" i="22" s="1"/>
  <c r="E574" i="22" s="1"/>
  <c r="D537" i="21" s="1"/>
  <c r="F119" i="32" s="1"/>
  <c r="I43" i="31"/>
  <c r="I23" i="31"/>
  <c r="I39" i="31"/>
  <c r="I19" i="31"/>
  <c r="S100" i="27"/>
  <c r="T100" i="27" s="1"/>
  <c r="T99" i="27" s="1"/>
  <c r="T94" i="27" s="1"/>
  <c r="F371" i="21"/>
  <c r="F373" i="21"/>
  <c r="F372" i="21"/>
  <c r="E1272" i="22" l="1"/>
  <c r="D808" i="21" s="1"/>
  <c r="F178" i="32" s="1"/>
  <c r="E838" i="22"/>
  <c r="E845" i="22" s="1"/>
  <c r="D647" i="21" s="1"/>
  <c r="F577" i="32" s="1"/>
  <c r="I26" i="31"/>
  <c r="E1358" i="22"/>
  <c r="D843" i="21" s="1"/>
  <c r="F138" i="32" s="1"/>
  <c r="G444" i="32"/>
  <c r="E591" i="21"/>
  <c r="K110" i="32"/>
  <c r="I248" i="32"/>
  <c r="K108" i="32"/>
  <c r="I246" i="32"/>
  <c r="K106" i="32"/>
  <c r="I244" i="32"/>
  <c r="I249" i="32"/>
  <c r="K111" i="32"/>
  <c r="I247" i="32"/>
  <c r="K109" i="32"/>
  <c r="I245" i="32"/>
  <c r="K107" i="32"/>
  <c r="I243" i="32"/>
  <c r="K105" i="32"/>
  <c r="I299" i="32"/>
  <c r="F369" i="21"/>
  <c r="G720" i="32"/>
  <c r="G749" i="32"/>
  <c r="G740" i="32"/>
  <c r="G243" i="32"/>
  <c r="G730" i="32"/>
  <c r="G357" i="32"/>
  <c r="G300" i="32"/>
  <c r="G105" i="32"/>
  <c r="E1057" i="22"/>
  <c r="D723" i="21" s="1"/>
  <c r="F172" i="32" s="1"/>
  <c r="F494" i="32"/>
  <c r="K494" i="32" s="1"/>
  <c r="E1315" i="22"/>
  <c r="D826" i="21" s="1"/>
  <c r="F137" i="32" s="1"/>
  <c r="E1188" i="22"/>
  <c r="D774" i="21" s="1"/>
  <c r="F175" i="32" s="1"/>
  <c r="E1014" i="22"/>
  <c r="D707" i="21" s="1"/>
  <c r="F129" i="32" s="1"/>
  <c r="E1238" i="22"/>
  <c r="D800" i="21" s="1"/>
  <c r="F587" i="32" s="1"/>
  <c r="E977" i="22"/>
  <c r="D698" i="21" s="1"/>
  <c r="F580" i="32" s="1"/>
  <c r="E926" i="22"/>
  <c r="E933" i="22" s="1"/>
  <c r="D681" i="21" s="1"/>
  <c r="F579" i="32" s="1"/>
  <c r="E889" i="22"/>
  <c r="D664" i="21" s="1"/>
  <c r="F578" i="32" s="1"/>
  <c r="D656" i="21"/>
  <c r="F126" i="32" s="1"/>
  <c r="E696" i="22"/>
  <c r="E784" i="22"/>
  <c r="E740" i="22"/>
  <c r="E617" i="22"/>
  <c r="D553" i="21" s="1"/>
  <c r="F162" i="32" s="1"/>
  <c r="E573" i="22"/>
  <c r="D536" i="21" s="1"/>
  <c r="F161" i="32" s="1"/>
  <c r="I49" i="31"/>
  <c r="F374" i="21"/>
  <c r="S111" i="5"/>
  <c r="E1280" i="22" l="1"/>
  <c r="D817" i="21" s="1"/>
  <c r="F588" i="32" s="1"/>
  <c r="D639" i="21"/>
  <c r="F125" i="32" s="1"/>
  <c r="E1365" i="22"/>
  <c r="D851" i="21" s="1"/>
  <c r="F590" i="32" s="1"/>
  <c r="E1065" i="22"/>
  <c r="D732" i="21" s="1"/>
  <c r="F582" i="32" s="1"/>
  <c r="F378" i="21"/>
  <c r="V111" i="5" s="1"/>
  <c r="W111" i="5" s="1"/>
  <c r="G445" i="32"/>
  <c r="F591" i="21"/>
  <c r="E608" i="21"/>
  <c r="H104" i="32"/>
  <c r="I300" i="32"/>
  <c r="L300" i="32" s="1"/>
  <c r="K243" i="32"/>
  <c r="I302" i="32"/>
  <c r="K245" i="32"/>
  <c r="I304" i="32"/>
  <c r="K247" i="32"/>
  <c r="I306" i="32"/>
  <c r="K249" i="32"/>
  <c r="I356" i="32"/>
  <c r="K244" i="32"/>
  <c r="I301" i="32"/>
  <c r="K246" i="32"/>
  <c r="I303" i="32"/>
  <c r="K248" i="32"/>
  <c r="I305" i="32"/>
  <c r="G106" i="32"/>
  <c r="L105" i="32"/>
  <c r="G301" i="32"/>
  <c r="G358" i="32"/>
  <c r="G731" i="32"/>
  <c r="L243" i="32"/>
  <c r="G244" i="32"/>
  <c r="G741" i="32"/>
  <c r="G721" i="32"/>
  <c r="G750" i="32"/>
  <c r="E581" i="22"/>
  <c r="D545" i="21" s="1"/>
  <c r="F571" i="32" s="1"/>
  <c r="E625" i="22"/>
  <c r="D562" i="21" s="1"/>
  <c r="F572" i="32" s="1"/>
  <c r="E1196" i="22"/>
  <c r="D783" i="21" s="1"/>
  <c r="F585" i="32" s="1"/>
  <c r="E1322" i="22"/>
  <c r="D834" i="21" s="1"/>
  <c r="F589" i="32" s="1"/>
  <c r="E1021" i="22"/>
  <c r="D715" i="21" s="1"/>
  <c r="F581" i="32" s="1"/>
  <c r="D673" i="21"/>
  <c r="F127" i="32" s="1"/>
  <c r="E705" i="22"/>
  <c r="D587" i="21" s="1"/>
  <c r="F164" i="32" s="1"/>
  <c r="E706" i="22"/>
  <c r="E794" i="22"/>
  <c r="D622" i="21" s="1"/>
  <c r="F124" i="32" s="1"/>
  <c r="E793" i="22"/>
  <c r="D621" i="21" s="1"/>
  <c r="F166" i="32" s="1"/>
  <c r="E750" i="22"/>
  <c r="D605" i="21" s="1"/>
  <c r="F123" i="32" s="1"/>
  <c r="E749" i="22"/>
  <c r="D604" i="21" s="1"/>
  <c r="F165" i="32" s="1"/>
  <c r="W112" i="5"/>
  <c r="V115" i="5" l="1"/>
  <c r="W115" i="5" s="1"/>
  <c r="V118" i="5"/>
  <c r="W118" i="5" s="1"/>
  <c r="V116" i="5"/>
  <c r="W116" i="5" s="1"/>
  <c r="V113" i="5"/>
  <c r="W113" i="5" s="1"/>
  <c r="V117" i="5"/>
  <c r="W117" i="5" s="1"/>
  <c r="V114" i="5"/>
  <c r="W114" i="5" s="1"/>
  <c r="G446" i="32"/>
  <c r="E625" i="21"/>
  <c r="F608" i="21"/>
  <c r="F611" i="21" s="1"/>
  <c r="I718" i="32"/>
  <c r="K306" i="32"/>
  <c r="I363" i="32"/>
  <c r="K304" i="32"/>
  <c r="I361" i="32"/>
  <c r="K302" i="32"/>
  <c r="I359" i="32"/>
  <c r="K300" i="32"/>
  <c r="I357" i="32"/>
  <c r="K305" i="32"/>
  <c r="I362" i="32"/>
  <c r="K303" i="32"/>
  <c r="I360" i="32"/>
  <c r="K301" i="32"/>
  <c r="I358" i="32"/>
  <c r="L358" i="32" s="1"/>
  <c r="H242" i="32"/>
  <c r="K104" i="32"/>
  <c r="L104" i="32"/>
  <c r="G722" i="32"/>
  <c r="G742" i="32"/>
  <c r="G732" i="32"/>
  <c r="G359" i="32"/>
  <c r="L301" i="32"/>
  <c r="G302" i="32"/>
  <c r="L106" i="32"/>
  <c r="G107" i="32"/>
  <c r="G751" i="32"/>
  <c r="G245" i="32"/>
  <c r="L244" i="32"/>
  <c r="E713" i="22"/>
  <c r="D596" i="21" s="1"/>
  <c r="F574" i="32" s="1"/>
  <c r="D588" i="21"/>
  <c r="F122" i="32" s="1"/>
  <c r="E801" i="22"/>
  <c r="D630" i="21" s="1"/>
  <c r="F576" i="32" s="1"/>
  <c r="E757" i="22"/>
  <c r="D613" i="21" s="1"/>
  <c r="F575" i="32" s="1"/>
  <c r="G447" i="32" l="1"/>
  <c r="F625" i="21"/>
  <c r="F628" i="21" s="1"/>
  <c r="E642" i="21"/>
  <c r="I720" i="32"/>
  <c r="K358" i="32"/>
  <c r="I722" i="32"/>
  <c r="L722" i="32" s="1"/>
  <c r="K360" i="32"/>
  <c r="I724" i="32"/>
  <c r="K362" i="32"/>
  <c r="I719" i="32"/>
  <c r="K357" i="32"/>
  <c r="L357" i="32"/>
  <c r="I721" i="32"/>
  <c r="K359" i="32"/>
  <c r="I723" i="32"/>
  <c r="K361" i="32"/>
  <c r="I725" i="32"/>
  <c r="K363" i="32"/>
  <c r="I728" i="32"/>
  <c r="H299" i="32"/>
  <c r="K242" i="32"/>
  <c r="L242" i="32"/>
  <c r="G246" i="32"/>
  <c r="L245" i="32"/>
  <c r="L359" i="32"/>
  <c r="G360" i="32"/>
  <c r="G733" i="32"/>
  <c r="G743" i="32"/>
  <c r="G752" i="32"/>
  <c r="G108" i="32"/>
  <c r="L107" i="32"/>
  <c r="G303" i="32"/>
  <c r="L302" i="32"/>
  <c r="G723" i="32"/>
  <c r="G448" i="32" l="1"/>
  <c r="E659" i="21"/>
  <c r="F642" i="21"/>
  <c r="I738" i="32"/>
  <c r="K725" i="32"/>
  <c r="I735" i="32"/>
  <c r="K723" i="32"/>
  <c r="I733" i="32"/>
  <c r="L733" i="32" s="1"/>
  <c r="K721" i="32"/>
  <c r="I731" i="32"/>
  <c r="L721" i="32"/>
  <c r="H356" i="32"/>
  <c r="L299" i="32"/>
  <c r="K299" i="32"/>
  <c r="I729" i="32"/>
  <c r="K719" i="32"/>
  <c r="L719" i="32"/>
  <c r="K724" i="32"/>
  <c r="I734" i="32"/>
  <c r="K722" i="32"/>
  <c r="I732" i="32"/>
  <c r="I730" i="32"/>
  <c r="K720" i="32"/>
  <c r="L720" i="32"/>
  <c r="G724" i="32"/>
  <c r="L723" i="32"/>
  <c r="G304" i="32"/>
  <c r="L303" i="32"/>
  <c r="G109" i="32"/>
  <c r="L108" i="32"/>
  <c r="G744" i="32"/>
  <c r="G734" i="32"/>
  <c r="G247" i="32"/>
  <c r="L246" i="32"/>
  <c r="G753" i="32"/>
  <c r="G361" i="32"/>
  <c r="L360" i="32"/>
  <c r="G449" i="32" l="1"/>
  <c r="E676" i="21"/>
  <c r="F659" i="21"/>
  <c r="I740" i="32"/>
  <c r="K730" i="32"/>
  <c r="L730" i="32"/>
  <c r="H718" i="32"/>
  <c r="K356" i="32"/>
  <c r="L356" i="32"/>
  <c r="I741" i="32"/>
  <c r="K731" i="32"/>
  <c r="L731" i="32"/>
  <c r="I743" i="32"/>
  <c r="K733" i="32"/>
  <c r="I745" i="32"/>
  <c r="K735" i="32"/>
  <c r="I748" i="32"/>
  <c r="I742" i="32"/>
  <c r="K732" i="32"/>
  <c r="L732" i="32"/>
  <c r="I744" i="32"/>
  <c r="K734" i="32"/>
  <c r="I739" i="32"/>
  <c r="K729" i="32"/>
  <c r="L729" i="32"/>
  <c r="G362" i="32"/>
  <c r="L361" i="32"/>
  <c r="L247" i="32"/>
  <c r="G248" i="32"/>
  <c r="G735" i="32"/>
  <c r="L735" i="32" s="1"/>
  <c r="L734" i="32"/>
  <c r="G745" i="32"/>
  <c r="L744" i="32"/>
  <c r="L109" i="32"/>
  <c r="G110" i="32"/>
  <c r="L304" i="32"/>
  <c r="G305" i="32"/>
  <c r="G725" i="32"/>
  <c r="L725" i="32" s="1"/>
  <c r="L724" i="32"/>
  <c r="G754" i="32"/>
  <c r="G450" i="32" l="1"/>
  <c r="F676" i="21"/>
  <c r="E693" i="21"/>
  <c r="L745" i="32"/>
  <c r="I752" i="32"/>
  <c r="K742" i="32"/>
  <c r="L742" i="32"/>
  <c r="I751" i="32"/>
  <c r="K741" i="32"/>
  <c r="L741" i="32"/>
  <c r="I750" i="32"/>
  <c r="K740" i="32"/>
  <c r="L740" i="32"/>
  <c r="I749" i="32"/>
  <c r="K739" i="32"/>
  <c r="L739" i="32"/>
  <c r="I754" i="32"/>
  <c r="K754" i="32" s="1"/>
  <c r="K744" i="32"/>
  <c r="I755" i="32"/>
  <c r="K755" i="32" s="1"/>
  <c r="K745" i="32"/>
  <c r="I753" i="32"/>
  <c r="K743" i="32"/>
  <c r="L743" i="32"/>
  <c r="H728" i="32"/>
  <c r="K718" i="32"/>
  <c r="L718" i="32"/>
  <c r="G363" i="32"/>
  <c r="L363" i="32" s="1"/>
  <c r="L362" i="32"/>
  <c r="L754" i="32"/>
  <c r="G755" i="32"/>
  <c r="L305" i="32"/>
  <c r="G306" i="32"/>
  <c r="L306" i="32" s="1"/>
  <c r="L110" i="32"/>
  <c r="G111" i="32"/>
  <c r="L111" i="32" s="1"/>
  <c r="L248" i="32"/>
  <c r="G249" i="32"/>
  <c r="L249" i="32" s="1"/>
  <c r="K717" i="32" l="1"/>
  <c r="Q69" i="27" s="1"/>
  <c r="T69" i="27" s="1"/>
  <c r="E710" i="21"/>
  <c r="G451" i="32"/>
  <c r="F693" i="21"/>
  <c r="L755" i="32"/>
  <c r="K753" i="32"/>
  <c r="L753" i="32"/>
  <c r="K750" i="32"/>
  <c r="L750" i="32"/>
  <c r="K752" i="32"/>
  <c r="L752" i="32"/>
  <c r="H738" i="32"/>
  <c r="K728" i="32"/>
  <c r="K727" i="32" s="1"/>
  <c r="Q70" i="27" s="1"/>
  <c r="T70" i="27" s="1"/>
  <c r="L728" i="32"/>
  <c r="K749" i="32"/>
  <c r="L749" i="32"/>
  <c r="K751" i="32"/>
  <c r="L751" i="32"/>
  <c r="G452" i="32" l="1"/>
  <c r="E727" i="21"/>
  <c r="F710" i="21"/>
  <c r="H748" i="32"/>
  <c r="L738" i="32"/>
  <c r="K738" i="32"/>
  <c r="K737" i="32" s="1"/>
  <c r="Q71" i="27" s="1"/>
  <c r="T71" i="27" s="1"/>
  <c r="G453" i="32" l="1"/>
  <c r="E744" i="21"/>
  <c r="F727" i="21"/>
  <c r="L748" i="32"/>
  <c r="K748" i="32"/>
  <c r="K747" i="32" s="1"/>
  <c r="Q72" i="27" s="1"/>
  <c r="T72" i="27" s="1"/>
  <c r="T68" i="27" s="1"/>
  <c r="G454" i="32" l="1"/>
  <c r="F744" i="21"/>
  <c r="E761" i="21"/>
  <c r="G455" i="32" l="1"/>
  <c r="E778" i="21"/>
  <c r="F761" i="21"/>
  <c r="G456" i="32" l="1"/>
  <c r="F778" i="21"/>
  <c r="E795" i="21"/>
  <c r="G458" i="32" l="1"/>
  <c r="F795" i="21"/>
  <c r="E812" i="21"/>
  <c r="G459" i="32" l="1"/>
  <c r="F812" i="21"/>
  <c r="E829" i="21"/>
  <c r="G460" i="32" l="1"/>
  <c r="F829" i="21"/>
  <c r="E846" i="21"/>
  <c r="F846" i="21" l="1"/>
  <c r="G461" i="32"/>
  <c r="F811" i="32" l="1"/>
  <c r="F812" i="32"/>
  <c r="F813" i="32"/>
  <c r="F814" i="32"/>
  <c r="F810" i="32"/>
  <c r="E1122" i="22" l="1"/>
  <c r="E1134" i="22" s="1"/>
  <c r="E1135" i="22" s="1"/>
  <c r="E1136" i="22" s="1"/>
  <c r="E1090" i="22"/>
  <c r="E1091" i="22" s="1"/>
  <c r="E1092" i="22" s="1"/>
  <c r="E1101" i="22" l="1"/>
  <c r="D740" i="21" s="1"/>
  <c r="F173" i="32" s="1"/>
  <c r="E1102" i="22"/>
  <c r="E1145" i="22"/>
  <c r="D757" i="21" s="1"/>
  <c r="F174" i="32" s="1"/>
  <c r="E1146" i="22"/>
  <c r="E255" i="22"/>
  <c r="E1702" i="22"/>
  <c r="E1699" i="22"/>
  <c r="E1696" i="22"/>
  <c r="E1659" i="22"/>
  <c r="E1656" i="22"/>
  <c r="E1653" i="22"/>
  <c r="E1615" i="22"/>
  <c r="E1612" i="22"/>
  <c r="E1609" i="22"/>
  <c r="E1571" i="22"/>
  <c r="E1568" i="22"/>
  <c r="E1565" i="22"/>
  <c r="E1527" i="22"/>
  <c r="E1524" i="22"/>
  <c r="E1521" i="22"/>
  <c r="E1483" i="22"/>
  <c r="E1480" i="22"/>
  <c r="E1477" i="22"/>
  <c r="E1439" i="22"/>
  <c r="E1436" i="22"/>
  <c r="E1433" i="22"/>
  <c r="T29" i="5"/>
  <c r="T25" i="5"/>
  <c r="T26" i="5"/>
  <c r="T30" i="5"/>
  <c r="T31" i="5"/>
  <c r="T24" i="5"/>
  <c r="T22" i="5"/>
  <c r="I487" i="32" s="1"/>
  <c r="I488" i="32" s="1"/>
  <c r="T9" i="5"/>
  <c r="T135" i="5"/>
  <c r="T134" i="5"/>
  <c r="T133" i="5"/>
  <c r="T132" i="5"/>
  <c r="T131" i="5"/>
  <c r="T57" i="5"/>
  <c r="T170" i="5"/>
  <c r="T169" i="5"/>
  <c r="T168" i="5"/>
  <c r="T167" i="5"/>
  <c r="T166" i="5"/>
  <c r="T165" i="5"/>
  <c r="T164" i="5"/>
  <c r="T108" i="5"/>
  <c r="T107" i="5"/>
  <c r="T106" i="5"/>
  <c r="T105" i="5"/>
  <c r="T104" i="5"/>
  <c r="T103" i="5"/>
  <c r="T88" i="5"/>
  <c r="T87" i="5"/>
  <c r="T50" i="5"/>
  <c r="T49" i="5"/>
  <c r="T102" i="5"/>
  <c r="T101" i="5"/>
  <c r="T86" i="5"/>
  <c r="T85" i="5"/>
  <c r="T84" i="5"/>
  <c r="T83" i="5"/>
  <c r="T100" i="5"/>
  <c r="T82" i="5"/>
  <c r="T56" i="5"/>
  <c r="T48" i="5"/>
  <c r="T81" i="5"/>
  <c r="T55" i="5"/>
  <c r="T47" i="5"/>
  <c r="T151" i="5"/>
  <c r="I130" i="32" s="1"/>
  <c r="T77" i="5"/>
  <c r="T78" i="5"/>
  <c r="T79" i="5"/>
  <c r="T80" i="5"/>
  <c r="T98" i="5"/>
  <c r="T99" i="5"/>
  <c r="T76" i="5"/>
  <c r="T126" i="5"/>
  <c r="S19" i="5"/>
  <c r="T19" i="5"/>
  <c r="S126" i="5"/>
  <c r="S76" i="5"/>
  <c r="H72" i="32" s="1"/>
  <c r="S77" i="5"/>
  <c r="H73" i="32" s="1"/>
  <c r="S78" i="5"/>
  <c r="S79" i="5"/>
  <c r="S80" i="5"/>
  <c r="S98" i="5"/>
  <c r="H92" i="32" s="1"/>
  <c r="H231" i="32" s="1"/>
  <c r="H288" i="32" s="1"/>
  <c r="H345" i="32" s="1"/>
  <c r="S99" i="5"/>
  <c r="H93" i="32" s="1"/>
  <c r="H232" i="32" s="1"/>
  <c r="H289" i="32" s="1"/>
  <c r="H346" i="32" s="1"/>
  <c r="S151" i="5"/>
  <c r="H130" i="32" s="1"/>
  <c r="H172" i="32" s="1"/>
  <c r="S47" i="5"/>
  <c r="H45" i="32" s="1"/>
  <c r="H427" i="32" s="1"/>
  <c r="H476" i="32" s="1"/>
  <c r="S55" i="5"/>
  <c r="S81" i="5"/>
  <c r="H77" i="32" s="1"/>
  <c r="S152" i="5"/>
  <c r="H131" i="32" s="1"/>
  <c r="H173" i="32" s="1"/>
  <c r="S48" i="5"/>
  <c r="H46" i="32" s="1"/>
  <c r="H428" i="32" s="1"/>
  <c r="H477" i="32" s="1"/>
  <c r="S56" i="5"/>
  <c r="S82" i="5"/>
  <c r="S153" i="5"/>
  <c r="S100" i="5"/>
  <c r="H94" i="32" s="1"/>
  <c r="H233" i="32" s="1"/>
  <c r="H290" i="32" s="1"/>
  <c r="H347" i="32" s="1"/>
  <c r="S154" i="5"/>
  <c r="H134" i="32"/>
  <c r="S156" i="5"/>
  <c r="S128" i="5"/>
  <c r="S83" i="5"/>
  <c r="S84" i="5"/>
  <c r="S85" i="5"/>
  <c r="S86" i="5"/>
  <c r="S101" i="5"/>
  <c r="S102" i="5"/>
  <c r="S164" i="5"/>
  <c r="S165" i="5"/>
  <c r="S166" i="5"/>
  <c r="S167" i="5"/>
  <c r="S168" i="5"/>
  <c r="S169" i="5"/>
  <c r="S170" i="5"/>
  <c r="S49" i="5"/>
  <c r="H47" i="32" s="1"/>
  <c r="H429" i="32" s="1"/>
  <c r="H478" i="32" s="1"/>
  <c r="S50" i="5"/>
  <c r="S57" i="5"/>
  <c r="S87" i="5"/>
  <c r="H83" i="32" s="1"/>
  <c r="S88" i="5"/>
  <c r="S103" i="5"/>
  <c r="H97" i="32" s="1"/>
  <c r="H236" i="32" s="1"/>
  <c r="H293" i="32" s="1"/>
  <c r="H350" i="32" s="1"/>
  <c r="S104" i="5"/>
  <c r="S105" i="5"/>
  <c r="S106" i="5"/>
  <c r="S107" i="5"/>
  <c r="S108" i="5"/>
  <c r="S131" i="5"/>
  <c r="H810" i="32" s="1"/>
  <c r="S132" i="5"/>
  <c r="H811" i="32" s="1"/>
  <c r="S133" i="5"/>
  <c r="H812" i="32" s="1"/>
  <c r="S134" i="5"/>
  <c r="H813" i="32" s="1"/>
  <c r="S135" i="5"/>
  <c r="H814" i="32" s="1"/>
  <c r="S158" i="5"/>
  <c r="S159" i="5"/>
  <c r="S9" i="5"/>
  <c r="S29" i="5"/>
  <c r="S25" i="5"/>
  <c r="S26" i="5"/>
  <c r="S30" i="5"/>
  <c r="S31" i="5"/>
  <c r="S24" i="5"/>
  <c r="S22" i="5"/>
  <c r="H487" i="32" s="1"/>
  <c r="H488" i="32" s="1"/>
  <c r="S150" i="5"/>
  <c r="S97" i="5"/>
  <c r="T97" i="5"/>
  <c r="S71" i="5"/>
  <c r="T71" i="5"/>
  <c r="S72" i="5"/>
  <c r="T72" i="5"/>
  <c r="S73" i="5"/>
  <c r="T73" i="5"/>
  <c r="S74" i="5"/>
  <c r="T74" i="5"/>
  <c r="T96" i="5"/>
  <c r="T75" i="5"/>
  <c r="S96" i="5"/>
  <c r="S75" i="5"/>
  <c r="T124" i="5"/>
  <c r="S124" i="5"/>
  <c r="T17" i="5"/>
  <c r="I416" i="32" s="1"/>
  <c r="S17" i="5"/>
  <c r="S149" i="5"/>
  <c r="S95" i="5"/>
  <c r="T95" i="5"/>
  <c r="S68" i="5"/>
  <c r="T68" i="5"/>
  <c r="S69" i="5"/>
  <c r="T69" i="5"/>
  <c r="T70" i="5"/>
  <c r="T94" i="5"/>
  <c r="S94" i="5"/>
  <c r="S70" i="5"/>
  <c r="T123" i="5"/>
  <c r="S123" i="5"/>
  <c r="T16" i="5"/>
  <c r="S16" i="5"/>
  <c r="U161" i="5"/>
  <c r="T161" i="5"/>
  <c r="S161" i="5"/>
  <c r="S148" i="5"/>
  <c r="T63" i="5"/>
  <c r="T64" i="5"/>
  <c r="T65" i="5"/>
  <c r="T66" i="5"/>
  <c r="T67" i="5"/>
  <c r="T93" i="5"/>
  <c r="T62" i="5"/>
  <c r="S62" i="5"/>
  <c r="S63" i="5"/>
  <c r="S64" i="5"/>
  <c r="S65" i="5"/>
  <c r="S66" i="5"/>
  <c r="S67" i="5"/>
  <c r="S93" i="5"/>
  <c r="I480" i="32"/>
  <c r="S121" i="5"/>
  <c r="H112" i="32" l="1"/>
  <c r="H153" i="32" s="1"/>
  <c r="H480" i="32"/>
  <c r="I399" i="32"/>
  <c r="I8" i="32"/>
  <c r="H759" i="32"/>
  <c r="H765" i="32" s="1"/>
  <c r="H771" i="32" s="1"/>
  <c r="H777" i="32" s="1"/>
  <c r="H783" i="32" s="1"/>
  <c r="H482" i="32"/>
  <c r="H564" i="32" s="1"/>
  <c r="H432" i="32"/>
  <c r="H114" i="32"/>
  <c r="H155" i="32" s="1"/>
  <c r="I760" i="32"/>
  <c r="I483" i="32"/>
  <c r="I433" i="32"/>
  <c r="I115" i="32"/>
  <c r="I761" i="32"/>
  <c r="I485" i="32"/>
  <c r="I434" i="32"/>
  <c r="I117" i="32"/>
  <c r="H399" i="32"/>
  <c r="H405" i="32" s="1"/>
  <c r="H411" i="32" s="1"/>
  <c r="H462" i="32" s="1"/>
  <c r="H8" i="32"/>
  <c r="H22" i="32" s="1"/>
  <c r="H24" i="32" s="1"/>
  <c r="J8" i="32"/>
  <c r="J22" i="32" s="1"/>
  <c r="J24" i="32" s="1"/>
  <c r="J399" i="32"/>
  <c r="J405" i="32" s="1"/>
  <c r="J411" i="32" s="1"/>
  <c r="J462" i="32" s="1"/>
  <c r="I482" i="32"/>
  <c r="I114" i="32"/>
  <c r="I759" i="32"/>
  <c r="I432" i="32"/>
  <c r="H760" i="32"/>
  <c r="H766" i="32" s="1"/>
  <c r="H772" i="32" s="1"/>
  <c r="H778" i="32" s="1"/>
  <c r="H784" i="32" s="1"/>
  <c r="H483" i="32"/>
  <c r="H565" i="32" s="1"/>
  <c r="H433" i="32"/>
  <c r="H115" i="32"/>
  <c r="H156" i="32" s="1"/>
  <c r="H485" i="32"/>
  <c r="H567" i="32" s="1"/>
  <c r="H117" i="32"/>
  <c r="H158" i="32" s="1"/>
  <c r="H761" i="32"/>
  <c r="H767" i="32" s="1"/>
  <c r="H773" i="32" s="1"/>
  <c r="H779" i="32" s="1"/>
  <c r="H785" i="32" s="1"/>
  <c r="H434" i="32"/>
  <c r="H128" i="32"/>
  <c r="H129" i="32"/>
  <c r="H137" i="32"/>
  <c r="H136" i="32"/>
  <c r="H132" i="32"/>
  <c r="H174" i="32" s="1"/>
  <c r="K174" i="32" s="1"/>
  <c r="H454" i="32"/>
  <c r="H383" i="32"/>
  <c r="K383" i="32" s="1"/>
  <c r="I172" i="32"/>
  <c r="K130" i="32"/>
  <c r="I838" i="32"/>
  <c r="I436" i="32"/>
  <c r="I593" i="32" s="1"/>
  <c r="I140" i="32"/>
  <c r="I182" i="32" s="1"/>
  <c r="I392" i="32" s="1"/>
  <c r="I840" i="32"/>
  <c r="I438" i="32"/>
  <c r="I595" i="32" s="1"/>
  <c r="I142" i="32"/>
  <c r="I184" i="32" s="1"/>
  <c r="I394" i="32" s="1"/>
  <c r="I842" i="32"/>
  <c r="I440" i="32"/>
  <c r="I597" i="32" s="1"/>
  <c r="I144" i="32"/>
  <c r="I186" i="32" s="1"/>
  <c r="I396" i="32" s="1"/>
  <c r="I134" i="32"/>
  <c r="I176" i="32" s="1"/>
  <c r="H127" i="32"/>
  <c r="H138" i="32"/>
  <c r="H453" i="32"/>
  <c r="H582" i="32" s="1"/>
  <c r="H828" i="32" s="1"/>
  <c r="H382" i="32"/>
  <c r="I837" i="32"/>
  <c r="I435" i="32"/>
  <c r="I592" i="32" s="1"/>
  <c r="I139" i="32"/>
  <c r="I181" i="32" s="1"/>
  <c r="I391" i="32" s="1"/>
  <c r="I839" i="32"/>
  <c r="I437" i="32"/>
  <c r="I594" i="32" s="1"/>
  <c r="I141" i="32"/>
  <c r="I183" i="32" s="1"/>
  <c r="I393" i="32" s="1"/>
  <c r="I841" i="32"/>
  <c r="I439" i="32"/>
  <c r="I596" i="32" s="1"/>
  <c r="I143" i="32"/>
  <c r="I185" i="32" s="1"/>
  <c r="I395" i="32" s="1"/>
  <c r="I843" i="32"/>
  <c r="I441" i="32"/>
  <c r="I598" i="32" s="1"/>
  <c r="I145" i="32"/>
  <c r="I187" i="32" s="1"/>
  <c r="I397" i="32" s="1"/>
  <c r="H440" i="32"/>
  <c r="H597" i="32" s="1"/>
  <c r="H842" i="32"/>
  <c r="H144" i="32"/>
  <c r="H186" i="32" s="1"/>
  <c r="H396" i="32" s="1"/>
  <c r="H438" i="32"/>
  <c r="H595" i="32" s="1"/>
  <c r="H840" i="32"/>
  <c r="H142" i="32"/>
  <c r="H184" i="32" s="1"/>
  <c r="H394" i="32" s="1"/>
  <c r="H436" i="32"/>
  <c r="H593" i="32" s="1"/>
  <c r="H838" i="32"/>
  <c r="H140" i="32"/>
  <c r="H182" i="32" s="1"/>
  <c r="H392" i="32" s="1"/>
  <c r="H135" i="32"/>
  <c r="H133" i="32"/>
  <c r="H843" i="32"/>
  <c r="H145" i="32"/>
  <c r="H187" i="32" s="1"/>
  <c r="H397" i="32" s="1"/>
  <c r="H441" i="32"/>
  <c r="H598" i="32" s="1"/>
  <c r="H841" i="32"/>
  <c r="H143" i="32"/>
  <c r="H185" i="32" s="1"/>
  <c r="H395" i="32" s="1"/>
  <c r="H439" i="32"/>
  <c r="H596" i="32" s="1"/>
  <c r="H839" i="32"/>
  <c r="H141" i="32"/>
  <c r="H183" i="32" s="1"/>
  <c r="H393" i="32" s="1"/>
  <c r="H437" i="32"/>
  <c r="H594" i="32" s="1"/>
  <c r="H837" i="32"/>
  <c r="H435" i="32"/>
  <c r="H592" i="32" s="1"/>
  <c r="H139" i="32"/>
  <c r="H181" i="32" s="1"/>
  <c r="H391" i="32" s="1"/>
  <c r="H176" i="32"/>
  <c r="K173" i="32"/>
  <c r="I112" i="32"/>
  <c r="H63" i="32"/>
  <c r="H61" i="32"/>
  <c r="H59" i="32"/>
  <c r="I58" i="32"/>
  <c r="I63" i="32"/>
  <c r="I61" i="32"/>
  <c r="I59" i="32"/>
  <c r="H66" i="32"/>
  <c r="I88" i="32"/>
  <c r="I65" i="32"/>
  <c r="I64" i="32"/>
  <c r="I89" i="32"/>
  <c r="H71" i="32"/>
  <c r="I71" i="32"/>
  <c r="I70" i="32"/>
  <c r="I69" i="32"/>
  <c r="I68" i="32"/>
  <c r="I67" i="32"/>
  <c r="I91" i="32"/>
  <c r="H102" i="32"/>
  <c r="H241" i="32" s="1"/>
  <c r="H298" i="32" s="1"/>
  <c r="H355" i="32" s="1"/>
  <c r="H100" i="32"/>
  <c r="H239" i="32" s="1"/>
  <c r="H296" i="32" s="1"/>
  <c r="H353" i="32" s="1"/>
  <c r="H98" i="32"/>
  <c r="H237" i="32" s="1"/>
  <c r="H294" i="32" s="1"/>
  <c r="H351" i="32" s="1"/>
  <c r="H84" i="32"/>
  <c r="H54" i="32"/>
  <c r="H194" i="32" s="1"/>
  <c r="H513" i="32"/>
  <c r="H507" i="32"/>
  <c r="H612" i="32"/>
  <c r="H96" i="32"/>
  <c r="H235" i="32" s="1"/>
  <c r="H292" i="32" s="1"/>
  <c r="H349" i="32" s="1"/>
  <c r="H82" i="32"/>
  <c r="H80" i="32"/>
  <c r="H512" i="32"/>
  <c r="H53" i="32"/>
  <c r="H193" i="32" s="1"/>
  <c r="H52" i="32"/>
  <c r="H192" i="32" s="1"/>
  <c r="H511" i="32"/>
  <c r="H686" i="32"/>
  <c r="H706" i="32" s="1"/>
  <c r="H552" i="32"/>
  <c r="H76" i="32"/>
  <c r="H74" i="32"/>
  <c r="H268" i="32"/>
  <c r="H325" i="32" s="1"/>
  <c r="H211" i="32"/>
  <c r="I93" i="32"/>
  <c r="I76" i="32"/>
  <c r="I74" i="32"/>
  <c r="I45" i="32"/>
  <c r="I427" i="32" s="1"/>
  <c r="I476" i="32" s="1"/>
  <c r="I77" i="32"/>
  <c r="I46" i="32"/>
  <c r="I428" i="32" s="1"/>
  <c r="I477" i="32" s="1"/>
  <c r="I78" i="32"/>
  <c r="I94" i="32"/>
  <c r="I80" i="32"/>
  <c r="I82" i="32"/>
  <c r="I96" i="32"/>
  <c r="I48" i="32"/>
  <c r="I430" i="32" s="1"/>
  <c r="I479" i="32" s="1"/>
  <c r="I84" i="32"/>
  <c r="I98" i="32"/>
  <c r="I100" i="32"/>
  <c r="I102" i="32"/>
  <c r="I513" i="32"/>
  <c r="I54" i="32"/>
  <c r="I194" i="32" s="1"/>
  <c r="I811" i="32"/>
  <c r="I813" i="32"/>
  <c r="H431" i="32"/>
  <c r="H87" i="32"/>
  <c r="H226" i="32" s="1"/>
  <c r="H283" i="32" s="1"/>
  <c r="H340" i="32" s="1"/>
  <c r="H62" i="32"/>
  <c r="H60" i="32"/>
  <c r="H58" i="32"/>
  <c r="I87" i="32"/>
  <c r="I62" i="32"/>
  <c r="I60" i="32"/>
  <c r="H88" i="32"/>
  <c r="H227" i="32" s="1"/>
  <c r="H284" i="32" s="1"/>
  <c r="H341" i="32" s="1"/>
  <c r="I66" i="32"/>
  <c r="H65" i="32"/>
  <c r="H64" i="32"/>
  <c r="H89" i="32"/>
  <c r="H228" i="32" s="1"/>
  <c r="H285" i="32" s="1"/>
  <c r="H342" i="32" s="1"/>
  <c r="H90" i="32"/>
  <c r="H229" i="32" s="1"/>
  <c r="H286" i="32" s="1"/>
  <c r="H343" i="32" s="1"/>
  <c r="I90" i="32"/>
  <c r="H70" i="32"/>
  <c r="H69" i="32"/>
  <c r="H68" i="32"/>
  <c r="H67" i="32"/>
  <c r="H91" i="32"/>
  <c r="H230" i="32" s="1"/>
  <c r="H287" i="32" s="1"/>
  <c r="H344" i="32" s="1"/>
  <c r="H101" i="32"/>
  <c r="H240" i="32" s="1"/>
  <c r="H297" i="32" s="1"/>
  <c r="H354" i="32" s="1"/>
  <c r="H99" i="32"/>
  <c r="H238" i="32" s="1"/>
  <c r="H295" i="32" s="1"/>
  <c r="H352" i="32" s="1"/>
  <c r="H690" i="32"/>
  <c r="H710" i="32" s="1"/>
  <c r="H556" i="32"/>
  <c r="H279" i="32"/>
  <c r="H336" i="32" s="1"/>
  <c r="H222" i="32"/>
  <c r="H48" i="32"/>
  <c r="H430" i="32" s="1"/>
  <c r="H479" i="32" s="1"/>
  <c r="H95" i="32"/>
  <c r="H234" i="32" s="1"/>
  <c r="H291" i="32" s="1"/>
  <c r="H348" i="32" s="1"/>
  <c r="H81" i="32"/>
  <c r="H79" i="32"/>
  <c r="H687" i="32"/>
  <c r="H707" i="32" s="1"/>
  <c r="H553" i="32"/>
  <c r="H78" i="32"/>
  <c r="H506" i="32"/>
  <c r="H611" i="32"/>
  <c r="H273" i="32"/>
  <c r="H330" i="32" s="1"/>
  <c r="H216" i="32"/>
  <c r="H505" i="32"/>
  <c r="H610" i="32"/>
  <c r="H685" i="32"/>
  <c r="H705" i="32" s="1"/>
  <c r="H551" i="32"/>
  <c r="H75" i="32"/>
  <c r="H269" i="32"/>
  <c r="H326" i="32" s="1"/>
  <c r="H212" i="32"/>
  <c r="I72" i="32"/>
  <c r="I92" i="32"/>
  <c r="I75" i="32"/>
  <c r="I73" i="32"/>
  <c r="I511" i="32"/>
  <c r="I52" i="32"/>
  <c r="I192" i="32" s="1"/>
  <c r="I512" i="32"/>
  <c r="I53" i="32"/>
  <c r="I193" i="32" s="1"/>
  <c r="I79" i="32"/>
  <c r="I81" i="32"/>
  <c r="I95" i="32"/>
  <c r="I47" i="32"/>
  <c r="I429" i="32" s="1"/>
  <c r="I478" i="32" s="1"/>
  <c r="I83" i="32"/>
  <c r="I97" i="32"/>
  <c r="I99" i="32"/>
  <c r="I101" i="32"/>
  <c r="I810" i="32"/>
  <c r="I812" i="32"/>
  <c r="I814" i="32"/>
  <c r="K488" i="32"/>
  <c r="L488" i="32"/>
  <c r="H421" i="32"/>
  <c r="H790" i="32" s="1"/>
  <c r="H794" i="32" s="1"/>
  <c r="H798" i="32" s="1"/>
  <c r="H802" i="32" s="1"/>
  <c r="I421" i="32"/>
  <c r="H805" i="32"/>
  <c r="H806" i="32" s="1"/>
  <c r="H807" i="32" s="1"/>
  <c r="H808" i="32" s="1"/>
  <c r="H420" i="32"/>
  <c r="H789" i="32" s="1"/>
  <c r="H793" i="32" s="1"/>
  <c r="H797" i="32" s="1"/>
  <c r="H801" i="32" s="1"/>
  <c r="I805" i="32"/>
  <c r="I420" i="32"/>
  <c r="H416" i="32"/>
  <c r="H468" i="32" s="1"/>
  <c r="H152" i="32"/>
  <c r="H7" i="32"/>
  <c r="H17" i="32" s="1"/>
  <c r="I417" i="32"/>
  <c r="I152" i="32"/>
  <c r="I7" i="32"/>
  <c r="I17" i="32" s="1"/>
  <c r="I489" i="32"/>
  <c r="I490" i="32" s="1"/>
  <c r="I491" i="32" s="1"/>
  <c r="H29" i="32"/>
  <c r="H602" i="32"/>
  <c r="H417" i="32"/>
  <c r="H470" i="32" s="1"/>
  <c r="I29" i="32"/>
  <c r="I30" i="32" s="1"/>
  <c r="I602" i="32"/>
  <c r="H415" i="32"/>
  <c r="H467" i="32" s="1"/>
  <c r="H4" i="32"/>
  <c r="H16" i="32" s="1"/>
  <c r="H20" i="32" s="1"/>
  <c r="H367" i="32" s="1"/>
  <c r="H402" i="32" s="1"/>
  <c r="H408" i="32" s="1"/>
  <c r="I4" i="32"/>
  <c r="I16" i="32" s="1"/>
  <c r="I20" i="32" s="1"/>
  <c r="I367" i="32" s="1"/>
  <c r="I402" i="32" s="1"/>
  <c r="I408" i="32" s="1"/>
  <c r="I415" i="32"/>
  <c r="I468" i="32"/>
  <c r="D758" i="21"/>
  <c r="F132" i="32" s="1"/>
  <c r="E1153" i="22"/>
  <c r="D766" i="21" s="1"/>
  <c r="F584" i="32" s="1"/>
  <c r="D741" i="21"/>
  <c r="F131" i="32" s="1"/>
  <c r="E1109" i="22"/>
  <c r="D749" i="21" s="1"/>
  <c r="F583" i="32" s="1"/>
  <c r="I414" i="32"/>
  <c r="I465" i="32" s="1"/>
  <c r="S14" i="5"/>
  <c r="S147" i="5"/>
  <c r="S146" i="5"/>
  <c r="S145" i="5"/>
  <c r="S144" i="5"/>
  <c r="H123" i="32" s="1"/>
  <c r="T92" i="5"/>
  <c r="I86" i="32" s="1"/>
  <c r="T61" i="5"/>
  <c r="I57" i="32" s="1"/>
  <c r="T54" i="5"/>
  <c r="T46" i="5"/>
  <c r="T45" i="5"/>
  <c r="I43" i="32" s="1"/>
  <c r="I425" i="32" s="1"/>
  <c r="I474" i="32" s="1"/>
  <c r="T40" i="5"/>
  <c r="T39" i="5"/>
  <c r="T38" i="5"/>
  <c r="I37" i="32" s="1"/>
  <c r="I498" i="32" s="1"/>
  <c r="S92" i="5"/>
  <c r="H86" i="32" s="1"/>
  <c r="H225" i="32" s="1"/>
  <c r="H282" i="32" s="1"/>
  <c r="H339" i="32" s="1"/>
  <c r="S61" i="5"/>
  <c r="S54" i="5"/>
  <c r="S46" i="5"/>
  <c r="S45" i="5"/>
  <c r="S40" i="5"/>
  <c r="U39" i="5"/>
  <c r="J38" i="32" s="1"/>
  <c r="J499" i="32" s="1"/>
  <c r="S39" i="5"/>
  <c r="S38" i="5"/>
  <c r="S141" i="5"/>
  <c r="S142" i="5"/>
  <c r="S143" i="5"/>
  <c r="S140" i="5"/>
  <c r="U36" i="5"/>
  <c r="J35" i="32" s="1"/>
  <c r="J496" i="32" s="1"/>
  <c r="T91" i="5"/>
  <c r="I85" i="32" s="1"/>
  <c r="T60" i="5"/>
  <c r="I56" i="32" s="1"/>
  <c r="T36" i="5"/>
  <c r="T37" i="5"/>
  <c r="T44" i="5"/>
  <c r="I34" i="32"/>
  <c r="I495" i="32" s="1"/>
  <c r="S36" i="5"/>
  <c r="S37" i="5"/>
  <c r="S43" i="5"/>
  <c r="S44" i="5"/>
  <c r="S53" i="5"/>
  <c r="S60" i="5"/>
  <c r="S91" i="5"/>
  <c r="H85" i="32" s="1"/>
  <c r="H224" i="32" s="1"/>
  <c r="H281" i="32" s="1"/>
  <c r="H338" i="32" s="1"/>
  <c r="S35" i="5"/>
  <c r="T43" i="5"/>
  <c r="I41" i="32" l="1"/>
  <c r="I423" i="32" s="1"/>
  <c r="I472" i="32" s="1"/>
  <c r="V43" i="5"/>
  <c r="H562" i="32"/>
  <c r="H758" i="32" s="1"/>
  <c r="H764" i="32" s="1"/>
  <c r="H770" i="32" s="1"/>
  <c r="H776" i="32" s="1"/>
  <c r="H782" i="32" s="1"/>
  <c r="I765" i="32"/>
  <c r="K759" i="32"/>
  <c r="L759" i="32"/>
  <c r="I564" i="32"/>
  <c r="L482" i="32"/>
  <c r="K482" i="32"/>
  <c r="L434" i="32"/>
  <c r="K434" i="32"/>
  <c r="I767" i="32"/>
  <c r="L761" i="32"/>
  <c r="K761" i="32"/>
  <c r="L433" i="32"/>
  <c r="K433" i="32"/>
  <c r="I766" i="32"/>
  <c r="K760" i="32"/>
  <c r="L760" i="32"/>
  <c r="I405" i="32"/>
  <c r="L399" i="32"/>
  <c r="K399" i="32"/>
  <c r="L432" i="32"/>
  <c r="K432" i="32"/>
  <c r="I155" i="32"/>
  <c r="L114" i="32"/>
  <c r="K114" i="32"/>
  <c r="I158" i="32"/>
  <c r="L117" i="32"/>
  <c r="K117" i="32"/>
  <c r="I567" i="32"/>
  <c r="K485" i="32"/>
  <c r="L485" i="32"/>
  <c r="I156" i="32"/>
  <c r="K115" i="32"/>
  <c r="L115" i="32"/>
  <c r="I565" i="32"/>
  <c r="K483" i="32"/>
  <c r="L483" i="32"/>
  <c r="I22" i="32"/>
  <c r="K8" i="32"/>
  <c r="K134" i="32"/>
  <c r="H122" i="32"/>
  <c r="H120" i="32"/>
  <c r="I453" i="32"/>
  <c r="I382" i="32"/>
  <c r="K382" i="32" s="1"/>
  <c r="K172" i="32"/>
  <c r="H583" i="32"/>
  <c r="H829" i="32" s="1"/>
  <c r="K829" i="32" s="1"/>
  <c r="K454" i="32"/>
  <c r="L454" i="32"/>
  <c r="H119" i="32"/>
  <c r="H121" i="32"/>
  <c r="H163" i="32" s="1"/>
  <c r="H165" i="32"/>
  <c r="K123" i="32"/>
  <c r="H124" i="32"/>
  <c r="H125" i="32"/>
  <c r="H126" i="32"/>
  <c r="H180" i="32"/>
  <c r="K138" i="32"/>
  <c r="H169" i="32"/>
  <c r="K127" i="32"/>
  <c r="I457" i="32"/>
  <c r="I586" i="32" s="1"/>
  <c r="I832" i="32" s="1"/>
  <c r="I386" i="32"/>
  <c r="H455" i="32"/>
  <c r="H384" i="32"/>
  <c r="K384" i="32" s="1"/>
  <c r="H178" i="32"/>
  <c r="K136" i="32"/>
  <c r="H179" i="32"/>
  <c r="K137" i="32"/>
  <c r="H171" i="32"/>
  <c r="K129" i="32"/>
  <c r="H170" i="32"/>
  <c r="K128" i="32"/>
  <c r="H457" i="32"/>
  <c r="H386" i="32"/>
  <c r="K386" i="32" s="1"/>
  <c r="K176" i="32"/>
  <c r="H175" i="32"/>
  <c r="K133" i="32"/>
  <c r="H177" i="32"/>
  <c r="K135" i="32"/>
  <c r="K131" i="32"/>
  <c r="K132" i="32"/>
  <c r="I509" i="32"/>
  <c r="I50" i="32"/>
  <c r="I190" i="32" s="1"/>
  <c r="H34" i="32"/>
  <c r="H495" i="32" s="1"/>
  <c r="H56" i="32"/>
  <c r="H42" i="32"/>
  <c r="H424" i="32" s="1"/>
  <c r="H473" i="32" s="1"/>
  <c r="I252" i="32"/>
  <c r="I309" i="32" s="1"/>
  <c r="I195" i="32"/>
  <c r="H43" i="32"/>
  <c r="H425" i="32" s="1"/>
  <c r="H474" i="32" s="1"/>
  <c r="H510" i="32"/>
  <c r="H51" i="32"/>
  <c r="H191" i="32" s="1"/>
  <c r="H679" i="32"/>
  <c r="H699" i="32" s="1"/>
  <c r="H545" i="32"/>
  <c r="I503" i="32"/>
  <c r="I608" i="32"/>
  <c r="I510" i="32"/>
  <c r="I51" i="32"/>
  <c r="I191" i="32" s="1"/>
  <c r="I225" i="32"/>
  <c r="I282" i="32" s="1"/>
  <c r="I339" i="32" s="1"/>
  <c r="K86" i="32"/>
  <c r="H633" i="32"/>
  <c r="H664" i="32" s="1"/>
  <c r="H531" i="32"/>
  <c r="H637" i="32"/>
  <c r="H668" i="32" s="1"/>
  <c r="H535" i="32"/>
  <c r="H643" i="32"/>
  <c r="H674" i="32" s="1"/>
  <c r="H541" i="32"/>
  <c r="I241" i="32"/>
  <c r="I298" i="32" s="1"/>
  <c r="I355" i="32" s="1"/>
  <c r="K102" i="32"/>
  <c r="I239" i="32"/>
  <c r="I296" i="32" s="1"/>
  <c r="I353" i="32" s="1"/>
  <c r="K100" i="32"/>
  <c r="I237" i="32"/>
  <c r="I294" i="32" s="1"/>
  <c r="I351" i="32" s="1"/>
  <c r="K98" i="32"/>
  <c r="I280" i="32"/>
  <c r="I337" i="32" s="1"/>
  <c r="I223" i="32"/>
  <c r="I508" i="32"/>
  <c r="I613" i="32"/>
  <c r="I235" i="32"/>
  <c r="I292" i="32" s="1"/>
  <c r="I349" i="32" s="1"/>
  <c r="K96" i="32"/>
  <c r="I278" i="32"/>
  <c r="I335" i="32" s="1"/>
  <c r="I221" i="32"/>
  <c r="I276" i="32"/>
  <c r="I333" i="32" s="1"/>
  <c r="I219" i="32"/>
  <c r="I233" i="32"/>
  <c r="I290" i="32" s="1"/>
  <c r="I347" i="32" s="1"/>
  <c r="K94" i="32"/>
  <c r="I274" i="32"/>
  <c r="I331" i="32" s="1"/>
  <c r="I217" i="32"/>
  <c r="I506" i="32"/>
  <c r="I611" i="32"/>
  <c r="I273" i="32"/>
  <c r="I330" i="32" s="1"/>
  <c r="I216" i="32"/>
  <c r="I505" i="32"/>
  <c r="I610" i="32"/>
  <c r="I270" i="32"/>
  <c r="I327" i="32" s="1"/>
  <c r="I213" i="32"/>
  <c r="I272" i="32"/>
  <c r="I329" i="32" s="1"/>
  <c r="I215" i="32"/>
  <c r="K93" i="32"/>
  <c r="I232" i="32"/>
  <c r="I289" i="32" s="1"/>
  <c r="I346" i="32" s="1"/>
  <c r="H270" i="32"/>
  <c r="H327" i="32" s="1"/>
  <c r="H213" i="32"/>
  <c r="H272" i="32"/>
  <c r="H329" i="32" s="1"/>
  <c r="H215" i="32"/>
  <c r="I501" i="32"/>
  <c r="I606" i="32"/>
  <c r="H678" i="32"/>
  <c r="H698" i="32" s="1"/>
  <c r="H544" i="32"/>
  <c r="H509" i="32"/>
  <c r="H50" i="32"/>
  <c r="H190" i="32" s="1"/>
  <c r="H41" i="32"/>
  <c r="H423" i="32" s="1"/>
  <c r="H472" i="32" s="1"/>
  <c r="H35" i="32"/>
  <c r="H496" i="32" s="1"/>
  <c r="I42" i="32"/>
  <c r="I424" i="32" s="1"/>
  <c r="I473" i="32" s="1"/>
  <c r="I35" i="32"/>
  <c r="I496" i="32" s="1"/>
  <c r="K85" i="32"/>
  <c r="I224" i="32"/>
  <c r="I281" i="32" s="1"/>
  <c r="I338" i="32" s="1"/>
  <c r="H44" i="32"/>
  <c r="H426" i="32" s="1"/>
  <c r="H475" i="32" s="1"/>
  <c r="H57" i="32"/>
  <c r="I44" i="32"/>
  <c r="I426" i="32" s="1"/>
  <c r="I475" i="32" s="1"/>
  <c r="I253" i="32"/>
  <c r="I310" i="32" s="1"/>
  <c r="I196" i="32"/>
  <c r="K814" i="32"/>
  <c r="Q59" i="27" s="1"/>
  <c r="K812" i="32"/>
  <c r="Q57" i="27" s="1"/>
  <c r="K810" i="32"/>
  <c r="Q55" i="27" s="1"/>
  <c r="I240" i="32"/>
  <c r="I297" i="32" s="1"/>
  <c r="I354" i="32" s="1"/>
  <c r="K101" i="32"/>
  <c r="K99" i="32"/>
  <c r="I238" i="32"/>
  <c r="I295" i="32" s="1"/>
  <c r="I352" i="32" s="1"/>
  <c r="K97" i="32"/>
  <c r="I236" i="32"/>
  <c r="I293" i="32" s="1"/>
  <c r="I350" i="32" s="1"/>
  <c r="I279" i="32"/>
  <c r="I336" i="32" s="1"/>
  <c r="I222" i="32"/>
  <c r="I507" i="32"/>
  <c r="I612" i="32"/>
  <c r="K95" i="32"/>
  <c r="I234" i="32"/>
  <c r="I291" i="32" s="1"/>
  <c r="I348" i="32" s="1"/>
  <c r="I277" i="32"/>
  <c r="I334" i="32" s="1"/>
  <c r="I220" i="32"/>
  <c r="I275" i="32"/>
  <c r="I332" i="32" s="1"/>
  <c r="I218" i="32"/>
  <c r="I269" i="32"/>
  <c r="I326" i="32" s="1"/>
  <c r="I212" i="32"/>
  <c r="I271" i="32"/>
  <c r="I328" i="32" s="1"/>
  <c r="I214" i="32"/>
  <c r="I231" i="32"/>
  <c r="I288" i="32" s="1"/>
  <c r="I345" i="32" s="1"/>
  <c r="K92" i="32"/>
  <c r="I268" i="32"/>
  <c r="I325" i="32" s="1"/>
  <c r="I211" i="32"/>
  <c r="H271" i="32"/>
  <c r="H328" i="32" s="1"/>
  <c r="H214" i="32"/>
  <c r="H274" i="32"/>
  <c r="H331" i="32" s="1"/>
  <c r="H217" i="32"/>
  <c r="H275" i="32"/>
  <c r="H332" i="32" s="1"/>
  <c r="H218" i="32"/>
  <c r="H277" i="32"/>
  <c r="H334" i="32" s="1"/>
  <c r="H220" i="32"/>
  <c r="H688" i="32"/>
  <c r="H708" i="32" s="1"/>
  <c r="H554" i="32"/>
  <c r="H508" i="32"/>
  <c r="H613" i="32"/>
  <c r="H692" i="32"/>
  <c r="H712" i="32" s="1"/>
  <c r="H558" i="32"/>
  <c r="H694" i="32"/>
  <c r="H714" i="32" s="1"/>
  <c r="H560" i="32"/>
  <c r="H684" i="32"/>
  <c r="H704" i="32" s="1"/>
  <c r="H550" i="32"/>
  <c r="H263" i="32"/>
  <c r="H320" i="32" s="1"/>
  <c r="H206" i="32"/>
  <c r="H264" i="32"/>
  <c r="H321" i="32" s="1"/>
  <c r="H207" i="32"/>
  <c r="H265" i="32"/>
  <c r="H322" i="32" s="1"/>
  <c r="H208" i="32"/>
  <c r="H266" i="32"/>
  <c r="H323" i="32" s="1"/>
  <c r="H209" i="32"/>
  <c r="I229" i="32"/>
  <c r="I286" i="32" s="1"/>
  <c r="I343" i="32" s="1"/>
  <c r="K90" i="32"/>
  <c r="H683" i="32"/>
  <c r="H703" i="32" s="1"/>
  <c r="H549" i="32"/>
  <c r="H682" i="32"/>
  <c r="H702" i="32" s="1"/>
  <c r="H548" i="32"/>
  <c r="H260" i="32"/>
  <c r="H317" i="32" s="1"/>
  <c r="H203" i="32"/>
  <c r="H261" i="32"/>
  <c r="H318" i="32" s="1"/>
  <c r="H204" i="32"/>
  <c r="I262" i="32"/>
  <c r="I319" i="32" s="1"/>
  <c r="I205" i="32"/>
  <c r="H681" i="32"/>
  <c r="H701" i="32" s="1"/>
  <c r="H547" i="32"/>
  <c r="I256" i="32"/>
  <c r="I313" i="32" s="1"/>
  <c r="I199" i="32"/>
  <c r="I258" i="32"/>
  <c r="I315" i="32" s="1"/>
  <c r="I201" i="32"/>
  <c r="K87" i="32"/>
  <c r="I226" i="32"/>
  <c r="I283" i="32" s="1"/>
  <c r="I340" i="32" s="1"/>
  <c r="H254" i="32"/>
  <c r="H311" i="32" s="1"/>
  <c r="H197" i="32"/>
  <c r="H256" i="32"/>
  <c r="H313" i="32" s="1"/>
  <c r="H199" i="32"/>
  <c r="H258" i="32"/>
  <c r="H315" i="32" s="1"/>
  <c r="H201" i="32"/>
  <c r="H680" i="32"/>
  <c r="H700" i="32" s="1"/>
  <c r="H546" i="32"/>
  <c r="K813" i="32"/>
  <c r="Q58" i="27" s="1"/>
  <c r="K811" i="32"/>
  <c r="Q56" i="27" s="1"/>
  <c r="H632" i="32"/>
  <c r="H663" i="32" s="1"/>
  <c r="H530" i="32"/>
  <c r="H276" i="32"/>
  <c r="H333" i="32" s="1"/>
  <c r="H219" i="32"/>
  <c r="H278" i="32"/>
  <c r="H335" i="32" s="1"/>
  <c r="H221" i="32"/>
  <c r="H689" i="32"/>
  <c r="H709" i="32" s="1"/>
  <c r="H555" i="32"/>
  <c r="H280" i="32"/>
  <c r="H337" i="32" s="1"/>
  <c r="H223" i="32"/>
  <c r="H691" i="32"/>
  <c r="H711" i="32" s="1"/>
  <c r="H557" i="32"/>
  <c r="H693" i="32"/>
  <c r="H713" i="32" s="1"/>
  <c r="H559" i="32"/>
  <c r="H695" i="32"/>
  <c r="H715" i="32" s="1"/>
  <c r="H561" i="32"/>
  <c r="K91" i="32"/>
  <c r="I230" i="32"/>
  <c r="I287" i="32" s="1"/>
  <c r="I344" i="32" s="1"/>
  <c r="I263" i="32"/>
  <c r="I320" i="32" s="1"/>
  <c r="I206" i="32"/>
  <c r="I264" i="32"/>
  <c r="I321" i="32" s="1"/>
  <c r="I207" i="32"/>
  <c r="I265" i="32"/>
  <c r="I322" i="32" s="1"/>
  <c r="I208" i="32"/>
  <c r="I266" i="32"/>
  <c r="I323" i="32" s="1"/>
  <c r="I209" i="32"/>
  <c r="I267" i="32"/>
  <c r="I324" i="32" s="1"/>
  <c r="I210" i="32"/>
  <c r="H267" i="32"/>
  <c r="H324" i="32" s="1"/>
  <c r="H210" i="32"/>
  <c r="K89" i="32"/>
  <c r="I228" i="32"/>
  <c r="I285" i="32" s="1"/>
  <c r="I342" i="32" s="1"/>
  <c r="I260" i="32"/>
  <c r="I317" i="32" s="1"/>
  <c r="I203" i="32"/>
  <c r="I261" i="32"/>
  <c r="I318" i="32" s="1"/>
  <c r="I204" i="32"/>
  <c r="I227" i="32"/>
  <c r="I284" i="32" s="1"/>
  <c r="I341" i="32" s="1"/>
  <c r="K88" i="32"/>
  <c r="H262" i="32"/>
  <c r="H319" i="32" s="1"/>
  <c r="H205" i="32"/>
  <c r="I255" i="32"/>
  <c r="I312" i="32" s="1"/>
  <c r="I198" i="32"/>
  <c r="I257" i="32"/>
  <c r="I314" i="32" s="1"/>
  <c r="I200" i="32"/>
  <c r="I259" i="32"/>
  <c r="I316" i="32" s="1"/>
  <c r="I202" i="32"/>
  <c r="I254" i="32"/>
  <c r="I311" i="32" s="1"/>
  <c r="I197" i="32"/>
  <c r="H255" i="32"/>
  <c r="H312" i="32" s="1"/>
  <c r="H198" i="32"/>
  <c r="H257" i="32"/>
  <c r="H314" i="32" s="1"/>
  <c r="H200" i="32"/>
  <c r="H259" i="32"/>
  <c r="H316" i="32" s="1"/>
  <c r="H202" i="32"/>
  <c r="I431" i="32"/>
  <c r="I153" i="32"/>
  <c r="I39" i="32"/>
  <c r="I500" i="32" s="1"/>
  <c r="I38" i="32"/>
  <c r="I499" i="32" s="1"/>
  <c r="H38" i="32"/>
  <c r="H39" i="32"/>
  <c r="H37" i="32"/>
  <c r="I36" i="32"/>
  <c r="I497" i="32" s="1"/>
  <c r="H36" i="32"/>
  <c r="I789" i="32"/>
  <c r="I806" i="32"/>
  <c r="I790" i="32"/>
  <c r="L416" i="32"/>
  <c r="K416" i="32"/>
  <c r="H489" i="32"/>
  <c r="H490" i="32" s="1"/>
  <c r="H491" i="32" s="1"/>
  <c r="K491" i="32" s="1"/>
  <c r="Q29" i="27" s="1"/>
  <c r="H30" i="32"/>
  <c r="I369" i="32"/>
  <c r="I404" i="32" s="1"/>
  <c r="I410" i="32" s="1"/>
  <c r="I21" i="32"/>
  <c r="I32" i="32"/>
  <c r="I419" i="32"/>
  <c r="I470" i="32"/>
  <c r="K470" i="32" s="1"/>
  <c r="K417" i="32"/>
  <c r="L417" i="32"/>
  <c r="H21" i="32"/>
  <c r="H369" i="32"/>
  <c r="H404" i="32" s="1"/>
  <c r="H410" i="32" s="1"/>
  <c r="H32" i="32"/>
  <c r="H419" i="32"/>
  <c r="K468" i="32"/>
  <c r="L468" i="32"/>
  <c r="I467" i="32"/>
  <c r="K415" i="32"/>
  <c r="H414" i="32"/>
  <c r="H465" i="32" s="1"/>
  <c r="E638" i="22"/>
  <c r="E650" i="22" s="1"/>
  <c r="E651" i="22" s="1"/>
  <c r="E652" i="22" s="1"/>
  <c r="V61" i="5"/>
  <c r="V60" i="5"/>
  <c r="V45" i="5"/>
  <c r="V54" i="5"/>
  <c r="U37" i="5"/>
  <c r="J36" i="32" s="1"/>
  <c r="J497" i="32" s="1"/>
  <c r="U40" i="5"/>
  <c r="J39" i="32" s="1"/>
  <c r="J500" i="32" s="1"/>
  <c r="E1026" i="21"/>
  <c r="G846" i="32" s="1"/>
  <c r="E1027" i="21"/>
  <c r="G847" i="32" s="1"/>
  <c r="E1025" i="21"/>
  <c r="G845" i="32" s="1"/>
  <c r="C1026" i="21"/>
  <c r="E846" i="32" s="1"/>
  <c r="C1027" i="21"/>
  <c r="E847" i="32" s="1"/>
  <c r="C1025" i="21"/>
  <c r="E845" i="32" s="1"/>
  <c r="K22" i="32" l="1"/>
  <c r="I24" i="32"/>
  <c r="L156" i="32"/>
  <c r="K156" i="32"/>
  <c r="K158" i="32"/>
  <c r="L158" i="32"/>
  <c r="I411" i="32"/>
  <c r="K405" i="32"/>
  <c r="L405" i="32"/>
  <c r="I773" i="32"/>
  <c r="K767" i="32"/>
  <c r="L767" i="32"/>
  <c r="I771" i="32"/>
  <c r="K765" i="32"/>
  <c r="L765" i="32"/>
  <c r="K565" i="32"/>
  <c r="K567" i="32"/>
  <c r="K155" i="32"/>
  <c r="L155" i="32"/>
  <c r="I772" i="32"/>
  <c r="L766" i="32"/>
  <c r="K766" i="32"/>
  <c r="K564" i="32"/>
  <c r="K583" i="32"/>
  <c r="H451" i="32"/>
  <c r="H380" i="32"/>
  <c r="K380" i="32" s="1"/>
  <c r="K170" i="32"/>
  <c r="H452" i="32"/>
  <c r="H381" i="32"/>
  <c r="K381" i="32" s="1"/>
  <c r="K171" i="32"/>
  <c r="H460" i="32"/>
  <c r="H389" i="32"/>
  <c r="K389" i="32" s="1"/>
  <c r="K179" i="32"/>
  <c r="H459" i="32"/>
  <c r="H388" i="32"/>
  <c r="K388" i="32" s="1"/>
  <c r="K178" i="32"/>
  <c r="H584" i="32"/>
  <c r="K455" i="32"/>
  <c r="L455" i="32"/>
  <c r="H450" i="32"/>
  <c r="H379" i="32"/>
  <c r="K379" i="32" s="1"/>
  <c r="K169" i="32"/>
  <c r="H461" i="32"/>
  <c r="H390" i="32"/>
  <c r="K390" i="32" s="1"/>
  <c r="K180" i="32"/>
  <c r="H446" i="32"/>
  <c r="H375" i="32"/>
  <c r="K375" i="32" s="1"/>
  <c r="K165" i="32"/>
  <c r="I582" i="32"/>
  <c r="K453" i="32"/>
  <c r="L453" i="32"/>
  <c r="H168" i="32"/>
  <c r="K126" i="32"/>
  <c r="H167" i="32"/>
  <c r="K125" i="32"/>
  <c r="H166" i="32"/>
  <c r="K124" i="32"/>
  <c r="H444" i="32"/>
  <c r="H373" i="32"/>
  <c r="K373" i="32" s="1"/>
  <c r="H161" i="32"/>
  <c r="K119" i="32"/>
  <c r="H162" i="32"/>
  <c r="K120" i="32"/>
  <c r="H164" i="32"/>
  <c r="K122" i="32"/>
  <c r="H586" i="32"/>
  <c r="K457" i="32"/>
  <c r="H458" i="32"/>
  <c r="H387" i="32"/>
  <c r="K387" i="32" s="1"/>
  <c r="K177" i="32"/>
  <c r="H456" i="32"/>
  <c r="H385" i="32"/>
  <c r="K385" i="32" s="1"/>
  <c r="K175" i="32"/>
  <c r="I548" i="32"/>
  <c r="I682" i="32"/>
  <c r="I702" i="32" s="1"/>
  <c r="I550" i="32"/>
  <c r="I684" i="32"/>
  <c r="I704" i="32" s="1"/>
  <c r="I546" i="32"/>
  <c r="I680" i="32"/>
  <c r="I700" i="32" s="1"/>
  <c r="I554" i="32"/>
  <c r="I688" i="32"/>
  <c r="I708" i="32" s="1"/>
  <c r="I556" i="32"/>
  <c r="I690" i="32"/>
  <c r="I710" i="32" s="1"/>
  <c r="I558" i="32"/>
  <c r="I692" i="32"/>
  <c r="I712" i="32" s="1"/>
  <c r="I504" i="32"/>
  <c r="I609" i="32"/>
  <c r="H253" i="32"/>
  <c r="H310" i="32" s="1"/>
  <c r="H196" i="32"/>
  <c r="H504" i="32"/>
  <c r="H609" i="32"/>
  <c r="I544" i="32"/>
  <c r="I678" i="32"/>
  <c r="I698" i="32" s="1"/>
  <c r="I502" i="32"/>
  <c r="I607" i="32"/>
  <c r="H501" i="32"/>
  <c r="H606" i="32"/>
  <c r="H636" i="32"/>
  <c r="H667" i="32" s="1"/>
  <c r="H534" i="32"/>
  <c r="H634" i="32"/>
  <c r="H665" i="32" s="1"/>
  <c r="H532" i="32"/>
  <c r="I636" i="32"/>
  <c r="I667" i="32" s="1"/>
  <c r="I534" i="32"/>
  <c r="I634" i="32"/>
  <c r="I665" i="32" s="1"/>
  <c r="I532" i="32"/>
  <c r="I637" i="32"/>
  <c r="I668" i="32" s="1"/>
  <c r="I535" i="32"/>
  <c r="I638" i="32"/>
  <c r="I669" i="32" s="1"/>
  <c r="I536" i="32"/>
  <c r="I687" i="32"/>
  <c r="I707" i="32" s="1"/>
  <c r="I553" i="32"/>
  <c r="H503" i="32"/>
  <c r="H608" i="32"/>
  <c r="H502" i="32"/>
  <c r="H607" i="32"/>
  <c r="H252" i="32"/>
  <c r="H309" i="32" s="1"/>
  <c r="H195" i="32"/>
  <c r="H623" i="32"/>
  <c r="H654" i="32" s="1"/>
  <c r="H521" i="32"/>
  <c r="H621" i="32"/>
  <c r="H652" i="32" s="1"/>
  <c r="H519" i="32"/>
  <c r="H619" i="32"/>
  <c r="H650" i="32" s="1"/>
  <c r="H517" i="32"/>
  <c r="I618" i="32"/>
  <c r="I649" i="32" s="1"/>
  <c r="I516" i="32"/>
  <c r="I623" i="32"/>
  <c r="I654" i="32" s="1"/>
  <c r="I521" i="32"/>
  <c r="I621" i="32"/>
  <c r="I652" i="32" s="1"/>
  <c r="I519" i="32"/>
  <c r="I619" i="32"/>
  <c r="I650" i="32" s="1"/>
  <c r="I517" i="32"/>
  <c r="H626" i="32"/>
  <c r="H657" i="32" s="1"/>
  <c r="H524" i="32"/>
  <c r="I681" i="32"/>
  <c r="I701" i="32" s="1"/>
  <c r="I547" i="32"/>
  <c r="I625" i="32"/>
  <c r="I656" i="32" s="1"/>
  <c r="I523" i="32"/>
  <c r="I624" i="32"/>
  <c r="I655" i="32" s="1"/>
  <c r="I522" i="32"/>
  <c r="H631" i="32"/>
  <c r="H662" i="32" s="1"/>
  <c r="H529" i="32"/>
  <c r="I631" i="32"/>
  <c r="I662" i="32" s="1"/>
  <c r="I529" i="32"/>
  <c r="I630" i="32"/>
  <c r="I661" i="32" s="1"/>
  <c r="I528" i="32"/>
  <c r="I629" i="32"/>
  <c r="I660" i="32" s="1"/>
  <c r="I527" i="32"/>
  <c r="I628" i="32"/>
  <c r="I659" i="32" s="1"/>
  <c r="I526" i="32"/>
  <c r="I627" i="32"/>
  <c r="I658" i="32" s="1"/>
  <c r="I525" i="32"/>
  <c r="H644" i="32"/>
  <c r="H675" i="32" s="1"/>
  <c r="H542" i="32"/>
  <c r="H642" i="32"/>
  <c r="H673" i="32" s="1"/>
  <c r="H540" i="32"/>
  <c r="H640" i="32"/>
  <c r="H671" i="32" s="1"/>
  <c r="H538" i="32"/>
  <c r="H622" i="32"/>
  <c r="H653" i="32" s="1"/>
  <c r="H520" i="32"/>
  <c r="H620" i="32"/>
  <c r="H651" i="32" s="1"/>
  <c r="H518" i="32"/>
  <c r="H618" i="32"/>
  <c r="H649" i="32" s="1"/>
  <c r="H516" i="32"/>
  <c r="I622" i="32"/>
  <c r="I653" i="32" s="1"/>
  <c r="I520" i="32"/>
  <c r="I620" i="32"/>
  <c r="I651" i="32" s="1"/>
  <c r="I518" i="32"/>
  <c r="I626" i="32"/>
  <c r="I657" i="32" s="1"/>
  <c r="I524" i="32"/>
  <c r="H625" i="32"/>
  <c r="H656" i="32" s="1"/>
  <c r="H523" i="32"/>
  <c r="H624" i="32"/>
  <c r="H655" i="32" s="1"/>
  <c r="H522" i="32"/>
  <c r="I683" i="32"/>
  <c r="I703" i="32" s="1"/>
  <c r="I549" i="32"/>
  <c r="H630" i="32"/>
  <c r="H661" i="32" s="1"/>
  <c r="H528" i="32"/>
  <c r="H629" i="32"/>
  <c r="H660" i="32" s="1"/>
  <c r="H527" i="32"/>
  <c r="H628" i="32"/>
  <c r="H659" i="32" s="1"/>
  <c r="H526" i="32"/>
  <c r="H627" i="32"/>
  <c r="H658" i="32" s="1"/>
  <c r="H525" i="32"/>
  <c r="H641" i="32"/>
  <c r="H672" i="32" s="1"/>
  <c r="H539" i="32"/>
  <c r="H639" i="32"/>
  <c r="H670" i="32" s="1"/>
  <c r="H537" i="32"/>
  <c r="H638" i="32"/>
  <c r="H669" i="32" s="1"/>
  <c r="H536" i="32"/>
  <c r="H635" i="32"/>
  <c r="H666" i="32" s="1"/>
  <c r="H533" i="32"/>
  <c r="I632" i="32"/>
  <c r="I663" i="32" s="1"/>
  <c r="I530" i="32"/>
  <c r="I685" i="32"/>
  <c r="I705" i="32" s="1"/>
  <c r="I551" i="32"/>
  <c r="I635" i="32"/>
  <c r="I666" i="32" s="1"/>
  <c r="I533" i="32"/>
  <c r="I633" i="32"/>
  <c r="I664" i="32" s="1"/>
  <c r="I531" i="32"/>
  <c r="I639" i="32"/>
  <c r="I670" i="32" s="1"/>
  <c r="I537" i="32"/>
  <c r="I641" i="32"/>
  <c r="I672" i="32" s="1"/>
  <c r="I539" i="32"/>
  <c r="I643" i="32"/>
  <c r="I674" i="32" s="1"/>
  <c r="I541" i="32"/>
  <c r="I560" i="32"/>
  <c r="I694" i="32"/>
  <c r="I714" i="32" s="1"/>
  <c r="I617" i="32"/>
  <c r="I648" i="32" s="1"/>
  <c r="I515" i="32"/>
  <c r="I552" i="32"/>
  <c r="I686" i="32"/>
  <c r="I706" i="32" s="1"/>
  <c r="I640" i="32"/>
  <c r="I671" i="32" s="1"/>
  <c r="I538" i="32"/>
  <c r="I642" i="32"/>
  <c r="I673" i="32" s="1"/>
  <c r="I540" i="32"/>
  <c r="I689" i="32"/>
  <c r="I709" i="32" s="1"/>
  <c r="I555" i="32"/>
  <c r="I644" i="32"/>
  <c r="I675" i="32" s="1"/>
  <c r="I542" i="32"/>
  <c r="I691" i="32"/>
  <c r="I711" i="32" s="1"/>
  <c r="I557" i="32"/>
  <c r="I693" i="32"/>
  <c r="I713" i="32" s="1"/>
  <c r="I559" i="32"/>
  <c r="I695" i="32"/>
  <c r="I715" i="32" s="1"/>
  <c r="I561" i="32"/>
  <c r="I679" i="32"/>
  <c r="I699" i="32" s="1"/>
  <c r="I545" i="32"/>
  <c r="I616" i="32"/>
  <c r="I647" i="32" s="1"/>
  <c r="I514" i="32"/>
  <c r="H498" i="32"/>
  <c r="H500" i="32"/>
  <c r="H499" i="32"/>
  <c r="H497" i="32"/>
  <c r="I794" i="32"/>
  <c r="K790" i="32"/>
  <c r="I807" i="32"/>
  <c r="K789" i="32"/>
  <c r="I793" i="32"/>
  <c r="K467" i="32"/>
  <c r="L467" i="32"/>
  <c r="E661" i="22"/>
  <c r="D570" i="21" s="1"/>
  <c r="F163" i="32" s="1"/>
  <c r="E662" i="22"/>
  <c r="U45" i="5"/>
  <c r="J43" i="32" s="1"/>
  <c r="J425" i="32" s="1"/>
  <c r="J474" i="32" s="1"/>
  <c r="U43" i="5"/>
  <c r="J41" i="32" s="1"/>
  <c r="J423" i="32" s="1"/>
  <c r="J472" i="32" s="1"/>
  <c r="S29" i="27"/>
  <c r="S27" i="27"/>
  <c r="S28" i="27"/>
  <c r="S26" i="27"/>
  <c r="S66" i="27"/>
  <c r="S65" i="27"/>
  <c r="S64" i="27"/>
  <c r="S63" i="27"/>
  <c r="S25" i="27"/>
  <c r="S23" i="27"/>
  <c r="R24" i="27"/>
  <c r="R25" i="27" s="1"/>
  <c r="S21" i="27"/>
  <c r="S20" i="27"/>
  <c r="S19" i="27"/>
  <c r="S18" i="27"/>
  <c r="S17" i="27"/>
  <c r="S79" i="27"/>
  <c r="S80" i="27"/>
  <c r="S81" i="27"/>
  <c r="S78" i="27"/>
  <c r="S85" i="27"/>
  <c r="S86" i="27"/>
  <c r="S87" i="27"/>
  <c r="S84" i="27"/>
  <c r="S56" i="27"/>
  <c r="S57" i="27"/>
  <c r="S58" i="27"/>
  <c r="S59" i="27"/>
  <c r="S55" i="27"/>
  <c r="S50" i="27"/>
  <c r="S51" i="27"/>
  <c r="S52" i="27"/>
  <c r="S53" i="27"/>
  <c r="S49" i="27"/>
  <c r="S48" i="27"/>
  <c r="S46" i="27"/>
  <c r="S45" i="27"/>
  <c r="S41" i="27"/>
  <c r="S40" i="27"/>
  <c r="S39" i="27"/>
  <c r="S34" i="27"/>
  <c r="S33" i="27"/>
  <c r="E156" i="21"/>
  <c r="D1026" i="21"/>
  <c r="F846" i="32" s="1"/>
  <c r="D1027" i="21"/>
  <c r="F847" i="32" s="1"/>
  <c r="D1025" i="21"/>
  <c r="F845" i="32" s="1"/>
  <c r="D1022" i="21"/>
  <c r="F146" i="32" s="1"/>
  <c r="B1030" i="21"/>
  <c r="B1026" i="21"/>
  <c r="B846" i="32" s="1"/>
  <c r="B1027" i="21"/>
  <c r="B847" i="32" s="1"/>
  <c r="B1025" i="21"/>
  <c r="B845" i="32" s="1"/>
  <c r="B1022" i="21"/>
  <c r="E1011" i="21"/>
  <c r="G843" i="32" s="1"/>
  <c r="E1010" i="21"/>
  <c r="G397" i="32" s="1"/>
  <c r="E1008" i="21"/>
  <c r="E1005" i="21"/>
  <c r="G145" i="32" s="1"/>
  <c r="E1004" i="21"/>
  <c r="G187" i="32" s="1"/>
  <c r="E993" i="21"/>
  <c r="G842" i="32" s="1"/>
  <c r="E992" i="21"/>
  <c r="G396" i="32" s="1"/>
  <c r="E990" i="21"/>
  <c r="E987" i="21"/>
  <c r="G144" i="32" s="1"/>
  <c r="E986" i="21"/>
  <c r="G186" i="32" s="1"/>
  <c r="B1011" i="21"/>
  <c r="B1010" i="21"/>
  <c r="B1009" i="21"/>
  <c r="B1008" i="21"/>
  <c r="B1005" i="21"/>
  <c r="B996" i="21"/>
  <c r="B993" i="21"/>
  <c r="B992" i="21"/>
  <c r="B991" i="21"/>
  <c r="B990" i="21"/>
  <c r="B987" i="21"/>
  <c r="E975" i="21"/>
  <c r="G841" i="32" s="1"/>
  <c r="E974" i="21"/>
  <c r="G395" i="32" s="1"/>
  <c r="E972" i="21"/>
  <c r="B975" i="21"/>
  <c r="B974" i="21"/>
  <c r="B973" i="21"/>
  <c r="B972" i="21"/>
  <c r="E969" i="21"/>
  <c r="G143" i="32" s="1"/>
  <c r="E968" i="21"/>
  <c r="G185" i="32" s="1"/>
  <c r="B969" i="21"/>
  <c r="E957" i="21"/>
  <c r="G840" i="32" s="1"/>
  <c r="E956" i="21"/>
  <c r="G394" i="32" s="1"/>
  <c r="E954" i="21"/>
  <c r="E951" i="21"/>
  <c r="G142" i="32" s="1"/>
  <c r="E950" i="21"/>
  <c r="G184" i="32" s="1"/>
  <c r="B957" i="21"/>
  <c r="B956" i="21"/>
  <c r="B955" i="21"/>
  <c r="B954" i="21"/>
  <c r="B951" i="21"/>
  <c r="E939" i="21"/>
  <c r="G839" i="32" s="1"/>
  <c r="E938" i="21"/>
  <c r="G393" i="32" s="1"/>
  <c r="E936" i="21"/>
  <c r="E933" i="21"/>
  <c r="G141" i="32" s="1"/>
  <c r="E932" i="21"/>
  <c r="G183" i="32" s="1"/>
  <c r="B933" i="21"/>
  <c r="E921" i="21"/>
  <c r="G838" i="32" s="1"/>
  <c r="E920" i="21"/>
  <c r="G392" i="32" s="1"/>
  <c r="E918" i="21"/>
  <c r="B921" i="21"/>
  <c r="B920" i="21"/>
  <c r="B919" i="21"/>
  <c r="B918" i="21"/>
  <c r="E915" i="21"/>
  <c r="G140" i="32" s="1"/>
  <c r="E914" i="21"/>
  <c r="G182" i="32" s="1"/>
  <c r="B915" i="21"/>
  <c r="E903" i="21"/>
  <c r="G837" i="32" s="1"/>
  <c r="E902" i="21"/>
  <c r="G391" i="32" s="1"/>
  <c r="E900" i="21"/>
  <c r="B903" i="21"/>
  <c r="B902" i="21"/>
  <c r="B901" i="21"/>
  <c r="B900" i="21"/>
  <c r="E897" i="21"/>
  <c r="G139" i="32" s="1"/>
  <c r="E896" i="21"/>
  <c r="G181" i="32" s="1"/>
  <c r="B897" i="21"/>
  <c r="E1470" i="22"/>
  <c r="D903" i="21" s="1"/>
  <c r="F837" i="32" s="1"/>
  <c r="K837" i="32" s="1"/>
  <c r="E1469" i="22"/>
  <c r="D902" i="21" s="1"/>
  <c r="E1467" i="22"/>
  <c r="D901" i="21" s="1"/>
  <c r="C1463" i="22"/>
  <c r="B896" i="21" s="1"/>
  <c r="E1449" i="22"/>
  <c r="E1451" i="22"/>
  <c r="E1450" i="22"/>
  <c r="E866" i="21"/>
  <c r="G457" i="32" s="1"/>
  <c r="L457" i="32" s="1"/>
  <c r="E865" i="21"/>
  <c r="G832" i="32" s="1"/>
  <c r="E864" i="21"/>
  <c r="G386" i="32" s="1"/>
  <c r="L386" i="32" s="1"/>
  <c r="E861" i="21"/>
  <c r="G134" i="32" s="1"/>
  <c r="L134" i="32" s="1"/>
  <c r="E860" i="21"/>
  <c r="G176" i="32" s="1"/>
  <c r="L176" i="32" s="1"/>
  <c r="B866" i="21"/>
  <c r="B861" i="21"/>
  <c r="B856" i="21"/>
  <c r="E542" i="21"/>
  <c r="E541" i="21"/>
  <c r="E537" i="21"/>
  <c r="E536" i="21"/>
  <c r="B511" i="21"/>
  <c r="A511" i="21"/>
  <c r="E519" i="21"/>
  <c r="E520" i="21"/>
  <c r="E521" i="21"/>
  <c r="E522" i="21"/>
  <c r="E518" i="21"/>
  <c r="F515" i="21"/>
  <c r="F516" i="21" s="1"/>
  <c r="E325" i="22"/>
  <c r="E391" i="21"/>
  <c r="G764" i="32" s="1"/>
  <c r="E392" i="21"/>
  <c r="G770" i="32" s="1"/>
  <c r="E393" i="21"/>
  <c r="G776" i="32" s="1"/>
  <c r="E394" i="21"/>
  <c r="G782" i="32" s="1"/>
  <c r="E390" i="21"/>
  <c r="G758" i="32" s="1"/>
  <c r="E384" i="22"/>
  <c r="D394" i="21" s="1"/>
  <c r="C384" i="22"/>
  <c r="B394" i="21" s="1"/>
  <c r="E389" i="21"/>
  <c r="E388" i="21"/>
  <c r="G431" i="32" s="1"/>
  <c r="E385" i="21"/>
  <c r="E384" i="21"/>
  <c r="B385" i="21"/>
  <c r="B384" i="21"/>
  <c r="F380" i="22"/>
  <c r="C390" i="21" s="1"/>
  <c r="E758" i="32" s="1"/>
  <c r="F378" i="22"/>
  <c r="C388" i="21" s="1"/>
  <c r="E431" i="32" s="1"/>
  <c r="E379" i="22"/>
  <c r="D389" i="21" s="1"/>
  <c r="E380" i="22"/>
  <c r="D390" i="21" s="1"/>
  <c r="E381" i="22"/>
  <c r="D391" i="21" s="1"/>
  <c r="F764" i="32" s="1"/>
  <c r="E382" i="22"/>
  <c r="D392" i="21" s="1"/>
  <c r="F770" i="32" s="1"/>
  <c r="E383" i="22"/>
  <c r="D393" i="21" s="1"/>
  <c r="D388" i="21"/>
  <c r="F431" i="32" s="1"/>
  <c r="C379" i="22"/>
  <c r="B389" i="21" s="1"/>
  <c r="F366" i="22"/>
  <c r="F381" i="22" s="1"/>
  <c r="C391" i="21" s="1"/>
  <c r="E764" i="32" s="1"/>
  <c r="C380" i="22"/>
  <c r="B390" i="21" s="1"/>
  <c r="C381" i="22"/>
  <c r="B391" i="21" s="1"/>
  <c r="C382" i="22"/>
  <c r="B392" i="21" s="1"/>
  <c r="C383" i="22"/>
  <c r="B393" i="21" s="1"/>
  <c r="C378" i="22"/>
  <c r="B388" i="21" s="1"/>
  <c r="E376" i="22"/>
  <c r="D385" i="21" s="1"/>
  <c r="E375" i="22"/>
  <c r="D384" i="21" s="1"/>
  <c r="F153" i="32" s="1"/>
  <c r="K153" i="32" s="1"/>
  <c r="I778" i="32" l="1"/>
  <c r="L772" i="32"/>
  <c r="K772" i="32"/>
  <c r="I779" i="32"/>
  <c r="K773" i="32"/>
  <c r="L773" i="32"/>
  <c r="I777" i="32"/>
  <c r="K771" i="32"/>
  <c r="L771" i="32"/>
  <c r="I462" i="32"/>
  <c r="L411" i="32"/>
  <c r="K411" i="32"/>
  <c r="K24" i="32"/>
  <c r="Q38" i="27" s="1"/>
  <c r="K845" i="32"/>
  <c r="Q26" i="27" s="1"/>
  <c r="L845" i="32"/>
  <c r="K846" i="32"/>
  <c r="Q27" i="27" s="1"/>
  <c r="L846" i="32"/>
  <c r="K146" i="32"/>
  <c r="K847" i="32"/>
  <c r="Q28" i="27" s="1"/>
  <c r="L847" i="32"/>
  <c r="L837" i="32"/>
  <c r="I828" i="32"/>
  <c r="K828" i="32" s="1"/>
  <c r="K582" i="32"/>
  <c r="H590" i="32"/>
  <c r="K461" i="32"/>
  <c r="L461" i="32"/>
  <c r="H830" i="32"/>
  <c r="K830" i="32" s="1"/>
  <c r="K584" i="32"/>
  <c r="H589" i="32"/>
  <c r="K460" i="32"/>
  <c r="L460" i="32"/>
  <c r="H580" i="32"/>
  <c r="K451" i="32"/>
  <c r="L451" i="32"/>
  <c r="H445" i="32"/>
  <c r="H374" i="32"/>
  <c r="K374" i="32" s="1"/>
  <c r="K164" i="32"/>
  <c r="H443" i="32"/>
  <c r="H372" i="32"/>
  <c r="K372" i="32" s="1"/>
  <c r="K162" i="32"/>
  <c r="H442" i="32"/>
  <c r="H371" i="32"/>
  <c r="K371" i="32" s="1"/>
  <c r="K161" i="32"/>
  <c r="H573" i="32"/>
  <c r="H819" i="32" s="1"/>
  <c r="K819" i="32" s="1"/>
  <c r="K444" i="32"/>
  <c r="L444" i="32"/>
  <c r="H447" i="32"/>
  <c r="H376" i="32"/>
  <c r="K376" i="32" s="1"/>
  <c r="K166" i="32"/>
  <c r="H448" i="32"/>
  <c r="H377" i="32"/>
  <c r="K377" i="32" s="1"/>
  <c r="K167" i="32"/>
  <c r="H449" i="32"/>
  <c r="H378" i="32"/>
  <c r="K378" i="32" s="1"/>
  <c r="K168" i="32"/>
  <c r="H575" i="32"/>
  <c r="K446" i="32"/>
  <c r="L446" i="32"/>
  <c r="H579" i="32"/>
  <c r="K450" i="32"/>
  <c r="L450" i="32"/>
  <c r="H588" i="32"/>
  <c r="K459" i="32"/>
  <c r="L459" i="32"/>
  <c r="H581" i="32"/>
  <c r="K452" i="32"/>
  <c r="L452" i="32"/>
  <c r="H587" i="32"/>
  <c r="K458" i="32"/>
  <c r="L458" i="32"/>
  <c r="H832" i="32"/>
  <c r="K832" i="32" s="1"/>
  <c r="K586" i="32"/>
  <c r="H585" i="32"/>
  <c r="K456" i="32"/>
  <c r="L456" i="32"/>
  <c r="E405" i="21"/>
  <c r="G153" i="32"/>
  <c r="L153" i="32" s="1"/>
  <c r="V135" i="5"/>
  <c r="W135" i="5" s="1"/>
  <c r="G814" i="32"/>
  <c r="L814" i="32" s="1"/>
  <c r="V133" i="5"/>
  <c r="W133" i="5" s="1"/>
  <c r="G812" i="32"/>
  <c r="L812" i="32" s="1"/>
  <c r="E554" i="21"/>
  <c r="G120" i="32" s="1"/>
  <c r="L120" i="32" s="1"/>
  <c r="G119" i="32"/>
  <c r="L119" i="32" s="1"/>
  <c r="E559" i="21"/>
  <c r="G817" i="32"/>
  <c r="E901" i="21"/>
  <c r="E919" i="21"/>
  <c r="E937" i="21"/>
  <c r="E1009" i="21"/>
  <c r="E406" i="21"/>
  <c r="G112" i="32"/>
  <c r="E409" i="21"/>
  <c r="G480" i="32"/>
  <c r="V131" i="5"/>
  <c r="W131" i="5" s="1"/>
  <c r="G810" i="32"/>
  <c r="L810" i="32" s="1"/>
  <c r="V134" i="5"/>
  <c r="W134" i="5" s="1"/>
  <c r="G813" i="32"/>
  <c r="L813" i="32" s="1"/>
  <c r="V132" i="5"/>
  <c r="W132" i="5" s="1"/>
  <c r="G811" i="32"/>
  <c r="L811" i="32" s="1"/>
  <c r="E553" i="21"/>
  <c r="G162" i="32" s="1"/>
  <c r="L162" i="32" s="1"/>
  <c r="G161" i="32"/>
  <c r="L161" i="32" s="1"/>
  <c r="E558" i="21"/>
  <c r="G371" i="32"/>
  <c r="L371" i="32" s="1"/>
  <c r="E955" i="21"/>
  <c r="E973" i="21"/>
  <c r="E991" i="21"/>
  <c r="F112" i="32"/>
  <c r="B776" i="32"/>
  <c r="D52" i="27" s="1"/>
  <c r="B764" i="32"/>
  <c r="D50" i="27" s="1"/>
  <c r="F758" i="32"/>
  <c r="B782" i="32"/>
  <c r="D53" i="27" s="1"/>
  <c r="B770" i="32"/>
  <c r="D51" i="27" s="1"/>
  <c r="B758" i="32"/>
  <c r="D49" i="27" s="1"/>
  <c r="F776" i="32"/>
  <c r="F480" i="32"/>
  <c r="F782" i="32"/>
  <c r="F391" i="32"/>
  <c r="K163" i="32"/>
  <c r="J501" i="32"/>
  <c r="J606" i="32"/>
  <c r="J503" i="32"/>
  <c r="J608" i="32"/>
  <c r="I562" i="32"/>
  <c r="H616" i="32"/>
  <c r="H647" i="32" s="1"/>
  <c r="H514" i="32"/>
  <c r="H617" i="32"/>
  <c r="H648" i="32" s="1"/>
  <c r="H515" i="32"/>
  <c r="K794" i="32"/>
  <c r="I798" i="32"/>
  <c r="K788" i="32"/>
  <c r="Q84" i="27" s="1"/>
  <c r="I797" i="32"/>
  <c r="K793" i="32"/>
  <c r="I808" i="32"/>
  <c r="F156" i="21"/>
  <c r="G491" i="32"/>
  <c r="L491" i="32" s="1"/>
  <c r="D571" i="21"/>
  <c r="F121" i="32" s="1"/>
  <c r="E669" i="22"/>
  <c r="D579" i="21" s="1"/>
  <c r="F573" i="32" s="1"/>
  <c r="U44" i="5"/>
  <c r="U46" i="5"/>
  <c r="B914" i="21"/>
  <c r="F902" i="21"/>
  <c r="F903" i="21"/>
  <c r="E1466" i="22"/>
  <c r="D900" i="21" s="1"/>
  <c r="F901" i="21"/>
  <c r="F522" i="21"/>
  <c r="F520" i="21"/>
  <c r="E1452" i="22"/>
  <c r="E1453" i="22" s="1"/>
  <c r="T57" i="27"/>
  <c r="T59" i="27"/>
  <c r="T58" i="27"/>
  <c r="F521" i="21"/>
  <c r="F860" i="21"/>
  <c r="F518" i="21"/>
  <c r="F519" i="21"/>
  <c r="F367" i="22"/>
  <c r="F382" i="22" s="1"/>
  <c r="C392" i="21" s="1"/>
  <c r="E770" i="32" s="1"/>
  <c r="F527" i="21"/>
  <c r="E386" i="22"/>
  <c r="D397" i="21" s="1"/>
  <c r="F379" i="22"/>
  <c r="C389" i="21" s="1"/>
  <c r="E480" i="32" s="1"/>
  <c r="F389" i="21"/>
  <c r="F394" i="21"/>
  <c r="F392" i="21"/>
  <c r="F390" i="21"/>
  <c r="F393" i="21"/>
  <c r="F391" i="21"/>
  <c r="F554" i="21" l="1"/>
  <c r="L832" i="32"/>
  <c r="F553" i="21"/>
  <c r="E570" i="21"/>
  <c r="G163" i="32" s="1"/>
  <c r="L163" i="32" s="1"/>
  <c r="E571" i="21"/>
  <c r="G121" i="32" s="1"/>
  <c r="L121" i="32" s="1"/>
  <c r="F409" i="21"/>
  <c r="F410" i="21" s="1"/>
  <c r="G481" i="32"/>
  <c r="L481" i="32" s="1"/>
  <c r="F406" i="21"/>
  <c r="G113" i="32"/>
  <c r="L113" i="32" s="1"/>
  <c r="F405" i="21"/>
  <c r="G154" i="32"/>
  <c r="L154" i="32" s="1"/>
  <c r="I783" i="32"/>
  <c r="K777" i="32"/>
  <c r="L777" i="32"/>
  <c r="I784" i="32"/>
  <c r="L778" i="32"/>
  <c r="K778" i="32"/>
  <c r="L462" i="32"/>
  <c r="K462" i="32"/>
  <c r="I785" i="32"/>
  <c r="K779" i="32"/>
  <c r="L779" i="32"/>
  <c r="L480" i="32"/>
  <c r="K480" i="32"/>
  <c r="F368" i="22"/>
  <c r="F383" i="22" s="1"/>
  <c r="C393" i="21" s="1"/>
  <c r="E776" i="32" s="1"/>
  <c r="H834" i="32"/>
  <c r="K834" i="32" s="1"/>
  <c r="K588" i="32"/>
  <c r="H821" i="32"/>
  <c r="K821" i="32" s="1"/>
  <c r="K575" i="32"/>
  <c r="H577" i="32"/>
  <c r="K448" i="32"/>
  <c r="L448" i="32"/>
  <c r="H572" i="32"/>
  <c r="K443" i="32"/>
  <c r="L443" i="32"/>
  <c r="H826" i="32"/>
  <c r="K826" i="32" s="1"/>
  <c r="K580" i="32"/>
  <c r="H836" i="32"/>
  <c r="K836" i="32" s="1"/>
  <c r="K590" i="32"/>
  <c r="H827" i="32"/>
  <c r="K827" i="32" s="1"/>
  <c r="K581" i="32"/>
  <c r="H825" i="32"/>
  <c r="K825" i="32" s="1"/>
  <c r="K579" i="32"/>
  <c r="H578" i="32"/>
  <c r="K449" i="32"/>
  <c r="L449" i="32"/>
  <c r="H576" i="32"/>
  <c r="K447" i="32"/>
  <c r="L447" i="32"/>
  <c r="H571" i="32"/>
  <c r="L442" i="32"/>
  <c r="K442" i="32"/>
  <c r="H574" i="32"/>
  <c r="K445" i="32"/>
  <c r="L445" i="32"/>
  <c r="H835" i="32"/>
  <c r="K835" i="32" s="1"/>
  <c r="K589" i="32"/>
  <c r="H831" i="32"/>
  <c r="K831" i="32" s="1"/>
  <c r="K585" i="32"/>
  <c r="H833" i="32"/>
  <c r="K833" i="32" s="1"/>
  <c r="K587" i="32"/>
  <c r="E575" i="21"/>
  <c r="G372" i="32"/>
  <c r="L372" i="32" s="1"/>
  <c r="E576" i="21"/>
  <c r="G818" i="32"/>
  <c r="K121" i="32"/>
  <c r="F435" i="32"/>
  <c r="F562" i="32"/>
  <c r="K562" i="32" s="1"/>
  <c r="K573" i="32"/>
  <c r="K391" i="32"/>
  <c r="L391" i="32"/>
  <c r="L431" i="32"/>
  <c r="K431" i="32"/>
  <c r="L112" i="32"/>
  <c r="K112" i="32"/>
  <c r="J44" i="32"/>
  <c r="J426" i="32" s="1"/>
  <c r="J475" i="32" s="1"/>
  <c r="J42" i="32"/>
  <c r="J424" i="32" s="1"/>
  <c r="J473" i="32" s="1"/>
  <c r="I758" i="32"/>
  <c r="K792" i="32"/>
  <c r="Q85" i="27" s="1"/>
  <c r="I801" i="32"/>
  <c r="K801" i="32" s="1"/>
  <c r="K797" i="32"/>
  <c r="K798" i="32"/>
  <c r="I802" i="32"/>
  <c r="K802" i="32" s="1"/>
  <c r="F524" i="21"/>
  <c r="F528" i="21" s="1"/>
  <c r="T55" i="27"/>
  <c r="T56" i="27"/>
  <c r="F900" i="21"/>
  <c r="F904" i="21" s="1"/>
  <c r="E1463" i="22"/>
  <c r="D896" i="21" s="1"/>
  <c r="E1464" i="22"/>
  <c r="F499" i="21"/>
  <c r="F407" i="21" l="1"/>
  <c r="F555" i="21"/>
  <c r="F571" i="21"/>
  <c r="F570" i="21"/>
  <c r="F369" i="22"/>
  <c r="F384" i="22" s="1"/>
  <c r="C394" i="21" s="1"/>
  <c r="E782" i="32" s="1"/>
  <c r="E588" i="21"/>
  <c r="G122" i="32" s="1"/>
  <c r="L122" i="32" s="1"/>
  <c r="E587" i="21"/>
  <c r="G164" i="32" s="1"/>
  <c r="L164" i="32" s="1"/>
  <c r="L785" i="32"/>
  <c r="K785" i="32"/>
  <c r="K783" i="32"/>
  <c r="L783" i="32"/>
  <c r="K784" i="32"/>
  <c r="L784" i="32"/>
  <c r="H820" i="32"/>
  <c r="K820" i="32" s="1"/>
  <c r="K574" i="32"/>
  <c r="H822" i="32"/>
  <c r="K822" i="32" s="1"/>
  <c r="K576" i="32"/>
  <c r="H823" i="32"/>
  <c r="K823" i="32" s="1"/>
  <c r="K577" i="32"/>
  <c r="H817" i="32"/>
  <c r="K571" i="32"/>
  <c r="H824" i="32"/>
  <c r="K824" i="32" s="1"/>
  <c r="K578" i="32"/>
  <c r="H818" i="32"/>
  <c r="K818" i="32" s="1"/>
  <c r="K572" i="32"/>
  <c r="G819" i="32"/>
  <c r="L819" i="32" s="1"/>
  <c r="E593" i="21"/>
  <c r="F576" i="21"/>
  <c r="G373" i="32"/>
  <c r="L373" i="32" s="1"/>
  <c r="E592" i="21"/>
  <c r="F575" i="21"/>
  <c r="L435" i="32"/>
  <c r="K435" i="32"/>
  <c r="F181" i="32"/>
  <c r="I764" i="32"/>
  <c r="K758" i="32"/>
  <c r="K757" i="32" s="1"/>
  <c r="Q49" i="27" s="1"/>
  <c r="L758" i="32"/>
  <c r="J502" i="32"/>
  <c r="J607" i="32"/>
  <c r="J504" i="32"/>
  <c r="J609" i="32"/>
  <c r="K800" i="32"/>
  <c r="Q87" i="27" s="1"/>
  <c r="K796" i="32"/>
  <c r="Q86" i="27" s="1"/>
  <c r="F588" i="21"/>
  <c r="E604" i="21"/>
  <c r="G165" i="32" s="1"/>
  <c r="L165" i="32" s="1"/>
  <c r="T27" i="27"/>
  <c r="T28" i="27"/>
  <c r="F896" i="21"/>
  <c r="E1471" i="22"/>
  <c r="D906" i="21" s="1"/>
  <c r="D897" i="21"/>
  <c r="F886" i="21"/>
  <c r="F572" i="21" l="1"/>
  <c r="E605" i="21"/>
  <c r="G123" i="32" s="1"/>
  <c r="L123" i="32" s="1"/>
  <c r="F587" i="21"/>
  <c r="F589" i="21" s="1"/>
  <c r="F577" i="21"/>
  <c r="L818" i="32"/>
  <c r="K817" i="32"/>
  <c r="L817" i="32"/>
  <c r="G374" i="32"/>
  <c r="L374" i="32" s="1"/>
  <c r="E609" i="21"/>
  <c r="F592" i="21"/>
  <c r="G820" i="32"/>
  <c r="L820" i="32" s="1"/>
  <c r="E610" i="21"/>
  <c r="F593" i="21"/>
  <c r="F139" i="32"/>
  <c r="L181" i="32"/>
  <c r="K181" i="32"/>
  <c r="F592" i="32"/>
  <c r="I770" i="32"/>
  <c r="K764" i="32"/>
  <c r="K763" i="32" s="1"/>
  <c r="Q50" i="27" s="1"/>
  <c r="L764" i="32"/>
  <c r="E621" i="21"/>
  <c r="G166" i="32" s="1"/>
  <c r="L166" i="32" s="1"/>
  <c r="F604" i="21"/>
  <c r="E622" i="21"/>
  <c r="G124" i="32" s="1"/>
  <c r="L124" i="32" s="1"/>
  <c r="F605" i="21"/>
  <c r="T26" i="27"/>
  <c r="T49" i="27"/>
  <c r="F897" i="21"/>
  <c r="F898" i="21" s="1"/>
  <c r="F594" i="21" l="1"/>
  <c r="E627" i="21"/>
  <c r="G821" i="32"/>
  <c r="L821" i="32" s="1"/>
  <c r="E626" i="21"/>
  <c r="G375" i="32"/>
  <c r="L375" i="32" s="1"/>
  <c r="K592" i="32"/>
  <c r="K139" i="32"/>
  <c r="L139" i="32"/>
  <c r="I776" i="32"/>
  <c r="K770" i="32"/>
  <c r="K769" i="32" s="1"/>
  <c r="Q51" i="27" s="1"/>
  <c r="L770" i="32"/>
  <c r="F606" i="21"/>
  <c r="E639" i="21"/>
  <c r="G125" i="32" s="1"/>
  <c r="L125" i="32" s="1"/>
  <c r="F622" i="21"/>
  <c r="E638" i="21"/>
  <c r="G167" i="32" s="1"/>
  <c r="L167" i="32" s="1"/>
  <c r="F621" i="21"/>
  <c r="T50" i="27"/>
  <c r="E643" i="21" l="1"/>
  <c r="G376" i="32"/>
  <c r="L376" i="32" s="1"/>
  <c r="E644" i="21"/>
  <c r="G822" i="32"/>
  <c r="L822" i="32" s="1"/>
  <c r="I782" i="32"/>
  <c r="K776" i="32"/>
  <c r="K775" i="32" s="1"/>
  <c r="Q52" i="27" s="1"/>
  <c r="L776" i="32"/>
  <c r="F638" i="21"/>
  <c r="E655" i="21"/>
  <c r="G168" i="32" s="1"/>
  <c r="L168" i="32" s="1"/>
  <c r="E656" i="21"/>
  <c r="G126" i="32" s="1"/>
  <c r="L126" i="32" s="1"/>
  <c r="F639" i="21"/>
  <c r="F623" i="21"/>
  <c r="T51" i="27"/>
  <c r="G823" i="32" l="1"/>
  <c r="L823" i="32" s="1"/>
  <c r="F644" i="21"/>
  <c r="E661" i="21"/>
  <c r="G377" i="32"/>
  <c r="L377" i="32" s="1"/>
  <c r="F643" i="21"/>
  <c r="E660" i="21"/>
  <c r="L782" i="32"/>
  <c r="K782" i="32"/>
  <c r="K781" i="32" s="1"/>
  <c r="Q53" i="27" s="1"/>
  <c r="T53" i="27" s="1"/>
  <c r="F655" i="21"/>
  <c r="E672" i="21"/>
  <c r="G169" i="32" s="1"/>
  <c r="L169" i="32" s="1"/>
  <c r="F656" i="21"/>
  <c r="E673" i="21"/>
  <c r="G127" i="32" s="1"/>
  <c r="L127" i="32" s="1"/>
  <c r="F640" i="21"/>
  <c r="T52" i="27"/>
  <c r="E354" i="21"/>
  <c r="G698" i="32" s="1"/>
  <c r="E353" i="21"/>
  <c r="G678" i="32" s="1"/>
  <c r="D354" i="21"/>
  <c r="D353" i="21"/>
  <c r="C354" i="21"/>
  <c r="E698" i="32" s="1"/>
  <c r="E699" i="32" s="1"/>
  <c r="E700" i="32" s="1"/>
  <c r="E701" i="32" s="1"/>
  <c r="E702" i="32" s="1"/>
  <c r="E703" i="32" s="1"/>
  <c r="E704" i="32" s="1"/>
  <c r="E705" i="32" s="1"/>
  <c r="E706" i="32" s="1"/>
  <c r="E707" i="32" s="1"/>
  <c r="E708" i="32" s="1"/>
  <c r="E709" i="32" s="1"/>
  <c r="E710" i="32" s="1"/>
  <c r="E711" i="32" s="1"/>
  <c r="E712" i="32" s="1"/>
  <c r="E713" i="32" s="1"/>
  <c r="E714" i="32" s="1"/>
  <c r="E715" i="32" s="1"/>
  <c r="C353" i="21"/>
  <c r="E678" i="32" s="1"/>
  <c r="E679" i="32" s="1"/>
  <c r="E680" i="32" s="1"/>
  <c r="E681" i="32" s="1"/>
  <c r="E682" i="32" s="1"/>
  <c r="E683" i="32" s="1"/>
  <c r="E684" i="32" s="1"/>
  <c r="E685" i="32" s="1"/>
  <c r="E686" i="32" s="1"/>
  <c r="E687" i="32" s="1"/>
  <c r="E688" i="32" s="1"/>
  <c r="E689" i="32" s="1"/>
  <c r="E690" i="32" s="1"/>
  <c r="E691" i="32" s="1"/>
  <c r="E692" i="32" s="1"/>
  <c r="E693" i="32" s="1"/>
  <c r="E694" i="32" s="1"/>
  <c r="E695" i="32" s="1"/>
  <c r="B354" i="21"/>
  <c r="B353" i="21"/>
  <c r="E348" i="21"/>
  <c r="G281" i="32" s="1"/>
  <c r="E349" i="21"/>
  <c r="G338" i="32" s="1"/>
  <c r="E350" i="21"/>
  <c r="G224" i="32" s="1"/>
  <c r="E347" i="21"/>
  <c r="G85" i="32" s="1"/>
  <c r="D348" i="21"/>
  <c r="D349" i="21"/>
  <c r="D350" i="21"/>
  <c r="B348" i="21"/>
  <c r="B349" i="21"/>
  <c r="B350" i="21"/>
  <c r="B347" i="21"/>
  <c r="E329" i="21"/>
  <c r="G252" i="32" s="1"/>
  <c r="E335" i="21"/>
  <c r="G647" i="32" s="1"/>
  <c r="E334" i="21"/>
  <c r="G616" i="32" s="1"/>
  <c r="E330" i="21"/>
  <c r="G309" i="32" s="1"/>
  <c r="E331" i="21"/>
  <c r="G195" i="32" s="1"/>
  <c r="E328" i="21"/>
  <c r="G56" i="32" s="1"/>
  <c r="D335" i="21"/>
  <c r="F647" i="32" s="1"/>
  <c r="D334" i="21"/>
  <c r="C335" i="21"/>
  <c r="E647" i="32" s="1"/>
  <c r="E648" i="32" s="1"/>
  <c r="E649" i="32" s="1"/>
  <c r="E650" i="32" s="1"/>
  <c r="E651" i="32" s="1"/>
  <c r="E652" i="32" s="1"/>
  <c r="E653" i="32" s="1"/>
  <c r="E654" i="32" s="1"/>
  <c r="E655" i="32" s="1"/>
  <c r="E656" i="32" s="1"/>
  <c r="E657" i="32" s="1"/>
  <c r="E658" i="32" s="1"/>
  <c r="E659" i="32" s="1"/>
  <c r="E660" i="32" s="1"/>
  <c r="E661" i="32" s="1"/>
  <c r="E662" i="32" s="1"/>
  <c r="E663" i="32" s="1"/>
  <c r="E664" i="32" s="1"/>
  <c r="E665" i="32" s="1"/>
  <c r="E666" i="32" s="1"/>
  <c r="E667" i="32" s="1"/>
  <c r="E668" i="32" s="1"/>
  <c r="E669" i="32" s="1"/>
  <c r="E670" i="32" s="1"/>
  <c r="E671" i="32" s="1"/>
  <c r="E672" i="32" s="1"/>
  <c r="E673" i="32" s="1"/>
  <c r="E674" i="32" s="1"/>
  <c r="E675" i="32" s="1"/>
  <c r="C334" i="21"/>
  <c r="E616" i="32" s="1"/>
  <c r="E617" i="32" s="1"/>
  <c r="E618" i="32" s="1"/>
  <c r="E619" i="32" s="1"/>
  <c r="E620" i="32" s="1"/>
  <c r="E621" i="32" s="1"/>
  <c r="E622" i="32" s="1"/>
  <c r="E623" i="32" s="1"/>
  <c r="E624" i="32" s="1"/>
  <c r="E625" i="32" s="1"/>
  <c r="E626" i="32" s="1"/>
  <c r="E627" i="32" s="1"/>
  <c r="E628" i="32" s="1"/>
  <c r="E629" i="32" s="1"/>
  <c r="E630" i="32" s="1"/>
  <c r="E631" i="32" s="1"/>
  <c r="E632" i="32" s="1"/>
  <c r="E633" i="32" s="1"/>
  <c r="E634" i="32" s="1"/>
  <c r="E635" i="32" s="1"/>
  <c r="E636" i="32" s="1"/>
  <c r="E637" i="32" s="1"/>
  <c r="E638" i="32" s="1"/>
  <c r="E639" i="32" s="1"/>
  <c r="E640" i="32" s="1"/>
  <c r="E641" i="32" s="1"/>
  <c r="E642" i="32" s="1"/>
  <c r="E643" i="32" s="1"/>
  <c r="E644" i="32" s="1"/>
  <c r="B335" i="21"/>
  <c r="B334" i="21"/>
  <c r="D329" i="21"/>
  <c r="D330" i="21"/>
  <c r="D331" i="21"/>
  <c r="D328" i="21"/>
  <c r="F56" i="32" s="1"/>
  <c r="B329" i="21"/>
  <c r="B252" i="32" s="1"/>
  <c r="B330" i="21"/>
  <c r="B331" i="21"/>
  <c r="B328" i="21"/>
  <c r="E314" i="21"/>
  <c r="G190" i="32" s="1"/>
  <c r="E313" i="21"/>
  <c r="G50" i="32" s="1"/>
  <c r="D314" i="21"/>
  <c r="D313" i="21"/>
  <c r="F50" i="32" s="1"/>
  <c r="G35" i="32"/>
  <c r="E301" i="21"/>
  <c r="G606" i="32" s="1"/>
  <c r="E300" i="21"/>
  <c r="G472" i="32" s="1"/>
  <c r="E299" i="21"/>
  <c r="G423" i="32" s="1"/>
  <c r="B300" i="21"/>
  <c r="B301" i="21"/>
  <c r="B299" i="21"/>
  <c r="E296" i="21"/>
  <c r="G41" i="32" s="1"/>
  <c r="B296" i="21"/>
  <c r="E61" i="21"/>
  <c r="E155" i="21"/>
  <c r="G490" i="32" s="1"/>
  <c r="D155" i="21"/>
  <c r="F490" i="32" s="1"/>
  <c r="K490" i="32" s="1"/>
  <c r="Q25" i="27" s="1"/>
  <c r="B155" i="21"/>
  <c r="E154" i="21"/>
  <c r="G489" i="32" s="1"/>
  <c r="D154" i="21"/>
  <c r="F489" i="32" s="1"/>
  <c r="K489" i="32" s="1"/>
  <c r="D152" i="21"/>
  <c r="S24" i="27"/>
  <c r="C152" i="21"/>
  <c r="B154" i="21"/>
  <c r="B152" i="21"/>
  <c r="E148" i="21"/>
  <c r="D148" i="21"/>
  <c r="F29" i="32" s="1"/>
  <c r="K29" i="32" s="1"/>
  <c r="B149" i="21"/>
  <c r="C30" i="32" s="1"/>
  <c r="B148" i="21"/>
  <c r="C29" i="32" s="1"/>
  <c r="D149" i="21"/>
  <c r="F30" i="32" s="1"/>
  <c r="K30" i="32" s="1"/>
  <c r="C139" i="22"/>
  <c r="E194" i="22"/>
  <c r="D183" i="21" s="1"/>
  <c r="E193" i="22"/>
  <c r="E186" i="21"/>
  <c r="G419" i="32" s="1"/>
  <c r="E183" i="21"/>
  <c r="G32" i="32" s="1"/>
  <c r="E182" i="21"/>
  <c r="G152" i="32" s="1"/>
  <c r="D182" i="21"/>
  <c r="C186" i="21"/>
  <c r="E419" i="32" s="1"/>
  <c r="C183" i="21"/>
  <c r="C182" i="21"/>
  <c r="B186" i="21"/>
  <c r="B183" i="21"/>
  <c r="B182" i="21"/>
  <c r="C194" i="22"/>
  <c r="C193" i="22"/>
  <c r="E197" i="22"/>
  <c r="D186" i="21" s="1"/>
  <c r="F419" i="32" s="1"/>
  <c r="K419" i="32" s="1"/>
  <c r="A175" i="22"/>
  <c r="E268" i="21"/>
  <c r="G807" i="32" s="1"/>
  <c r="E269" i="21"/>
  <c r="G808" i="32" s="1"/>
  <c r="E267" i="21"/>
  <c r="G806" i="32" s="1"/>
  <c r="E263" i="21"/>
  <c r="G805" i="32" s="1"/>
  <c r="D268" i="21"/>
  <c r="D269" i="21"/>
  <c r="D267" i="21"/>
  <c r="B263" i="21"/>
  <c r="D263" i="21"/>
  <c r="C267" i="21"/>
  <c r="E806" i="32" s="1"/>
  <c r="C268" i="21"/>
  <c r="E807" i="32" s="1"/>
  <c r="C269" i="21"/>
  <c r="E808" i="32" s="1"/>
  <c r="B267" i="21"/>
  <c r="B268" i="21"/>
  <c r="B269" i="21"/>
  <c r="D277" i="22"/>
  <c r="D276" i="22"/>
  <c r="D275" i="22"/>
  <c r="E252" i="21"/>
  <c r="G421" i="32" s="1"/>
  <c r="B252" i="21"/>
  <c r="E247" i="21"/>
  <c r="G794" i="32" s="1"/>
  <c r="L794" i="32" s="1"/>
  <c r="E248" i="21"/>
  <c r="E249" i="21"/>
  <c r="E246" i="21"/>
  <c r="B247" i="21"/>
  <c r="B793" i="32" s="1"/>
  <c r="B248" i="21"/>
  <c r="B797" i="32" s="1"/>
  <c r="B249" i="21"/>
  <c r="B801" i="32" s="1"/>
  <c r="B246" i="21"/>
  <c r="B789" i="32" s="1"/>
  <c r="F247" i="21"/>
  <c r="E265" i="22"/>
  <c r="D252" i="21" s="1"/>
  <c r="E218" i="21"/>
  <c r="G602" i="32" s="1"/>
  <c r="C218" i="21"/>
  <c r="E602" i="32" s="1"/>
  <c r="B218" i="21"/>
  <c r="F216" i="21"/>
  <c r="E233" i="22"/>
  <c r="D218" i="21" s="1"/>
  <c r="E204" i="21"/>
  <c r="G410" i="32" s="1"/>
  <c r="E203" i="21"/>
  <c r="G404" i="32" s="1"/>
  <c r="E202" i="21"/>
  <c r="G369" i="32" s="1"/>
  <c r="B203" i="21"/>
  <c r="B204" i="21"/>
  <c r="B202" i="21"/>
  <c r="D197" i="21"/>
  <c r="B198" i="21"/>
  <c r="B199" i="21"/>
  <c r="B197" i="21"/>
  <c r="E205" i="22"/>
  <c r="D198" i="21" s="1"/>
  <c r="E226" i="22"/>
  <c r="D204" i="21" s="1"/>
  <c r="E225" i="22"/>
  <c r="D203" i="21" s="1"/>
  <c r="F221" i="22"/>
  <c r="D221" i="22"/>
  <c r="C221" i="22"/>
  <c r="F220" i="22"/>
  <c r="D220" i="22"/>
  <c r="C220" i="22"/>
  <c r="F219" i="22"/>
  <c r="E219" i="22"/>
  <c r="D219" i="22"/>
  <c r="C219" i="22"/>
  <c r="E211" i="22"/>
  <c r="E224" i="22" s="1"/>
  <c r="D202" i="21" s="1"/>
  <c r="E249" i="22"/>
  <c r="D235" i="21" s="1"/>
  <c r="E235" i="21"/>
  <c r="G420" i="32" s="1"/>
  <c r="E230" i="21"/>
  <c r="E231" i="21"/>
  <c r="E232" i="21"/>
  <c r="E229" i="21"/>
  <c r="G789" i="32" s="1"/>
  <c r="L789" i="32" s="1"/>
  <c r="B235" i="21"/>
  <c r="B230" i="21"/>
  <c r="B19" i="23" s="1"/>
  <c r="B231" i="21"/>
  <c r="B232" i="21"/>
  <c r="B21" i="23" s="1"/>
  <c r="B229" i="21"/>
  <c r="G402" i="32"/>
  <c r="G367" i="32"/>
  <c r="E879" i="21"/>
  <c r="E877" i="21"/>
  <c r="G8" i="32" s="1"/>
  <c r="L8" i="32" s="1"/>
  <c r="C13" i="21"/>
  <c r="E402" i="32" s="1"/>
  <c r="C14" i="21"/>
  <c r="E408" i="32" s="1"/>
  <c r="C12" i="21"/>
  <c r="E367" i="32" s="1"/>
  <c r="B13" i="21"/>
  <c r="B14" i="21"/>
  <c r="B12" i="21"/>
  <c r="B366" i="32" s="1"/>
  <c r="B8" i="21"/>
  <c r="B9" i="21"/>
  <c r="B7" i="21"/>
  <c r="E30" i="22"/>
  <c r="D14" i="21" s="1"/>
  <c r="E24" i="22"/>
  <c r="D8" i="21" s="1"/>
  <c r="F24" i="22"/>
  <c r="E25" i="22"/>
  <c r="D9" i="21" s="1"/>
  <c r="F25" i="22"/>
  <c r="F23" i="22"/>
  <c r="E23" i="22"/>
  <c r="D7" i="21" s="1"/>
  <c r="D24" i="22"/>
  <c r="D25" i="22"/>
  <c r="D23" i="22"/>
  <c r="C24" i="22"/>
  <c r="C25" i="22"/>
  <c r="C23" i="22"/>
  <c r="D12" i="21"/>
  <c r="E137" i="21"/>
  <c r="G470" i="32" s="1"/>
  <c r="L470" i="32" s="1"/>
  <c r="E417" i="32"/>
  <c r="E470" i="32"/>
  <c r="E91" i="21"/>
  <c r="G415" i="32" s="1"/>
  <c r="L415" i="32" s="1"/>
  <c r="B60" i="21"/>
  <c r="B61" i="21"/>
  <c r="A79" i="22"/>
  <c r="G22" i="32" l="1"/>
  <c r="L22" i="32" s="1"/>
  <c r="F879" i="21"/>
  <c r="Q30" i="27"/>
  <c r="T30" i="27" s="1"/>
  <c r="Q21" i="27"/>
  <c r="F645" i="21"/>
  <c r="G824" i="32"/>
  <c r="L824" i="32" s="1"/>
  <c r="F661" i="21"/>
  <c r="E678" i="21"/>
  <c r="G378" i="32"/>
  <c r="L378" i="32" s="1"/>
  <c r="F660" i="21"/>
  <c r="E677" i="21"/>
  <c r="G42" i="32"/>
  <c r="G424" i="32"/>
  <c r="G607" i="32"/>
  <c r="F51" i="32"/>
  <c r="K50" i="32"/>
  <c r="G51" i="32"/>
  <c r="L50" i="32"/>
  <c r="F57" i="32"/>
  <c r="K56" i="32"/>
  <c r="F309" i="32"/>
  <c r="L309" i="32" s="1"/>
  <c r="B616" i="32"/>
  <c r="F616" i="32"/>
  <c r="L616" i="32" s="1"/>
  <c r="L56" i="32"/>
  <c r="G57" i="32"/>
  <c r="G310" i="32"/>
  <c r="G648" i="32"/>
  <c r="L647" i="32"/>
  <c r="F338" i="32"/>
  <c r="G86" i="32"/>
  <c r="L85" i="32"/>
  <c r="G339" i="32"/>
  <c r="L338" i="32"/>
  <c r="B678" i="32"/>
  <c r="F678" i="32"/>
  <c r="L678" i="32" s="1"/>
  <c r="G679" i="32"/>
  <c r="G473" i="32"/>
  <c r="F190" i="32"/>
  <c r="L190" i="32" s="1"/>
  <c r="G191" i="32"/>
  <c r="F195" i="32"/>
  <c r="L195" i="32" s="1"/>
  <c r="F252" i="32"/>
  <c r="L252" i="32" s="1"/>
  <c r="B647" i="32"/>
  <c r="F648" i="32"/>
  <c r="K647" i="32"/>
  <c r="G196" i="32"/>
  <c r="G617" i="32"/>
  <c r="G253" i="32"/>
  <c r="F224" i="32"/>
  <c r="L224" i="32" s="1"/>
  <c r="F281" i="32"/>
  <c r="L281" i="32" s="1"/>
  <c r="G225" i="32"/>
  <c r="G282" i="32"/>
  <c r="B698" i="32"/>
  <c r="F698" i="32"/>
  <c r="L698" i="32" s="1"/>
  <c r="G699" i="32"/>
  <c r="D287" i="21"/>
  <c r="D281" i="21"/>
  <c r="G36" i="32"/>
  <c r="G797" i="32"/>
  <c r="L797" i="32" s="1"/>
  <c r="F249" i="21"/>
  <c r="G802" i="32"/>
  <c r="L802" i="32" s="1"/>
  <c r="C808" i="32"/>
  <c r="C806" i="32"/>
  <c r="F805" i="32"/>
  <c r="K805" i="32" s="1"/>
  <c r="Q78" i="27" s="1"/>
  <c r="F806" i="32"/>
  <c r="K806" i="32" s="1"/>
  <c r="Q79" i="27" s="1"/>
  <c r="F807" i="32"/>
  <c r="K807" i="32" s="1"/>
  <c r="Q80" i="27" s="1"/>
  <c r="G801" i="32"/>
  <c r="L801" i="32" s="1"/>
  <c r="G793" i="32"/>
  <c r="L793" i="32" s="1"/>
  <c r="F420" i="32"/>
  <c r="K420" i="32" s="1"/>
  <c r="F421" i="32"/>
  <c r="K421" i="32" s="1"/>
  <c r="F246" i="21"/>
  <c r="G790" i="32"/>
  <c r="L790" i="32" s="1"/>
  <c r="F248" i="21"/>
  <c r="G798" i="32"/>
  <c r="L798" i="32" s="1"/>
  <c r="C807" i="32"/>
  <c r="C805" i="32"/>
  <c r="F808" i="32"/>
  <c r="K808" i="32" s="1"/>
  <c r="Q81" i="27" s="1"/>
  <c r="F602" i="32"/>
  <c r="K602" i="32" s="1"/>
  <c r="F369" i="32"/>
  <c r="K369" i="32" s="1"/>
  <c r="F410" i="32"/>
  <c r="K410" i="32" s="1"/>
  <c r="F404" i="32"/>
  <c r="K404" i="32" s="1"/>
  <c r="F17" i="32"/>
  <c r="K17" i="32" s="1"/>
  <c r="F7" i="32"/>
  <c r="K7" i="32" s="1"/>
  <c r="E410" i="32"/>
  <c r="E404" i="32"/>
  <c r="C148" i="21"/>
  <c r="E152" i="32"/>
  <c r="F32" i="32"/>
  <c r="K32" i="32" s="1"/>
  <c r="L419" i="32"/>
  <c r="C149" i="21"/>
  <c r="E30" i="32" s="1"/>
  <c r="E32" i="32"/>
  <c r="F152" i="32"/>
  <c r="K152" i="32" s="1"/>
  <c r="L489" i="32"/>
  <c r="L490" i="32"/>
  <c r="E149" i="21"/>
  <c r="G30" i="32" s="1"/>
  <c r="L30" i="32" s="1"/>
  <c r="G29" i="32"/>
  <c r="L29" i="32" s="1"/>
  <c r="C487" i="32"/>
  <c r="C154" i="21"/>
  <c r="E487" i="32"/>
  <c r="F487" i="32"/>
  <c r="K487" i="32" s="1"/>
  <c r="Q24" i="27" s="1"/>
  <c r="C490" i="32"/>
  <c r="C489" i="32"/>
  <c r="E76" i="21"/>
  <c r="G465" i="32"/>
  <c r="B76" i="21"/>
  <c r="B464" i="32"/>
  <c r="F20" i="32"/>
  <c r="K20" i="32" s="1"/>
  <c r="F16" i="32"/>
  <c r="K16" i="32" s="1"/>
  <c r="F408" i="32"/>
  <c r="F14" i="21"/>
  <c r="B19" i="32"/>
  <c r="B401" i="32"/>
  <c r="F367" i="32"/>
  <c r="F4" i="32"/>
  <c r="K4" i="32" s="1"/>
  <c r="F402" i="32"/>
  <c r="B3" i="32"/>
  <c r="B15" i="32"/>
  <c r="B407" i="32"/>
  <c r="F657" i="21"/>
  <c r="F673" i="21"/>
  <c r="E690" i="21"/>
  <c r="F672" i="21"/>
  <c r="E689" i="21"/>
  <c r="S36" i="27"/>
  <c r="G4" i="32"/>
  <c r="S37" i="27"/>
  <c r="F154" i="21"/>
  <c r="G16" i="32"/>
  <c r="E199" i="21"/>
  <c r="G21" i="32" s="1"/>
  <c r="E152" i="21"/>
  <c r="G487" i="32" s="1"/>
  <c r="E878" i="21"/>
  <c r="G24" i="32" s="1"/>
  <c r="L24" i="32" s="1"/>
  <c r="S35" i="27"/>
  <c r="F877" i="21"/>
  <c r="G20" i="32"/>
  <c r="E197" i="21"/>
  <c r="E198" i="21"/>
  <c r="T29" i="27"/>
  <c r="F329" i="21"/>
  <c r="F183" i="21"/>
  <c r="F182" i="21"/>
  <c r="E220" i="22"/>
  <c r="F268" i="21"/>
  <c r="F155" i="21"/>
  <c r="F148" i="21"/>
  <c r="F269" i="21"/>
  <c r="F267" i="21"/>
  <c r="F263" i="21"/>
  <c r="F265" i="21" s="1"/>
  <c r="F203" i="21"/>
  <c r="F204" i="21"/>
  <c r="E206" i="22"/>
  <c r="F252" i="21"/>
  <c r="F253" i="21" s="1"/>
  <c r="F218" i="21"/>
  <c r="F202" i="21"/>
  <c r="B18" i="23"/>
  <c r="B20" i="23"/>
  <c r="F235" i="21"/>
  <c r="C79" i="22"/>
  <c r="L20" i="32" l="1"/>
  <c r="K3" i="32"/>
  <c r="Q35" i="27" s="1"/>
  <c r="K601" i="32"/>
  <c r="Q23" i="27" s="1"/>
  <c r="T23" i="27" s="1"/>
  <c r="F662" i="21"/>
  <c r="E706" i="21"/>
  <c r="G171" i="32" s="1"/>
  <c r="L171" i="32" s="1"/>
  <c r="G170" i="32"/>
  <c r="L170" i="32" s="1"/>
  <c r="E707" i="21"/>
  <c r="G129" i="32" s="1"/>
  <c r="L129" i="32" s="1"/>
  <c r="G128" i="32"/>
  <c r="L128" i="32" s="1"/>
  <c r="G825" i="32"/>
  <c r="L825" i="32" s="1"/>
  <c r="E695" i="21"/>
  <c r="F678" i="21"/>
  <c r="G379" i="32"/>
  <c r="L379" i="32" s="1"/>
  <c r="E694" i="21"/>
  <c r="F677" i="21"/>
  <c r="L16" i="32"/>
  <c r="F250" i="21"/>
  <c r="F257" i="21" s="1"/>
  <c r="F495" i="32"/>
  <c r="K495" i="32" s="1"/>
  <c r="G700" i="32"/>
  <c r="G283" i="32"/>
  <c r="G226" i="32"/>
  <c r="G197" i="32"/>
  <c r="F649" i="32"/>
  <c r="K648" i="32"/>
  <c r="G192" i="32"/>
  <c r="G474" i="32"/>
  <c r="G680" i="32"/>
  <c r="G340" i="32"/>
  <c r="G87" i="32"/>
  <c r="L86" i="32"/>
  <c r="L648" i="32"/>
  <c r="G649" i="32"/>
  <c r="G311" i="32"/>
  <c r="F58" i="32"/>
  <c r="K57" i="32"/>
  <c r="G52" i="32"/>
  <c r="L51" i="32"/>
  <c r="F52" i="32"/>
  <c r="K51" i="32"/>
  <c r="G608" i="32"/>
  <c r="G425" i="32"/>
  <c r="G43" i="32"/>
  <c r="F281" i="21"/>
  <c r="F282" i="21" s="1"/>
  <c r="F34" i="32"/>
  <c r="F699" i="32"/>
  <c r="K698" i="32"/>
  <c r="F282" i="32"/>
  <c r="K281" i="32"/>
  <c r="F225" i="32"/>
  <c r="K224" i="32"/>
  <c r="G254" i="32"/>
  <c r="G618" i="32"/>
  <c r="F253" i="32"/>
  <c r="K252" i="32"/>
  <c r="F196" i="32"/>
  <c r="K195" i="32"/>
  <c r="F191" i="32"/>
  <c r="K190" i="32"/>
  <c r="F679" i="32"/>
  <c r="K678" i="32"/>
  <c r="F339" i="32"/>
  <c r="K338" i="32"/>
  <c r="G58" i="32"/>
  <c r="L57" i="32"/>
  <c r="F617" i="32"/>
  <c r="K616" i="32"/>
  <c r="F310" i="32"/>
  <c r="K309" i="32"/>
  <c r="G37" i="32"/>
  <c r="F496" i="32"/>
  <c r="K15" i="32"/>
  <c r="Q36" i="27" s="1"/>
  <c r="L807" i="32"/>
  <c r="L808" i="32"/>
  <c r="L805" i="32"/>
  <c r="L806" i="32"/>
  <c r="L420" i="32"/>
  <c r="L421" i="32"/>
  <c r="L602" i="32"/>
  <c r="L369" i="32"/>
  <c r="F198" i="21"/>
  <c r="G17" i="32"/>
  <c r="L17" i="32" s="1"/>
  <c r="L410" i="32"/>
  <c r="L404" i="32"/>
  <c r="F197" i="21"/>
  <c r="G7" i="32"/>
  <c r="L7" i="32" s="1"/>
  <c r="L32" i="32"/>
  <c r="L152" i="32"/>
  <c r="F149" i="21"/>
  <c r="F152" i="21"/>
  <c r="F157" i="21" s="1"/>
  <c r="L487" i="32"/>
  <c r="C155" i="21"/>
  <c r="E490" i="32" s="1"/>
  <c r="E489" i="32"/>
  <c r="L402" i="32"/>
  <c r="K402" i="32"/>
  <c r="K401" i="32" s="1"/>
  <c r="Q19" i="27" s="1"/>
  <c r="L367" i="32"/>
  <c r="K367" i="32"/>
  <c r="L408" i="32"/>
  <c r="K408" i="32"/>
  <c r="K407" i="32" s="1"/>
  <c r="Q20" i="27" s="1"/>
  <c r="F76" i="21"/>
  <c r="G466" i="32"/>
  <c r="L466" i="32" s="1"/>
  <c r="L4" i="32"/>
  <c r="F689" i="21"/>
  <c r="F690" i="21"/>
  <c r="F674" i="21"/>
  <c r="S38" i="27"/>
  <c r="F878" i="21"/>
  <c r="T84" i="27"/>
  <c r="T24" i="27"/>
  <c r="T78" i="27"/>
  <c r="F186" i="21"/>
  <c r="F187" i="21" s="1"/>
  <c r="F184" i="21"/>
  <c r="F137" i="21"/>
  <c r="F205" i="21"/>
  <c r="F270" i="21"/>
  <c r="F274" i="21" s="1"/>
  <c r="D199" i="21"/>
  <c r="E221" i="22"/>
  <c r="F219" i="21"/>
  <c r="F223" i="21" s="1"/>
  <c r="F136" i="21"/>
  <c r="C299" i="21"/>
  <c r="E423" i="32" s="1"/>
  <c r="E424" i="32" s="1"/>
  <c r="E425" i="32" s="1"/>
  <c r="E426" i="32" s="1"/>
  <c r="E427" i="32" s="1"/>
  <c r="E428" i="32" s="1"/>
  <c r="E429" i="32" s="1"/>
  <c r="E430" i="32" s="1"/>
  <c r="E724" i="21" l="1"/>
  <c r="G130" i="32" s="1"/>
  <c r="L130" i="32" s="1"/>
  <c r="E723" i="21"/>
  <c r="G172" i="32" s="1"/>
  <c r="L172" i="32" s="1"/>
  <c r="F707" i="21"/>
  <c r="F706" i="21"/>
  <c r="E711" i="21"/>
  <c r="G380" i="32"/>
  <c r="L380" i="32" s="1"/>
  <c r="F694" i="21"/>
  <c r="E712" i="21"/>
  <c r="G826" i="32"/>
  <c r="L826" i="32" s="1"/>
  <c r="F695" i="21"/>
  <c r="F679" i="21"/>
  <c r="F311" i="32"/>
  <c r="L311" i="32" s="1"/>
  <c r="K310" i="32"/>
  <c r="F618" i="32"/>
  <c r="K617" i="32"/>
  <c r="G59" i="32"/>
  <c r="L58" i="32"/>
  <c r="F340" i="32"/>
  <c r="L340" i="32" s="1"/>
  <c r="K339" i="32"/>
  <c r="F680" i="32"/>
  <c r="K679" i="32"/>
  <c r="F192" i="32"/>
  <c r="L192" i="32" s="1"/>
  <c r="K191" i="32"/>
  <c r="F197" i="32"/>
  <c r="L197" i="32" s="1"/>
  <c r="K196" i="32"/>
  <c r="F254" i="32"/>
  <c r="L254" i="32" s="1"/>
  <c r="K253" i="32"/>
  <c r="F226" i="32"/>
  <c r="L226" i="32" s="1"/>
  <c r="K225" i="32"/>
  <c r="F283" i="32"/>
  <c r="L283" i="32" s="1"/>
  <c r="K282" i="32"/>
  <c r="F700" i="32"/>
  <c r="L700" i="32" s="1"/>
  <c r="K699" i="32"/>
  <c r="G609" i="32"/>
  <c r="F53" i="32"/>
  <c r="K52" i="32"/>
  <c r="G53" i="32"/>
  <c r="L52" i="32"/>
  <c r="F59" i="32"/>
  <c r="K58" i="32"/>
  <c r="L87" i="32"/>
  <c r="G88" i="32"/>
  <c r="G341" i="32"/>
  <c r="G681" i="32"/>
  <c r="L680" i="32"/>
  <c r="G193" i="32"/>
  <c r="F650" i="32"/>
  <c r="K649" i="32"/>
  <c r="G198" i="32"/>
  <c r="G227" i="32"/>
  <c r="G284" i="32"/>
  <c r="G701" i="32"/>
  <c r="G619" i="32"/>
  <c r="L618" i="32"/>
  <c r="G255" i="32"/>
  <c r="G44" i="32"/>
  <c r="G426" i="32"/>
  <c r="G312" i="32"/>
  <c r="G650" i="32"/>
  <c r="L649" i="32"/>
  <c r="G475" i="32"/>
  <c r="L617" i="32"/>
  <c r="L253" i="32"/>
  <c r="L310" i="32"/>
  <c r="L339" i="32"/>
  <c r="L679" i="32"/>
  <c r="L191" i="32"/>
  <c r="L196" i="32"/>
  <c r="L225" i="32"/>
  <c r="L282" i="32"/>
  <c r="L699" i="32"/>
  <c r="F497" i="32"/>
  <c r="K496" i="32"/>
  <c r="G38" i="32"/>
  <c r="L34" i="32"/>
  <c r="K34" i="32"/>
  <c r="F35" i="32"/>
  <c r="F21" i="32"/>
  <c r="L21" i="32" s="1"/>
  <c r="F150" i="21"/>
  <c r="F161" i="21" s="1"/>
  <c r="V22" i="5" s="1"/>
  <c r="W22" i="5" s="1"/>
  <c r="F691" i="21"/>
  <c r="F724" i="21"/>
  <c r="E741" i="21"/>
  <c r="G131" i="32" s="1"/>
  <c r="L131" i="32" s="1"/>
  <c r="F723" i="21"/>
  <c r="E740" i="21"/>
  <c r="G173" i="32" s="1"/>
  <c r="L173" i="32" s="1"/>
  <c r="F77" i="21"/>
  <c r="V26" i="5"/>
  <c r="W26" i="5" s="1"/>
  <c r="V31" i="5"/>
  <c r="W31" i="5" s="1"/>
  <c r="V30" i="5"/>
  <c r="W30" i="5" s="1"/>
  <c r="T20" i="27"/>
  <c r="F880" i="21"/>
  <c r="T25" i="27"/>
  <c r="T79" i="27"/>
  <c r="T85" i="27"/>
  <c r="T21" i="27"/>
  <c r="F108" i="21"/>
  <c r="F191" i="21"/>
  <c r="F199" i="21"/>
  <c r="F200" i="21" s="1"/>
  <c r="F209" i="21" s="1"/>
  <c r="F138" i="21"/>
  <c r="F708" i="21" l="1"/>
  <c r="F696" i="21"/>
  <c r="G381" i="32"/>
  <c r="L381" i="32" s="1"/>
  <c r="E728" i="21"/>
  <c r="F711" i="21"/>
  <c r="G827" i="32"/>
  <c r="L827" i="32" s="1"/>
  <c r="E729" i="21"/>
  <c r="F712" i="21"/>
  <c r="G476" i="32"/>
  <c r="G651" i="32"/>
  <c r="L650" i="32"/>
  <c r="G313" i="32"/>
  <c r="G427" i="32"/>
  <c r="G45" i="32"/>
  <c r="G256" i="32"/>
  <c r="G620" i="32"/>
  <c r="G702" i="32"/>
  <c r="G199" i="32"/>
  <c r="F651" i="32"/>
  <c r="K650" i="32"/>
  <c r="G194" i="32"/>
  <c r="G682" i="32"/>
  <c r="G342" i="32"/>
  <c r="F60" i="32"/>
  <c r="K59" i="32"/>
  <c r="G54" i="32"/>
  <c r="L53" i="32"/>
  <c r="F54" i="32"/>
  <c r="K54" i="32" s="1"/>
  <c r="K53" i="32"/>
  <c r="G610" i="32"/>
  <c r="F701" i="32"/>
  <c r="K700" i="32"/>
  <c r="F284" i="32"/>
  <c r="L284" i="32" s="1"/>
  <c r="K283" i="32"/>
  <c r="F227" i="32"/>
  <c r="L227" i="32" s="1"/>
  <c r="K226" i="32"/>
  <c r="F255" i="32"/>
  <c r="L255" i="32" s="1"/>
  <c r="K254" i="32"/>
  <c r="F198" i="32"/>
  <c r="L198" i="32" s="1"/>
  <c r="K197" i="32"/>
  <c r="F193" i="32"/>
  <c r="L193" i="32" s="1"/>
  <c r="K192" i="32"/>
  <c r="F681" i="32"/>
  <c r="K680" i="32"/>
  <c r="F341" i="32"/>
  <c r="L341" i="32" s="1"/>
  <c r="K340" i="32"/>
  <c r="G60" i="32"/>
  <c r="L59" i="32"/>
  <c r="F619" i="32"/>
  <c r="L619" i="32" s="1"/>
  <c r="K618" i="32"/>
  <c r="F312" i="32"/>
  <c r="L312" i="32" s="1"/>
  <c r="K311" i="32"/>
  <c r="G285" i="32"/>
  <c r="G228" i="32"/>
  <c r="L88" i="32"/>
  <c r="G89" i="32"/>
  <c r="F36" i="32"/>
  <c r="K35" i="32"/>
  <c r="L35" i="32"/>
  <c r="G39" i="32"/>
  <c r="F498" i="32"/>
  <c r="K497" i="32"/>
  <c r="K21" i="32"/>
  <c r="F740" i="21"/>
  <c r="E757" i="21"/>
  <c r="G174" i="32" s="1"/>
  <c r="L174" i="32" s="1"/>
  <c r="F741" i="21"/>
  <c r="E758" i="21"/>
  <c r="G132" i="32" s="1"/>
  <c r="L132" i="32" s="1"/>
  <c r="F725" i="21"/>
  <c r="V25" i="5"/>
  <c r="W25" i="5" s="1"/>
  <c r="V24" i="5"/>
  <c r="W24" i="5" s="1"/>
  <c r="T81" i="27"/>
  <c r="T86" i="27"/>
  <c r="T80" i="27"/>
  <c r="T77" i="27" l="1"/>
  <c r="K19" i="32"/>
  <c r="Q37" i="27" s="1"/>
  <c r="T37" i="27" s="1"/>
  <c r="F713" i="21"/>
  <c r="G828" i="32"/>
  <c r="L828" i="32" s="1"/>
  <c r="F729" i="21"/>
  <c r="E746" i="21"/>
  <c r="G382" i="32"/>
  <c r="L382" i="32" s="1"/>
  <c r="F728" i="21"/>
  <c r="E745" i="21"/>
  <c r="L89" i="32"/>
  <c r="G90" i="32"/>
  <c r="G229" i="32"/>
  <c r="G286" i="32"/>
  <c r="G611" i="32"/>
  <c r="G683" i="32"/>
  <c r="G703" i="32"/>
  <c r="G46" i="32"/>
  <c r="G428" i="32"/>
  <c r="G477" i="32"/>
  <c r="F313" i="32"/>
  <c r="L313" i="32" s="1"/>
  <c r="K312" i="32"/>
  <c r="F620" i="32"/>
  <c r="L620" i="32" s="1"/>
  <c r="K619" i="32"/>
  <c r="L60" i="32"/>
  <c r="G61" i="32"/>
  <c r="F342" i="32"/>
  <c r="K341" i="32"/>
  <c r="F682" i="32"/>
  <c r="K681" i="32"/>
  <c r="F194" i="32"/>
  <c r="K194" i="32" s="1"/>
  <c r="K193" i="32"/>
  <c r="F199" i="32"/>
  <c r="K198" i="32"/>
  <c r="F256" i="32"/>
  <c r="L256" i="32" s="1"/>
  <c r="K255" i="32"/>
  <c r="F228" i="32"/>
  <c r="K227" i="32"/>
  <c r="F285" i="32"/>
  <c r="K284" i="32"/>
  <c r="F702" i="32"/>
  <c r="K701" i="32"/>
  <c r="F61" i="32"/>
  <c r="K60" i="32"/>
  <c r="L342" i="32"/>
  <c r="G343" i="32"/>
  <c r="F652" i="32"/>
  <c r="K651" i="32"/>
  <c r="L199" i="32"/>
  <c r="G200" i="32"/>
  <c r="G621" i="32"/>
  <c r="G257" i="32"/>
  <c r="G314" i="32"/>
  <c r="L651" i="32"/>
  <c r="G652" i="32"/>
  <c r="L54" i="32"/>
  <c r="L681" i="32"/>
  <c r="L194" i="32"/>
  <c r="L701" i="32"/>
  <c r="F37" i="32"/>
  <c r="K36" i="32"/>
  <c r="L36" i="32"/>
  <c r="F499" i="32"/>
  <c r="K498" i="32"/>
  <c r="F742" i="21"/>
  <c r="F758" i="21"/>
  <c r="E775" i="21"/>
  <c r="G133" i="32" s="1"/>
  <c r="L133" i="32" s="1"/>
  <c r="F757" i="21"/>
  <c r="E774" i="21"/>
  <c r="G175" i="32" s="1"/>
  <c r="L175" i="32" s="1"/>
  <c r="T87" i="27"/>
  <c r="T83" i="27" s="1"/>
  <c r="T76" i="27" s="1"/>
  <c r="F730" i="21" l="1"/>
  <c r="G829" i="32"/>
  <c r="L829" i="32" s="1"/>
  <c r="E763" i="21"/>
  <c r="F746" i="21"/>
  <c r="G383" i="32"/>
  <c r="L383" i="32" s="1"/>
  <c r="E762" i="21"/>
  <c r="F745" i="21"/>
  <c r="G653" i="32"/>
  <c r="L652" i="32"/>
  <c r="G315" i="32"/>
  <c r="G258" i="32"/>
  <c r="G622" i="32"/>
  <c r="G201" i="32"/>
  <c r="G344" i="32"/>
  <c r="G62" i="32"/>
  <c r="L61" i="32"/>
  <c r="G478" i="32"/>
  <c r="G429" i="32"/>
  <c r="G47" i="32"/>
  <c r="G704" i="32"/>
  <c r="G684" i="32"/>
  <c r="G612" i="32"/>
  <c r="G287" i="32"/>
  <c r="G230" i="32"/>
  <c r="G91" i="32"/>
  <c r="L90" i="32"/>
  <c r="F653" i="32"/>
  <c r="K652" i="32"/>
  <c r="F62" i="32"/>
  <c r="K61" i="32"/>
  <c r="F703" i="32"/>
  <c r="L703" i="32" s="1"/>
  <c r="K702" i="32"/>
  <c r="F286" i="32"/>
  <c r="L286" i="32" s="1"/>
  <c r="K285" i="32"/>
  <c r="F229" i="32"/>
  <c r="L229" i="32" s="1"/>
  <c r="K228" i="32"/>
  <c r="F257" i="32"/>
  <c r="L257" i="32" s="1"/>
  <c r="K256" i="32"/>
  <c r="F200" i="32"/>
  <c r="L200" i="32" s="1"/>
  <c r="K199" i="32"/>
  <c r="F683" i="32"/>
  <c r="L683" i="32" s="1"/>
  <c r="K682" i="32"/>
  <c r="F343" i="32"/>
  <c r="L343" i="32" s="1"/>
  <c r="K342" i="32"/>
  <c r="F621" i="32"/>
  <c r="L621" i="32" s="1"/>
  <c r="K620" i="32"/>
  <c r="F314" i="32"/>
  <c r="L314" i="32" s="1"/>
  <c r="K313" i="32"/>
  <c r="L702" i="32"/>
  <c r="L682" i="32"/>
  <c r="L285" i="32"/>
  <c r="L228" i="32"/>
  <c r="F38" i="32"/>
  <c r="K37" i="32"/>
  <c r="L37" i="32"/>
  <c r="F500" i="32"/>
  <c r="K500" i="32" s="1"/>
  <c r="K499" i="32"/>
  <c r="F774" i="21"/>
  <c r="E791" i="21"/>
  <c r="G177" i="32" s="1"/>
  <c r="L177" i="32" s="1"/>
  <c r="F775" i="21"/>
  <c r="E792" i="21"/>
  <c r="G135" i="32" s="1"/>
  <c r="L135" i="32" s="1"/>
  <c r="F759" i="21"/>
  <c r="F776" i="21" l="1"/>
  <c r="F747" i="21"/>
  <c r="G384" i="32"/>
  <c r="L384" i="32" s="1"/>
  <c r="E779" i="21"/>
  <c r="F762" i="21"/>
  <c r="G830" i="32"/>
  <c r="L830" i="32" s="1"/>
  <c r="E780" i="21"/>
  <c r="F763" i="21"/>
  <c r="F315" i="32"/>
  <c r="L315" i="32" s="1"/>
  <c r="K314" i="32"/>
  <c r="F622" i="32"/>
  <c r="L622" i="32" s="1"/>
  <c r="K621" i="32"/>
  <c r="F344" i="32"/>
  <c r="K343" i="32"/>
  <c r="F684" i="32"/>
  <c r="L684" i="32" s="1"/>
  <c r="K683" i="32"/>
  <c r="F201" i="32"/>
  <c r="K200" i="32"/>
  <c r="F258" i="32"/>
  <c r="L258" i="32" s="1"/>
  <c r="K257" i="32"/>
  <c r="F230" i="32"/>
  <c r="K229" i="32"/>
  <c r="F287" i="32"/>
  <c r="K286" i="32"/>
  <c r="F704" i="32"/>
  <c r="L704" i="32" s="1"/>
  <c r="K703" i="32"/>
  <c r="F63" i="32"/>
  <c r="K62" i="32"/>
  <c r="F654" i="32"/>
  <c r="K653" i="32"/>
  <c r="L91" i="32"/>
  <c r="G92" i="32"/>
  <c r="L230" i="32"/>
  <c r="G231" i="32"/>
  <c r="L287" i="32"/>
  <c r="G288" i="32"/>
  <c r="G613" i="32"/>
  <c r="G685" i="32"/>
  <c r="G705" i="32"/>
  <c r="G48" i="32"/>
  <c r="G430" i="32"/>
  <c r="G479" i="32"/>
  <c r="L62" i="32"/>
  <c r="G63" i="32"/>
  <c r="L344" i="32"/>
  <c r="G345" i="32"/>
  <c r="L201" i="32"/>
  <c r="G202" i="32"/>
  <c r="G623" i="32"/>
  <c r="G259" i="32"/>
  <c r="G316" i="32"/>
  <c r="L653" i="32"/>
  <c r="G654" i="32"/>
  <c r="F39" i="32"/>
  <c r="K38" i="32"/>
  <c r="L38" i="32"/>
  <c r="F792" i="21"/>
  <c r="E809" i="21"/>
  <c r="G136" i="32" s="1"/>
  <c r="L136" i="32" s="1"/>
  <c r="F791" i="21"/>
  <c r="E808" i="21"/>
  <c r="G178" i="32" s="1"/>
  <c r="L178" i="32" s="1"/>
  <c r="F764" i="21" l="1"/>
  <c r="G831" i="32"/>
  <c r="L831" i="32" s="1"/>
  <c r="E797" i="21"/>
  <c r="F780" i="21"/>
  <c r="G385" i="32"/>
  <c r="L385" i="32" s="1"/>
  <c r="E796" i="21"/>
  <c r="F779" i="21"/>
  <c r="L654" i="32"/>
  <c r="G655" i="32"/>
  <c r="G317" i="32"/>
  <c r="G260" i="32"/>
  <c r="G624" i="32"/>
  <c r="G203" i="32"/>
  <c r="G346" i="32"/>
  <c r="L63" i="32"/>
  <c r="G64" i="32"/>
  <c r="G706" i="32"/>
  <c r="G686" i="32"/>
  <c r="G289" i="32"/>
  <c r="G232" i="32"/>
  <c r="G93" i="32"/>
  <c r="L92" i="32"/>
  <c r="F655" i="32"/>
  <c r="K654" i="32"/>
  <c r="F64" i="32"/>
  <c r="K63" i="32"/>
  <c r="F705" i="32"/>
  <c r="K704" i="32"/>
  <c r="F288" i="32"/>
  <c r="L288" i="32" s="1"/>
  <c r="K287" i="32"/>
  <c r="F231" i="32"/>
  <c r="L231" i="32" s="1"/>
  <c r="K230" i="32"/>
  <c r="F259" i="32"/>
  <c r="K258" i="32"/>
  <c r="F202" i="32"/>
  <c r="K201" i="32"/>
  <c r="F685" i="32"/>
  <c r="K684" i="32"/>
  <c r="F345" i="32"/>
  <c r="K344" i="32"/>
  <c r="F623" i="32"/>
  <c r="K622" i="32"/>
  <c r="F316" i="32"/>
  <c r="K315" i="32"/>
  <c r="K39" i="32"/>
  <c r="L39" i="32"/>
  <c r="F808" i="21"/>
  <c r="E825" i="21"/>
  <c r="G179" i="32" s="1"/>
  <c r="L179" i="32" s="1"/>
  <c r="F809" i="21"/>
  <c r="E826" i="21"/>
  <c r="G137" i="32" s="1"/>
  <c r="L137" i="32" s="1"/>
  <c r="F793" i="21"/>
  <c r="F810" i="21" l="1"/>
  <c r="G387" i="32"/>
  <c r="L387" i="32" s="1"/>
  <c r="F796" i="21"/>
  <c r="E813" i="21"/>
  <c r="G833" i="32"/>
  <c r="L833" i="32" s="1"/>
  <c r="F797" i="21"/>
  <c r="E814" i="21"/>
  <c r="F781" i="21"/>
  <c r="G687" i="32"/>
  <c r="G707" i="32"/>
  <c r="L64" i="32"/>
  <c r="G65" i="32"/>
  <c r="G347" i="32"/>
  <c r="G204" i="32"/>
  <c r="G625" i="32"/>
  <c r="G261" i="32"/>
  <c r="G318" i="32"/>
  <c r="L655" i="32"/>
  <c r="G656" i="32"/>
  <c r="F317" i="32"/>
  <c r="K316" i="32"/>
  <c r="F624" i="32"/>
  <c r="K623" i="32"/>
  <c r="F346" i="32"/>
  <c r="K345" i="32"/>
  <c r="F686" i="32"/>
  <c r="K685" i="32"/>
  <c r="F203" i="32"/>
  <c r="K202" i="32"/>
  <c r="F260" i="32"/>
  <c r="K259" i="32"/>
  <c r="F232" i="32"/>
  <c r="L232" i="32" s="1"/>
  <c r="K231" i="32"/>
  <c r="F289" i="32"/>
  <c r="L289" i="32" s="1"/>
  <c r="K288" i="32"/>
  <c r="F706" i="32"/>
  <c r="K705" i="32"/>
  <c r="F65" i="32"/>
  <c r="K64" i="32"/>
  <c r="F656" i="32"/>
  <c r="K655" i="32"/>
  <c r="G94" i="32"/>
  <c r="L93" i="32"/>
  <c r="G233" i="32"/>
  <c r="G290" i="32"/>
  <c r="L685" i="32"/>
  <c r="L705" i="32"/>
  <c r="L345" i="32"/>
  <c r="L202" i="32"/>
  <c r="L623" i="32"/>
  <c r="L259" i="32"/>
  <c r="L316" i="32"/>
  <c r="F826" i="21"/>
  <c r="E843" i="21"/>
  <c r="F825" i="21"/>
  <c r="E842" i="21"/>
  <c r="F842" i="21" l="1"/>
  <c r="G180" i="32"/>
  <c r="L180" i="32" s="1"/>
  <c r="F843" i="21"/>
  <c r="G138" i="32"/>
  <c r="L138" i="32" s="1"/>
  <c r="G388" i="32"/>
  <c r="L388" i="32" s="1"/>
  <c r="E830" i="21"/>
  <c r="F813" i="21"/>
  <c r="G834" i="32"/>
  <c r="L834" i="32" s="1"/>
  <c r="E831" i="21"/>
  <c r="F814" i="21"/>
  <c r="F798" i="21"/>
  <c r="L656" i="32"/>
  <c r="G657" i="32"/>
  <c r="G319" i="32"/>
  <c r="G262" i="32"/>
  <c r="G626" i="32"/>
  <c r="G205" i="32"/>
  <c r="G348" i="32"/>
  <c r="L65" i="32"/>
  <c r="G66" i="32"/>
  <c r="G708" i="32"/>
  <c r="G688" i="32"/>
  <c r="G291" i="32"/>
  <c r="G234" i="32"/>
  <c r="G95" i="32"/>
  <c r="L94" i="32"/>
  <c r="F657" i="32"/>
  <c r="K656" i="32"/>
  <c r="F66" i="32"/>
  <c r="K65" i="32"/>
  <c r="F707" i="32"/>
  <c r="K706" i="32"/>
  <c r="F290" i="32"/>
  <c r="L290" i="32" s="1"/>
  <c r="K289" i="32"/>
  <c r="F233" i="32"/>
  <c r="L233" i="32" s="1"/>
  <c r="K232" i="32"/>
  <c r="F261" i="32"/>
  <c r="K260" i="32"/>
  <c r="F204" i="32"/>
  <c r="K203" i="32"/>
  <c r="F687" i="32"/>
  <c r="K686" i="32"/>
  <c r="F347" i="32"/>
  <c r="K346" i="32"/>
  <c r="F625" i="32"/>
  <c r="K624" i="32"/>
  <c r="F318" i="32"/>
  <c r="K317" i="32"/>
  <c r="L317" i="32"/>
  <c r="L260" i="32"/>
  <c r="L624" i="32"/>
  <c r="L203" i="32"/>
  <c r="L346" i="32"/>
  <c r="L706" i="32"/>
  <c r="L686" i="32"/>
  <c r="F827" i="21"/>
  <c r="E1733" i="22"/>
  <c r="D1011" i="21" s="1"/>
  <c r="F843" i="32" s="1"/>
  <c r="E1732" i="22"/>
  <c r="D1010" i="21" s="1"/>
  <c r="E1689" i="22"/>
  <c r="D993" i="21" s="1"/>
  <c r="F842" i="32" s="1"/>
  <c r="E1688" i="22"/>
  <c r="D992" i="21" s="1"/>
  <c r="E1645" i="22"/>
  <c r="D974" i="21" s="1"/>
  <c r="E1646" i="22"/>
  <c r="D975" i="21" s="1"/>
  <c r="F841" i="32" s="1"/>
  <c r="E1602" i="22"/>
  <c r="D957" i="21" s="1"/>
  <c r="F840" i="32" s="1"/>
  <c r="E1601" i="22"/>
  <c r="D956" i="21" s="1"/>
  <c r="E1513" i="22"/>
  <c r="E1514" i="22"/>
  <c r="E1558" i="22"/>
  <c r="D939" i="21" s="1"/>
  <c r="F839" i="32" s="1"/>
  <c r="E1557" i="22"/>
  <c r="D938" i="21" s="1"/>
  <c r="T19" i="27"/>
  <c r="L839" i="32" l="1"/>
  <c r="K839" i="32"/>
  <c r="L840" i="32"/>
  <c r="K840" i="32"/>
  <c r="L842" i="32"/>
  <c r="K842" i="32"/>
  <c r="L843" i="32"/>
  <c r="K843" i="32"/>
  <c r="L841" i="32"/>
  <c r="K841" i="32"/>
  <c r="F844" i="21"/>
  <c r="F815" i="21"/>
  <c r="G835" i="32"/>
  <c r="L835" i="32" s="1"/>
  <c r="E848" i="21"/>
  <c r="F831" i="21"/>
  <c r="G389" i="32"/>
  <c r="L389" i="32" s="1"/>
  <c r="E847" i="21"/>
  <c r="F830" i="21"/>
  <c r="F393" i="32"/>
  <c r="F394" i="32"/>
  <c r="F396" i="32"/>
  <c r="F397" i="32"/>
  <c r="F395" i="32"/>
  <c r="F319" i="32"/>
  <c r="L319" i="32" s="1"/>
  <c r="K318" i="32"/>
  <c r="F626" i="32"/>
  <c r="L626" i="32" s="1"/>
  <c r="K625" i="32"/>
  <c r="F348" i="32"/>
  <c r="L348" i="32" s="1"/>
  <c r="K347" i="32"/>
  <c r="F688" i="32"/>
  <c r="L688" i="32" s="1"/>
  <c r="K687" i="32"/>
  <c r="F205" i="32"/>
  <c r="L205" i="32" s="1"/>
  <c r="K204" i="32"/>
  <c r="F262" i="32"/>
  <c r="L262" i="32" s="1"/>
  <c r="K261" i="32"/>
  <c r="F234" i="32"/>
  <c r="L234" i="32" s="1"/>
  <c r="K233" i="32"/>
  <c r="F291" i="32"/>
  <c r="L291" i="32" s="1"/>
  <c r="K290" i="32"/>
  <c r="F708" i="32"/>
  <c r="L708" i="32" s="1"/>
  <c r="K707" i="32"/>
  <c r="F67" i="32"/>
  <c r="K66" i="32"/>
  <c r="F658" i="32"/>
  <c r="K657" i="32"/>
  <c r="G96" i="32"/>
  <c r="L95" i="32"/>
  <c r="G235" i="32"/>
  <c r="G292" i="32"/>
  <c r="L687" i="32"/>
  <c r="L707" i="32"/>
  <c r="L347" i="32"/>
  <c r="L204" i="32"/>
  <c r="L625" i="32"/>
  <c r="L261" i="32"/>
  <c r="L318" i="32"/>
  <c r="G689" i="32"/>
  <c r="G709" i="32"/>
  <c r="L66" i="32"/>
  <c r="G67" i="32"/>
  <c r="G349" i="32"/>
  <c r="G206" i="32"/>
  <c r="G627" i="32"/>
  <c r="G263" i="32"/>
  <c r="G320" i="32"/>
  <c r="L657" i="32"/>
  <c r="G658" i="32"/>
  <c r="F939" i="21"/>
  <c r="D921" i="21"/>
  <c r="F838" i="32" s="1"/>
  <c r="F938" i="21"/>
  <c r="D920" i="21"/>
  <c r="F865" i="21"/>
  <c r="F864" i="21"/>
  <c r="F957" i="21"/>
  <c r="F956" i="21"/>
  <c r="L838" i="32" l="1"/>
  <c r="K838" i="32"/>
  <c r="K816" i="32" s="1"/>
  <c r="Q18" i="27" s="1"/>
  <c r="F832" i="21"/>
  <c r="F847" i="21"/>
  <c r="G390" i="32"/>
  <c r="L390" i="32" s="1"/>
  <c r="F848" i="21"/>
  <c r="G836" i="32"/>
  <c r="L836" i="32" s="1"/>
  <c r="F392" i="32"/>
  <c r="K395" i="32"/>
  <c r="L395" i="32"/>
  <c r="K397" i="32"/>
  <c r="L397" i="32"/>
  <c r="L396" i="32"/>
  <c r="K396" i="32"/>
  <c r="L394" i="32"/>
  <c r="K394" i="32"/>
  <c r="K393" i="32"/>
  <c r="L393" i="32"/>
  <c r="L658" i="32"/>
  <c r="G659" i="32"/>
  <c r="G321" i="32"/>
  <c r="G264" i="32"/>
  <c r="G628" i="32"/>
  <c r="G207" i="32"/>
  <c r="G350" i="32"/>
  <c r="L67" i="32"/>
  <c r="G68" i="32"/>
  <c r="G710" i="32"/>
  <c r="G690" i="32"/>
  <c r="G293" i="32"/>
  <c r="G236" i="32"/>
  <c r="G97" i="32"/>
  <c r="L96" i="32"/>
  <c r="F659" i="32"/>
  <c r="K658" i="32"/>
  <c r="F68" i="32"/>
  <c r="K67" i="32"/>
  <c r="F709" i="32"/>
  <c r="K708" i="32"/>
  <c r="F292" i="32"/>
  <c r="K291" i="32"/>
  <c r="F235" i="32"/>
  <c r="K234" i="32"/>
  <c r="F263" i="32"/>
  <c r="K262" i="32"/>
  <c r="F206" i="32"/>
  <c r="K205" i="32"/>
  <c r="F689" i="32"/>
  <c r="K688" i="32"/>
  <c r="F349" i="32"/>
  <c r="K348" i="32"/>
  <c r="F627" i="32"/>
  <c r="K626" i="32"/>
  <c r="F320" i="32"/>
  <c r="K319" i="32"/>
  <c r="F920" i="21"/>
  <c r="F921" i="21"/>
  <c r="F974" i="21"/>
  <c r="F975" i="21"/>
  <c r="F232" i="21"/>
  <c r="F230" i="21"/>
  <c r="F231" i="21"/>
  <c r="F236" i="21"/>
  <c r="F229" i="21"/>
  <c r="F13" i="21"/>
  <c r="F9" i="21"/>
  <c r="F8" i="21"/>
  <c r="F7" i="21"/>
  <c r="F849" i="21" l="1"/>
  <c r="L392" i="32"/>
  <c r="K392" i="32"/>
  <c r="K366" i="32" s="1"/>
  <c r="Q17" i="27" s="1"/>
  <c r="F321" i="32"/>
  <c r="K320" i="32"/>
  <c r="F628" i="32"/>
  <c r="K627" i="32"/>
  <c r="F350" i="32"/>
  <c r="K349" i="32"/>
  <c r="F690" i="32"/>
  <c r="L690" i="32" s="1"/>
  <c r="K689" i="32"/>
  <c r="F207" i="32"/>
  <c r="L207" i="32" s="1"/>
  <c r="K206" i="32"/>
  <c r="F264" i="32"/>
  <c r="K263" i="32"/>
  <c r="F236" i="32"/>
  <c r="K235" i="32"/>
  <c r="F293" i="32"/>
  <c r="K292" i="32"/>
  <c r="F710" i="32"/>
  <c r="L710" i="32" s="1"/>
  <c r="K709" i="32"/>
  <c r="F69" i="32"/>
  <c r="K68" i="32"/>
  <c r="F660" i="32"/>
  <c r="K659" i="32"/>
  <c r="G98" i="32"/>
  <c r="L97" i="32"/>
  <c r="G237" i="32"/>
  <c r="G294" i="32"/>
  <c r="L689" i="32"/>
  <c r="L709" i="32"/>
  <c r="L349" i="32"/>
  <c r="L206" i="32"/>
  <c r="L627" i="32"/>
  <c r="L263" i="32"/>
  <c r="L320" i="32"/>
  <c r="G691" i="32"/>
  <c r="G711" i="32"/>
  <c r="G69" i="32"/>
  <c r="L68" i="32"/>
  <c r="G351" i="32"/>
  <c r="L350" i="32"/>
  <c r="G208" i="32"/>
  <c r="G629" i="32"/>
  <c r="L628" i="32"/>
  <c r="G265" i="32"/>
  <c r="L264" i="32"/>
  <c r="G322" i="32"/>
  <c r="L321" i="32"/>
  <c r="G660" i="32"/>
  <c r="L659" i="32"/>
  <c r="L235" i="32"/>
  <c r="L292" i="32"/>
  <c r="F15" i="21"/>
  <c r="F1010" i="21"/>
  <c r="F992" i="21"/>
  <c r="F1011" i="21"/>
  <c r="F993" i="21"/>
  <c r="F233" i="21"/>
  <c r="F240" i="21" s="1"/>
  <c r="F10" i="21"/>
  <c r="G295" i="32" l="1"/>
  <c r="G238" i="32"/>
  <c r="L98" i="32"/>
  <c r="G99" i="32"/>
  <c r="F661" i="32"/>
  <c r="K660" i="32"/>
  <c r="F70" i="32"/>
  <c r="K69" i="32"/>
  <c r="F711" i="32"/>
  <c r="L711" i="32" s="1"/>
  <c r="K710" i="32"/>
  <c r="F294" i="32"/>
  <c r="K293" i="32"/>
  <c r="F237" i="32"/>
  <c r="K236" i="32"/>
  <c r="F265" i="32"/>
  <c r="L265" i="32" s="1"/>
  <c r="K264" i="32"/>
  <c r="F208" i="32"/>
  <c r="L208" i="32" s="1"/>
  <c r="K207" i="32"/>
  <c r="F691" i="32"/>
  <c r="L691" i="32" s="1"/>
  <c r="K690" i="32"/>
  <c r="F351" i="32"/>
  <c r="L351" i="32" s="1"/>
  <c r="K350" i="32"/>
  <c r="F629" i="32"/>
  <c r="L629" i="32" s="1"/>
  <c r="K628" i="32"/>
  <c r="F322" i="32"/>
  <c r="L322" i="32" s="1"/>
  <c r="K321" i="32"/>
  <c r="G661" i="32"/>
  <c r="L660" i="32"/>
  <c r="G323" i="32"/>
  <c r="G266" i="32"/>
  <c r="G630" i="32"/>
  <c r="G209" i="32"/>
  <c r="G352" i="32"/>
  <c r="G70" i="32"/>
  <c r="L69" i="32"/>
  <c r="G712" i="32"/>
  <c r="G692" i="32"/>
  <c r="L293" i="32"/>
  <c r="L236" i="32"/>
  <c r="V29" i="5"/>
  <c r="W29" i="5" s="1"/>
  <c r="F19" i="21"/>
  <c r="V9" i="5" s="1"/>
  <c r="W9" i="5" s="1"/>
  <c r="E1022" i="21"/>
  <c r="G146" i="32" s="1"/>
  <c r="L146" i="32" s="1"/>
  <c r="G693" i="32" l="1"/>
  <c r="G713" i="32"/>
  <c r="G71" i="32"/>
  <c r="L70" i="32"/>
  <c r="G353" i="32"/>
  <c r="G210" i="32"/>
  <c r="G631" i="32"/>
  <c r="G267" i="32"/>
  <c r="G324" i="32"/>
  <c r="G662" i="32"/>
  <c r="L661" i="32"/>
  <c r="F323" i="32"/>
  <c r="L323" i="32" s="1"/>
  <c r="K322" i="32"/>
  <c r="F630" i="32"/>
  <c r="L630" i="32" s="1"/>
  <c r="K629" i="32"/>
  <c r="F352" i="32"/>
  <c r="K351" i="32"/>
  <c r="F692" i="32"/>
  <c r="K691" i="32"/>
  <c r="F209" i="32"/>
  <c r="K208" i="32"/>
  <c r="F266" i="32"/>
  <c r="L266" i="32" s="1"/>
  <c r="K265" i="32"/>
  <c r="F238" i="32"/>
  <c r="L238" i="32" s="1"/>
  <c r="K237" i="32"/>
  <c r="F295" i="32"/>
  <c r="L295" i="32" s="1"/>
  <c r="K294" i="32"/>
  <c r="F712" i="32"/>
  <c r="K711" i="32"/>
  <c r="F71" i="32"/>
  <c r="K70" i="32"/>
  <c r="F662" i="32"/>
  <c r="K661" i="32"/>
  <c r="L237" i="32"/>
  <c r="L294" i="32"/>
  <c r="L99" i="32"/>
  <c r="G100" i="32"/>
  <c r="G239" i="32"/>
  <c r="G296" i="32"/>
  <c r="C175" i="22"/>
  <c r="E1747" i="22"/>
  <c r="D1030" i="21" s="1"/>
  <c r="F599" i="32" s="1"/>
  <c r="B860" i="21"/>
  <c r="E1730" i="22"/>
  <c r="D1009" i="21" s="1"/>
  <c r="E1729" i="22"/>
  <c r="D1008" i="21" s="1"/>
  <c r="C1726" i="22"/>
  <c r="B1004" i="21" s="1"/>
  <c r="E1714" i="22"/>
  <c r="E1713" i="22"/>
  <c r="E1712" i="22"/>
  <c r="E1686" i="22"/>
  <c r="D991" i="21" s="1"/>
  <c r="E1685" i="22"/>
  <c r="D990" i="21" s="1"/>
  <c r="C1682" i="22"/>
  <c r="B986" i="21" s="1"/>
  <c r="E1671" i="22"/>
  <c r="E1670" i="22"/>
  <c r="E1669" i="22"/>
  <c r="E1643" i="22"/>
  <c r="D973" i="21" s="1"/>
  <c r="E1642" i="22"/>
  <c r="D972" i="21" s="1"/>
  <c r="C1639" i="22"/>
  <c r="B968" i="21" s="1"/>
  <c r="E1627" i="22"/>
  <c r="E1626" i="22"/>
  <c r="E1625" i="22"/>
  <c r="E1599" i="22"/>
  <c r="D955" i="21" s="1"/>
  <c r="E1598" i="22"/>
  <c r="D954" i="21" s="1"/>
  <c r="C1595" i="22"/>
  <c r="B950" i="21" s="1"/>
  <c r="E1583" i="22"/>
  <c r="E1582" i="22"/>
  <c r="E1581" i="22"/>
  <c r="E1511" i="22"/>
  <c r="D919" i="21" s="1"/>
  <c r="E1510" i="22"/>
  <c r="D918" i="21" s="1"/>
  <c r="C1507" i="22"/>
  <c r="E1495" i="22"/>
  <c r="E1494" i="22"/>
  <c r="E1493" i="22"/>
  <c r="E1555" i="22"/>
  <c r="D937" i="21" s="1"/>
  <c r="E1554" i="22"/>
  <c r="D936" i="21" s="1"/>
  <c r="C1551" i="22"/>
  <c r="B932" i="21" s="1"/>
  <c r="E1539" i="22"/>
  <c r="E1538" i="22"/>
  <c r="E1537" i="22"/>
  <c r="E327" i="22"/>
  <c r="D320" i="21" s="1"/>
  <c r="E354" i="22"/>
  <c r="E341" i="22"/>
  <c r="D338" i="21" s="1"/>
  <c r="D299" i="21"/>
  <c r="E311" i="22"/>
  <c r="D296" i="21" s="1"/>
  <c r="F92" i="21"/>
  <c r="F83" i="22"/>
  <c r="B924" i="21"/>
  <c r="B942" i="21" s="1"/>
  <c r="B960" i="21" s="1"/>
  <c r="B978" i="21" s="1"/>
  <c r="B1014" i="21" s="1"/>
  <c r="B545" i="21" s="1"/>
  <c r="B937" i="21"/>
  <c r="B936" i="21"/>
  <c r="F317" i="21"/>
  <c r="F318" i="21" s="1"/>
  <c r="B314" i="21"/>
  <c r="B313" i="21"/>
  <c r="C301" i="21"/>
  <c r="E606" i="32" s="1"/>
  <c r="E607" i="32" s="1"/>
  <c r="E608" i="32" s="1"/>
  <c r="E609" i="32" s="1"/>
  <c r="E610" i="32" s="1"/>
  <c r="E611" i="32" s="1"/>
  <c r="E612" i="32" s="1"/>
  <c r="E613" i="32" s="1"/>
  <c r="C300" i="21"/>
  <c r="E472" i="32" s="1"/>
  <c r="E473" i="32" s="1"/>
  <c r="E474" i="32" s="1"/>
  <c r="E475" i="32" s="1"/>
  <c r="E476" i="32" s="1"/>
  <c r="E477" i="32" s="1"/>
  <c r="E478" i="32" s="1"/>
  <c r="E479" i="32" s="1"/>
  <c r="E174" i="21" l="1"/>
  <c r="G494" i="32" s="1"/>
  <c r="L494" i="32" s="1"/>
  <c r="E433" i="21"/>
  <c r="E287" i="21"/>
  <c r="K599" i="32"/>
  <c r="F437" i="32"/>
  <c r="K437" i="32" s="1"/>
  <c r="F439" i="32"/>
  <c r="K439" i="32" s="1"/>
  <c r="F440" i="32"/>
  <c r="L440" i="32" s="1"/>
  <c r="F441" i="32"/>
  <c r="L441" i="32" s="1"/>
  <c r="F436" i="32"/>
  <c r="K436" i="32" s="1"/>
  <c r="F438" i="32"/>
  <c r="L438" i="32" s="1"/>
  <c r="F423" i="32"/>
  <c r="D357" i="21"/>
  <c r="F544" i="32" s="1"/>
  <c r="F663" i="32"/>
  <c r="K662" i="32"/>
  <c r="F72" i="32"/>
  <c r="K71" i="32"/>
  <c r="F713" i="32"/>
  <c r="L713" i="32" s="1"/>
  <c r="K712" i="32"/>
  <c r="F296" i="32"/>
  <c r="L296" i="32" s="1"/>
  <c r="K295" i="32"/>
  <c r="F239" i="32"/>
  <c r="L239" i="32" s="1"/>
  <c r="K238" i="32"/>
  <c r="F267" i="32"/>
  <c r="L267" i="32" s="1"/>
  <c r="K266" i="32"/>
  <c r="F210" i="32"/>
  <c r="L210" i="32" s="1"/>
  <c r="K209" i="32"/>
  <c r="F693" i="32"/>
  <c r="L693" i="32" s="1"/>
  <c r="K692" i="32"/>
  <c r="F353" i="32"/>
  <c r="L353" i="32" s="1"/>
  <c r="K352" i="32"/>
  <c r="F631" i="32"/>
  <c r="L631" i="32" s="1"/>
  <c r="K630" i="32"/>
  <c r="F324" i="32"/>
  <c r="L324" i="32" s="1"/>
  <c r="K323" i="32"/>
  <c r="G663" i="32"/>
  <c r="L662" i="32"/>
  <c r="G325" i="32"/>
  <c r="G268" i="32"/>
  <c r="G632" i="32"/>
  <c r="G211" i="32"/>
  <c r="G354" i="32"/>
  <c r="G72" i="32"/>
  <c r="L71" i="32"/>
  <c r="G714" i="32"/>
  <c r="G694" i="32"/>
  <c r="F514" i="32"/>
  <c r="F509" i="32"/>
  <c r="G297" i="32"/>
  <c r="G240" i="32"/>
  <c r="L100" i="32"/>
  <c r="G101" i="32"/>
  <c r="L209" i="32"/>
  <c r="L352" i="32"/>
  <c r="L712" i="32"/>
  <c r="L692" i="32"/>
  <c r="F174" i="21"/>
  <c r="F175" i="21" s="1"/>
  <c r="F176" i="21" s="1"/>
  <c r="V23" i="5" s="1"/>
  <c r="W23" i="5" s="1"/>
  <c r="D60" i="21"/>
  <c r="F414" i="32" s="1"/>
  <c r="E304" i="21"/>
  <c r="G501" i="32" s="1"/>
  <c r="E1030" i="21"/>
  <c r="E1014" i="21"/>
  <c r="G598" i="32" s="1"/>
  <c r="E978" i="21"/>
  <c r="G596" i="32" s="1"/>
  <c r="E960" i="21"/>
  <c r="G595" i="32" s="1"/>
  <c r="E906" i="21"/>
  <c r="E869" i="21"/>
  <c r="G586" i="32" s="1"/>
  <c r="L586" i="32" s="1"/>
  <c r="S62" i="27"/>
  <c r="E996" i="21"/>
  <c r="G597" i="32" s="1"/>
  <c r="E942" i="21"/>
  <c r="G594" i="32" s="1"/>
  <c r="E924" i="21"/>
  <c r="G593" i="32" s="1"/>
  <c r="E545" i="21"/>
  <c r="E357" i="21"/>
  <c r="E338" i="21"/>
  <c r="E320" i="21"/>
  <c r="E397" i="21" s="1"/>
  <c r="G562" i="32" s="1"/>
  <c r="L562" i="32" s="1"/>
  <c r="F866" i="21"/>
  <c r="B869" i="21"/>
  <c r="B906" i="21" s="1"/>
  <c r="E1496" i="22"/>
  <c r="E1497" i="22" s="1"/>
  <c r="E1508" i="22" s="1"/>
  <c r="D915" i="21" s="1"/>
  <c r="E1628" i="22"/>
  <c r="E1629" i="22" s="1"/>
  <c r="E1639" i="22" s="1"/>
  <c r="D968" i="21" s="1"/>
  <c r="F185" i="32" s="1"/>
  <c r="E1715" i="22"/>
  <c r="E1716" i="22" s="1"/>
  <c r="E1727" i="22" s="1"/>
  <c r="D1005" i="21" s="1"/>
  <c r="F299" i="21"/>
  <c r="E316" i="22"/>
  <c r="D304" i="21" s="1"/>
  <c r="F501" i="32" s="1"/>
  <c r="E1540" i="22"/>
  <c r="E1541" i="22" s="1"/>
  <c r="E1552" i="22" s="1"/>
  <c r="D933" i="21" s="1"/>
  <c r="E1584" i="22"/>
  <c r="E1585" i="22" s="1"/>
  <c r="E1595" i="22" s="1"/>
  <c r="D950" i="21" s="1"/>
  <c r="E1672" i="22"/>
  <c r="E1673" i="22" s="1"/>
  <c r="E1683" i="22" s="1"/>
  <c r="D987" i="21" s="1"/>
  <c r="F1022" i="21"/>
  <c r="F1023" i="21" s="1"/>
  <c r="F1025" i="21"/>
  <c r="F1026" i="21"/>
  <c r="F1027" i="21"/>
  <c r="F384" i="21"/>
  <c r="F918" i="21"/>
  <c r="F954" i="21"/>
  <c r="F955" i="21"/>
  <c r="F990" i="21"/>
  <c r="F991" i="21"/>
  <c r="F536" i="21"/>
  <c r="F328" i="21"/>
  <c r="F330" i="21"/>
  <c r="F335" i="21"/>
  <c r="F354" i="21"/>
  <c r="F331" i="21"/>
  <c r="F334" i="21"/>
  <c r="F347" i="21"/>
  <c r="F348" i="21"/>
  <c r="F349" i="21"/>
  <c r="F350" i="21"/>
  <c r="F353" i="21"/>
  <c r="F313" i="21"/>
  <c r="F314" i="21"/>
  <c r="F385" i="21"/>
  <c r="F388" i="21"/>
  <c r="F919" i="21"/>
  <c r="F1008" i="21"/>
  <c r="F936" i="21"/>
  <c r="F937" i="21"/>
  <c r="F972" i="21"/>
  <c r="F973" i="21"/>
  <c r="F1009" i="21"/>
  <c r="F1012" i="21" s="1"/>
  <c r="D300" i="21"/>
  <c r="E315" i="22"/>
  <c r="D301" i="21" s="1"/>
  <c r="L436" i="32" l="1"/>
  <c r="G495" i="32"/>
  <c r="F287" i="21"/>
  <c r="F288" i="21" s="1"/>
  <c r="F289" i="21" s="1"/>
  <c r="V35" i="5" s="1"/>
  <c r="F1030" i="21"/>
  <c r="F1031" i="21" s="1"/>
  <c r="G599" i="32"/>
  <c r="L599" i="32" s="1"/>
  <c r="E454" i="21"/>
  <c r="G564" i="32"/>
  <c r="L564" i="32" s="1"/>
  <c r="F433" i="21"/>
  <c r="F434" i="21" s="1"/>
  <c r="F435" i="21" s="1"/>
  <c r="V123" i="5" s="1"/>
  <c r="K440" i="32"/>
  <c r="L437" i="32"/>
  <c r="K441" i="32"/>
  <c r="L439" i="32"/>
  <c r="F922" i="21"/>
  <c r="E562" i="21"/>
  <c r="G572" i="32" s="1"/>
  <c r="L572" i="32" s="1"/>
  <c r="G571" i="32"/>
  <c r="L571" i="32" s="1"/>
  <c r="F506" i="21"/>
  <c r="F906" i="21"/>
  <c r="F907" i="21" s="1"/>
  <c r="F908" i="21" s="1"/>
  <c r="V164" i="5" s="1"/>
  <c r="W164" i="5" s="1"/>
  <c r="G592" i="32"/>
  <c r="L592" i="32" s="1"/>
  <c r="K438" i="32"/>
  <c r="F144" i="32"/>
  <c r="F141" i="32"/>
  <c r="F145" i="32"/>
  <c r="F140" i="32"/>
  <c r="F184" i="32"/>
  <c r="L185" i="32"/>
  <c r="K185" i="32"/>
  <c r="F606" i="32"/>
  <c r="F41" i="32"/>
  <c r="F320" i="21"/>
  <c r="F321" i="21" s="1"/>
  <c r="G509" i="32"/>
  <c r="F357" i="21"/>
  <c r="F358" i="21" s="1"/>
  <c r="G544" i="32"/>
  <c r="G545" i="32" s="1"/>
  <c r="G502" i="32"/>
  <c r="L501" i="32"/>
  <c r="L101" i="32"/>
  <c r="G102" i="32"/>
  <c r="L102" i="32" s="1"/>
  <c r="G241" i="32"/>
  <c r="G298" i="32"/>
  <c r="F510" i="32"/>
  <c r="K509" i="32"/>
  <c r="F515" i="32"/>
  <c r="K514" i="32"/>
  <c r="K544" i="32"/>
  <c r="F545" i="32"/>
  <c r="F424" i="32"/>
  <c r="K423" i="32"/>
  <c r="L423" i="32"/>
  <c r="F472" i="32"/>
  <c r="F502" i="32"/>
  <c r="K501" i="32"/>
  <c r="F338" i="21"/>
  <c r="F339" i="21" s="1"/>
  <c r="G514" i="32"/>
  <c r="G695" i="32"/>
  <c r="G715" i="32"/>
  <c r="G73" i="32"/>
  <c r="L72" i="32"/>
  <c r="G355" i="32"/>
  <c r="G212" i="32"/>
  <c r="G633" i="32"/>
  <c r="G269" i="32"/>
  <c r="G326" i="32"/>
  <c r="G664" i="32"/>
  <c r="L663" i="32"/>
  <c r="F325" i="32"/>
  <c r="L325" i="32" s="1"/>
  <c r="K324" i="32"/>
  <c r="F632" i="32"/>
  <c r="L632" i="32" s="1"/>
  <c r="K631" i="32"/>
  <c r="F354" i="32"/>
  <c r="L354" i="32" s="1"/>
  <c r="K353" i="32"/>
  <c r="F694" i="32"/>
  <c r="L694" i="32" s="1"/>
  <c r="K693" i="32"/>
  <c r="F211" i="32"/>
  <c r="L211" i="32" s="1"/>
  <c r="K210" i="32"/>
  <c r="F268" i="32"/>
  <c r="L268" i="32" s="1"/>
  <c r="K267" i="32"/>
  <c r="F240" i="32"/>
  <c r="K239" i="32"/>
  <c r="F297" i="32"/>
  <c r="K296" i="32"/>
  <c r="F714" i="32"/>
  <c r="L714" i="32" s="1"/>
  <c r="K713" i="32"/>
  <c r="F73" i="32"/>
  <c r="K72" i="32"/>
  <c r="F664" i="32"/>
  <c r="K663" i="32"/>
  <c r="L414" i="32"/>
  <c r="K414" i="32"/>
  <c r="F397" i="21"/>
  <c r="E412" i="21"/>
  <c r="G563" i="32" s="1"/>
  <c r="L563" i="32" s="1"/>
  <c r="D61" i="21"/>
  <c r="E1507" i="22"/>
  <c r="D914" i="21" s="1"/>
  <c r="F80" i="21"/>
  <c r="F562" i="21"/>
  <c r="F563" i="21" s="1"/>
  <c r="F564" i="21" s="1"/>
  <c r="V141" i="5" s="1"/>
  <c r="F304" i="21"/>
  <c r="F305" i="21" s="1"/>
  <c r="F915" i="21"/>
  <c r="F968" i="21"/>
  <c r="E1640" i="22"/>
  <c r="D969" i="21" s="1"/>
  <c r="E1726" i="22"/>
  <c r="D1004" i="21" s="1"/>
  <c r="F1005" i="21"/>
  <c r="F987" i="21"/>
  <c r="F889" i="21"/>
  <c r="F890" i="21" s="1"/>
  <c r="E1682" i="22"/>
  <c r="D986" i="21" s="1"/>
  <c r="F994" i="21"/>
  <c r="F950" i="21"/>
  <c r="F940" i="21"/>
  <c r="F933" i="21"/>
  <c r="F867" i="21"/>
  <c r="F537" i="21"/>
  <c r="F538" i="21" s="1"/>
  <c r="E1551" i="22"/>
  <c r="D932" i="21" s="1"/>
  <c r="E1596" i="22"/>
  <c r="F395" i="21"/>
  <c r="F386" i="21"/>
  <c r="F296" i="21"/>
  <c r="F297" i="21" s="1"/>
  <c r="F301" i="21"/>
  <c r="F300" i="21"/>
  <c r="F355" i="21"/>
  <c r="F976" i="21"/>
  <c r="F91" i="21"/>
  <c r="F93" i="21" s="1"/>
  <c r="B338" i="21"/>
  <c r="B357" i="21" s="1"/>
  <c r="B320" i="21" s="1"/>
  <c r="B397" i="21" s="1"/>
  <c r="F958" i="21"/>
  <c r="T38" i="27"/>
  <c r="F332" i="21"/>
  <c r="F336" i="21"/>
  <c r="V71" i="5" s="1"/>
  <c r="W71" i="5" s="1"/>
  <c r="F1028" i="21"/>
  <c r="F315" i="21"/>
  <c r="F351" i="21"/>
  <c r="F507" i="21" l="1"/>
  <c r="V128" i="5" s="1"/>
  <c r="W128" i="5" s="1"/>
  <c r="F1032" i="21"/>
  <c r="V172" i="5" s="1"/>
  <c r="W172" i="5" s="1"/>
  <c r="E579" i="21"/>
  <c r="G573" i="32" s="1"/>
  <c r="L573" i="32" s="1"/>
  <c r="G565" i="32"/>
  <c r="L565" i="32" s="1"/>
  <c r="E469" i="21"/>
  <c r="F454" i="21"/>
  <c r="F455" i="21" s="1"/>
  <c r="F456" i="21" s="1"/>
  <c r="V124" i="5" s="1"/>
  <c r="E490" i="21"/>
  <c r="F398" i="21"/>
  <c r="F399" i="21" s="1"/>
  <c r="F143" i="32"/>
  <c r="F183" i="32"/>
  <c r="F186" i="32"/>
  <c r="F187" i="32"/>
  <c r="F182" i="32"/>
  <c r="K184" i="32"/>
  <c r="L184" i="32"/>
  <c r="L140" i="32"/>
  <c r="K140" i="32"/>
  <c r="K145" i="32"/>
  <c r="L145" i="32"/>
  <c r="K141" i="32"/>
  <c r="L141" i="32"/>
  <c r="L144" i="32"/>
  <c r="K144" i="32"/>
  <c r="F412" i="21"/>
  <c r="F413" i="21" s="1"/>
  <c r="F414" i="21" s="1"/>
  <c r="V122" i="5" s="1"/>
  <c r="W122" i="5" s="1"/>
  <c r="G515" i="32"/>
  <c r="L514" i="32"/>
  <c r="F473" i="32"/>
  <c r="K472" i="32"/>
  <c r="L472" i="32"/>
  <c r="F425" i="32"/>
  <c r="K424" i="32"/>
  <c r="L424" i="32"/>
  <c r="G546" i="32"/>
  <c r="L545" i="32"/>
  <c r="L509" i="32"/>
  <c r="G510" i="32"/>
  <c r="F42" i="32"/>
  <c r="K41" i="32"/>
  <c r="L41" i="32"/>
  <c r="F607" i="32"/>
  <c r="K606" i="32"/>
  <c r="L606" i="32"/>
  <c r="F665" i="32"/>
  <c r="K664" i="32"/>
  <c r="F74" i="32"/>
  <c r="K73" i="32"/>
  <c r="F715" i="32"/>
  <c r="K715" i="32" s="1"/>
  <c r="K714" i="32"/>
  <c r="F298" i="32"/>
  <c r="K298" i="32" s="1"/>
  <c r="K297" i="32"/>
  <c r="F241" i="32"/>
  <c r="K241" i="32" s="1"/>
  <c r="K240" i="32"/>
  <c r="F269" i="32"/>
  <c r="K268" i="32"/>
  <c r="F212" i="32"/>
  <c r="L212" i="32" s="1"/>
  <c r="K211" i="32"/>
  <c r="F695" i="32"/>
  <c r="K695" i="32" s="1"/>
  <c r="K694" i="32"/>
  <c r="F355" i="32"/>
  <c r="K355" i="32" s="1"/>
  <c r="K354" i="32"/>
  <c r="F633" i="32"/>
  <c r="K632" i="32"/>
  <c r="F326" i="32"/>
  <c r="K325" i="32"/>
  <c r="L664" i="32"/>
  <c r="G665" i="32"/>
  <c r="L326" i="32"/>
  <c r="G327" i="32"/>
  <c r="L269" i="32"/>
  <c r="G270" i="32"/>
  <c r="L633" i="32"/>
  <c r="G634" i="32"/>
  <c r="G213" i="32"/>
  <c r="L73" i="32"/>
  <c r="G74" i="32"/>
  <c r="F503" i="32"/>
  <c r="K502" i="32"/>
  <c r="K545" i="32"/>
  <c r="F546" i="32"/>
  <c r="F516" i="32"/>
  <c r="K515" i="32"/>
  <c r="F511" i="32"/>
  <c r="K510" i="32"/>
  <c r="G503" i="32"/>
  <c r="L502" i="32"/>
  <c r="L298" i="32"/>
  <c r="L297" i="32"/>
  <c r="L240" i="32"/>
  <c r="G496" i="32"/>
  <c r="L495" i="32"/>
  <c r="F81" i="21"/>
  <c r="V15" i="5" s="1"/>
  <c r="W15" i="5" s="1"/>
  <c r="F465" i="32"/>
  <c r="F141" i="21"/>
  <c r="F142" i="21" s="1"/>
  <c r="V19" i="5" s="1"/>
  <c r="W19" i="5" s="1"/>
  <c r="F914" i="21"/>
  <c r="F916" i="21" s="1"/>
  <c r="E1515" i="22"/>
  <c r="D924" i="21" s="1"/>
  <c r="V36" i="5"/>
  <c r="W35" i="5"/>
  <c r="E1647" i="22"/>
  <c r="D978" i="21" s="1"/>
  <c r="F969" i="21"/>
  <c r="F970" i="21" s="1"/>
  <c r="F1004" i="21"/>
  <c r="F1006" i="21" s="1"/>
  <c r="E1734" i="22"/>
  <c r="D1014" i="21" s="1"/>
  <c r="W123" i="5"/>
  <c r="V161" i="5"/>
  <c r="W161" i="5" s="1"/>
  <c r="E1559" i="22"/>
  <c r="D942" i="21" s="1"/>
  <c r="E1690" i="22"/>
  <c r="D996" i="21" s="1"/>
  <c r="F986" i="21"/>
  <c r="E1603" i="22"/>
  <c r="D960" i="21" s="1"/>
  <c r="D951" i="21"/>
  <c r="F932" i="21"/>
  <c r="F934" i="21" s="1"/>
  <c r="F111" i="21"/>
  <c r="F112" i="21" s="1"/>
  <c r="V17" i="5" s="1"/>
  <c r="W17" i="5" s="1"/>
  <c r="F869" i="21"/>
  <c r="F870" i="21" s="1"/>
  <c r="F861" i="21"/>
  <c r="F545" i="21"/>
  <c r="F302" i="21"/>
  <c r="F306" i="21" s="1"/>
  <c r="F322" i="21"/>
  <c r="F359" i="21"/>
  <c r="V91" i="5" s="1"/>
  <c r="V92" i="5" s="1"/>
  <c r="F340" i="21"/>
  <c r="F579" i="21" l="1"/>
  <c r="F580" i="21" s="1"/>
  <c r="F581" i="21" s="1"/>
  <c r="V142" i="5" s="1"/>
  <c r="E596" i="21"/>
  <c r="E613" i="21" s="1"/>
  <c r="G567" i="32"/>
  <c r="L567" i="32" s="1"/>
  <c r="F490" i="21"/>
  <c r="F491" i="21" s="1"/>
  <c r="F492" i="21" s="1"/>
  <c r="V126" i="5" s="1"/>
  <c r="W126" i="5" s="1"/>
  <c r="G566" i="32"/>
  <c r="L566" i="32" s="1"/>
  <c r="F469" i="21"/>
  <c r="F470" i="21" s="1"/>
  <c r="F471" i="21" s="1"/>
  <c r="V125" i="5" s="1"/>
  <c r="W125" i="5" s="1"/>
  <c r="K677" i="32"/>
  <c r="Q65" i="27" s="1"/>
  <c r="T65" i="27" s="1"/>
  <c r="K697" i="32"/>
  <c r="Q66" i="27" s="1"/>
  <c r="T66" i="27" s="1"/>
  <c r="F595" i="32"/>
  <c r="F597" i="32"/>
  <c r="F596" i="32"/>
  <c r="F593" i="32"/>
  <c r="K182" i="32"/>
  <c r="L182" i="32"/>
  <c r="L187" i="32"/>
  <c r="K187" i="32"/>
  <c r="K186" i="32"/>
  <c r="L186" i="32"/>
  <c r="L183" i="32"/>
  <c r="K183" i="32"/>
  <c r="F142" i="32"/>
  <c r="F594" i="32"/>
  <c r="F598" i="32"/>
  <c r="K143" i="32"/>
  <c r="L143" i="32"/>
  <c r="L695" i="32"/>
  <c r="L355" i="32"/>
  <c r="L715" i="32"/>
  <c r="L241" i="32"/>
  <c r="L503" i="32"/>
  <c r="G504" i="32"/>
  <c r="F512" i="32"/>
  <c r="K511" i="32"/>
  <c r="F517" i="32"/>
  <c r="K516" i="32"/>
  <c r="F504" i="32"/>
  <c r="K503" i="32"/>
  <c r="F327" i="32"/>
  <c r="L327" i="32" s="1"/>
  <c r="K326" i="32"/>
  <c r="F634" i="32"/>
  <c r="L634" i="32" s="1"/>
  <c r="K633" i="32"/>
  <c r="F213" i="32"/>
  <c r="L213" i="32" s="1"/>
  <c r="K212" i="32"/>
  <c r="F270" i="32"/>
  <c r="L270" i="32" s="1"/>
  <c r="K269" i="32"/>
  <c r="F75" i="32"/>
  <c r="K74" i="32"/>
  <c r="F666" i="32"/>
  <c r="K665" i="32"/>
  <c r="F43" i="32"/>
  <c r="K42" i="32"/>
  <c r="L42" i="32"/>
  <c r="G547" i="32"/>
  <c r="L546" i="32"/>
  <c r="F474" i="32"/>
  <c r="K473" i="32"/>
  <c r="L473" i="32"/>
  <c r="G516" i="32"/>
  <c r="L515" i="32"/>
  <c r="V93" i="5"/>
  <c r="V94" i="5" s="1"/>
  <c r="V95" i="5" s="1"/>
  <c r="V96" i="5" s="1"/>
  <c r="V97" i="5" s="1"/>
  <c r="V98" i="5" s="1"/>
  <c r="V99" i="5" s="1"/>
  <c r="V100" i="5" s="1"/>
  <c r="V101" i="5" s="1"/>
  <c r="V102" i="5" s="1"/>
  <c r="V103" i="5" s="1"/>
  <c r="V104" i="5" s="1"/>
  <c r="V105" i="5" s="1"/>
  <c r="V106" i="5" s="1"/>
  <c r="V107" i="5" s="1"/>
  <c r="V108" i="5" s="1"/>
  <c r="W92" i="5"/>
  <c r="F547" i="32"/>
  <c r="K546" i="32"/>
  <c r="L74" i="32"/>
  <c r="G75" i="32"/>
  <c r="G214" i="32"/>
  <c r="G635" i="32"/>
  <c r="G271" i="32"/>
  <c r="G328" i="32"/>
  <c r="L665" i="32"/>
  <c r="G666" i="32"/>
  <c r="F608" i="32"/>
  <c r="K607" i="32"/>
  <c r="L607" i="32"/>
  <c r="G511" i="32"/>
  <c r="L510" i="32"/>
  <c r="F426" i="32"/>
  <c r="K425" i="32"/>
  <c r="L425" i="32"/>
  <c r="L496" i="32"/>
  <c r="G497" i="32"/>
  <c r="L465" i="32"/>
  <c r="K465" i="32"/>
  <c r="F924" i="21"/>
  <c r="F925" i="21" s="1"/>
  <c r="F978" i="21"/>
  <c r="F979" i="21" s="1"/>
  <c r="F980" i="21" s="1"/>
  <c r="W61" i="5"/>
  <c r="W91" i="5"/>
  <c r="V87" i="5"/>
  <c r="V76" i="5"/>
  <c r="V62" i="5"/>
  <c r="V81" i="5"/>
  <c r="V75" i="5"/>
  <c r="V70" i="5"/>
  <c r="W60" i="5"/>
  <c r="V55" i="5"/>
  <c r="V57" i="5"/>
  <c r="W57" i="5" s="1"/>
  <c r="W54" i="5"/>
  <c r="W53" i="5"/>
  <c r="W124" i="5"/>
  <c r="V121" i="5"/>
  <c r="W121" i="5" s="1"/>
  <c r="V49" i="5"/>
  <c r="V48" i="5"/>
  <c r="W48" i="5" s="1"/>
  <c r="V47" i="5"/>
  <c r="W47" i="5" s="1"/>
  <c r="V37" i="5"/>
  <c r="W36" i="5"/>
  <c r="F1014" i="21"/>
  <c r="F1015" i="21" s="1"/>
  <c r="F1016" i="21" s="1"/>
  <c r="F96" i="21"/>
  <c r="F942" i="21"/>
  <c r="F943" i="21" s="1"/>
  <c r="F944" i="21" s="1"/>
  <c r="F996" i="21"/>
  <c r="F997" i="21" s="1"/>
  <c r="F988" i="21"/>
  <c r="F960" i="21"/>
  <c r="F961" i="21" s="1"/>
  <c r="F951" i="21"/>
  <c r="F952" i="21" s="1"/>
  <c r="F546" i="21"/>
  <c r="F547" i="21" s="1"/>
  <c r="F862" i="21"/>
  <c r="F871" i="21" s="1"/>
  <c r="F596" i="21" l="1"/>
  <c r="F597" i="21" s="1"/>
  <c r="F598" i="21" s="1"/>
  <c r="V143" i="5" s="1"/>
  <c r="G574" i="32"/>
  <c r="L574" i="32" s="1"/>
  <c r="K148" i="32"/>
  <c r="Q33" i="27" s="1"/>
  <c r="G575" i="32"/>
  <c r="L575" i="32" s="1"/>
  <c r="F613" i="21"/>
  <c r="F614" i="21" s="1"/>
  <c r="F615" i="21" s="1"/>
  <c r="E630" i="21"/>
  <c r="G576" i="32" s="1"/>
  <c r="L576" i="32" s="1"/>
  <c r="F926" i="21"/>
  <c r="V165" i="5" s="1"/>
  <c r="W165" i="5" s="1"/>
  <c r="K598" i="32"/>
  <c r="L598" i="32"/>
  <c r="K594" i="32"/>
  <c r="L594" i="32"/>
  <c r="L142" i="32"/>
  <c r="K142" i="32"/>
  <c r="L593" i="32"/>
  <c r="K593" i="32"/>
  <c r="K596" i="32"/>
  <c r="L596" i="32"/>
  <c r="L597" i="32"/>
  <c r="K597" i="32"/>
  <c r="L595" i="32"/>
  <c r="K595" i="32"/>
  <c r="W37" i="5"/>
  <c r="V38" i="5"/>
  <c r="F427" i="32"/>
  <c r="K426" i="32"/>
  <c r="L426" i="32"/>
  <c r="G512" i="32"/>
  <c r="L511" i="32"/>
  <c r="G667" i="32"/>
  <c r="L666" i="32"/>
  <c r="G329" i="32"/>
  <c r="G272" i="32"/>
  <c r="G636" i="32"/>
  <c r="G215" i="32"/>
  <c r="G76" i="32"/>
  <c r="L75" i="32"/>
  <c r="F475" i="32"/>
  <c r="K474" i="32"/>
  <c r="L474" i="32"/>
  <c r="G548" i="32"/>
  <c r="L547" i="32"/>
  <c r="F667" i="32"/>
  <c r="K666" i="32"/>
  <c r="F76" i="32"/>
  <c r="K75" i="32"/>
  <c r="F271" i="32"/>
  <c r="K270" i="32"/>
  <c r="F214" i="32"/>
  <c r="K213" i="32"/>
  <c r="F635" i="32"/>
  <c r="K634" i="32"/>
  <c r="F328" i="32"/>
  <c r="K327" i="32"/>
  <c r="F505" i="32"/>
  <c r="K504" i="32"/>
  <c r="F518" i="32"/>
  <c r="K517" i="32"/>
  <c r="F513" i="32"/>
  <c r="K513" i="32" s="1"/>
  <c r="K512" i="32"/>
  <c r="F609" i="32"/>
  <c r="K608" i="32"/>
  <c r="L608" i="32"/>
  <c r="F548" i="32"/>
  <c r="K547" i="32"/>
  <c r="G517" i="32"/>
  <c r="L516" i="32"/>
  <c r="F44" i="32"/>
  <c r="K43" i="32"/>
  <c r="L43" i="32"/>
  <c r="L504" i="32"/>
  <c r="G505" i="32"/>
  <c r="G498" i="32"/>
  <c r="L497" i="32"/>
  <c r="V140" i="5"/>
  <c r="F97" i="21"/>
  <c r="V16" i="5" s="1"/>
  <c r="V168" i="5"/>
  <c r="W168" i="5" s="1"/>
  <c r="V155" i="5"/>
  <c r="V46" i="5"/>
  <c r="W46" i="5" s="1"/>
  <c r="W45" i="5"/>
  <c r="V69" i="5"/>
  <c r="W70" i="5"/>
  <c r="V82" i="5"/>
  <c r="W81" i="5"/>
  <c r="V77" i="5"/>
  <c r="W76" i="5"/>
  <c r="W103" i="5"/>
  <c r="W97" i="5"/>
  <c r="W96" i="5"/>
  <c r="V44" i="5"/>
  <c r="W44" i="5" s="1"/>
  <c r="W43" i="5"/>
  <c r="V50" i="5"/>
  <c r="W50" i="5" s="1"/>
  <c r="W49" i="5"/>
  <c r="V56" i="5"/>
  <c r="W56" i="5" s="1"/>
  <c r="W55" i="5"/>
  <c r="V74" i="5"/>
  <c r="W75" i="5"/>
  <c r="V63" i="5"/>
  <c r="W62" i="5"/>
  <c r="V88" i="5"/>
  <c r="W88" i="5" s="1"/>
  <c r="W87" i="5"/>
  <c r="W99" i="5"/>
  <c r="W98" i="5"/>
  <c r="W94" i="5"/>
  <c r="W95" i="5"/>
  <c r="W100" i="5"/>
  <c r="V170" i="5"/>
  <c r="W170" i="5" s="1"/>
  <c r="V166" i="5"/>
  <c r="W166" i="5" s="1"/>
  <c r="F998" i="21"/>
  <c r="F962" i="21"/>
  <c r="V167" i="5" s="1"/>
  <c r="W167" i="5" s="1"/>
  <c r="T35" i="27"/>
  <c r="E647" i="21" l="1"/>
  <c r="G577" i="32" s="1"/>
  <c r="L577" i="32" s="1"/>
  <c r="F630" i="21"/>
  <c r="F631" i="21" s="1"/>
  <c r="F632" i="21" s="1"/>
  <c r="L505" i="32"/>
  <c r="G506" i="32"/>
  <c r="F610" i="32"/>
  <c r="K609" i="32"/>
  <c r="L609" i="32"/>
  <c r="F519" i="32"/>
  <c r="K518" i="32"/>
  <c r="F506" i="32"/>
  <c r="K505" i="32"/>
  <c r="F329" i="32"/>
  <c r="L329" i="32" s="1"/>
  <c r="K328" i="32"/>
  <c r="F636" i="32"/>
  <c r="L636" i="32" s="1"/>
  <c r="K635" i="32"/>
  <c r="F215" i="32"/>
  <c r="L215" i="32" s="1"/>
  <c r="K214" i="32"/>
  <c r="F272" i="32"/>
  <c r="L272" i="32" s="1"/>
  <c r="K271" i="32"/>
  <c r="F77" i="32"/>
  <c r="K76" i="32"/>
  <c r="F668" i="32"/>
  <c r="K667" i="32"/>
  <c r="G549" i="32"/>
  <c r="L548" i="32"/>
  <c r="F428" i="32"/>
  <c r="K427" i="32"/>
  <c r="L427" i="32"/>
  <c r="L214" i="32"/>
  <c r="L635" i="32"/>
  <c r="L271" i="32"/>
  <c r="L328" i="32"/>
  <c r="F45" i="32"/>
  <c r="K44" i="32"/>
  <c r="L44" i="32"/>
  <c r="L517" i="32"/>
  <c r="G518" i="32"/>
  <c r="F549" i="32"/>
  <c r="K548" i="32"/>
  <c r="F476" i="32"/>
  <c r="K475" i="32"/>
  <c r="L475" i="32"/>
  <c r="G77" i="32"/>
  <c r="L76" i="32"/>
  <c r="G216" i="32"/>
  <c r="G637" i="32"/>
  <c r="G273" i="32"/>
  <c r="G330" i="32"/>
  <c r="G668" i="32"/>
  <c r="L667" i="32"/>
  <c r="G513" i="32"/>
  <c r="L513" i="32" s="1"/>
  <c r="L512" i="32"/>
  <c r="W38" i="5"/>
  <c r="V39" i="5"/>
  <c r="G499" i="32"/>
  <c r="L498" i="32"/>
  <c r="E664" i="21"/>
  <c r="G578" i="32" s="1"/>
  <c r="L578" i="32" s="1"/>
  <c r="F647" i="21"/>
  <c r="F648" i="21" s="1"/>
  <c r="F649" i="21" s="1"/>
  <c r="W102" i="5"/>
  <c r="W101" i="5"/>
  <c r="W63" i="5"/>
  <c r="V64" i="5"/>
  <c r="V73" i="5"/>
  <c r="W74" i="5"/>
  <c r="W140" i="5"/>
  <c r="W104" i="5"/>
  <c r="V78" i="5"/>
  <c r="W77" i="5"/>
  <c r="V83" i="5"/>
  <c r="W82" i="5"/>
  <c r="V68" i="5"/>
  <c r="W68" i="5" s="1"/>
  <c r="W69" i="5"/>
  <c r="W144" i="5"/>
  <c r="W155" i="5"/>
  <c r="V169" i="5"/>
  <c r="W169" i="5" s="1"/>
  <c r="W16" i="5"/>
  <c r="T36" i="27"/>
  <c r="W39" i="5" l="1"/>
  <c r="V40" i="5"/>
  <c r="W40" i="5" s="1"/>
  <c r="F477" i="32"/>
  <c r="K476" i="32"/>
  <c r="L476" i="32"/>
  <c r="L518" i="32"/>
  <c r="G519" i="32"/>
  <c r="F46" i="32"/>
  <c r="K45" i="32"/>
  <c r="L45" i="32"/>
  <c r="F611" i="32"/>
  <c r="K610" i="32"/>
  <c r="L610" i="32"/>
  <c r="G669" i="32"/>
  <c r="L668" i="32"/>
  <c r="G331" i="32"/>
  <c r="G274" i="32"/>
  <c r="G638" i="32"/>
  <c r="G217" i="32"/>
  <c r="G78" i="32"/>
  <c r="L77" i="32"/>
  <c r="K549" i="32"/>
  <c r="F550" i="32"/>
  <c r="F429" i="32"/>
  <c r="K428" i="32"/>
  <c r="L428" i="32"/>
  <c r="G550" i="32"/>
  <c r="L549" i="32"/>
  <c r="F669" i="32"/>
  <c r="K668" i="32"/>
  <c r="F78" i="32"/>
  <c r="K77" i="32"/>
  <c r="F273" i="32"/>
  <c r="K272" i="32"/>
  <c r="F216" i="32"/>
  <c r="K215" i="32"/>
  <c r="F637" i="32"/>
  <c r="K636" i="32"/>
  <c r="F330" i="32"/>
  <c r="K329" i="32"/>
  <c r="F507" i="32"/>
  <c r="K506" i="32"/>
  <c r="F520" i="32"/>
  <c r="K519" i="32"/>
  <c r="G507" i="32"/>
  <c r="L506" i="32"/>
  <c r="G500" i="32"/>
  <c r="L500" i="32" s="1"/>
  <c r="L499" i="32"/>
  <c r="F664" i="21"/>
  <c r="F665" i="21" s="1"/>
  <c r="F666" i="21" s="1"/>
  <c r="E681" i="21"/>
  <c r="G579" i="32" s="1"/>
  <c r="L579" i="32" s="1"/>
  <c r="W145" i="5"/>
  <c r="V84" i="5"/>
  <c r="W83" i="5"/>
  <c r="V79" i="5"/>
  <c r="W78" i="5"/>
  <c r="W105" i="5"/>
  <c r="W141" i="5"/>
  <c r="V72" i="5"/>
  <c r="W72" i="5" s="1"/>
  <c r="W73" i="5"/>
  <c r="V65" i="5"/>
  <c r="W64" i="5"/>
  <c r="L507" i="32" l="1"/>
  <c r="G508" i="32"/>
  <c r="F521" i="32"/>
  <c r="K520" i="32"/>
  <c r="F508" i="32"/>
  <c r="K508" i="32" s="1"/>
  <c r="K507" i="32"/>
  <c r="F331" i="32"/>
  <c r="L331" i="32" s="1"/>
  <c r="K330" i="32"/>
  <c r="F638" i="32"/>
  <c r="L638" i="32" s="1"/>
  <c r="K637" i="32"/>
  <c r="F217" i="32"/>
  <c r="L217" i="32" s="1"/>
  <c r="K216" i="32"/>
  <c r="F274" i="32"/>
  <c r="L274" i="32" s="1"/>
  <c r="K273" i="32"/>
  <c r="F79" i="32"/>
  <c r="K78" i="32"/>
  <c r="F670" i="32"/>
  <c r="K669" i="32"/>
  <c r="G551" i="32"/>
  <c r="L550" i="32"/>
  <c r="F551" i="32"/>
  <c r="K550" i="32"/>
  <c r="F612" i="32"/>
  <c r="K611" i="32"/>
  <c r="L611" i="32"/>
  <c r="G520" i="32"/>
  <c r="L519" i="32"/>
  <c r="F478" i="32"/>
  <c r="K477" i="32"/>
  <c r="L477" i="32"/>
  <c r="L216" i="32"/>
  <c r="L637" i="32"/>
  <c r="L273" i="32"/>
  <c r="L330" i="32"/>
  <c r="F430" i="32"/>
  <c r="K429" i="32"/>
  <c r="L429" i="32"/>
  <c r="G79" i="32"/>
  <c r="L78" i="32"/>
  <c r="G218" i="32"/>
  <c r="G639" i="32"/>
  <c r="G275" i="32"/>
  <c r="G332" i="32"/>
  <c r="G670" i="32"/>
  <c r="L669" i="32"/>
  <c r="F47" i="32"/>
  <c r="K46" i="32"/>
  <c r="L46" i="32"/>
  <c r="F681" i="21"/>
  <c r="F682" i="21" s="1"/>
  <c r="F683" i="21" s="1"/>
  <c r="V148" i="5" s="1"/>
  <c r="W148" i="5" s="1"/>
  <c r="E698" i="21"/>
  <c r="V66" i="5"/>
  <c r="W65" i="5"/>
  <c r="W106" i="5"/>
  <c r="V80" i="5"/>
  <c r="W80" i="5" s="1"/>
  <c r="W79" i="5"/>
  <c r="V85" i="5"/>
  <c r="W84" i="5"/>
  <c r="W147" i="5"/>
  <c r="W146" i="5"/>
  <c r="W143" i="5"/>
  <c r="W142" i="5"/>
  <c r="E715" i="21" l="1"/>
  <c r="G581" i="32" s="1"/>
  <c r="L581" i="32" s="1"/>
  <c r="G580" i="32"/>
  <c r="L580" i="32" s="1"/>
  <c r="F48" i="32"/>
  <c r="K47" i="32"/>
  <c r="L47" i="32"/>
  <c r="G671" i="32"/>
  <c r="L670" i="32"/>
  <c r="G333" i="32"/>
  <c r="G276" i="32"/>
  <c r="G640" i="32"/>
  <c r="G219" i="32"/>
  <c r="G80" i="32"/>
  <c r="L79" i="32"/>
  <c r="K430" i="32"/>
  <c r="L430" i="32"/>
  <c r="F613" i="32"/>
  <c r="K612" i="32"/>
  <c r="L612" i="32"/>
  <c r="F552" i="32"/>
  <c r="K551" i="32"/>
  <c r="G552" i="32"/>
  <c r="L551" i="32"/>
  <c r="F671" i="32"/>
  <c r="K670" i="32"/>
  <c r="F80" i="32"/>
  <c r="K79" i="32"/>
  <c r="F275" i="32"/>
  <c r="K274" i="32"/>
  <c r="F218" i="32"/>
  <c r="K217" i="32"/>
  <c r="F639" i="32"/>
  <c r="K638" i="32"/>
  <c r="F332" i="32"/>
  <c r="K331" i="32"/>
  <c r="F522" i="32"/>
  <c r="K521" i="32"/>
  <c r="F479" i="32"/>
  <c r="K478" i="32"/>
  <c r="L478" i="32"/>
  <c r="L520" i="32"/>
  <c r="G521" i="32"/>
  <c r="L508" i="32"/>
  <c r="F715" i="21"/>
  <c r="F716" i="21" s="1"/>
  <c r="F717" i="21" s="1"/>
  <c r="V150" i="5" s="1"/>
  <c r="W150" i="5" s="1"/>
  <c r="F698" i="21"/>
  <c r="F699" i="21" s="1"/>
  <c r="F700" i="21" s="1"/>
  <c r="V149" i="5" s="1"/>
  <c r="W149" i="5" s="1"/>
  <c r="V86" i="5"/>
  <c r="W86" i="5" s="1"/>
  <c r="W85" i="5"/>
  <c r="W108" i="5"/>
  <c r="W107" i="5"/>
  <c r="W66" i="5"/>
  <c r="V67" i="5"/>
  <c r="K413" i="32" l="1"/>
  <c r="Q45" i="27" s="1"/>
  <c r="T45" i="27" s="1"/>
  <c r="E732" i="21"/>
  <c r="G582" i="32" s="1"/>
  <c r="L582" i="32" s="1"/>
  <c r="G522" i="32"/>
  <c r="L521" i="32"/>
  <c r="K479" i="32"/>
  <c r="L479" i="32"/>
  <c r="F523" i="32"/>
  <c r="K522" i="32"/>
  <c r="F333" i="32"/>
  <c r="L333" i="32" s="1"/>
  <c r="K332" i="32"/>
  <c r="F640" i="32"/>
  <c r="L640" i="32" s="1"/>
  <c r="K639" i="32"/>
  <c r="F219" i="32"/>
  <c r="L219" i="32" s="1"/>
  <c r="K218" i="32"/>
  <c r="F276" i="32"/>
  <c r="L276" i="32" s="1"/>
  <c r="K275" i="32"/>
  <c r="F81" i="32"/>
  <c r="K80" i="32"/>
  <c r="F672" i="32"/>
  <c r="K671" i="32"/>
  <c r="G553" i="32"/>
  <c r="L552" i="32"/>
  <c r="F553" i="32"/>
  <c r="K552" i="32"/>
  <c r="K48" i="32"/>
  <c r="L48" i="32"/>
  <c r="L218" i="32"/>
  <c r="L639" i="32"/>
  <c r="L275" i="32"/>
  <c r="L332" i="32"/>
  <c r="K613" i="32"/>
  <c r="K605" i="32" s="1"/>
  <c r="Q48" i="27" s="1"/>
  <c r="L613" i="32"/>
  <c r="G81" i="32"/>
  <c r="L80" i="32"/>
  <c r="G220" i="32"/>
  <c r="G641" i="32"/>
  <c r="G277" i="32"/>
  <c r="G334" i="32"/>
  <c r="G672" i="32"/>
  <c r="L671" i="32"/>
  <c r="E749" i="21"/>
  <c r="G583" i="32" s="1"/>
  <c r="L583" i="32" s="1"/>
  <c r="W67" i="5"/>
  <c r="W93" i="5"/>
  <c r="K464" i="32" l="1"/>
  <c r="Q46" i="27" s="1"/>
  <c r="F732" i="21"/>
  <c r="F733" i="21" s="1"/>
  <c r="F734" i="21" s="1"/>
  <c r="V151" i="5" s="1"/>
  <c r="W151" i="5" s="1"/>
  <c r="G673" i="32"/>
  <c r="L672" i="32"/>
  <c r="G335" i="32"/>
  <c r="G278" i="32"/>
  <c r="G642" i="32"/>
  <c r="G221" i="32"/>
  <c r="G82" i="32"/>
  <c r="L81" i="32"/>
  <c r="F554" i="32"/>
  <c r="K553" i="32"/>
  <c r="G554" i="32"/>
  <c r="L553" i="32"/>
  <c r="F673" i="32"/>
  <c r="K672" i="32"/>
  <c r="F82" i="32"/>
  <c r="K81" i="32"/>
  <c r="F277" i="32"/>
  <c r="K276" i="32"/>
  <c r="F220" i="32"/>
  <c r="L220" i="32" s="1"/>
  <c r="K219" i="32"/>
  <c r="F641" i="32"/>
  <c r="K640" i="32"/>
  <c r="F334" i="32"/>
  <c r="K333" i="32"/>
  <c r="F524" i="32"/>
  <c r="K523" i="32"/>
  <c r="G523" i="32"/>
  <c r="L522" i="32"/>
  <c r="F749" i="21"/>
  <c r="F750" i="21" s="1"/>
  <c r="F751" i="21" s="1"/>
  <c r="V152" i="5" s="1"/>
  <c r="W152" i="5" s="1"/>
  <c r="E766" i="21"/>
  <c r="G584" i="32" s="1"/>
  <c r="L584" i="32" s="1"/>
  <c r="G524" i="32" l="1"/>
  <c r="L523" i="32"/>
  <c r="F525" i="32"/>
  <c r="K524" i="32"/>
  <c r="F335" i="32"/>
  <c r="L335" i="32" s="1"/>
  <c r="K334" i="32"/>
  <c r="F642" i="32"/>
  <c r="L642" i="32" s="1"/>
  <c r="K641" i="32"/>
  <c r="F221" i="32"/>
  <c r="L221" i="32" s="1"/>
  <c r="K220" i="32"/>
  <c r="F278" i="32"/>
  <c r="L278" i="32" s="1"/>
  <c r="K277" i="32"/>
  <c r="F83" i="32"/>
  <c r="K82" i="32"/>
  <c r="F674" i="32"/>
  <c r="K673" i="32"/>
  <c r="G555" i="32"/>
  <c r="L554" i="32"/>
  <c r="F555" i="32"/>
  <c r="K554" i="32"/>
  <c r="G83" i="32"/>
  <c r="L82" i="32"/>
  <c r="G222" i="32"/>
  <c r="G643" i="32"/>
  <c r="G279" i="32"/>
  <c r="G336" i="32"/>
  <c r="G674" i="32"/>
  <c r="L673" i="32"/>
  <c r="L641" i="32"/>
  <c r="L277" i="32"/>
  <c r="L334" i="32"/>
  <c r="F766" i="21"/>
  <c r="F767" i="21" s="1"/>
  <c r="F768" i="21" s="1"/>
  <c r="V153" i="5" s="1"/>
  <c r="W153" i="5" s="1"/>
  <c r="E783" i="21"/>
  <c r="G585" i="32" s="1"/>
  <c r="L585" i="32" s="1"/>
  <c r="T48" i="27"/>
  <c r="G675" i="32" l="1"/>
  <c r="L674" i="32"/>
  <c r="G337" i="32"/>
  <c r="G280" i="32"/>
  <c r="G644" i="32"/>
  <c r="G223" i="32"/>
  <c r="G84" i="32"/>
  <c r="L83" i="32"/>
  <c r="F556" i="32"/>
  <c r="K555" i="32"/>
  <c r="G556" i="32"/>
  <c r="L555" i="32"/>
  <c r="F675" i="32"/>
  <c r="K675" i="32" s="1"/>
  <c r="K674" i="32"/>
  <c r="F84" i="32"/>
  <c r="K84" i="32" s="1"/>
  <c r="K83" i="32"/>
  <c r="F279" i="32"/>
  <c r="K278" i="32"/>
  <c r="F222" i="32"/>
  <c r="L222" i="32" s="1"/>
  <c r="K221" i="32"/>
  <c r="F643" i="32"/>
  <c r="K642" i="32"/>
  <c r="F336" i="32"/>
  <c r="K335" i="32"/>
  <c r="F526" i="32"/>
  <c r="K525" i="32"/>
  <c r="G525" i="32"/>
  <c r="L524" i="32"/>
  <c r="F783" i="21"/>
  <c r="F784" i="21" s="1"/>
  <c r="F785" i="21" s="1"/>
  <c r="V154" i="5" s="1"/>
  <c r="W154" i="5" s="1"/>
  <c r="E800" i="21"/>
  <c r="G587" i="32" s="1"/>
  <c r="L587" i="32" s="1"/>
  <c r="K26" i="32" l="1"/>
  <c r="Q34" i="27" s="1"/>
  <c r="K646" i="32"/>
  <c r="Q64" i="27" s="1"/>
  <c r="T64" i="27" s="1"/>
  <c r="G526" i="32"/>
  <c r="L525" i="32"/>
  <c r="F527" i="32"/>
  <c r="K526" i="32"/>
  <c r="F337" i="32"/>
  <c r="K337" i="32" s="1"/>
  <c r="K336" i="32"/>
  <c r="F644" i="32"/>
  <c r="K644" i="32" s="1"/>
  <c r="K643" i="32"/>
  <c r="F223" i="32"/>
  <c r="K223" i="32" s="1"/>
  <c r="K222" i="32"/>
  <c r="F280" i="32"/>
  <c r="K280" i="32" s="1"/>
  <c r="K279" i="32"/>
  <c r="G557" i="32"/>
  <c r="L556" i="32"/>
  <c r="K556" i="32"/>
  <c r="F557" i="32"/>
  <c r="L84" i="32"/>
  <c r="L675" i="32"/>
  <c r="L643" i="32"/>
  <c r="L279" i="32"/>
  <c r="L336" i="32"/>
  <c r="F800" i="21"/>
  <c r="F801" i="21" s="1"/>
  <c r="F802" i="21" s="1"/>
  <c r="V156" i="5" s="1"/>
  <c r="W156" i="5" s="1"/>
  <c r="E817" i="21"/>
  <c r="G588" i="32" s="1"/>
  <c r="L588" i="32" s="1"/>
  <c r="F60" i="21"/>
  <c r="K615" i="32" l="1"/>
  <c r="Q63" i="27" s="1"/>
  <c r="T63" i="27" s="1"/>
  <c r="K251" i="32"/>
  <c r="Q40" i="27" s="1"/>
  <c r="T40" i="27" s="1"/>
  <c r="K308" i="32"/>
  <c r="Q41" i="27" s="1"/>
  <c r="T41" i="27" s="1"/>
  <c r="K189" i="32"/>
  <c r="Q39" i="27" s="1"/>
  <c r="T39" i="27" s="1"/>
  <c r="L337" i="32"/>
  <c r="L644" i="32"/>
  <c r="L280" i="32"/>
  <c r="L223" i="32"/>
  <c r="G558" i="32"/>
  <c r="L557" i="32"/>
  <c r="F528" i="32"/>
  <c r="K527" i="32"/>
  <c r="G527" i="32"/>
  <c r="L526" i="32"/>
  <c r="K557" i="32"/>
  <c r="F558" i="32"/>
  <c r="F817" i="21"/>
  <c r="F818" i="21" s="1"/>
  <c r="F819" i="21" s="1"/>
  <c r="V157" i="5" s="1"/>
  <c r="W157" i="5" s="1"/>
  <c r="E834" i="21"/>
  <c r="G589" i="32" s="1"/>
  <c r="L589" i="32" s="1"/>
  <c r="F61" i="21"/>
  <c r="W175" i="5" l="1"/>
  <c r="L527" i="32"/>
  <c r="G528" i="32"/>
  <c r="F529" i="32"/>
  <c r="K528" i="32"/>
  <c r="G559" i="32"/>
  <c r="L558" i="32"/>
  <c r="K558" i="32"/>
  <c r="F559" i="32"/>
  <c r="F834" i="21"/>
  <c r="F835" i="21" s="1"/>
  <c r="F836" i="21" s="1"/>
  <c r="V158" i="5" s="1"/>
  <c r="W158" i="5" s="1"/>
  <c r="E851" i="21"/>
  <c r="F66" i="21"/>
  <c r="F63" i="21"/>
  <c r="F851" i="21" l="1"/>
  <c r="F852" i="21" s="1"/>
  <c r="F853" i="21" s="1"/>
  <c r="V159" i="5" s="1"/>
  <c r="W159" i="5" s="1"/>
  <c r="G590" i="32"/>
  <c r="L590" i="32" s="1"/>
  <c r="G560" i="32"/>
  <c r="L559" i="32"/>
  <c r="F530" i="32"/>
  <c r="K529" i="32"/>
  <c r="K559" i="32"/>
  <c r="F560" i="32"/>
  <c r="L528" i="32"/>
  <c r="G529" i="32"/>
  <c r="F67" i="21"/>
  <c r="V14" i="5" s="1"/>
  <c r="W14" i="5" s="1"/>
  <c r="T33" i="27"/>
  <c r="F531" i="32" l="1"/>
  <c r="K530" i="32"/>
  <c r="G561" i="32"/>
  <c r="L560" i="32"/>
  <c r="L529" i="32"/>
  <c r="G530" i="32"/>
  <c r="K560" i="32"/>
  <c r="F561" i="32"/>
  <c r="K561" i="32" s="1"/>
  <c r="F532" i="32" l="1"/>
  <c r="K531" i="32"/>
  <c r="L561" i="32"/>
  <c r="L530" i="32"/>
  <c r="G531" i="32"/>
  <c r="T46" i="27"/>
  <c r="T44" i="27" s="1"/>
  <c r="F533" i="32" l="1"/>
  <c r="K532" i="32"/>
  <c r="L531" i="32"/>
  <c r="G532" i="32"/>
  <c r="T17" i="27"/>
  <c r="F534" i="32" l="1"/>
  <c r="K533" i="32"/>
  <c r="G533" i="32"/>
  <c r="L532" i="32"/>
  <c r="T18" i="27"/>
  <c r="T15" i="27" s="1"/>
  <c r="G534" i="32" l="1"/>
  <c r="L533" i="32"/>
  <c r="F535" i="32"/>
  <c r="K534" i="32"/>
  <c r="F536" i="32" l="1"/>
  <c r="K535" i="32"/>
  <c r="L534" i="32"/>
  <c r="G535" i="32"/>
  <c r="F537" i="32" l="1"/>
  <c r="K536" i="32"/>
  <c r="L535" i="32"/>
  <c r="G536" i="32"/>
  <c r="F538" i="32" l="1"/>
  <c r="K537" i="32"/>
  <c r="L536" i="32"/>
  <c r="G537" i="32"/>
  <c r="F539" i="32" l="1"/>
  <c r="K538" i="32"/>
  <c r="L537" i="32"/>
  <c r="G538" i="32"/>
  <c r="F540" i="32" l="1"/>
  <c r="K539" i="32"/>
  <c r="L538" i="32"/>
  <c r="G539" i="32"/>
  <c r="F541" i="32" l="1"/>
  <c r="K540" i="32"/>
  <c r="L539" i="32"/>
  <c r="G540" i="32"/>
  <c r="F542" i="32" l="1"/>
  <c r="K542" i="32" s="1"/>
  <c r="K541" i="32"/>
  <c r="L540" i="32"/>
  <c r="G541" i="32"/>
  <c r="K493" i="32" l="1"/>
  <c r="Q62" i="27" s="1"/>
  <c r="T62" i="27" s="1"/>
  <c r="T61" i="27" s="1"/>
  <c r="L541" i="32"/>
  <c r="G542" i="32"/>
  <c r="L542" i="32" s="1"/>
  <c r="T34" i="27"/>
  <c r="T32" i="27" s="1"/>
  <c r="L1" i="32" l="1"/>
  <c r="T13" i="27"/>
  <c r="Q11" i="27" s="1"/>
</calcChain>
</file>

<file path=xl/sharedStrings.xml><?xml version="1.0" encoding="utf-8"?>
<sst xmlns="http://schemas.openxmlformats.org/spreadsheetml/2006/main" count="6490" uniqueCount="733">
  <si>
    <t>INPUT DATA TEKNIS BENDUNGAN</t>
  </si>
  <si>
    <t>Nama Bendungan</t>
  </si>
  <si>
    <t>No Registrasi Bendungan</t>
  </si>
  <si>
    <t>Alamat Bendungan</t>
  </si>
  <si>
    <t>:</t>
  </si>
  <si>
    <t>Pemilik</t>
  </si>
  <si>
    <t>Pengelola</t>
  </si>
  <si>
    <t>Bukit Tumpuan</t>
  </si>
  <si>
    <t>Waduk</t>
  </si>
  <si>
    <t>N0</t>
  </si>
  <si>
    <t>DIMENSI</t>
  </si>
  <si>
    <t>JUMLAH</t>
  </si>
  <si>
    <t>PANJANG</t>
  </si>
  <si>
    <t>LEBAR</t>
  </si>
  <si>
    <t>LUAS</t>
  </si>
  <si>
    <t>VOLUME</t>
  </si>
  <si>
    <t>(unit)</t>
  </si>
  <si>
    <t>(m)</t>
  </si>
  <si>
    <t>KOMPONEN OPERASI DAN PEMELIHARAAN BENDUNGAN</t>
  </si>
  <si>
    <t>Kegiatan</t>
  </si>
  <si>
    <t>A</t>
  </si>
  <si>
    <t>No</t>
  </si>
  <si>
    <t>Uraian</t>
  </si>
  <si>
    <t>Satuan</t>
  </si>
  <si>
    <t>Koefisien</t>
  </si>
  <si>
    <t>Harga Satuan</t>
  </si>
  <si>
    <t>Jumlah</t>
  </si>
  <si>
    <t>Rp</t>
  </si>
  <si>
    <t>TENAGA KERJA</t>
  </si>
  <si>
    <t>BAHAN</t>
  </si>
  <si>
    <t>PERALATAN</t>
  </si>
  <si>
    <t>B</t>
  </si>
  <si>
    <t>C</t>
  </si>
  <si>
    <t>HARGA SATUAN PEKERJAAN (A+B+C)</t>
  </si>
  <si>
    <t>Jumlah Harga Tenaga Kerja (A)</t>
  </si>
  <si>
    <t>Jumlah Harga Bahan (B)</t>
  </si>
  <si>
    <t>Jumlah Harga Peralatan (C )</t>
  </si>
  <si>
    <t>OH</t>
  </si>
  <si>
    <t>liter</t>
  </si>
  <si>
    <t>Tenaga</t>
  </si>
  <si>
    <t>Peralatan K3</t>
  </si>
  <si>
    <t>set</t>
  </si>
  <si>
    <t>Unit</t>
  </si>
  <si>
    <t>Set</t>
  </si>
  <si>
    <t>Mandor</t>
  </si>
  <si>
    <t>Jam</t>
  </si>
  <si>
    <t>m3</t>
  </si>
  <si>
    <t>Sepatu</t>
  </si>
  <si>
    <t>Helm Proyek</t>
  </si>
  <si>
    <t>Masker</t>
  </si>
  <si>
    <t>Kuas</t>
  </si>
  <si>
    <t>kg</t>
  </si>
  <si>
    <t>buah</t>
  </si>
  <si>
    <t>Tukang Cat</t>
  </si>
  <si>
    <t>Cat Penutup</t>
  </si>
  <si>
    <t>lembar</t>
  </si>
  <si>
    <t>Kwas</t>
  </si>
  <si>
    <t>Kode</t>
  </si>
  <si>
    <t>Tebal/tinggi (m)</t>
  </si>
  <si>
    <r>
      <t>(m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)</t>
    </r>
  </si>
  <si>
    <r>
      <t>(m</t>
    </r>
    <r>
      <rPr>
        <b/>
        <vertAlign val="super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>)</t>
    </r>
  </si>
  <si>
    <t>e</t>
  </si>
  <si>
    <t>i</t>
  </si>
  <si>
    <t>A. UMUM</t>
  </si>
  <si>
    <t>B. DATA WADUK</t>
  </si>
  <si>
    <t>Nama Sungai Utama</t>
  </si>
  <si>
    <t>Luas Genangan Air Waduk</t>
  </si>
  <si>
    <t>Kapasitas Tampung Effektif</t>
  </si>
  <si>
    <t>Kapasitas Tampung Mati ( Dead Storage )</t>
  </si>
  <si>
    <t>Elevasi Muka Air Normal ( NWL )</t>
  </si>
  <si>
    <t xml:space="preserve">Luas Daerah Tangkapan Air </t>
  </si>
  <si>
    <t xml:space="preserve">Kapasitas Tampung Waduk </t>
  </si>
  <si>
    <t>Pada Muka Air Normal</t>
  </si>
  <si>
    <t>Pada Muka Air Banjir</t>
  </si>
  <si>
    <t>Elevasi Muka Air Banjir (FWL)</t>
  </si>
  <si>
    <t>Elevasi Puncak</t>
  </si>
  <si>
    <t>Lebar Puncak</t>
  </si>
  <si>
    <t>Panjang Puncak</t>
  </si>
  <si>
    <t xml:space="preserve">Tinggi Bendungan </t>
  </si>
  <si>
    <t>Volume Tubuh Bendungan</t>
  </si>
  <si>
    <t>C. DATA BENDUNGAN</t>
  </si>
  <si>
    <t>D. DATA SPILLWAY</t>
  </si>
  <si>
    <t xml:space="preserve">Tipe </t>
  </si>
  <si>
    <t>elevasi Mercu</t>
  </si>
  <si>
    <t>Panjang mercu</t>
  </si>
  <si>
    <t>Kapasitas Spillway</t>
  </si>
  <si>
    <t>Elevasi Muka Air</t>
  </si>
  <si>
    <t>-</t>
  </si>
  <si>
    <t>Tipe bendungan</t>
  </si>
  <si>
    <t>Tipe Intake</t>
  </si>
  <si>
    <t>Kapasitas Maksimal intake</t>
  </si>
  <si>
    <t>Tipe Outlet</t>
  </si>
  <si>
    <t>Kapasitas Outlet</t>
  </si>
  <si>
    <t>Konstruksi</t>
  </si>
  <si>
    <t>Mulai</t>
  </si>
  <si>
    <t>Selesai</t>
  </si>
  <si>
    <t>E. Bangunan Intake dan Pengeluaran</t>
  </si>
  <si>
    <t>F. Manfaat</t>
  </si>
  <si>
    <t>Irigasi (ha)</t>
  </si>
  <si>
    <t>Air Baku (liter/detik)</t>
  </si>
  <si>
    <t>Listrik/PLTA (MW)</t>
  </si>
  <si>
    <t>Manfaat Lain</t>
  </si>
  <si>
    <t>Elevasi Muka Air Minimum  ( LWL )</t>
  </si>
  <si>
    <t>Pada Muka Air Minimum</t>
  </si>
  <si>
    <t>Jas Hujan</t>
  </si>
  <si>
    <t>orang</t>
  </si>
  <si>
    <t>Ls</t>
  </si>
  <si>
    <t>Liter</t>
  </si>
  <si>
    <t>m2</t>
  </si>
  <si>
    <t>Buah</t>
  </si>
  <si>
    <t>jam</t>
  </si>
  <si>
    <t>Petugas</t>
  </si>
  <si>
    <t>Hari</t>
  </si>
  <si>
    <t>Petugas operasi</t>
  </si>
  <si>
    <t>Bahan</t>
  </si>
  <si>
    <t>Pekerja</t>
  </si>
  <si>
    <t>I</t>
  </si>
  <si>
    <t>a</t>
  </si>
  <si>
    <t>Puncak Bendungan</t>
  </si>
  <si>
    <t>b</t>
  </si>
  <si>
    <t>Lereng Hilir</t>
  </si>
  <si>
    <t>c</t>
  </si>
  <si>
    <t>Lereng Hulu</t>
  </si>
  <si>
    <t>d</t>
  </si>
  <si>
    <t>Drainase</t>
  </si>
  <si>
    <t>Jembatan Intake</t>
  </si>
  <si>
    <t>f</t>
  </si>
  <si>
    <t>g</t>
  </si>
  <si>
    <t>Tangga Inspeksi</t>
  </si>
  <si>
    <t>h</t>
  </si>
  <si>
    <t>Bangunan Pelindung</t>
  </si>
  <si>
    <t>Gallery</t>
  </si>
  <si>
    <t>Appron</t>
  </si>
  <si>
    <t>Jembatan</t>
  </si>
  <si>
    <t>Pintu Spillway</t>
  </si>
  <si>
    <t>Mesin Penggerak</t>
  </si>
  <si>
    <t>Green Belt</t>
  </si>
  <si>
    <t>Tekanan Pori</t>
  </si>
  <si>
    <t>Muka Air Tanah</t>
  </si>
  <si>
    <t>Rembesan</t>
  </si>
  <si>
    <t>Deformasi Internal</t>
  </si>
  <si>
    <t>Deformasi External</t>
  </si>
  <si>
    <t>Kegempaan</t>
  </si>
  <si>
    <t>Kantor</t>
  </si>
  <si>
    <t>Jalan Akses</t>
  </si>
  <si>
    <t>OPERASIONAL KANTOR</t>
  </si>
  <si>
    <t>Penyusunan ROTW</t>
  </si>
  <si>
    <t>Penyusunan Laporan bulanan</t>
  </si>
  <si>
    <t>Rapat Internal</t>
  </si>
  <si>
    <t>Koordinasi ke kantor UPB</t>
  </si>
  <si>
    <t>H</t>
  </si>
  <si>
    <t>P.1</t>
  </si>
  <si>
    <t>P.8</t>
  </si>
  <si>
    <t>Volume</t>
  </si>
  <si>
    <t>Total Harga</t>
  </si>
  <si>
    <t>A. KEGIATAN OPERASI</t>
  </si>
  <si>
    <t>Uang Harian Perjalanan Dinas (DKI Jakarta)</t>
  </si>
  <si>
    <t>Biaya Penginapan Perjalanan Dinas Kelas Bintang Dua</t>
  </si>
  <si>
    <t>Biaya Taksi Perjalanan Dinas</t>
  </si>
  <si>
    <t>Biaya Tiket Pesawat Jakarta - Yogyakarta (PP)</t>
  </si>
  <si>
    <t>Golongan IV</t>
  </si>
  <si>
    <t>Golongan III</t>
  </si>
  <si>
    <t>Golongan II</t>
  </si>
  <si>
    <t>Golongan I</t>
  </si>
  <si>
    <t>B. KEGIATAN PEMELIHARAAN</t>
  </si>
  <si>
    <t>km</t>
  </si>
  <si>
    <t>A. Kegiatan Operasi</t>
  </si>
  <si>
    <t>BBM Genset</t>
  </si>
  <si>
    <t>B. Kegiatan Pemeliharaan</t>
  </si>
  <si>
    <t>C. Kegiatan Pemantauan</t>
  </si>
  <si>
    <t>Analisis Perhitungan Koefisien Kegiatan OP Bendungan</t>
  </si>
  <si>
    <t>Jarak yang ditempuh dengan kendaraan roda 4</t>
  </si>
  <si>
    <t>R1</t>
  </si>
  <si>
    <t>Kecepatan Rata-rata roda 4</t>
  </si>
  <si>
    <t>V1</t>
  </si>
  <si>
    <t>km/jam</t>
  </si>
  <si>
    <t>Jarak tempuh untuk 1 liter BBM roda 4</t>
  </si>
  <si>
    <t>L1</t>
  </si>
  <si>
    <t>Jarak yang ditempuh dengan kendaraan roda 2</t>
  </si>
  <si>
    <t>R2</t>
  </si>
  <si>
    <t>Kecepatan rata-rata roda 2</t>
  </si>
  <si>
    <t>V2</t>
  </si>
  <si>
    <t>Jarak tempuh untuk 1 liter BBM roda 2</t>
  </si>
  <si>
    <t>L2</t>
  </si>
  <si>
    <t>Jarak yang ditempuh dengan jalan kaki</t>
  </si>
  <si>
    <t>R3</t>
  </si>
  <si>
    <t>Kecepatan rata-rata jalan kaki</t>
  </si>
  <si>
    <t>V3</t>
  </si>
  <si>
    <t>Tenaga yang dibutuhkan</t>
  </si>
  <si>
    <t>P1</t>
  </si>
  <si>
    <t>P2</t>
  </si>
  <si>
    <t>T1</t>
  </si>
  <si>
    <t>T2</t>
  </si>
  <si>
    <t>Dengan roda 4</t>
  </si>
  <si>
    <t>Dengan kendaraan roda 2</t>
  </si>
  <si>
    <t>Dengan Jalan kaki</t>
  </si>
  <si>
    <t>Kali</t>
  </si>
  <si>
    <t>Jumlah waktu</t>
  </si>
  <si>
    <t>BBM (Solar) untuk mesin genset</t>
  </si>
  <si>
    <t>liter/jam</t>
  </si>
  <si>
    <t>Pelumas (Oli B40)</t>
  </si>
  <si>
    <t>O</t>
  </si>
  <si>
    <t>J</t>
  </si>
  <si>
    <t>Perlengkapan K3</t>
  </si>
  <si>
    <t>- Berupa sepatu, helm, masker, jas hujan, kaos tangan, dll</t>
  </si>
  <si>
    <t>- Diadakan 1 set per tahun per orang</t>
  </si>
  <si>
    <t>K</t>
  </si>
  <si>
    <t>- Kertas Blanko</t>
  </si>
  <si>
    <t>Kr</t>
  </si>
  <si>
    <t>- Bolpoint (1 bolpoint untuk 1 bulan)</t>
  </si>
  <si>
    <t>Bp</t>
  </si>
  <si>
    <t>buah/bulan</t>
  </si>
  <si>
    <t>A1 = Ttot x P1</t>
  </si>
  <si>
    <t>A2 = Ttot x P2</t>
  </si>
  <si>
    <t>Bahan yang dibutuhkan</t>
  </si>
  <si>
    <t>BBM Roda 4 (Solar)</t>
  </si>
  <si>
    <t>= R1/L1</t>
  </si>
  <si>
    <t>BBM Roda 2 (Premium)</t>
  </si>
  <si>
    <t>= R2/L2</t>
  </si>
  <si>
    <t>= (A1+A2)/365</t>
  </si>
  <si>
    <t>Asumsi yang digunakan</t>
  </si>
  <si>
    <t>Asumsi Yang Digunakan</t>
  </si>
  <si>
    <t>Kapasitas 1 orang tenaga babat rumput</t>
  </si>
  <si>
    <t>m2/Hari</t>
  </si>
  <si>
    <t>Jumlah jam kerja/hari</t>
  </si>
  <si>
    <t>T</t>
  </si>
  <si>
    <t>BBM Mesin Babat (1 liter Solar)</t>
  </si>
  <si>
    <t>Oli samping</t>
  </si>
  <si>
    <t>Bu</t>
  </si>
  <si>
    <t>Tenaga Babat Rumput</t>
  </si>
  <si>
    <t>P=1/K</t>
  </si>
  <si>
    <t xml:space="preserve">Bahan </t>
  </si>
  <si>
    <t>BBM</t>
  </si>
  <si>
    <t>=1/B</t>
  </si>
  <si>
    <t>Olie Samping</t>
  </si>
  <si>
    <t>=T/(K*O)</t>
  </si>
  <si>
    <t>Busi</t>
  </si>
  <si>
    <t>=T/(K*Bu)</t>
  </si>
  <si>
    <t>=P/365</t>
  </si>
  <si>
    <t>Mengikuti Permen PU no 11 tahun 2013, tentang AHSP Bidang Ciptakarya no A.4.7.1.16 tentang pengecatan 1m2 permukaan baja dengan menie besi</t>
  </si>
  <si>
    <t>L.01</t>
  </si>
  <si>
    <t>L.02</t>
  </si>
  <si>
    <t>Kepala Tukang</t>
  </si>
  <si>
    <t>L.03</t>
  </si>
  <si>
    <t>L.04</t>
  </si>
  <si>
    <t>Menie Besi</t>
  </si>
  <si>
    <t>Mengikuti Permen PU no 11 tahun 2013, tentang AHSP Bidang Ciptakarya no A.4.7.1.11 tentang pengecatan 1m2 permukaan tembok lama (1 lapis cat dasar dan 2 lapis cat penutup)</t>
  </si>
  <si>
    <t>Cat dasar</t>
  </si>
  <si>
    <t>Cat penutup</t>
  </si>
  <si>
    <t>Perlengkapan</t>
  </si>
  <si>
    <t>Petugas Instrumen</t>
  </si>
  <si>
    <t>Waktu pengambilan data</t>
  </si>
  <si>
    <t>- Persiapan (pengecekan kondisi peralatan,dll)</t>
  </si>
  <si>
    <t>- Pembacaan dengan dip meter</t>
  </si>
  <si>
    <t>Waktu Perjalanan</t>
  </si>
  <si>
    <t>Petugas Inspeksi</t>
  </si>
  <si>
    <t xml:space="preserve">Waktu Perjalanan </t>
  </si>
  <si>
    <t>Ttot=1/V1</t>
  </si>
  <si>
    <t>Inspeksi Visual di Waduk (per 1 km)</t>
  </si>
  <si>
    <t>Kecepatan rata-rata Speedboat</t>
  </si>
  <si>
    <t>Jarak yang ditempuh untuk 1 liter BBM</t>
  </si>
  <si>
    <t>LITER</t>
  </si>
  <si>
    <t>Mengikuti PermenPU no 11 tahun 2013, tentang AHSP Bidang SDA no AT.16 tentang pengambilan 1 sampel kualitas air</t>
  </si>
  <si>
    <t>tenaga pengambil sampel</t>
  </si>
  <si>
    <t>Dirigen 1 L</t>
  </si>
  <si>
    <t>Botol 250 mL</t>
  </si>
  <si>
    <t>Biaya Uji 1 sampel</t>
  </si>
  <si>
    <t>Upah Tenaga</t>
  </si>
  <si>
    <t>Tukang</t>
  </si>
  <si>
    <t>Cat Tembok dasar</t>
  </si>
  <si>
    <t>Kaos tangan</t>
  </si>
  <si>
    <t>Upah</t>
  </si>
  <si>
    <t>Koordinasi ke Jakarta</t>
  </si>
  <si>
    <t>Piket Banjir</t>
  </si>
  <si>
    <t>Intake</t>
  </si>
  <si>
    <t>Outlet</t>
  </si>
  <si>
    <t>ATK</t>
  </si>
  <si>
    <t>Operator Komputer</t>
  </si>
  <si>
    <t>OB</t>
  </si>
  <si>
    <t>Tenaga Ahli OP Bendungan</t>
  </si>
  <si>
    <t>rim</t>
  </si>
  <si>
    <t>Tinta</t>
  </si>
  <si>
    <t>Petugas OP Bendungan</t>
  </si>
  <si>
    <t>Kertas</t>
  </si>
  <si>
    <t>Rim</t>
  </si>
  <si>
    <t>UNIT</t>
  </si>
  <si>
    <t>Sampel</t>
  </si>
  <si>
    <t xml:space="preserve">Blangko </t>
  </si>
  <si>
    <t>Bolpoint</t>
  </si>
  <si>
    <t>=Kr/500</t>
  </si>
  <si>
    <t>=BP/30</t>
  </si>
  <si>
    <t>LS</t>
  </si>
  <si>
    <t>Petugas OP</t>
  </si>
  <si>
    <t>Blangko</t>
  </si>
  <si>
    <t>SATUAN KERJA</t>
  </si>
  <si>
    <t>LOKASI</t>
  </si>
  <si>
    <t>PROGRAM</t>
  </si>
  <si>
    <t>NO</t>
  </si>
  <si>
    <t>KEGIATAN / SUB KEGIATAN / JENIS</t>
  </si>
  <si>
    <t>KP/KD/DK/TP</t>
  </si>
  <si>
    <t>BELANJA / RINCIAN BELANJA</t>
  </si>
  <si>
    <t>VOL.</t>
  </si>
  <si>
    <t>SAT.</t>
  </si>
  <si>
    <t>HARGA SATUAN</t>
  </si>
  <si>
    <t>JUMLAH BIAYA</t>
  </si>
  <si>
    <t>Belanja Bahan</t>
  </si>
  <si>
    <t>A00</t>
  </si>
  <si>
    <t>−</t>
  </si>
  <si>
    <t>ATK, Tinta,dan bahan komputer</t>
  </si>
  <si>
    <t>Bln</t>
  </si>
  <si>
    <t>Honor Terkait dengan Output Kegiatan</t>
  </si>
  <si>
    <t>Belanja Biaya Pemeliharaan Peralatan dan Mesin</t>
  </si>
  <si>
    <t>Bahan Bakar (Genset,Operasi pintu air, dll)</t>
  </si>
  <si>
    <t>Belanja Modal Peralatan dan Mesin</t>
  </si>
  <si>
    <t>Belanja Biaya Pemeliharaan Jaringan</t>
  </si>
  <si>
    <t>Belanja Perjalanan Lainnya (DN)</t>
  </si>
  <si>
    <t>YOGYAKARTA - JAKARTA</t>
  </si>
  <si>
    <t>JOBSITE</t>
  </si>
  <si>
    <t xml:space="preserve">RINCIAN ANGGARAN BIAYA (RAB) </t>
  </si>
  <si>
    <t xml:space="preserve">PERHITUNGAN </t>
  </si>
  <si>
    <t>SD/CP</t>
  </si>
  <si>
    <t>Bolpoin</t>
  </si>
  <si>
    <t>Kebutuhan Rutin</t>
  </si>
  <si>
    <t>Koordinasi ke Kabupaten</t>
  </si>
  <si>
    <t>ANALISIS HARGA SATUAN PEKERJAAN OP BENDUNGAN</t>
  </si>
  <si>
    <t>Harga Satuan (Rp)</t>
  </si>
  <si>
    <t>Asisten Tenaga Ahli OP Bendungan</t>
  </si>
  <si>
    <t>TA1</t>
  </si>
  <si>
    <t>AsTA1</t>
  </si>
  <si>
    <t>Jumlah Laporan</t>
  </si>
  <si>
    <t>Copy</t>
  </si>
  <si>
    <t>Estimasi 1 laporan</t>
  </si>
  <si>
    <t>Lembar</t>
  </si>
  <si>
    <t>Kapasitas tinta</t>
  </si>
  <si>
    <t>lembar/ml</t>
  </si>
  <si>
    <t>Catridge</t>
  </si>
  <si>
    <t>Kapasitas Catridge</t>
  </si>
  <si>
    <t>Kc</t>
  </si>
  <si>
    <t>Kt</t>
  </si>
  <si>
    <t>lembar/buah</t>
  </si>
  <si>
    <t>K = (J*L1)</t>
  </si>
  <si>
    <t>ml</t>
  </si>
  <si>
    <t>1 botol tinta</t>
  </si>
  <si>
    <t>T= (K/Kt)/b</t>
  </si>
  <si>
    <t>botol (100 ml)</t>
  </si>
  <si>
    <t>C=K/Kc</t>
  </si>
  <si>
    <t>tinta</t>
  </si>
  <si>
    <t xml:space="preserve">  </t>
  </si>
  <si>
    <t>Jobsite Lokal</t>
  </si>
  <si>
    <t>Jumlah Peserta Rapat</t>
  </si>
  <si>
    <t>Konsumsi Rapat Internal</t>
  </si>
  <si>
    <t>Orang</t>
  </si>
  <si>
    <t>Konsumsi Rapat</t>
  </si>
  <si>
    <t>Jumlah petugas OP yang berangkat</t>
  </si>
  <si>
    <t>orang\</t>
  </si>
  <si>
    <t>Lama di Jakarta</t>
  </si>
  <si>
    <t>P</t>
  </si>
  <si>
    <t>=PXH</t>
  </si>
  <si>
    <t>Biaya Tiket ke Jakarta (PP)</t>
  </si>
  <si>
    <t>Biaya Taksi lokal</t>
  </si>
  <si>
    <t xml:space="preserve">Biaya Penginapan </t>
  </si>
  <si>
    <t>Uang Harian Perjalanan Dinas</t>
  </si>
  <si>
    <t>Tenaga Kerja</t>
  </si>
  <si>
    <t>Jumlah shift (24 jam)</t>
  </si>
  <si>
    <t>S</t>
  </si>
  <si>
    <t>Pemeriksaan visual</t>
  </si>
  <si>
    <t>= P1 X S</t>
  </si>
  <si>
    <t>= P2 X S</t>
  </si>
  <si>
    <t>= S X R1/L1</t>
  </si>
  <si>
    <t>Tenaga Kebersihan</t>
  </si>
  <si>
    <t>Tenaga Keamanan</t>
  </si>
  <si>
    <t>= 2 orang X 30 hari</t>
  </si>
  <si>
    <t>= 3 orang X 3 Shift X 30 Hari</t>
  </si>
  <si>
    <t>ATK Rutin</t>
  </si>
  <si>
    <t xml:space="preserve">Konsumsi Rutin </t>
  </si>
  <si>
    <t>Kapasitas 1 orang tenaga cabut rumput</t>
  </si>
  <si>
    <t>Peralatan Kebersihan</t>
  </si>
  <si>
    <t>Tenaga Kerja yang dibutuhkan</t>
  </si>
  <si>
    <t>Tenaga/Pekerja</t>
  </si>
  <si>
    <t>BBM Mesin Genset</t>
  </si>
  <si>
    <t xml:space="preserve">Seal </t>
  </si>
  <si>
    <t>Radiator</t>
  </si>
  <si>
    <t xml:space="preserve">Filter Oli </t>
  </si>
  <si>
    <t xml:space="preserve">Filter Solar </t>
  </si>
  <si>
    <t>Filter Udara</t>
  </si>
  <si>
    <t>Pelumas</t>
  </si>
  <si>
    <t>Filter udara</t>
  </si>
  <si>
    <t>Mengikuti Permen PU no 11 tahun 2013, tentang AHSP Bidang SDA N0 T.01 tentang galian 1 m3 tanah biasa dengan kedalaman &lt; 1 m</t>
  </si>
  <si>
    <t>Service Rutin Kendaraan</t>
  </si>
  <si>
    <t>Service Rutin Kendaraan mengikuti standar harga di bengkel resmi</t>
  </si>
  <si>
    <t>C. KEGIATAN PEMANTAUAN, PEMERIKSAAN DAN EVALUASI</t>
  </si>
  <si>
    <t xml:space="preserve">Liter </t>
  </si>
  <si>
    <t>Ahli Hidromekanikal</t>
  </si>
  <si>
    <t>hari</t>
  </si>
  <si>
    <t>- Pembacaan</t>
  </si>
  <si>
    <t xml:space="preserve">- Pembacaan </t>
  </si>
  <si>
    <t>Listrik dan PDAM</t>
  </si>
  <si>
    <t>Spare Part</t>
  </si>
  <si>
    <t>Perawatan Kendaraan</t>
  </si>
  <si>
    <t>Oli/Pelumas</t>
  </si>
  <si>
    <t>botol</t>
  </si>
  <si>
    <t>bh</t>
  </si>
  <si>
    <t>bln</t>
  </si>
  <si>
    <t>sampel</t>
  </si>
  <si>
    <t>Harga Bahan-bahan</t>
  </si>
  <si>
    <t>DAFTAR HARGA SATUAN DASAR UPAH</t>
  </si>
  <si>
    <t>DAFTAR HARGA SATUAN DASAR BAHAN</t>
  </si>
  <si>
    <t>Nilai</t>
  </si>
  <si>
    <t>T3=2*(R1/V1)</t>
  </si>
  <si>
    <t>T4=2*(R2/V2)</t>
  </si>
  <si>
    <t>T5=2*(R3/V3)</t>
  </si>
  <si>
    <t>R4</t>
  </si>
  <si>
    <t>JK</t>
  </si>
  <si>
    <t>Perjalanan (KM)</t>
  </si>
  <si>
    <t>Frekuensi</t>
  </si>
  <si>
    <t>dlm 1 thn</t>
  </si>
  <si>
    <t>Puncak Bendungam</t>
  </si>
  <si>
    <t>Peralatan HM</t>
  </si>
  <si>
    <t>Pintu Intake</t>
  </si>
  <si>
    <t>Atap/Bangunan Pelindung</t>
  </si>
  <si>
    <t>Genset/Mesin Penggerak</t>
  </si>
  <si>
    <t>Pagar Pengaman</t>
  </si>
  <si>
    <t>Pipa Pesat</t>
  </si>
  <si>
    <t>Galerry</t>
  </si>
  <si>
    <t>Daerah hilir</t>
  </si>
  <si>
    <t>Terowongan Pengelak</t>
  </si>
  <si>
    <t>V-Notch</t>
  </si>
  <si>
    <t>Peilschaal</t>
  </si>
  <si>
    <t>Rumah Pelindung</t>
  </si>
  <si>
    <t>KOMPONEN &amp; KEGIATAN OP BENDUNGAN</t>
  </si>
  <si>
    <t>SUB KOMPONEN OP</t>
  </si>
  <si>
    <t>Tiang Lampu</t>
  </si>
  <si>
    <t>Patok geser</t>
  </si>
  <si>
    <t>Patok Batas tanah</t>
  </si>
  <si>
    <t xml:space="preserve">Pagar </t>
  </si>
  <si>
    <t>Sepeda Motor</t>
  </si>
  <si>
    <t>Kendaraan Roda 3</t>
  </si>
  <si>
    <t>Mobil/Pick Up</t>
  </si>
  <si>
    <t>Dump Truck</t>
  </si>
  <si>
    <t>Speed Boat</t>
  </si>
  <si>
    <t>Monumen</t>
  </si>
  <si>
    <t>Gedung Kantor</t>
  </si>
  <si>
    <t>Bangunan Lainnya</t>
  </si>
  <si>
    <t>Ridge Wall</t>
  </si>
  <si>
    <t>TOTAL</t>
  </si>
  <si>
    <t>M3</t>
  </si>
  <si>
    <t>(Rp)</t>
  </si>
  <si>
    <t>Perjalanan Dinas</t>
  </si>
  <si>
    <t>Inspeksi Besar</t>
  </si>
  <si>
    <t>Pengaman Tebing</t>
  </si>
  <si>
    <t>ESTIMASI TAMBAHAN BIAYA OPERASI DAN PEMELIHARAAN BERKALA (5 TAHUNAN)</t>
  </si>
  <si>
    <t>Subjek</t>
  </si>
  <si>
    <t>Sat.</t>
  </si>
  <si>
    <t>( Rp. )</t>
  </si>
  <si>
    <t>( Rp.)</t>
  </si>
  <si>
    <t>II</t>
  </si>
  <si>
    <t>PEMUTAKHIRAN PEDOMAN OPERERASI</t>
  </si>
  <si>
    <t>.</t>
  </si>
  <si>
    <t>Manual Operasi dan Pemeliharaan</t>
  </si>
  <si>
    <t>Rencana Tindak Darurat</t>
  </si>
  <si>
    <t>INSPEKSI KEAMANAN BENDUNGAN</t>
  </si>
  <si>
    <t>ESTIMASI TAMBAHAN BIAYA OPERASI DAN PEMELIHARAAN BERKALA (20 TAHUNAN)</t>
  </si>
  <si>
    <t>PERBAIKAN RIP RAP</t>
  </si>
  <si>
    <r>
      <t>m</t>
    </r>
    <r>
      <rPr>
        <vertAlign val="superscript"/>
        <sz val="10"/>
        <rFont val="Arial Narrow"/>
        <family val="2"/>
      </rPr>
      <t>2</t>
    </r>
  </si>
  <si>
    <t>LerengHilir</t>
  </si>
  <si>
    <t>PERBAIKAN HIDROMEKANIKAL</t>
  </si>
  <si>
    <t>PEKERJAAN PASANGAN BATU</t>
  </si>
  <si>
    <t xml:space="preserve">Pekerja </t>
  </si>
  <si>
    <t>Tukang Batu</t>
  </si>
  <si>
    <t>Batu</t>
  </si>
  <si>
    <t>Pasir Pasang</t>
  </si>
  <si>
    <t>Portland Semen</t>
  </si>
  <si>
    <t>Sewa Molen</t>
  </si>
  <si>
    <t>Portland Sement</t>
  </si>
  <si>
    <t>bulan</t>
  </si>
  <si>
    <t>botol 100 ml</t>
  </si>
  <si>
    <t>Bulan</t>
  </si>
  <si>
    <t>Biaya OP 5 Tahunan</t>
  </si>
  <si>
    <t>Overhaul HM Intake</t>
  </si>
  <si>
    <t>Overhaul HM Outlet</t>
  </si>
  <si>
    <t>Overhaul Pintu Spillway</t>
  </si>
  <si>
    <t>Overhaul Pintu Emergency Spillway</t>
  </si>
  <si>
    <t>PERHITUNGAN BIAYA KEGIATAN OP BENDUNGAN</t>
  </si>
  <si>
    <t>Operasi Peralatan HM Outlet</t>
  </si>
  <si>
    <t>Kegiatan Babat Rumput</t>
  </si>
  <si>
    <t>Pengoperasian Peralatan HM Pintu Emergency Spillway</t>
  </si>
  <si>
    <t>Penyusunan Laporan Bulanan</t>
  </si>
  <si>
    <t>Rapat Koordinasi ke Kantor UPB</t>
  </si>
  <si>
    <t>Kebutuhan rutin</t>
  </si>
  <si>
    <t>Babat Rumput</t>
  </si>
  <si>
    <t>Cabut Rumput</t>
  </si>
  <si>
    <t>Pengecatan (Besi)</t>
  </si>
  <si>
    <t>Uji Operasi</t>
  </si>
  <si>
    <t>Pengujian kualitas air</t>
  </si>
  <si>
    <t>O.2</t>
  </si>
  <si>
    <t>O.3</t>
  </si>
  <si>
    <t>O.4</t>
  </si>
  <si>
    <t>O.10</t>
  </si>
  <si>
    <t>P.2</t>
  </si>
  <si>
    <t>P.3</t>
  </si>
  <si>
    <t>P.4</t>
  </si>
  <si>
    <t>P.5</t>
  </si>
  <si>
    <t>P.6</t>
  </si>
  <si>
    <t>P.7</t>
  </si>
  <si>
    <t>PPE.2</t>
  </si>
  <si>
    <t>PPE.3</t>
  </si>
  <si>
    <t>PPE.4</t>
  </si>
  <si>
    <t>PPE.5</t>
  </si>
  <si>
    <t>PPE.6</t>
  </si>
  <si>
    <t>PPE.7</t>
  </si>
  <si>
    <t>PPE.8</t>
  </si>
  <si>
    <t>PPE.9</t>
  </si>
  <si>
    <t>PPE.10</t>
  </si>
  <si>
    <t>PPE.11</t>
  </si>
  <si>
    <t>Galian Sedimen drainase</t>
  </si>
  <si>
    <t>Pengecatan (Tembok)</t>
  </si>
  <si>
    <t>P.9</t>
  </si>
  <si>
    <t>ppe.7</t>
  </si>
  <si>
    <t>ppe.8</t>
  </si>
  <si>
    <t>ppe.9</t>
  </si>
  <si>
    <t>Galian Sedimen di Drainase</t>
  </si>
  <si>
    <t>p.7</t>
  </si>
  <si>
    <t>III</t>
  </si>
  <si>
    <t>PENGERUKAN SEDIMEN/DREDGING</t>
  </si>
  <si>
    <t>a.</t>
  </si>
  <si>
    <t>Pengerukan sedimen di waduk/dredging</t>
  </si>
  <si>
    <t>SPECIAL STUDY</t>
  </si>
  <si>
    <t>IV</t>
  </si>
  <si>
    <t>Special Study/studi khusus</t>
  </si>
  <si>
    <t>Bangunan Intake</t>
  </si>
  <si>
    <t>Inspeksi Visual (Puncak Bendungan)</t>
  </si>
  <si>
    <t>Inspeksi Visual (Lereng Hulu)</t>
  </si>
  <si>
    <t>Inspeksi Visual (Lereng Hilir)</t>
  </si>
  <si>
    <t>Inspeksi Visual (Drainase tubuh bendungan)</t>
  </si>
  <si>
    <t>unit</t>
  </si>
  <si>
    <t>Inspeksi Visual (Puncak Saddle Bendungan)</t>
  </si>
  <si>
    <t>Inspeksi Visual (Lereng Hulu Saddle dam)</t>
  </si>
  <si>
    <t>Inspeksi Visual (Lereng Hilir Saddle dam)</t>
  </si>
  <si>
    <t>Inspeksi Visual (Drainase tubuh bendungan Saddle dam)</t>
  </si>
  <si>
    <t>PPE.1a</t>
  </si>
  <si>
    <t>PPE.1b</t>
  </si>
  <si>
    <t>PPE.1c</t>
  </si>
  <si>
    <t>PPE.1d</t>
  </si>
  <si>
    <t>PPE.1e</t>
  </si>
  <si>
    <t>PPE.1f</t>
  </si>
  <si>
    <t>PPE.1g</t>
  </si>
  <si>
    <t>PPE.1h</t>
  </si>
  <si>
    <t>Pintu Hidraulik/kabel</t>
  </si>
  <si>
    <t>Pintu Stangdrat</t>
  </si>
  <si>
    <t>o.1a</t>
  </si>
  <si>
    <t>o.1b</t>
  </si>
  <si>
    <t>UNIT/jam</t>
  </si>
  <si>
    <t>Inspeksi Visual (Intake)</t>
  </si>
  <si>
    <t>Piket Operasi</t>
  </si>
  <si>
    <t>Inspeksi Visual (outlet)</t>
  </si>
  <si>
    <t>PPE.1i</t>
  </si>
  <si>
    <t>Spillway</t>
  </si>
  <si>
    <t>Inspeksi Visual (spillway)</t>
  </si>
  <si>
    <t>Inspeksi Visual (Emergency spillway)</t>
  </si>
  <si>
    <t>Inspeksi Visual (Bukit Tumpuan)</t>
  </si>
  <si>
    <t>Inspeksi Visual (Daerah Hilir Bendungan)</t>
  </si>
  <si>
    <t>Inspeksi Visual (Terowongan Pengelak)</t>
  </si>
  <si>
    <t>Inspeksi Visual (Green Belt)</t>
  </si>
  <si>
    <t>Inspeksi Visual (BPS)</t>
  </si>
  <si>
    <t>Inspeksi Visual (Access Road)</t>
  </si>
  <si>
    <t>Inspeksi Visual (Bangunan Penunjang/kantor)</t>
  </si>
  <si>
    <t>PPE.1j</t>
  </si>
  <si>
    <t>PPE.1k</t>
  </si>
  <si>
    <t>PPE.1l</t>
  </si>
  <si>
    <t>PPE.1m</t>
  </si>
  <si>
    <t>PPE.1n</t>
  </si>
  <si>
    <t>PPE.1o</t>
  </si>
  <si>
    <t>PPE.1p</t>
  </si>
  <si>
    <t>PPE.1q</t>
  </si>
  <si>
    <t>PPE.1r</t>
  </si>
  <si>
    <t>PPE.1s</t>
  </si>
  <si>
    <t>Katup/stoplog</t>
  </si>
  <si>
    <t>Stoplog</t>
  </si>
  <si>
    <t>Pemeliharaan Pintu Stangdrat</t>
  </si>
  <si>
    <t>Pelumas/vet</t>
  </si>
  <si>
    <t>OPERASI</t>
  </si>
  <si>
    <t>O.1</t>
  </si>
  <si>
    <t>Operasi Peralatan Hidromekanikal</t>
  </si>
  <si>
    <t>Kode AHSP</t>
  </si>
  <si>
    <t>PEMELIHARAAN</t>
  </si>
  <si>
    <t>PEMANTAUAN, PEMERIKSAAN DAN EVALUASI</t>
  </si>
  <si>
    <t>Emergency Spillway</t>
  </si>
  <si>
    <t>Tubuh Bendungan Utama</t>
  </si>
  <si>
    <t>Tubuh Saddle Dam</t>
  </si>
  <si>
    <t>Daerah Hilir Bendungan</t>
  </si>
  <si>
    <t>Tubuh Bendungan</t>
  </si>
  <si>
    <t>Bukit tumpuan</t>
  </si>
  <si>
    <t>Daerah Hilir</t>
  </si>
  <si>
    <t>Pengerukan Sedimen pada Saluran Drainase</t>
  </si>
  <si>
    <t>Instrumentasi</t>
  </si>
  <si>
    <t>Bangunan Pengelak</t>
  </si>
  <si>
    <t>Pemeliharaan pasangan</t>
  </si>
  <si>
    <t>Pemeliharaan Peralatan Hidromekanikal</t>
  </si>
  <si>
    <t>Spiilway</t>
  </si>
  <si>
    <t>PPE.1</t>
  </si>
  <si>
    <t>Inspeksi Visual</t>
  </si>
  <si>
    <t>Pembacaan Instrumen</t>
  </si>
  <si>
    <t>Pengukuran Kualitas Air</t>
  </si>
  <si>
    <t>OPERASI DAN PEMELIHARAAN  BERKALA</t>
  </si>
  <si>
    <t>UPAH</t>
  </si>
  <si>
    <t xml:space="preserve">Harga </t>
  </si>
  <si>
    <t>Komponen Upah</t>
  </si>
  <si>
    <t>O.2.1a</t>
  </si>
  <si>
    <t>Operasi Pintu Hidraulik/kabel Intake selama 1 jam</t>
  </si>
  <si>
    <t>o.2.1b</t>
  </si>
  <si>
    <t>Operasi Pintu Intake (Stangdrat)</t>
  </si>
  <si>
    <t>liter/operasi</t>
  </si>
  <si>
    <t>unit/operasi</t>
  </si>
  <si>
    <t>O.2.2</t>
  </si>
  <si>
    <t>O.2.3a</t>
  </si>
  <si>
    <t>Operasi Peralatan  Pintu Spillway (Hidraulik)</t>
  </si>
  <si>
    <t>O.2.3b</t>
  </si>
  <si>
    <t>Operasi Peralatan  Pintu Spillway (Stangdrat)</t>
  </si>
  <si>
    <t>O.2.4.</t>
  </si>
  <si>
    <t xml:space="preserve">ATK Lainnya </t>
  </si>
  <si>
    <t>O.3.1</t>
  </si>
  <si>
    <t>O.3.2</t>
  </si>
  <si>
    <t>O.3.3</t>
  </si>
  <si>
    <t>BBM Roda 4</t>
  </si>
  <si>
    <t>BBM Roda 2</t>
  </si>
  <si>
    <t>= S X R2/L2</t>
  </si>
  <si>
    <t>O.3.4</t>
  </si>
  <si>
    <t>O.3.5</t>
  </si>
  <si>
    <t xml:space="preserve">Konsumsi Rapat </t>
  </si>
  <si>
    <t>O.4.1</t>
  </si>
  <si>
    <t>O.4.2</t>
  </si>
  <si>
    <t>Telepon/Internet</t>
  </si>
  <si>
    <t>Telepon dan Internet</t>
  </si>
  <si>
    <t>ESTIMASI TAMBAHAN BIAYA OPERASI DAN PEMELIHARAAN KHUSUS</t>
  </si>
  <si>
    <t>PKT</t>
  </si>
  <si>
    <t>Rehab Pengaman Tebing</t>
  </si>
  <si>
    <t>Perbaikan Saluran</t>
  </si>
  <si>
    <t>Pasangan Batu</t>
  </si>
  <si>
    <t>KEG</t>
  </si>
  <si>
    <t>OPERASI DAN PEMELIHARAAN  KHUSUS</t>
  </si>
  <si>
    <t>Kepala tukang</t>
  </si>
  <si>
    <t>Pemeliharaan Peralatan HM (intake)</t>
  </si>
  <si>
    <t>P.7.2</t>
  </si>
  <si>
    <t>Pemeliharaan Peralatan HM (pintu stangdrat)</t>
  </si>
  <si>
    <t>Pemeliharaan Peralatan HM (Katup/Stoplog)</t>
  </si>
  <si>
    <t>P.7.1b</t>
  </si>
  <si>
    <t>P.7.1a</t>
  </si>
  <si>
    <t>Pemeliharaan Peralatan HM Outlet</t>
  </si>
  <si>
    <t>Pemeliharaan Peralatan HM pintu Spillway (Hidraulik)</t>
  </si>
  <si>
    <t>P.7.3a</t>
  </si>
  <si>
    <t>P.7.3b</t>
  </si>
  <si>
    <t>P.7.4</t>
  </si>
  <si>
    <t>Pemeliharaan Peralatan HM Pintu Emergency Spillway</t>
  </si>
  <si>
    <t>Pemeliharaan Peralatan HM pintu spillway (stangdrat)</t>
  </si>
  <si>
    <t>Tenaga Ahli Hidromekanikal</t>
  </si>
  <si>
    <t>TA2</t>
  </si>
  <si>
    <t>BBM yang dibutuhkan untuk uji operasi</t>
  </si>
  <si>
    <t>ATK Lainnya</t>
  </si>
  <si>
    <t>Petugas Operasi</t>
  </si>
  <si>
    <t>Rencana Operasi Tahunan Waduk (ROTW)</t>
  </si>
  <si>
    <t>Evaluasi ROTW</t>
  </si>
  <si>
    <t>Sosialisasi ROTW</t>
  </si>
  <si>
    <t>O.1a</t>
  </si>
  <si>
    <t>O.1b</t>
  </si>
  <si>
    <t>O.1c</t>
  </si>
  <si>
    <t>Bahan Presentasi</t>
  </si>
  <si>
    <t>Estimasi 1 bahan laporan</t>
  </si>
  <si>
    <t>Alat Berat</t>
  </si>
  <si>
    <t>DPS</t>
  </si>
  <si>
    <t>Honor Rapat</t>
  </si>
  <si>
    <t>Penjilidan</t>
  </si>
  <si>
    <t>Ji</t>
  </si>
  <si>
    <t>Peserta Rapat</t>
  </si>
  <si>
    <t>Hr=P</t>
  </si>
  <si>
    <t>Ko=P</t>
  </si>
  <si>
    <t>Ko</t>
  </si>
  <si>
    <t xml:space="preserve">Keterangan: OP berkala dan khusus diisi sesuai kebutuhan pada tahun anggaran yang diajukan. </t>
  </si>
  <si>
    <t>Ji=J</t>
  </si>
  <si>
    <t>=L1/500</t>
  </si>
  <si>
    <t>Honor Peserta Rapat</t>
  </si>
  <si>
    <t>J=H</t>
  </si>
  <si>
    <t>Ji=H</t>
  </si>
  <si>
    <t>Ko=H</t>
  </si>
  <si>
    <t>Sparepart</t>
  </si>
  <si>
    <t>Pemeliharaan bangunan kantor dan fasilitasnya</t>
  </si>
  <si>
    <r>
      <t xml:space="preserve">Keterangan; </t>
    </r>
    <r>
      <rPr>
        <b/>
        <sz val="10"/>
        <color theme="1"/>
        <rFont val="Times New Roman"/>
        <family val="1"/>
      </rPr>
      <t>Warna abu-abu/tebal</t>
    </r>
    <r>
      <rPr>
        <sz val="10"/>
        <color theme="1"/>
        <rFont val="Times New Roman"/>
        <family val="1"/>
      </rPr>
      <t xml:space="preserve"> : Nilai dapat disesuaikan sesuai kebutuhan masing-masing</t>
    </r>
  </si>
  <si>
    <t>Oli /Vet</t>
  </si>
  <si>
    <t>Sparepart Mesin babat rumput</t>
  </si>
  <si>
    <t>BIAYA OPERASI DAN PEMELIHARAAN (A+B+C)</t>
  </si>
  <si>
    <t>OPERASI DAN PEMELIHARAAN RUTIN (TAHUNAN)</t>
  </si>
  <si>
    <t>ESTIMASI TAMBAHAN BIAYA OPERASI DAN PEMELIHARAAN BERKALA (2 TAHUNAN)</t>
  </si>
  <si>
    <t>Biaya OP 2 Tahunan</t>
  </si>
  <si>
    <t>Pengerukan sedimen DPS</t>
  </si>
  <si>
    <t>Pengerukan Sedimen pada DPS</t>
  </si>
  <si>
    <t>PENGGANTIAN SEAL</t>
  </si>
  <si>
    <t>Penggantian seal Butterfly valve D900</t>
  </si>
  <si>
    <t>Penggantian seal Butterfly valve D300</t>
  </si>
  <si>
    <t>Penggantian seal V-cone valve D900</t>
  </si>
  <si>
    <t>Penggantian seal V-cone  valve D300</t>
  </si>
  <si>
    <t>Pemeliharaan bangunan kantor dan fasilitasnya, di luar pengecatan (misal perbaikan genteng, pintu, kran air, dll)</t>
  </si>
  <si>
    <t>Pemeliharaan peralatan eletrikal (misal penggantian lampu, AC, lampu jalan, kabel, baterai, dll)</t>
  </si>
  <si>
    <t>PEMELIHARAAN INSTRUMENTASI</t>
  </si>
  <si>
    <t>Penggantian Nitrogen untuk Pisometer</t>
  </si>
  <si>
    <t>Ttot= ∑T</t>
  </si>
  <si>
    <t>Bendungan Wonorejo</t>
  </si>
  <si>
    <t>Desa Wonorejo, Kec. Pagerwojo, Kab. Tulungagung, Jawa Timur</t>
  </si>
  <si>
    <t>Jasa Tirta</t>
  </si>
  <si>
    <t>Proyek Irigasi Tulungagung</t>
  </si>
  <si>
    <t>Kali Gondang</t>
  </si>
  <si>
    <t>126,3 km2</t>
  </si>
  <si>
    <t>400 ha</t>
  </si>
  <si>
    <t>El + 185,00 m</t>
  </si>
  <si>
    <t>El + 183,00 m</t>
  </si>
  <si>
    <t>El + 141,00 m</t>
  </si>
  <si>
    <t>tad</t>
  </si>
  <si>
    <t>380 ha</t>
  </si>
  <si>
    <t>259 juta m3</t>
  </si>
  <si>
    <t>122 juta m3</t>
  </si>
  <si>
    <t>106 juta m3</t>
  </si>
  <si>
    <t>16 juta m3</t>
  </si>
  <si>
    <t>Urugan batu dengan inti tanah</t>
  </si>
  <si>
    <t>6,47 juta m3</t>
  </si>
  <si>
    <t>El + 188,00 m</t>
  </si>
  <si>
    <t>10,00 m</t>
  </si>
  <si>
    <t>545 m</t>
  </si>
  <si>
    <t>95,00 m (di atas dasar sungai) dan 97,00 m (di atas galian)</t>
  </si>
  <si>
    <t>Ooge tanpa pintu</t>
  </si>
  <si>
    <t>110,00 m</t>
  </si>
  <si>
    <t>540 m3/detik</t>
  </si>
  <si>
    <t>7540 hektar</t>
  </si>
  <si>
    <t>8,02 m3/detik</t>
  </si>
  <si>
    <t>6,02 MW</t>
  </si>
  <si>
    <t>Pariwisata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</si>
</sst>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00"/>
    <numFmt numFmtId="167" formatCode="0.0000"/>
    <numFmt numFmtId="168" formatCode="0.000"/>
    <numFmt numFmtId="169" formatCode="_(* #,##0_);_(* \(#,##0\);_(* &quot;-&quot;??_);_(@_)"/>
    <numFmt numFmtId="170" formatCode="0.0"/>
    <numFmt numFmtId="171" formatCode="_ * #,##0.00_ ;_ * \-#,##0.00_ ;_ * &quot;-&quot;_ ;_ @_ "/>
    <numFmt numFmtId="172" formatCode="_ * #,##0_ ;_ * \-#,##0_ ;_ * &quot;-&quot;_ ;_ @_ "/>
    <numFmt numFmtId="173" formatCode="_ * #,##0.00_ ;_ * \-#,##0.00_ ;_ * &quot;-&quot;??_ ;_ @_ "/>
    <numFmt numFmtId="174" formatCode="[$-409]h:mm:ss\ AM/PM"/>
    <numFmt numFmtId="175" formatCode="_(* #,##0.000_);_(* \(#,##0.000\);_(* &quot;-&quot;??_);_(@_)"/>
    <numFmt numFmtId="176" formatCode="_(* #,##0.0_);_(* \(#,##0.0\);_(* &quot;-&quot;??_);_(@_)"/>
    <numFmt numFmtId="177" formatCode="_(* #,##0.0000_);_(* \(#,##0.0000\);_(* &quot;-&quot;??_);_(@_)"/>
    <numFmt numFmtId="178" formatCode="_(* #,##0.0000000000_);_(* \(#,##0.0000000000\);_(* &quot;-&quot;??_);_(@_)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 val="singleAccounting"/>
      <sz val="10"/>
      <name val="Times New Roman"/>
      <family val="1"/>
    </font>
    <font>
      <u/>
      <sz val="10"/>
      <name val="Times New Roman"/>
      <family val="1"/>
    </font>
    <font>
      <sz val="9"/>
      <color theme="1"/>
      <name val="Calibri"/>
      <family val="2"/>
      <scheme val="minor"/>
    </font>
    <font>
      <b/>
      <sz val="16"/>
      <color theme="1"/>
      <name val="Arial Narrow"/>
      <family val="2"/>
    </font>
    <font>
      <sz val="10"/>
      <name val="Arial Narrow"/>
      <family val="2"/>
    </font>
    <font>
      <sz val="11"/>
      <color theme="1"/>
      <name val="Arial Narrow"/>
      <family val="2"/>
    </font>
    <font>
      <b/>
      <sz val="10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vertAlign val="superscript"/>
      <sz val="10"/>
      <name val="Arial Narrow"/>
      <family val="2"/>
    </font>
    <font>
      <b/>
      <sz val="11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color rgb="FFEA0B06"/>
      <name val="Arial Narrow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5" fontId="10" fillId="0" borderId="0" applyFont="0" applyFill="0" applyBorder="0" applyAlignment="0" applyProtection="0"/>
    <xf numFmtId="0" fontId="12" fillId="0" borderId="0"/>
    <xf numFmtId="0" fontId="13" fillId="0" borderId="0"/>
    <xf numFmtId="170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19" fillId="0" borderId="0"/>
    <xf numFmtId="0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65" fontId="12" fillId="0" borderId="0" applyFont="0" applyFill="0" applyBorder="0" applyAlignment="0" applyProtection="0"/>
  </cellStyleXfs>
  <cellXfs count="1135">
    <xf numFmtId="0" fontId="0" fillId="0" borderId="0" xfId="0"/>
    <xf numFmtId="0" fontId="2" fillId="0" borderId="0" xfId="0" applyFont="1"/>
    <xf numFmtId="0" fontId="3" fillId="3" borderId="10" xfId="0" applyFont="1" applyFill="1" applyBorder="1" applyAlignment="1">
      <alignment horizontal="center" vertical="center"/>
    </xf>
    <xf numFmtId="0" fontId="2" fillId="0" borderId="1" xfId="0" applyFont="1" applyBorder="1"/>
    <xf numFmtId="2" fontId="2" fillId="0" borderId="1" xfId="0" applyNumberFormat="1" applyFont="1" applyBorder="1"/>
    <xf numFmtId="168" fontId="2" fillId="0" borderId="1" xfId="0" applyNumberFormat="1" applyFont="1" applyBorder="1"/>
    <xf numFmtId="167" fontId="2" fillId="0" borderId="1" xfId="0" applyNumberFormat="1" applyFont="1" applyBorder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/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right"/>
    </xf>
    <xf numFmtId="0" fontId="0" fillId="0" borderId="28" xfId="0" applyBorder="1"/>
    <xf numFmtId="165" fontId="0" fillId="0" borderId="0" xfId="1" applyFont="1"/>
    <xf numFmtId="0" fontId="2" fillId="0" borderId="1" xfId="0" applyFont="1" applyBorder="1" applyAlignment="1">
      <alignment horizontal="center" vertical="center"/>
    </xf>
    <xf numFmtId="169" fontId="2" fillId="0" borderId="1" xfId="0" applyNumberFormat="1" applyFont="1" applyBorder="1"/>
    <xf numFmtId="169" fontId="2" fillId="0" borderId="1" xfId="1" applyNumberFormat="1" applyFont="1" applyBorder="1"/>
    <xf numFmtId="0" fontId="3" fillId="3" borderId="32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169" fontId="2" fillId="0" borderId="1" xfId="1" applyNumberFormat="1" applyFont="1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2" fillId="0" borderId="10" xfId="0" applyFont="1" applyBorder="1"/>
    <xf numFmtId="165" fontId="2" fillId="3" borderId="10" xfId="0" applyNumberFormat="1" applyFont="1" applyFill="1" applyBorder="1"/>
    <xf numFmtId="165" fontId="2" fillId="0" borderId="10" xfId="1" applyFont="1" applyBorder="1"/>
    <xf numFmtId="165" fontId="2" fillId="6" borderId="0" xfId="1" applyFont="1" applyFill="1"/>
    <xf numFmtId="0" fontId="2" fillId="3" borderId="12" xfId="0" applyFont="1" applyFill="1" applyBorder="1" applyAlignment="1">
      <alignment horizontal="center"/>
    </xf>
    <xf numFmtId="169" fontId="2" fillId="0" borderId="10" xfId="0" applyNumberFormat="1" applyFont="1" applyBorder="1"/>
    <xf numFmtId="169" fontId="2" fillId="3" borderId="10" xfId="0" applyNumberFormat="1" applyFont="1" applyFill="1" applyBorder="1"/>
    <xf numFmtId="165" fontId="2" fillId="6" borderId="49" xfId="1" applyFont="1" applyFill="1" applyBorder="1"/>
    <xf numFmtId="169" fontId="2" fillId="3" borderId="10" xfId="1" applyNumberFormat="1" applyFont="1" applyFill="1" applyBorder="1"/>
    <xf numFmtId="169" fontId="2" fillId="0" borderId="0" xfId="0" applyNumberFormat="1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1" fillId="0" borderId="0" xfId="7" applyFont="1" applyFill="1" applyBorder="1" applyAlignment="1">
      <alignment vertical="center"/>
    </xf>
    <xf numFmtId="0" fontId="17" fillId="0" borderId="0" xfId="7" applyFont="1" applyFill="1" applyBorder="1" applyAlignment="1">
      <alignment vertical="center"/>
    </xf>
    <xf numFmtId="0" fontId="3" fillId="0" borderId="0" xfId="0" applyFont="1"/>
    <xf numFmtId="1" fontId="2" fillId="0" borderId="1" xfId="0" applyNumberFormat="1" applyFont="1" applyBorder="1"/>
    <xf numFmtId="169" fontId="3" fillId="3" borderId="13" xfId="0" applyNumberFormat="1" applyFont="1" applyFill="1" applyBorder="1"/>
    <xf numFmtId="169" fontId="3" fillId="0" borderId="0" xfId="0" applyNumberFormat="1" applyFont="1" applyFill="1" applyBorder="1"/>
    <xf numFmtId="0" fontId="2" fillId="0" borderId="0" xfId="0" applyFont="1" applyFill="1"/>
    <xf numFmtId="0" fontId="2" fillId="4" borderId="0" xfId="0" applyFont="1" applyFill="1"/>
    <xf numFmtId="0" fontId="2" fillId="0" borderId="73" xfId="0" applyFont="1" applyBorder="1" applyAlignment="1">
      <alignment horizontal="center"/>
    </xf>
    <xf numFmtId="0" fontId="2" fillId="0" borderId="25" xfId="0" applyFont="1" applyBorder="1"/>
    <xf numFmtId="0" fontId="2" fillId="0" borderId="62" xfId="0" applyFont="1" applyBorder="1"/>
    <xf numFmtId="0" fontId="2" fillId="0" borderId="9" xfId="0" applyFont="1" applyBorder="1" applyAlignment="1">
      <alignment horizontal="center"/>
    </xf>
    <xf numFmtId="0" fontId="2" fillId="0" borderId="22" xfId="0" applyFont="1" applyBorder="1"/>
    <xf numFmtId="0" fontId="2" fillId="0" borderId="22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/>
    </xf>
    <xf numFmtId="169" fontId="2" fillId="0" borderId="22" xfId="0" applyNumberFormat="1" applyFont="1" applyBorder="1"/>
    <xf numFmtId="169" fontId="2" fillId="0" borderId="64" xfId="0" applyNumberFormat="1" applyFont="1" applyBorder="1"/>
    <xf numFmtId="0" fontId="2" fillId="0" borderId="48" xfId="0" applyFont="1" applyBorder="1" applyAlignment="1">
      <alignment horizontal="center"/>
    </xf>
    <xf numFmtId="0" fontId="2" fillId="0" borderId="44" xfId="0" applyFont="1" applyBorder="1"/>
    <xf numFmtId="0" fontId="2" fillId="0" borderId="44" xfId="0" applyFont="1" applyBorder="1" applyAlignment="1">
      <alignment horizontal="center" vertical="center"/>
    </xf>
    <xf numFmtId="168" fontId="2" fillId="0" borderId="44" xfId="0" applyNumberFormat="1" applyFont="1" applyBorder="1" applyAlignment="1">
      <alignment horizontal="center"/>
    </xf>
    <xf numFmtId="169" fontId="2" fillId="0" borderId="44" xfId="1" applyNumberFormat="1" applyFont="1" applyBorder="1"/>
    <xf numFmtId="169" fontId="2" fillId="0" borderId="66" xfId="0" applyNumberFormat="1" applyFont="1" applyBorder="1"/>
    <xf numFmtId="0" fontId="2" fillId="0" borderId="22" xfId="0" applyFont="1" applyBorder="1" applyAlignment="1">
      <alignment horizontal="center"/>
    </xf>
    <xf numFmtId="169" fontId="2" fillId="0" borderId="22" xfId="1" applyNumberFormat="1" applyFont="1" applyBorder="1"/>
    <xf numFmtId="167" fontId="2" fillId="0" borderId="22" xfId="0" applyNumberFormat="1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169" fontId="2" fillId="0" borderId="44" xfId="0" applyNumberFormat="1" applyFont="1" applyBorder="1"/>
    <xf numFmtId="175" fontId="2" fillId="0" borderId="22" xfId="1" applyNumberFormat="1" applyFont="1" applyBorder="1" applyAlignment="1">
      <alignment horizontal="right"/>
    </xf>
    <xf numFmtId="175" fontId="2" fillId="0" borderId="44" xfId="1" applyNumberFormat="1" applyFont="1" applyBorder="1" applyAlignment="1">
      <alignment horizontal="right"/>
    </xf>
    <xf numFmtId="175" fontId="2" fillId="0" borderId="44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/>
    <xf numFmtId="0" fontId="3" fillId="3" borderId="66" xfId="0" applyFont="1" applyFill="1" applyBorder="1" applyAlignment="1">
      <alignment horizontal="center" vertical="center"/>
    </xf>
    <xf numFmtId="0" fontId="3" fillId="4" borderId="11" xfId="0" applyFont="1" applyFill="1" applyBorder="1" applyAlignment="1"/>
    <xf numFmtId="0" fontId="0" fillId="4" borderId="11" xfId="0" applyFill="1" applyBorder="1" applyAlignment="1"/>
    <xf numFmtId="2" fontId="2" fillId="0" borderId="22" xfId="0" applyNumberFormat="1" applyFont="1" applyBorder="1"/>
    <xf numFmtId="165" fontId="2" fillId="0" borderId="22" xfId="0" applyNumberFormat="1" applyFont="1" applyBorder="1"/>
    <xf numFmtId="165" fontId="2" fillId="0" borderId="64" xfId="0" applyNumberFormat="1" applyFont="1" applyBorder="1"/>
    <xf numFmtId="168" fontId="2" fillId="0" borderId="44" xfId="0" applyNumberFormat="1" applyFont="1" applyBorder="1"/>
    <xf numFmtId="165" fontId="2" fillId="0" borderId="66" xfId="1" applyFont="1" applyBorder="1"/>
    <xf numFmtId="1" fontId="2" fillId="0" borderId="22" xfId="0" applyNumberFormat="1" applyFont="1" applyBorder="1"/>
    <xf numFmtId="169" fontId="3" fillId="3" borderId="10" xfId="1" applyNumberFormat="1" applyFont="1" applyFill="1" applyBorder="1"/>
    <xf numFmtId="169" fontId="3" fillId="3" borderId="10" xfId="0" applyNumberFormat="1" applyFont="1" applyFill="1" applyBorder="1"/>
    <xf numFmtId="0" fontId="3" fillId="4" borderId="0" xfId="0" applyFont="1" applyFill="1" applyBorder="1" applyAlignment="1">
      <alignment horizontal="left"/>
    </xf>
    <xf numFmtId="169" fontId="3" fillId="4" borderId="0" xfId="0" applyNumberFormat="1" applyFont="1" applyFill="1" applyBorder="1"/>
    <xf numFmtId="165" fontId="2" fillId="3" borderId="49" xfId="1" applyFont="1" applyFill="1" applyBorder="1"/>
    <xf numFmtId="0" fontId="17" fillId="0" borderId="22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20" fillId="4" borderId="0" xfId="0" applyFont="1" applyFill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7" fillId="0" borderId="69" xfId="0" applyFont="1" applyBorder="1" applyAlignment="1">
      <alignment vertical="center"/>
    </xf>
    <xf numFmtId="165" fontId="2" fillId="0" borderId="0" xfId="1" applyFont="1"/>
    <xf numFmtId="169" fontId="2" fillId="0" borderId="0" xfId="0" applyNumberFormat="1" applyFont="1" applyFill="1"/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9" fontId="2" fillId="0" borderId="0" xfId="0" applyNumberFormat="1" applyFont="1"/>
    <xf numFmtId="0" fontId="2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9" fontId="3" fillId="3" borderId="0" xfId="0" applyNumberFormat="1" applyFont="1" applyFill="1" applyBorder="1"/>
    <xf numFmtId="2" fontId="2" fillId="0" borderId="44" xfId="0" applyNumberFormat="1" applyFont="1" applyBorder="1"/>
    <xf numFmtId="167" fontId="2" fillId="0" borderId="44" xfId="0" applyNumberFormat="1" applyFont="1" applyBorder="1"/>
    <xf numFmtId="167" fontId="2" fillId="0" borderId="22" xfId="0" applyNumberFormat="1" applyFont="1" applyBorder="1"/>
    <xf numFmtId="166" fontId="2" fillId="0" borderId="44" xfId="0" applyNumberFormat="1" applyFont="1" applyBorder="1"/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5" fontId="2" fillId="0" borderId="0" xfId="0" applyNumberFormat="1" applyFont="1"/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9" fontId="2" fillId="0" borderId="0" xfId="1" applyNumberFormat="1" applyFont="1"/>
    <xf numFmtId="169" fontId="2" fillId="0" borderId="22" xfId="1" applyNumberFormat="1" applyFont="1" applyBorder="1" applyAlignment="1">
      <alignment horizontal="right"/>
    </xf>
    <xf numFmtId="168" fontId="2" fillId="0" borderId="22" xfId="0" applyNumberFormat="1" applyFont="1" applyBorder="1"/>
    <xf numFmtId="0" fontId="17" fillId="0" borderId="0" xfId="7" applyFont="1" applyFill="1" applyAlignment="1">
      <alignment vertical="center"/>
    </xf>
    <xf numFmtId="0" fontId="20" fillId="0" borderId="0" xfId="7" applyFont="1" applyFill="1" applyAlignment="1">
      <alignment vertical="center"/>
    </xf>
    <xf numFmtId="0" fontId="20" fillId="0" borderId="0" xfId="7" applyFont="1" applyFill="1" applyAlignment="1">
      <alignment horizontal="center" vertical="center"/>
    </xf>
    <xf numFmtId="0" fontId="20" fillId="0" borderId="1" xfId="7" applyFont="1" applyFill="1" applyBorder="1" applyAlignment="1">
      <alignment horizontal="center" vertical="center"/>
    </xf>
    <xf numFmtId="0" fontId="17" fillId="0" borderId="25" xfId="7" applyFont="1" applyFill="1" applyBorder="1" applyAlignment="1">
      <alignment horizontal="center" vertical="center"/>
    </xf>
    <xf numFmtId="0" fontId="17" fillId="0" borderId="55" xfId="7" applyFont="1" applyFill="1" applyBorder="1" applyAlignment="1">
      <alignment vertical="center"/>
    </xf>
    <xf numFmtId="0" fontId="17" fillId="0" borderId="55" xfId="7" applyFont="1" applyFill="1" applyBorder="1" applyAlignment="1">
      <alignment horizontal="center" vertical="center"/>
    </xf>
    <xf numFmtId="171" fontId="17" fillId="0" borderId="25" xfId="9" applyNumberFormat="1" applyFont="1" applyFill="1" applyBorder="1" applyAlignment="1">
      <alignment vertical="center"/>
    </xf>
    <xf numFmtId="171" fontId="17" fillId="0" borderId="57" xfId="9" applyNumberFormat="1" applyFont="1" applyFill="1" applyBorder="1" applyAlignment="1">
      <alignment vertical="center"/>
    </xf>
    <xf numFmtId="0" fontId="17" fillId="0" borderId="22" xfId="7" applyFont="1" applyFill="1" applyBorder="1" applyAlignment="1">
      <alignment vertical="center"/>
    </xf>
    <xf numFmtId="0" fontId="20" fillId="0" borderId="0" xfId="7" applyFont="1" applyFill="1" applyBorder="1" applyAlignment="1">
      <alignment vertical="center"/>
    </xf>
    <xf numFmtId="0" fontId="17" fillId="0" borderId="0" xfId="7" applyFont="1" applyFill="1" applyBorder="1" applyAlignment="1">
      <alignment horizontal="center" vertical="center"/>
    </xf>
    <xf numFmtId="0" fontId="17" fillId="0" borderId="22" xfId="7" applyFont="1" applyFill="1" applyBorder="1" applyAlignment="1">
      <alignment horizontal="center" vertical="center"/>
    </xf>
    <xf numFmtId="171" fontId="17" fillId="0" borderId="22" xfId="9" applyNumberFormat="1" applyFont="1" applyFill="1" applyBorder="1" applyAlignment="1">
      <alignment vertical="center"/>
    </xf>
    <xf numFmtId="171" fontId="17" fillId="0" borderId="58" xfId="9" applyNumberFormat="1" applyFont="1" applyFill="1" applyBorder="1" applyAlignment="1">
      <alignment vertical="center"/>
    </xf>
    <xf numFmtId="3" fontId="17" fillId="0" borderId="22" xfId="7" applyNumberFormat="1" applyFont="1" applyFill="1" applyBorder="1" applyAlignment="1">
      <alignment horizontal="center" vertical="center"/>
    </xf>
    <xf numFmtId="0" fontId="20" fillId="0" borderId="22" xfId="7" applyFont="1" applyFill="1" applyBorder="1" applyAlignment="1">
      <alignment vertical="center"/>
    </xf>
    <xf numFmtId="172" fontId="17" fillId="0" borderId="4" xfId="9" applyNumberFormat="1" applyFont="1" applyFill="1" applyBorder="1" applyAlignment="1">
      <alignment horizontal="center" vertical="center"/>
    </xf>
    <xf numFmtId="0" fontId="17" fillId="0" borderId="0" xfId="7" applyFont="1" applyFill="1" applyBorder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0" fontId="23" fillId="0" borderId="0" xfId="2" applyFont="1" applyFill="1" applyBorder="1" applyAlignment="1">
      <alignment vertical="center"/>
    </xf>
    <xf numFmtId="0" fontId="23" fillId="0" borderId="0" xfId="2" applyFont="1" applyFill="1" applyBorder="1" applyAlignment="1">
      <alignment horizontal="center" vertical="center"/>
    </xf>
    <xf numFmtId="3" fontId="17" fillId="0" borderId="22" xfId="2" applyNumberFormat="1" applyFont="1" applyFill="1" applyBorder="1" applyAlignment="1">
      <alignment horizontal="center" vertical="center"/>
    </xf>
    <xf numFmtId="0" fontId="17" fillId="0" borderId="22" xfId="2" applyFont="1" applyFill="1" applyBorder="1" applyAlignment="1">
      <alignment vertical="center"/>
    </xf>
    <xf numFmtId="0" fontId="17" fillId="0" borderId="0" xfId="2" applyFont="1" applyFill="1" applyAlignment="1">
      <alignment vertical="center"/>
    </xf>
    <xf numFmtId="0" fontId="17" fillId="0" borderId="0" xfId="2" applyFont="1" applyFill="1" applyBorder="1" applyAlignment="1">
      <alignment horizontal="center" vertical="center"/>
    </xf>
    <xf numFmtId="0" fontId="17" fillId="0" borderId="0" xfId="7" applyFont="1" applyFill="1" applyBorder="1"/>
    <xf numFmtId="0" fontId="0" fillId="0" borderId="1" xfId="0" applyFill="1" applyBorder="1"/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Fill="1"/>
    <xf numFmtId="169" fontId="20" fillId="0" borderId="0" xfId="1" applyNumberFormat="1" applyFont="1" applyFill="1" applyAlignment="1">
      <alignment vertical="center"/>
    </xf>
    <xf numFmtId="169" fontId="17" fillId="0" borderId="0" xfId="1" applyNumberFormat="1" applyFont="1" applyFill="1" applyAlignment="1">
      <alignment vertical="center"/>
    </xf>
    <xf numFmtId="169" fontId="20" fillId="0" borderId="2" xfId="1" applyNumberFormat="1" applyFont="1" applyFill="1" applyBorder="1" applyAlignment="1">
      <alignment horizontal="center" vertical="center"/>
    </xf>
    <xf numFmtId="169" fontId="17" fillId="0" borderId="56" xfId="1" applyNumberFormat="1" applyFont="1" applyFill="1" applyBorder="1" applyAlignment="1">
      <alignment vertical="center"/>
    </xf>
    <xf numFmtId="169" fontId="17" fillId="0" borderId="4" xfId="1" applyNumberFormat="1" applyFont="1" applyFill="1" applyBorder="1" applyAlignment="1">
      <alignment vertical="center"/>
    </xf>
    <xf numFmtId="169" fontId="17" fillId="0" borderId="22" xfId="1" applyNumberFormat="1" applyFont="1" applyFill="1" applyBorder="1" applyAlignment="1">
      <alignment vertical="center"/>
    </xf>
    <xf numFmtId="169" fontId="20" fillId="0" borderId="22" xfId="1" applyNumberFormat="1" applyFont="1" applyFill="1" applyBorder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5" fillId="0" borderId="0" xfId="0" applyFont="1"/>
    <xf numFmtId="165" fontId="25" fillId="0" borderId="0" xfId="0" applyNumberFormat="1" applyFont="1"/>
    <xf numFmtId="0" fontId="26" fillId="2" borderId="0" xfId="0" applyFont="1" applyFill="1"/>
    <xf numFmtId="0" fontId="26" fillId="2" borderId="0" xfId="0" applyFont="1" applyFill="1" applyAlignment="1">
      <alignment horizontal="center" vertical="center"/>
    </xf>
    <xf numFmtId="3" fontId="26" fillId="2" borderId="0" xfId="0" applyNumberFormat="1" applyFont="1" applyFill="1" applyAlignment="1">
      <alignment horizontal="right" vertical="center"/>
    </xf>
    <xf numFmtId="4" fontId="26" fillId="2" borderId="0" xfId="0" applyNumberFormat="1" applyFont="1" applyFill="1" applyAlignment="1">
      <alignment horizontal="center" vertical="center"/>
    </xf>
    <xf numFmtId="0" fontId="27" fillId="0" borderId="0" xfId="0" applyFont="1"/>
    <xf numFmtId="165" fontId="27" fillId="0" borderId="0" xfId="0" applyNumberFormat="1" applyFont="1"/>
    <xf numFmtId="4" fontId="28" fillId="2" borderId="51" xfId="0" applyNumberFormat="1" applyFont="1" applyFill="1" applyBorder="1" applyAlignment="1">
      <alignment horizontal="center" vertical="center" wrapText="1"/>
    </xf>
    <xf numFmtId="0" fontId="28" fillId="2" borderId="87" xfId="0" applyFont="1" applyFill="1" applyBorder="1" applyAlignment="1">
      <alignment horizontal="center" vertical="center" wrapText="1"/>
    </xf>
    <xf numFmtId="4" fontId="28" fillId="2" borderId="89" xfId="0" applyNumberFormat="1" applyFont="1" applyFill="1" applyBorder="1" applyAlignment="1">
      <alignment horizontal="center" vertical="center" wrapText="1"/>
    </xf>
    <xf numFmtId="0" fontId="28" fillId="2" borderId="93" xfId="0" applyFont="1" applyFill="1" applyBorder="1" applyAlignment="1">
      <alignment horizontal="center" vertical="center" wrapText="1"/>
    </xf>
    <xf numFmtId="4" fontId="27" fillId="0" borderId="0" xfId="0" applyNumberFormat="1" applyFont="1"/>
    <xf numFmtId="0" fontId="28" fillId="0" borderId="99" xfId="0" applyFont="1" applyBorder="1" applyAlignment="1">
      <alignment horizontal="left" vertical="center"/>
    </xf>
    <xf numFmtId="0" fontId="28" fillId="0" borderId="100" xfId="0" applyFont="1" applyBorder="1" applyAlignment="1">
      <alignment horizontal="center" vertical="center"/>
    </xf>
    <xf numFmtId="0" fontId="28" fillId="0" borderId="101" xfId="0" applyFont="1" applyBorder="1"/>
    <xf numFmtId="0" fontId="26" fillId="0" borderId="97" xfId="0" applyFont="1" applyBorder="1"/>
    <xf numFmtId="0" fontId="26" fillId="0" borderId="98" xfId="0" applyFont="1" applyBorder="1"/>
    <xf numFmtId="0" fontId="26" fillId="0" borderId="10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05" xfId="0" applyFont="1" applyBorder="1" applyAlignment="1">
      <alignment horizontal="center" vertical="center"/>
    </xf>
    <xf numFmtId="3" fontId="26" fillId="0" borderId="105" xfId="0" applyNumberFormat="1" applyFont="1" applyBorder="1" applyAlignment="1">
      <alignment horizontal="right" vertical="center"/>
    </xf>
    <xf numFmtId="4" fontId="26" fillId="0" borderId="105" xfId="0" applyNumberFormat="1" applyFont="1" applyBorder="1" applyAlignment="1">
      <alignment horizontal="center" vertical="center"/>
    </xf>
    <xf numFmtId="0" fontId="26" fillId="0" borderId="107" xfId="0" applyFont="1" applyBorder="1"/>
    <xf numFmtId="0" fontId="26" fillId="0" borderId="108" xfId="0" applyFont="1" applyBorder="1"/>
    <xf numFmtId="0" fontId="26" fillId="0" borderId="109" xfId="0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26" fillId="0" borderId="110" xfId="0" applyFont="1" applyBorder="1"/>
    <xf numFmtId="0" fontId="26" fillId="0" borderId="111" xfId="0" applyFont="1" applyBorder="1"/>
    <xf numFmtId="0" fontId="26" fillId="0" borderId="112" xfId="0" applyFont="1" applyBorder="1" applyAlignment="1">
      <alignment horizontal="center" vertical="center"/>
    </xf>
    <xf numFmtId="0" fontId="26" fillId="0" borderId="113" xfId="0" applyFont="1" applyBorder="1" applyAlignment="1">
      <alignment horizontal="center" vertical="center"/>
    </xf>
    <xf numFmtId="165" fontId="29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3" fontId="30" fillId="0" borderId="0" xfId="0" applyNumberFormat="1" applyFont="1" applyAlignment="1">
      <alignment horizontal="right" vertical="center"/>
    </xf>
    <xf numFmtId="4" fontId="30" fillId="0" borderId="0" xfId="0" applyNumberFormat="1" applyFont="1" applyAlignment="1">
      <alignment horizontal="center" vertical="center"/>
    </xf>
    <xf numFmtId="2" fontId="30" fillId="0" borderId="0" xfId="0" applyNumberFormat="1" applyFont="1" applyAlignment="1">
      <alignment horizontal="right" vertical="center"/>
    </xf>
    <xf numFmtId="0" fontId="28" fillId="0" borderId="117" xfId="0" applyFont="1" applyBorder="1" applyAlignment="1">
      <alignment horizontal="center"/>
    </xf>
    <xf numFmtId="0" fontId="28" fillId="0" borderId="101" xfId="0" applyFont="1" applyBorder="1" applyAlignment="1">
      <alignment horizontal="center"/>
    </xf>
    <xf numFmtId="4" fontId="28" fillId="0" borderId="118" xfId="0" applyNumberFormat="1" applyFont="1" applyBorder="1" applyAlignment="1">
      <alignment horizontal="right" vertical="center"/>
    </xf>
    <xf numFmtId="0" fontId="26" fillId="0" borderId="99" xfId="0" applyFont="1" applyBorder="1" applyAlignment="1">
      <alignment horizontal="center" vertical="center"/>
    </xf>
    <xf numFmtId="0" fontId="26" fillId="0" borderId="100" xfId="0" applyFont="1" applyBorder="1" applyAlignment="1">
      <alignment horizontal="center" vertical="center"/>
    </xf>
    <xf numFmtId="0" fontId="26" fillId="0" borderId="101" xfId="0" applyFont="1" applyBorder="1"/>
    <xf numFmtId="169" fontId="26" fillId="0" borderId="106" xfId="1" applyNumberFormat="1" applyFont="1" applyBorder="1" applyAlignment="1">
      <alignment horizontal="right" vertical="center"/>
    </xf>
    <xf numFmtId="169" fontId="28" fillId="0" borderId="116" xfId="1" applyNumberFormat="1" applyFont="1" applyBorder="1" applyAlignment="1">
      <alignment horizontal="center" vertical="center"/>
    </xf>
    <xf numFmtId="165" fontId="26" fillId="0" borderId="105" xfId="1" applyFont="1" applyBorder="1" applyAlignment="1">
      <alignment horizontal="right" vertical="center"/>
    </xf>
    <xf numFmtId="165" fontId="26" fillId="0" borderId="105" xfId="1" applyFont="1" applyBorder="1" applyAlignment="1">
      <alignment horizontal="center" vertical="center"/>
    </xf>
    <xf numFmtId="0" fontId="17" fillId="0" borderId="0" xfId="7" applyFont="1" applyFill="1" applyAlignment="1">
      <alignment vertical="top"/>
    </xf>
    <xf numFmtId="0" fontId="20" fillId="0" borderId="0" xfId="7" applyFont="1" applyFill="1" applyBorder="1" applyAlignment="1">
      <alignment vertical="top"/>
    </xf>
    <xf numFmtId="0" fontId="17" fillId="0" borderId="7" xfId="7" applyFont="1" applyFill="1" applyBorder="1" applyAlignment="1">
      <alignment vertical="center"/>
    </xf>
    <xf numFmtId="0" fontId="17" fillId="0" borderId="7" xfId="7" applyFont="1" applyFill="1" applyBorder="1" applyAlignment="1">
      <alignment horizontal="center" vertical="center"/>
    </xf>
    <xf numFmtId="0" fontId="17" fillId="0" borderId="0" xfId="7" applyFont="1" applyFill="1" applyBorder="1" applyAlignment="1">
      <alignment vertical="top"/>
    </xf>
    <xf numFmtId="0" fontId="17" fillId="0" borderId="0" xfId="7" applyFont="1" applyFill="1" applyBorder="1" applyAlignment="1">
      <alignment horizontal="center" vertical="top"/>
    </xf>
    <xf numFmtId="0" fontId="17" fillId="0" borderId="11" xfId="7" applyFont="1" applyFill="1" applyBorder="1" applyAlignment="1">
      <alignment vertical="center"/>
    </xf>
    <xf numFmtId="0" fontId="17" fillId="0" borderId="11" xfId="7" applyFont="1" applyFill="1" applyBorder="1" applyAlignment="1">
      <alignment horizontal="center" vertical="center"/>
    </xf>
    <xf numFmtId="0" fontId="17" fillId="0" borderId="9" xfId="7" applyFont="1" applyFill="1" applyBorder="1" applyAlignment="1">
      <alignment vertical="center"/>
    </xf>
    <xf numFmtId="0" fontId="17" fillId="0" borderId="76" xfId="7" applyFont="1" applyFill="1" applyBorder="1" applyAlignment="1">
      <alignment vertical="center"/>
    </xf>
    <xf numFmtId="0" fontId="17" fillId="0" borderId="21" xfId="7" applyFont="1" applyFill="1" applyBorder="1" applyAlignment="1">
      <alignment vertical="center"/>
    </xf>
    <xf numFmtId="0" fontId="17" fillId="0" borderId="120" xfId="7" applyFont="1" applyFill="1" applyBorder="1" applyAlignment="1">
      <alignment vertical="center"/>
    </xf>
    <xf numFmtId="169" fontId="17" fillId="0" borderId="22" xfId="1" applyNumberFormat="1" applyFont="1" applyFill="1" applyBorder="1" applyAlignment="1">
      <alignment vertical="top"/>
    </xf>
    <xf numFmtId="3" fontId="17" fillId="0" borderId="22" xfId="7" applyNumberFormat="1" applyFont="1" applyFill="1" applyBorder="1" applyAlignment="1">
      <alignment vertical="top"/>
    </xf>
    <xf numFmtId="3" fontId="17" fillId="0" borderId="64" xfId="7" applyNumberFormat="1" applyFont="1" applyFill="1" applyBorder="1" applyAlignment="1">
      <alignment vertical="top"/>
    </xf>
    <xf numFmtId="0" fontId="17" fillId="0" borderId="64" xfId="7" applyFont="1" applyFill="1" applyBorder="1" applyAlignment="1">
      <alignment vertical="center"/>
    </xf>
    <xf numFmtId="3" fontId="17" fillId="0" borderId="22" xfId="7" applyNumberFormat="1" applyFont="1" applyFill="1" applyBorder="1" applyAlignment="1">
      <alignment vertical="center"/>
    </xf>
    <xf numFmtId="3" fontId="17" fillId="0" borderId="64" xfId="7" applyNumberFormat="1" applyFont="1" applyFill="1" applyBorder="1" applyAlignment="1">
      <alignment vertical="center"/>
    </xf>
    <xf numFmtId="169" fontId="17" fillId="0" borderId="69" xfId="1" applyNumberFormat="1" applyFont="1" applyFill="1" applyBorder="1" applyAlignment="1">
      <alignment vertical="center"/>
    </xf>
    <xf numFmtId="0" fontId="17" fillId="0" borderId="69" xfId="7" applyFont="1" applyFill="1" applyBorder="1" applyAlignment="1">
      <alignment horizontal="center" vertical="center"/>
    </xf>
    <xf numFmtId="0" fontId="17" fillId="0" borderId="69" xfId="7" applyFont="1" applyFill="1" applyBorder="1" applyAlignment="1">
      <alignment vertical="center"/>
    </xf>
    <xf numFmtId="0" fontId="17" fillId="0" borderId="70" xfId="7" applyFont="1" applyFill="1" applyBorder="1" applyAlignment="1">
      <alignment vertical="center"/>
    </xf>
    <xf numFmtId="3" fontId="26" fillId="0" borderId="22" xfId="0" applyNumberFormat="1" applyFont="1" applyBorder="1" applyAlignment="1">
      <alignment horizontal="right" vertical="center"/>
    </xf>
    <xf numFmtId="0" fontId="26" fillId="0" borderId="22" xfId="0" applyFont="1" applyBorder="1" applyAlignment="1">
      <alignment horizontal="center" vertical="center"/>
    </xf>
    <xf numFmtId="0" fontId="28" fillId="2" borderId="121" xfId="0" applyFont="1" applyFill="1" applyBorder="1" applyAlignment="1">
      <alignment horizontal="center" vertical="center"/>
    </xf>
    <xf numFmtId="0" fontId="28" fillId="2" borderId="123" xfId="0" applyFont="1" applyFill="1" applyBorder="1" applyAlignment="1">
      <alignment horizontal="center" vertical="center"/>
    </xf>
    <xf numFmtId="3" fontId="28" fillId="2" borderId="124" xfId="0" applyNumberFormat="1" applyFont="1" applyFill="1" applyBorder="1" applyAlignment="1">
      <alignment horizontal="center" vertical="center" wrapText="1"/>
    </xf>
    <xf numFmtId="0" fontId="28" fillId="2" borderId="124" xfId="0" applyFont="1" applyFill="1" applyBorder="1" applyAlignment="1">
      <alignment horizontal="center" vertical="center" wrapText="1"/>
    </xf>
    <xf numFmtId="4" fontId="28" fillId="2" borderId="124" xfId="0" applyNumberFormat="1" applyFont="1" applyFill="1" applyBorder="1" applyAlignment="1">
      <alignment horizontal="center" vertical="center" wrapText="1"/>
    </xf>
    <xf numFmtId="0" fontId="28" fillId="2" borderId="97" xfId="0" applyFont="1" applyFill="1" applyBorder="1" applyAlignment="1">
      <alignment horizontal="center" vertical="center"/>
    </xf>
    <xf numFmtId="0" fontId="28" fillId="2" borderId="98" xfId="0" applyFont="1" applyFill="1" applyBorder="1" applyAlignment="1">
      <alignment horizontal="center" vertical="center"/>
    </xf>
    <xf numFmtId="0" fontId="28" fillId="2" borderId="104" xfId="0" applyFont="1" applyFill="1" applyBorder="1" applyAlignment="1">
      <alignment horizontal="center" vertical="center"/>
    </xf>
    <xf numFmtId="0" fontId="28" fillId="2" borderId="15" xfId="0" applyFont="1" applyFill="1" applyBorder="1" applyAlignment="1">
      <alignment horizontal="center" vertical="center"/>
    </xf>
    <xf numFmtId="0" fontId="28" fillId="2" borderId="122" xfId="0" applyFont="1" applyFill="1" applyBorder="1" applyAlignment="1">
      <alignment horizontal="left" vertical="center"/>
    </xf>
    <xf numFmtId="0" fontId="26" fillId="2" borderId="104" xfId="0" applyFont="1" applyFill="1" applyBorder="1" applyAlignment="1">
      <alignment horizontal="center" vertical="center"/>
    </xf>
    <xf numFmtId="0" fontId="26" fillId="2" borderId="15" xfId="0" applyFont="1" applyFill="1" applyBorder="1" applyAlignment="1">
      <alignment horizontal="center" vertical="center"/>
    </xf>
    <xf numFmtId="0" fontId="26" fillId="2" borderId="98" xfId="0" applyFont="1" applyFill="1" applyBorder="1" applyAlignment="1">
      <alignment horizontal="center" vertical="center"/>
    </xf>
    <xf numFmtId="0" fontId="28" fillId="2" borderId="104" xfId="0" applyFont="1" applyFill="1" applyBorder="1" applyAlignment="1">
      <alignment horizontal="left" vertical="center"/>
    </xf>
    <xf numFmtId="0" fontId="26" fillId="2" borderId="104" xfId="0" applyFont="1" applyFill="1" applyBorder="1" applyAlignment="1">
      <alignment horizontal="left" vertical="center"/>
    </xf>
    <xf numFmtId="0" fontId="26" fillId="2" borderId="15" xfId="0" applyFont="1" applyFill="1" applyBorder="1" applyAlignment="1">
      <alignment horizontal="left" vertical="center"/>
    </xf>
    <xf numFmtId="0" fontId="26" fillId="2" borderId="98" xfId="0" applyFont="1" applyFill="1" applyBorder="1" applyAlignment="1">
      <alignment horizontal="left" vertical="center"/>
    </xf>
    <xf numFmtId="165" fontId="26" fillId="2" borderId="126" xfId="1" applyFont="1" applyFill="1" applyBorder="1" applyAlignment="1">
      <alignment horizontal="center" vertical="center" wrapText="1"/>
    </xf>
    <xf numFmtId="165" fontId="28" fillId="2" borderId="125" xfId="0" applyNumberFormat="1" applyFont="1" applyFill="1" applyBorder="1" applyAlignment="1">
      <alignment horizontal="center" vertical="center" wrapText="1"/>
    </xf>
    <xf numFmtId="165" fontId="26" fillId="0" borderId="126" xfId="1" applyFont="1" applyBorder="1" applyAlignment="1">
      <alignment horizontal="right" vertical="center"/>
    </xf>
    <xf numFmtId="165" fontId="28" fillId="2" borderId="126" xfId="1" applyFont="1" applyFill="1" applyBorder="1" applyAlignment="1">
      <alignment horizontal="center" vertical="center" wrapText="1"/>
    </xf>
    <xf numFmtId="165" fontId="28" fillId="0" borderId="103" xfId="1" applyFont="1" applyBorder="1" applyAlignment="1">
      <alignment horizontal="right" vertical="center"/>
    </xf>
    <xf numFmtId="165" fontId="26" fillId="0" borderId="103" xfId="1" applyFont="1" applyBorder="1" applyAlignment="1">
      <alignment horizontal="right" vertical="center"/>
    </xf>
    <xf numFmtId="165" fontId="28" fillId="0" borderId="126" xfId="1" applyFont="1" applyBorder="1" applyAlignment="1">
      <alignment horizontal="right" vertical="center"/>
    </xf>
    <xf numFmtId="165" fontId="26" fillId="0" borderId="106" xfId="1" applyFont="1" applyBorder="1" applyAlignment="1">
      <alignment horizontal="center" vertical="center"/>
    </xf>
    <xf numFmtId="4" fontId="26" fillId="0" borderId="22" xfId="0" applyNumberFormat="1" applyFont="1" applyBorder="1" applyAlignment="1">
      <alignment horizontal="center" vertical="center"/>
    </xf>
    <xf numFmtId="169" fontId="28" fillId="0" borderId="119" xfId="1" applyNumberFormat="1" applyFont="1" applyBorder="1" applyAlignment="1">
      <alignment horizontal="right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5" fontId="2" fillId="0" borderId="14" xfId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169" fontId="2" fillId="0" borderId="14" xfId="1" applyNumberFormat="1" applyFont="1" applyFill="1" applyBorder="1" applyAlignment="1" applyProtection="1">
      <alignment horizontal="center" vertical="center"/>
      <protection locked="0"/>
    </xf>
    <xf numFmtId="169" fontId="2" fillId="0" borderId="16" xfId="1" applyNumberFormat="1" applyFont="1" applyFill="1" applyBorder="1" applyAlignment="1" applyProtection="1">
      <alignment horizontal="center" vertical="center"/>
      <protection locked="0"/>
    </xf>
    <xf numFmtId="169" fontId="2" fillId="0" borderId="78" xfId="1" applyNumberFormat="1" applyFont="1" applyFill="1" applyBorder="1" applyAlignment="1" applyProtection="1">
      <alignment horizontal="center" vertical="center"/>
      <protection locked="0"/>
    </xf>
    <xf numFmtId="169" fontId="2" fillId="0" borderId="79" xfId="1" applyNumberFormat="1" applyFont="1" applyFill="1" applyBorder="1" applyAlignment="1" applyProtection="1">
      <alignment horizontal="center" vertical="center"/>
      <protection locked="0"/>
    </xf>
    <xf numFmtId="177" fontId="2" fillId="0" borderId="14" xfId="1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165" fontId="2" fillId="0" borderId="14" xfId="1" applyFont="1" applyFill="1" applyBorder="1" applyAlignment="1" applyProtection="1">
      <alignment horizontal="left" vertical="center"/>
      <protection locked="0"/>
    </xf>
    <xf numFmtId="0" fontId="11" fillId="0" borderId="77" xfId="0" applyFont="1" applyFill="1" applyBorder="1" applyAlignment="1" applyProtection="1">
      <alignment horizontal="left" vertical="center"/>
      <protection locked="0"/>
    </xf>
    <xf numFmtId="0" fontId="14" fillId="0" borderId="77" xfId="0" applyFont="1" applyFill="1" applyBorder="1" applyAlignment="1" applyProtection="1">
      <alignment horizontal="left" vertical="center"/>
      <protection locked="0"/>
    </xf>
    <xf numFmtId="0" fontId="14" fillId="0" borderId="81" xfId="0" applyFont="1" applyFill="1" applyBorder="1" applyAlignment="1" applyProtection="1">
      <alignment horizontal="left" vertical="center"/>
      <protection locked="0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2" fillId="0" borderId="14" xfId="1" applyNumberFormat="1" applyFont="1" applyFill="1" applyBorder="1" applyAlignment="1" applyProtection="1">
      <alignment horizontal="center" vertical="center"/>
      <protection locked="0"/>
    </xf>
    <xf numFmtId="176" fontId="2" fillId="0" borderId="79" xfId="1" applyNumberFormat="1" applyFont="1" applyFill="1" applyBorder="1" applyAlignment="1" applyProtection="1">
      <alignment horizontal="center" vertical="center"/>
      <protection locked="0"/>
    </xf>
    <xf numFmtId="0" fontId="3" fillId="0" borderId="14" xfId="0" applyFont="1" applyFill="1" applyBorder="1" applyAlignment="1" applyProtection="1">
      <alignment horizontal="center" vertical="center"/>
      <protection locked="0"/>
    </xf>
    <xf numFmtId="165" fontId="3" fillId="0" borderId="14" xfId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14" xfId="0" applyFont="1" applyFill="1" applyBorder="1" applyAlignment="1" applyProtection="1">
      <alignment horizontal="left" vertical="center"/>
      <protection locked="0"/>
    </xf>
    <xf numFmtId="177" fontId="3" fillId="0" borderId="14" xfId="1" applyNumberFormat="1" applyFont="1" applyFill="1" applyBorder="1" applyAlignment="1" applyProtection="1">
      <alignment horizontal="center" vertical="center"/>
      <protection locked="0"/>
    </xf>
    <xf numFmtId="0" fontId="3" fillId="0" borderId="14" xfId="0" applyFont="1" applyFill="1" applyBorder="1" applyAlignment="1" applyProtection="1">
      <alignment vertical="center"/>
      <protection locked="0"/>
    </xf>
    <xf numFmtId="176" fontId="3" fillId="0" borderId="79" xfId="1" applyNumberFormat="1" applyFont="1" applyFill="1" applyBorder="1" applyAlignment="1" applyProtection="1">
      <alignment vertical="center"/>
      <protection locked="0"/>
    </xf>
    <xf numFmtId="0" fontId="20" fillId="0" borderId="0" xfId="7" applyFont="1" applyFill="1" applyBorder="1"/>
    <xf numFmtId="169" fontId="21" fillId="0" borderId="0" xfId="1" applyNumberFormat="1" applyFont="1" applyFill="1" applyAlignment="1">
      <alignment horizontal="center" vertical="center"/>
    </xf>
    <xf numFmtId="169" fontId="17" fillId="0" borderId="0" xfId="1" applyNumberFormat="1" applyFont="1" applyFill="1" applyBorder="1" applyAlignment="1">
      <alignment vertical="center" wrapText="1"/>
    </xf>
    <xf numFmtId="0" fontId="17" fillId="0" borderId="0" xfId="7" applyFont="1" applyFill="1" applyBorder="1" applyAlignment="1">
      <alignment vertical="center" wrapText="1"/>
    </xf>
    <xf numFmtId="169" fontId="17" fillId="0" borderId="4" xfId="1" applyNumberFormat="1" applyFont="1" applyFill="1" applyBorder="1" applyAlignment="1">
      <alignment horizontal="right" vertical="center"/>
    </xf>
    <xf numFmtId="165" fontId="2" fillId="0" borderId="0" xfId="1" applyFont="1" applyFill="1"/>
    <xf numFmtId="0" fontId="17" fillId="0" borderId="4" xfId="0" applyFont="1" applyBorder="1" applyAlignment="1">
      <alignment vertical="center"/>
    </xf>
    <xf numFmtId="0" fontId="17" fillId="0" borderId="5" xfId="7" applyFont="1" applyFill="1" applyBorder="1" applyAlignment="1">
      <alignment horizontal="center" vertical="center"/>
    </xf>
    <xf numFmtId="0" fontId="21" fillId="0" borderId="7" xfId="7" applyFont="1" applyFill="1" applyBorder="1" applyAlignment="1">
      <alignment vertical="center"/>
    </xf>
    <xf numFmtId="0" fontId="23" fillId="0" borderId="7" xfId="7" applyFont="1" applyFill="1" applyBorder="1" applyAlignment="1">
      <alignment vertical="center"/>
    </xf>
    <xf numFmtId="0" fontId="23" fillId="0" borderId="7" xfId="7" applyFont="1" applyFill="1" applyBorder="1" applyAlignment="1">
      <alignment horizontal="center" vertical="center"/>
    </xf>
    <xf numFmtId="0" fontId="17" fillId="0" borderId="9" xfId="7" applyFont="1" applyFill="1" applyBorder="1" applyAlignment="1">
      <alignment horizontal="center" vertical="center"/>
    </xf>
    <xf numFmtId="0" fontId="17" fillId="0" borderId="76" xfId="7" applyFont="1" applyFill="1" applyBorder="1" applyAlignment="1">
      <alignment horizontal="center" vertical="center"/>
    </xf>
    <xf numFmtId="169" fontId="17" fillId="0" borderId="50" xfId="1" applyNumberFormat="1" applyFont="1" applyFill="1" applyBorder="1" applyAlignment="1">
      <alignment vertical="center"/>
    </xf>
    <xf numFmtId="3" fontId="17" fillId="0" borderId="69" xfId="7" applyNumberFormat="1" applyFont="1" applyFill="1" applyBorder="1" applyAlignment="1">
      <alignment horizontal="center" vertical="center"/>
    </xf>
    <xf numFmtId="171" fontId="17" fillId="0" borderId="69" xfId="9" applyNumberFormat="1" applyFont="1" applyFill="1" applyBorder="1" applyAlignment="1">
      <alignment vertical="center"/>
    </xf>
    <xf numFmtId="0" fontId="20" fillId="0" borderId="28" xfId="7" applyFont="1" applyFill="1" applyBorder="1" applyAlignment="1">
      <alignment horizontal="center" vertical="center"/>
    </xf>
    <xf numFmtId="0" fontId="20" fillId="0" borderId="10" xfId="7" applyFont="1" applyFill="1" applyBorder="1" applyAlignment="1">
      <alignment horizontal="center" vertical="center"/>
    </xf>
    <xf numFmtId="0" fontId="17" fillId="0" borderId="73" xfId="7" applyFont="1" applyFill="1" applyBorder="1" applyAlignment="1">
      <alignment horizontal="center" vertical="center"/>
    </xf>
    <xf numFmtId="0" fontId="17" fillId="0" borderId="64" xfId="2" applyFont="1" applyFill="1" applyBorder="1" applyAlignment="1">
      <alignment vertical="center"/>
    </xf>
    <xf numFmtId="0" fontId="17" fillId="0" borderId="9" xfId="2" applyFont="1" applyFill="1" applyBorder="1" applyAlignment="1">
      <alignment horizontal="center" vertical="center"/>
    </xf>
    <xf numFmtId="0" fontId="17" fillId="0" borderId="76" xfId="2" applyFont="1" applyFill="1" applyBorder="1" applyAlignment="1">
      <alignment horizontal="center" vertical="center"/>
    </xf>
    <xf numFmtId="0" fontId="17" fillId="0" borderId="11" xfId="2" applyFont="1" applyFill="1" applyBorder="1" applyAlignment="1">
      <alignment vertical="center"/>
    </xf>
    <xf numFmtId="0" fontId="20" fillId="0" borderId="11" xfId="7" applyFont="1" applyFill="1" applyBorder="1" applyAlignment="1">
      <alignment vertical="center"/>
    </xf>
    <xf numFmtId="0" fontId="17" fillId="0" borderId="11" xfId="2" applyFont="1" applyFill="1" applyBorder="1" applyAlignment="1">
      <alignment horizontal="center" vertical="center"/>
    </xf>
    <xf numFmtId="3" fontId="17" fillId="0" borderId="69" xfId="2" applyNumberFormat="1" applyFont="1" applyFill="1" applyBorder="1" applyAlignment="1">
      <alignment horizontal="center" vertical="center"/>
    </xf>
    <xf numFmtId="0" fontId="17" fillId="0" borderId="69" xfId="2" applyFont="1" applyFill="1" applyBorder="1" applyAlignment="1">
      <alignment vertical="center"/>
    </xf>
    <xf numFmtId="0" fontId="17" fillId="0" borderId="70" xfId="2" applyFont="1" applyFill="1" applyBorder="1" applyAlignment="1">
      <alignment vertical="center"/>
    </xf>
    <xf numFmtId="165" fontId="2" fillId="0" borderId="77" xfId="1" applyFont="1" applyFill="1" applyBorder="1" applyAlignment="1" applyProtection="1">
      <alignment horizontal="left" vertical="center"/>
      <protection locked="0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9" fontId="26" fillId="0" borderId="126" xfId="1" applyNumberFormat="1" applyFont="1" applyBorder="1" applyAlignment="1">
      <alignment horizontal="right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2" fillId="0" borderId="0" xfId="0" applyNumberFormat="1" applyFont="1"/>
    <xf numFmtId="2" fontId="2" fillId="0" borderId="0" xfId="0" applyNumberFormat="1" applyFont="1"/>
    <xf numFmtId="0" fontId="17" fillId="0" borderId="0" xfId="7" applyFont="1" applyFill="1" applyAlignment="1" applyProtection="1">
      <alignment vertical="center"/>
      <protection locked="0"/>
    </xf>
    <xf numFmtId="0" fontId="17" fillId="0" borderId="0" xfId="7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 shrinkToFit="1"/>
    </xf>
    <xf numFmtId="0" fontId="11" fillId="0" borderId="80" xfId="0" applyFont="1" applyFill="1" applyBorder="1" applyAlignment="1" applyProtection="1">
      <alignment horizontal="center" vertical="center"/>
    </xf>
    <xf numFmtId="0" fontId="11" fillId="0" borderId="77" xfId="0" applyFont="1" applyFill="1" applyBorder="1" applyAlignment="1" applyProtection="1">
      <alignment horizontal="left" vertical="center"/>
    </xf>
    <xf numFmtId="0" fontId="11" fillId="0" borderId="77" xfId="0" applyFont="1" applyFill="1" applyBorder="1" applyAlignment="1" applyProtection="1">
      <alignment horizontal="center" vertical="center"/>
    </xf>
    <xf numFmtId="0" fontId="14" fillId="0" borderId="77" xfId="0" applyFont="1" applyFill="1" applyBorder="1" applyAlignment="1" applyProtection="1">
      <alignment horizontal="left" vertical="center"/>
    </xf>
    <xf numFmtId="0" fontId="3" fillId="0" borderId="77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100" xfId="0" applyFont="1" applyFill="1" applyBorder="1" applyAlignment="1" applyProtection="1">
      <alignment horizontal="center" vertical="center"/>
    </xf>
    <xf numFmtId="0" fontId="14" fillId="0" borderId="14" xfId="0" applyFont="1" applyFill="1" applyBorder="1" applyAlignment="1" applyProtection="1">
      <alignment horizontal="center" vertical="center"/>
    </xf>
    <xf numFmtId="0" fontId="2" fillId="0" borderId="14" xfId="0" applyFont="1" applyFill="1" applyBorder="1" applyAlignment="1" applyProtection="1">
      <alignment horizontal="center" vertical="center"/>
    </xf>
    <xf numFmtId="0" fontId="2" fillId="0" borderId="14" xfId="0" applyFont="1" applyFill="1" applyBorder="1" applyAlignment="1" applyProtection="1">
      <alignment horizontal="left" vertical="center"/>
    </xf>
    <xf numFmtId="0" fontId="11" fillId="0" borderId="39" xfId="0" applyFont="1" applyFill="1" applyBorder="1" applyAlignment="1" applyProtection="1">
      <alignment horizontal="left" vertical="center"/>
    </xf>
    <xf numFmtId="0" fontId="11" fillId="0" borderId="14" xfId="0" applyFont="1" applyFill="1" applyBorder="1" applyAlignment="1" applyProtection="1">
      <alignment horizontal="center" vertical="center"/>
    </xf>
    <xf numFmtId="165" fontId="3" fillId="0" borderId="14" xfId="1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left" vertical="center"/>
    </xf>
    <xf numFmtId="0" fontId="33" fillId="0" borderId="15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84" xfId="0" applyFont="1" applyFill="1" applyBorder="1" applyAlignment="1" applyProtection="1">
      <alignment horizontal="left" vertical="center"/>
    </xf>
    <xf numFmtId="0" fontId="3" fillId="0" borderId="16" xfId="0" applyFont="1" applyFill="1" applyBorder="1" applyAlignment="1" applyProtection="1">
      <alignment horizontal="left" vertical="center"/>
    </xf>
    <xf numFmtId="0" fontId="14" fillId="0" borderId="14" xfId="0" applyFont="1" applyFill="1" applyBorder="1" applyAlignment="1" applyProtection="1">
      <alignment horizontal="left" vertical="center"/>
    </xf>
    <xf numFmtId="165" fontId="2" fillId="0" borderId="14" xfId="1" applyFont="1" applyFill="1" applyBorder="1" applyAlignment="1" applyProtection="1">
      <alignment horizontal="center" vertical="center"/>
    </xf>
    <xf numFmtId="0" fontId="15" fillId="0" borderId="15" xfId="0" applyFont="1" applyFill="1" applyBorder="1" applyAlignment="1" applyProtection="1">
      <alignment horizontal="center" vertical="center"/>
    </xf>
    <xf numFmtId="176" fontId="2" fillId="0" borderId="84" xfId="1" applyNumberFormat="1" applyFont="1" applyFill="1" applyBorder="1" applyAlignment="1" applyProtection="1">
      <alignment horizontal="left" vertical="center"/>
    </xf>
    <xf numFmtId="176" fontId="2" fillId="0" borderId="14" xfId="1" applyNumberFormat="1" applyFont="1" applyFill="1" applyBorder="1" applyAlignment="1" applyProtection="1">
      <alignment horizontal="left" vertical="center"/>
    </xf>
    <xf numFmtId="176" fontId="2" fillId="0" borderId="14" xfId="0" applyNumberFormat="1" applyFont="1" applyFill="1" applyBorder="1" applyAlignment="1" applyProtection="1">
      <alignment horizontal="center" vertical="center"/>
    </xf>
    <xf numFmtId="169" fontId="2" fillId="0" borderId="16" xfId="0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176" fontId="2" fillId="0" borderId="16" xfId="1" applyNumberFormat="1" applyFont="1" applyFill="1" applyBorder="1" applyAlignment="1" applyProtection="1">
      <alignment horizontal="left" vertical="center"/>
    </xf>
    <xf numFmtId="176" fontId="2" fillId="0" borderId="0" xfId="1" applyNumberFormat="1" applyFont="1" applyFill="1" applyBorder="1" applyAlignment="1" applyProtection="1">
      <alignment horizontal="left" vertical="center"/>
    </xf>
    <xf numFmtId="0" fontId="3" fillId="0" borderId="14" xfId="0" applyFont="1" applyFill="1" applyBorder="1" applyAlignment="1" applyProtection="1">
      <alignment horizontal="center" vertical="center"/>
    </xf>
    <xf numFmtId="176" fontId="3" fillId="0" borderId="14" xfId="0" applyNumberFormat="1" applyFont="1" applyFill="1" applyBorder="1" applyAlignment="1" applyProtection="1">
      <alignment horizontal="center" vertical="center"/>
    </xf>
    <xf numFmtId="169" fontId="2" fillId="0" borderId="84" xfId="0" applyNumberFormat="1" applyFont="1" applyFill="1" applyBorder="1" applyAlignment="1" applyProtection="1">
      <alignment horizontal="left" vertical="center"/>
    </xf>
    <xf numFmtId="169" fontId="2" fillId="0" borderId="14" xfId="0" applyNumberFormat="1" applyFont="1" applyFill="1" applyBorder="1" applyAlignment="1" applyProtection="1">
      <alignment horizontal="left" vertical="center"/>
    </xf>
    <xf numFmtId="165" fontId="2" fillId="0" borderId="14" xfId="0" applyNumberFormat="1" applyFont="1" applyFill="1" applyBorder="1" applyAlignment="1" applyProtection="1">
      <alignment horizontal="left" vertical="center"/>
    </xf>
    <xf numFmtId="0" fontId="11" fillId="0" borderId="14" xfId="0" applyFont="1" applyFill="1" applyBorder="1" applyAlignment="1" applyProtection="1">
      <alignment horizontal="left" vertical="center"/>
    </xf>
    <xf numFmtId="169" fontId="3" fillId="0" borderId="84" xfId="0" applyNumberFormat="1" applyFont="1" applyFill="1" applyBorder="1" applyAlignment="1" applyProtection="1">
      <alignment horizontal="left" vertical="center"/>
    </xf>
    <xf numFmtId="169" fontId="3" fillId="0" borderId="14" xfId="0" applyNumberFormat="1" applyFont="1" applyFill="1" applyBorder="1" applyAlignment="1" applyProtection="1">
      <alignment horizontal="left" vertical="center"/>
    </xf>
    <xf numFmtId="165" fontId="3" fillId="0" borderId="14" xfId="0" applyNumberFormat="1" applyFont="1" applyFill="1" applyBorder="1" applyAlignment="1" applyProtection="1">
      <alignment horizontal="left" vertical="center"/>
    </xf>
    <xf numFmtId="169" fontId="3" fillId="0" borderId="16" xfId="0" applyNumberFormat="1" applyFont="1" applyFill="1" applyBorder="1" applyAlignment="1" applyProtection="1">
      <alignment horizontal="left" vertical="center"/>
    </xf>
    <xf numFmtId="176" fontId="2" fillId="0" borderId="14" xfId="1" applyNumberFormat="1" applyFont="1" applyFill="1" applyBorder="1" applyAlignment="1" applyProtection="1">
      <alignment horizontal="center" vertical="center"/>
    </xf>
    <xf numFmtId="176" fontId="3" fillId="0" borderId="84" xfId="1" applyNumberFormat="1" applyFont="1" applyFill="1" applyBorder="1" applyAlignment="1" applyProtection="1">
      <alignment horizontal="left" vertical="center"/>
    </xf>
    <xf numFmtId="176" fontId="3" fillId="0" borderId="14" xfId="1" applyNumberFormat="1" applyFont="1" applyFill="1" applyBorder="1" applyAlignment="1" applyProtection="1">
      <alignment horizontal="left" vertical="center"/>
    </xf>
    <xf numFmtId="176" fontId="3" fillId="0" borderId="14" xfId="1" applyNumberFormat="1" applyFont="1" applyFill="1" applyBorder="1" applyAlignment="1" applyProtection="1">
      <alignment horizontal="center" vertical="center"/>
    </xf>
    <xf numFmtId="176" fontId="3" fillId="0" borderId="16" xfId="1" applyNumberFormat="1" applyFont="1" applyFill="1" applyBorder="1" applyAlignment="1" applyProtection="1">
      <alignment horizontal="left" vertical="center"/>
    </xf>
    <xf numFmtId="176" fontId="3" fillId="0" borderId="0" xfId="1" applyNumberFormat="1" applyFont="1" applyFill="1" applyBorder="1" applyAlignment="1" applyProtection="1">
      <alignment horizontal="left" vertical="center"/>
    </xf>
    <xf numFmtId="0" fontId="2" fillId="0" borderId="84" xfId="0" applyFont="1" applyFill="1" applyBorder="1" applyAlignment="1" applyProtection="1">
      <alignment horizontal="left" vertical="center"/>
    </xf>
    <xf numFmtId="0" fontId="2" fillId="0" borderId="16" xfId="0" applyFont="1" applyFill="1" applyBorder="1" applyAlignment="1" applyProtection="1">
      <alignment horizontal="left" vertical="center"/>
    </xf>
    <xf numFmtId="0" fontId="14" fillId="0" borderId="14" xfId="0" applyFont="1" applyFill="1" applyBorder="1" applyAlignment="1" applyProtection="1">
      <alignment vertical="center"/>
    </xf>
    <xf numFmtId="0" fontId="2" fillId="0" borderId="84" xfId="0" applyFont="1" applyFill="1" applyBorder="1" applyAlignment="1" applyProtection="1">
      <alignment horizontal="right" vertical="center"/>
    </xf>
    <xf numFmtId="165" fontId="2" fillId="0" borderId="84" xfId="1" applyFont="1" applyFill="1" applyBorder="1" applyAlignment="1" applyProtection="1">
      <alignment horizontal="right" vertical="center"/>
    </xf>
    <xf numFmtId="0" fontId="11" fillId="0" borderId="39" xfId="0" applyFont="1" applyFill="1" applyBorder="1" applyAlignment="1" applyProtection="1">
      <alignment vertical="center"/>
    </xf>
    <xf numFmtId="0" fontId="11" fillId="0" borderId="14" xfId="0" applyFont="1" applyFill="1" applyBorder="1" applyAlignment="1" applyProtection="1">
      <alignment vertical="center"/>
    </xf>
    <xf numFmtId="0" fontId="3" fillId="0" borderId="14" xfId="0" applyFont="1" applyFill="1" applyBorder="1" applyAlignment="1" applyProtection="1">
      <alignment vertical="center"/>
    </xf>
    <xf numFmtId="0" fontId="33" fillId="0" borderId="15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3" fillId="0" borderId="84" xfId="0" applyFont="1" applyFill="1" applyBorder="1" applyAlignment="1" applyProtection="1">
      <alignment vertical="center"/>
    </xf>
    <xf numFmtId="169" fontId="3" fillId="0" borderId="14" xfId="0" applyNumberFormat="1" applyFont="1" applyFill="1" applyBorder="1" applyAlignment="1" applyProtection="1">
      <alignment vertical="center"/>
    </xf>
    <xf numFmtId="176" fontId="3" fillId="0" borderId="14" xfId="1" applyNumberFormat="1" applyFont="1" applyFill="1" applyBorder="1" applyAlignment="1" applyProtection="1">
      <alignment vertical="center"/>
    </xf>
    <xf numFmtId="169" fontId="3" fillId="0" borderId="16" xfId="0" applyNumberFormat="1" applyFont="1" applyFill="1" applyBorder="1" applyAlignment="1" applyProtection="1">
      <alignment vertical="center"/>
    </xf>
    <xf numFmtId="169" fontId="2" fillId="0" borderId="14" xfId="1" applyNumberFormat="1" applyFont="1" applyFill="1" applyBorder="1" applyAlignment="1" applyProtection="1">
      <alignment horizontal="left" vertical="center"/>
    </xf>
    <xf numFmtId="0" fontId="2" fillId="0" borderId="84" xfId="0" applyFont="1" applyFill="1" applyBorder="1" applyAlignment="1" applyProtection="1">
      <alignment vertical="center"/>
    </xf>
    <xf numFmtId="165" fontId="2" fillId="0" borderId="84" xfId="1" applyFont="1" applyFill="1" applyBorder="1" applyAlignment="1" applyProtection="1">
      <alignment horizontal="center" vertical="center"/>
    </xf>
    <xf numFmtId="0" fontId="7" fillId="0" borderId="73" xfId="0" applyFont="1" applyFill="1" applyBorder="1" applyAlignment="1" applyProtection="1">
      <alignment horizontal="center" vertical="center" shrinkToFit="1"/>
    </xf>
    <xf numFmtId="0" fontId="7" fillId="0" borderId="56" xfId="0" applyFont="1" applyFill="1" applyBorder="1" applyAlignment="1" applyProtection="1">
      <alignment vertical="center" shrinkToFit="1"/>
    </xf>
    <xf numFmtId="0" fontId="7" fillId="0" borderId="55" xfId="0" applyFont="1" applyFill="1" applyBorder="1" applyAlignment="1" applyProtection="1">
      <alignment horizontal="center" vertical="center" shrinkToFit="1"/>
    </xf>
    <xf numFmtId="0" fontId="7" fillId="0" borderId="57" xfId="0" applyFont="1" applyFill="1" applyBorder="1" applyAlignment="1" applyProtection="1">
      <alignment vertical="center" shrinkToFit="1"/>
    </xf>
    <xf numFmtId="0" fontId="7" fillId="0" borderId="25" xfId="0" applyFont="1" applyFill="1" applyBorder="1" applyAlignment="1" applyProtection="1">
      <alignment horizontal="center" vertical="center" wrapText="1" shrinkToFit="1"/>
    </xf>
    <xf numFmtId="0" fontId="7" fillId="0" borderId="25" xfId="0" applyFont="1" applyFill="1" applyBorder="1" applyAlignment="1" applyProtection="1">
      <alignment horizontal="center" vertical="center" shrinkToFit="1"/>
    </xf>
    <xf numFmtId="0" fontId="7" fillId="0" borderId="62" xfId="0" applyFont="1" applyFill="1" applyBorder="1" applyAlignment="1" applyProtection="1">
      <alignment horizontal="center" vertical="center" shrinkToFit="1"/>
    </xf>
    <xf numFmtId="0" fontId="8" fillId="0" borderId="57" xfId="0" applyFont="1" applyFill="1" applyBorder="1" applyAlignment="1" applyProtection="1">
      <alignment horizontal="center" vertical="center" shrinkToFit="1"/>
    </xf>
    <xf numFmtId="165" fontId="26" fillId="0" borderId="96" xfId="1" applyFont="1" applyBorder="1" applyAlignment="1" applyProtection="1">
      <alignment horizontal="right" vertical="center"/>
      <protection locked="0"/>
    </xf>
    <xf numFmtId="165" fontId="26" fillId="0" borderId="96" xfId="1" applyFont="1" applyBorder="1" applyAlignment="1" applyProtection="1">
      <alignment horizontal="center" vertical="center"/>
      <protection locked="0"/>
    </xf>
    <xf numFmtId="165" fontId="26" fillId="0" borderId="15" xfId="1" applyFont="1" applyBorder="1" applyAlignment="1" applyProtection="1">
      <alignment horizontal="center" vertical="center"/>
      <protection locked="0"/>
    </xf>
    <xf numFmtId="3" fontId="26" fillId="0" borderId="105" xfId="0" applyNumberFormat="1" applyFont="1" applyBorder="1" applyAlignment="1" applyProtection="1">
      <alignment horizontal="right" vertical="center"/>
      <protection locked="0"/>
    </xf>
    <xf numFmtId="0" fontId="26" fillId="0" borderId="105" xfId="0" applyFont="1" applyBorder="1" applyAlignment="1" applyProtection="1">
      <alignment horizontal="center" vertical="center"/>
      <protection locked="0"/>
    </xf>
    <xf numFmtId="4" fontId="26" fillId="0" borderId="105" xfId="0" applyNumberFormat="1" applyFont="1" applyBorder="1" applyAlignment="1" applyProtection="1">
      <alignment horizontal="center" vertical="center"/>
      <protection locked="0"/>
    </xf>
    <xf numFmtId="165" fontId="26" fillId="2" borderId="96" xfId="1" applyFont="1" applyFill="1" applyBorder="1" applyAlignment="1" applyProtection="1">
      <alignment horizontal="center" vertical="center" wrapText="1"/>
      <protection locked="0"/>
    </xf>
    <xf numFmtId="165" fontId="28" fillId="2" borderId="96" xfId="1" applyFont="1" applyFill="1" applyBorder="1" applyAlignment="1" applyProtection="1">
      <alignment horizontal="center" vertical="center" wrapText="1"/>
      <protection locked="0"/>
    </xf>
    <xf numFmtId="165" fontId="26" fillId="0" borderId="22" xfId="1" applyFont="1" applyBorder="1" applyAlignment="1" applyProtection="1">
      <alignment horizontal="right" vertical="center"/>
      <protection locked="0"/>
    </xf>
    <xf numFmtId="165" fontId="26" fillId="0" borderId="22" xfId="1" applyFont="1" applyBorder="1" applyAlignment="1" applyProtection="1">
      <alignment horizontal="center" vertical="center"/>
      <protection locked="0"/>
    </xf>
    <xf numFmtId="165" fontId="26" fillId="0" borderId="102" xfId="1" applyFont="1" applyBorder="1" applyAlignment="1" applyProtection="1">
      <alignment horizontal="center" vertical="center"/>
      <protection locked="0"/>
    </xf>
    <xf numFmtId="165" fontId="26" fillId="0" borderId="102" xfId="1" applyFont="1" applyBorder="1" applyAlignment="1" applyProtection="1">
      <alignment horizontal="right" vertical="center"/>
      <protection locked="0"/>
    </xf>
    <xf numFmtId="165" fontId="26" fillId="0" borderId="0" xfId="1" applyFont="1" applyAlignment="1" applyProtection="1">
      <alignment horizontal="center" vertical="center"/>
      <protection locked="0"/>
    </xf>
    <xf numFmtId="165" fontId="26" fillId="0" borderId="105" xfId="1" applyFont="1" applyBorder="1" applyAlignment="1" applyProtection="1">
      <alignment horizontal="right" vertical="center"/>
      <protection locked="0"/>
    </xf>
    <xf numFmtId="165" fontId="26" fillId="0" borderId="105" xfId="1" applyFont="1" applyBorder="1" applyAlignment="1" applyProtection="1">
      <alignment horizontal="center" vertical="center"/>
      <protection locked="0"/>
    </xf>
    <xf numFmtId="169" fontId="26" fillId="0" borderId="96" xfId="1" applyNumberFormat="1" applyFont="1" applyBorder="1" applyAlignment="1" applyProtection="1">
      <alignment horizontal="center" vertical="center"/>
      <protection locked="0"/>
    </xf>
    <xf numFmtId="169" fontId="26" fillId="0" borderId="15" xfId="1" applyNumberFormat="1" applyFont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165" fontId="2" fillId="0" borderId="22" xfId="1" applyFont="1" applyBorder="1"/>
    <xf numFmtId="0" fontId="14" fillId="0" borderId="149" xfId="0" applyFont="1" applyFill="1" applyBorder="1" applyAlignment="1" applyProtection="1">
      <alignment horizontal="left" vertical="center"/>
    </xf>
    <xf numFmtId="0" fontId="14" fillId="0" borderId="128" xfId="0" applyFont="1" applyFill="1" applyBorder="1" applyAlignment="1" applyProtection="1">
      <alignment horizontal="left" vertical="center"/>
    </xf>
    <xf numFmtId="0" fontId="17" fillId="0" borderId="0" xfId="7" applyFont="1" applyFill="1" applyAlignment="1">
      <alignment horizontal="center" vertical="center"/>
    </xf>
    <xf numFmtId="0" fontId="20" fillId="0" borderId="3" xfId="7" applyFont="1" applyFill="1" applyBorder="1" applyAlignment="1">
      <alignment horizontal="center" vertical="center"/>
    </xf>
    <xf numFmtId="0" fontId="21" fillId="0" borderId="0" xfId="7" applyFont="1" applyFill="1" applyAlignment="1">
      <alignment horizontal="center" vertical="center"/>
    </xf>
    <xf numFmtId="165" fontId="17" fillId="0" borderId="4" xfId="1" applyNumberFormat="1" applyFont="1" applyFill="1" applyBorder="1" applyAlignment="1">
      <alignment vertical="center"/>
    </xf>
    <xf numFmtId="176" fontId="17" fillId="0" borderId="4" xfId="1" applyNumberFormat="1" applyFont="1" applyFill="1" applyBorder="1" applyAlignment="1">
      <alignment vertical="center"/>
    </xf>
    <xf numFmtId="0" fontId="28" fillId="0" borderId="0" xfId="0" applyFont="1" applyBorder="1" applyAlignment="1">
      <alignment horizontal="center" vertical="center"/>
    </xf>
    <xf numFmtId="169" fontId="28" fillId="0" borderId="0" xfId="1" applyNumberFormat="1" applyFont="1" applyBorder="1" applyAlignment="1">
      <alignment horizontal="center" vertical="center"/>
    </xf>
    <xf numFmtId="0" fontId="20" fillId="0" borderId="5" xfId="7" applyFont="1" applyFill="1" applyBorder="1" applyAlignment="1">
      <alignment horizontal="center" vertical="center"/>
    </xf>
    <xf numFmtId="0" fontId="28" fillId="0" borderId="104" xfId="0" applyFont="1" applyBorder="1" applyAlignment="1">
      <alignment horizontal="left" vertical="center"/>
    </xf>
    <xf numFmtId="0" fontId="1" fillId="0" borderId="1" xfId="0" applyFont="1" applyBorder="1"/>
    <xf numFmtId="0" fontId="24" fillId="0" borderId="25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169" fontId="0" fillId="0" borderId="10" xfId="1" applyNumberFormat="1" applyFont="1" applyBorder="1" applyProtection="1">
      <protection locked="0"/>
    </xf>
    <xf numFmtId="0" fontId="1" fillId="0" borderId="28" xfId="0" applyFont="1" applyBorder="1"/>
    <xf numFmtId="169" fontId="1" fillId="0" borderId="10" xfId="1" applyNumberFormat="1" applyFont="1" applyBorder="1" applyProtection="1"/>
    <xf numFmtId="0" fontId="0" fillId="0" borderId="28" xfId="0" applyBorder="1" applyAlignment="1">
      <alignment horizontal="center"/>
    </xf>
    <xf numFmtId="165" fontId="0" fillId="0" borderId="10" xfId="1" applyFont="1" applyBorder="1"/>
    <xf numFmtId="0" fontId="0" fillId="0" borderId="1" xfId="0" applyBorder="1" applyAlignment="1">
      <alignment horizontal="left"/>
    </xf>
    <xf numFmtId="169" fontId="0" fillId="0" borderId="10" xfId="1" applyNumberFormat="1" applyFon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8" xfId="0" applyFill="1" applyBorder="1"/>
    <xf numFmtId="0" fontId="0" fillId="0" borderId="26" xfId="0" applyFill="1" applyBorder="1"/>
    <xf numFmtId="0" fontId="0" fillId="0" borderId="12" xfId="0" applyBorder="1"/>
    <xf numFmtId="0" fontId="0" fillId="0" borderId="12" xfId="0" applyFill="1" applyBorder="1"/>
    <xf numFmtId="0" fontId="0" fillId="3" borderId="3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24" fillId="0" borderId="28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0" fillId="0" borderId="28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/>
    </xf>
    <xf numFmtId="169" fontId="0" fillId="0" borderId="10" xfId="0" applyNumberFormat="1" applyBorder="1" applyProtection="1">
      <protection locked="0"/>
    </xf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169" fontId="0" fillId="0" borderId="13" xfId="1" applyNumberFormat="1" applyFont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3" fillId="0" borderId="22" xfId="0" applyFont="1" applyFill="1" applyBorder="1"/>
    <xf numFmtId="0" fontId="3" fillId="0" borderId="44" xfId="0" applyFont="1" applyFill="1" applyBorder="1"/>
    <xf numFmtId="172" fontId="22" fillId="0" borderId="0" xfId="9" applyNumberFormat="1" applyFont="1" applyFill="1" applyBorder="1" applyAlignment="1">
      <alignment vertical="center"/>
    </xf>
    <xf numFmtId="172" fontId="22" fillId="0" borderId="58" xfId="9" applyNumberFormat="1" applyFont="1" applyFill="1" applyBorder="1" applyAlignment="1">
      <alignment vertical="center"/>
    </xf>
    <xf numFmtId="0" fontId="20" fillId="0" borderId="9" xfId="7" applyFont="1" applyFill="1" applyBorder="1" applyAlignment="1">
      <alignment horizontal="center" vertical="top"/>
    </xf>
    <xf numFmtId="169" fontId="17" fillId="0" borderId="0" xfId="1" applyNumberFormat="1" applyFont="1" applyFill="1" applyBorder="1" applyAlignment="1">
      <alignment vertical="center"/>
    </xf>
    <xf numFmtId="3" fontId="17" fillId="0" borderId="0" xfId="7" applyNumberFormat="1" applyFont="1" applyFill="1" applyBorder="1" applyAlignment="1">
      <alignment horizontal="center" vertical="center"/>
    </xf>
    <xf numFmtId="171" fontId="17" fillId="0" borderId="0" xfId="9" applyNumberFormat="1" applyFont="1" applyFill="1" applyBorder="1" applyAlignment="1">
      <alignment vertical="center"/>
    </xf>
    <xf numFmtId="169" fontId="21" fillId="0" borderId="58" xfId="1" applyNumberFormat="1" applyFont="1" applyFill="1" applyBorder="1" applyAlignment="1">
      <alignment vertical="center"/>
    </xf>
    <xf numFmtId="169" fontId="22" fillId="0" borderId="58" xfId="1" applyNumberFormat="1" applyFont="1" applyFill="1" applyBorder="1" applyAlignment="1">
      <alignment vertical="center"/>
    </xf>
    <xf numFmtId="3" fontId="17" fillId="0" borderId="0" xfId="2" applyNumberFormat="1" applyFont="1" applyFill="1" applyBorder="1" applyAlignment="1">
      <alignment horizontal="center" vertical="center"/>
    </xf>
    <xf numFmtId="169" fontId="17" fillId="0" borderId="7" xfId="1" applyNumberFormat="1" applyFont="1" applyFill="1" applyBorder="1" applyAlignment="1">
      <alignment vertical="center"/>
    </xf>
    <xf numFmtId="3" fontId="17" fillId="0" borderId="7" xfId="7" applyNumberFormat="1" applyFont="1" applyFill="1" applyBorder="1" applyAlignment="1">
      <alignment horizontal="center" vertical="center"/>
    </xf>
    <xf numFmtId="169" fontId="22" fillId="0" borderId="75" xfId="1" applyNumberFormat="1" applyFont="1" applyFill="1" applyBorder="1" applyAlignment="1">
      <alignment vertical="center"/>
    </xf>
    <xf numFmtId="169" fontId="22" fillId="0" borderId="75" xfId="7" applyNumberFormat="1" applyFont="1" applyFill="1" applyBorder="1" applyAlignment="1">
      <alignment vertical="center"/>
    </xf>
    <xf numFmtId="169" fontId="17" fillId="0" borderId="0" xfId="1" applyNumberFormat="1" applyFont="1" applyFill="1" applyBorder="1" applyAlignment="1">
      <alignment vertical="top"/>
    </xf>
    <xf numFmtId="169" fontId="21" fillId="0" borderId="58" xfId="1" applyNumberFormat="1" applyFont="1" applyFill="1" applyBorder="1" applyAlignment="1">
      <alignment vertical="top"/>
    </xf>
    <xf numFmtId="169" fontId="21" fillId="0" borderId="58" xfId="1" applyNumberFormat="1" applyFont="1" applyFill="1" applyBorder="1" applyAlignment="1">
      <alignment horizontal="right" vertical="center"/>
    </xf>
    <xf numFmtId="169" fontId="17" fillId="0" borderId="58" xfId="1" applyNumberFormat="1" applyFont="1" applyFill="1" applyBorder="1" applyAlignment="1">
      <alignment vertical="top"/>
    </xf>
    <xf numFmtId="169" fontId="26" fillId="0" borderId="105" xfId="1" applyNumberFormat="1" applyFont="1" applyBorder="1" applyAlignment="1" applyProtection="1">
      <alignment horizontal="center" vertical="center"/>
      <protection locked="0"/>
    </xf>
    <xf numFmtId="169" fontId="28" fillId="0" borderId="126" xfId="1" applyNumberFormat="1" applyFont="1" applyBorder="1" applyAlignment="1">
      <alignment horizontal="right" vertical="center"/>
    </xf>
    <xf numFmtId="0" fontId="28" fillId="0" borderId="109" xfId="0" applyFont="1" applyBorder="1" applyAlignment="1">
      <alignment horizontal="left" vertical="center"/>
    </xf>
    <xf numFmtId="0" fontId="28" fillId="2" borderId="58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3" fontId="28" fillId="2" borderId="22" xfId="0" applyNumberFormat="1" applyFont="1" applyFill="1" applyBorder="1" applyAlignment="1">
      <alignment horizontal="center" vertical="center" wrapText="1"/>
    </xf>
    <xf numFmtId="0" fontId="28" fillId="2" borderId="22" xfId="0" applyFont="1" applyFill="1" applyBorder="1" applyAlignment="1">
      <alignment horizontal="center" vertical="center" wrapText="1"/>
    </xf>
    <xf numFmtId="4" fontId="28" fillId="2" borderId="22" xfId="0" applyNumberFormat="1" applyFont="1" applyFill="1" applyBorder="1" applyAlignment="1">
      <alignment horizontal="center" vertical="center" wrapText="1"/>
    </xf>
    <xf numFmtId="0" fontId="28" fillId="2" borderId="119" xfId="0" applyFont="1" applyFill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/>
    </xf>
    <xf numFmtId="0" fontId="28" fillId="0" borderId="98" xfId="0" applyFont="1" applyBorder="1"/>
    <xf numFmtId="165" fontId="28" fillId="0" borderId="96" xfId="1" applyFont="1" applyBorder="1" applyAlignment="1" applyProtection="1">
      <alignment horizontal="right" vertical="center"/>
      <protection locked="0"/>
    </xf>
    <xf numFmtId="165" fontId="28" fillId="0" borderId="96" xfId="1" applyFont="1" applyBorder="1" applyAlignment="1" applyProtection="1">
      <alignment horizontal="center" vertical="center"/>
      <protection locked="0"/>
    </xf>
    <xf numFmtId="165" fontId="28" fillId="0" borderId="15" xfId="1" applyFont="1" applyBorder="1" applyAlignment="1" applyProtection="1">
      <alignment horizontal="center" vertical="center"/>
      <protection locked="0"/>
    </xf>
    <xf numFmtId="4" fontId="29" fillId="0" borderId="0" xfId="0" applyNumberFormat="1" applyFont="1"/>
    <xf numFmtId="0" fontId="29" fillId="0" borderId="0" xfId="0" applyFont="1"/>
    <xf numFmtId="165" fontId="29" fillId="0" borderId="0" xfId="0" applyNumberFormat="1" applyFont="1"/>
    <xf numFmtId="169" fontId="26" fillId="0" borderId="96" xfId="1" applyNumberFormat="1" applyFont="1" applyBorder="1" applyAlignment="1" applyProtection="1">
      <alignment horizontal="right" vertical="center"/>
      <protection locked="0"/>
    </xf>
    <xf numFmtId="169" fontId="26" fillId="0" borderId="105" xfId="0" applyNumberFormat="1" applyFont="1" applyBorder="1" applyAlignment="1" applyProtection="1">
      <alignment horizontal="right" vertical="center"/>
      <protection locked="0"/>
    </xf>
    <xf numFmtId="0" fontId="2" fillId="0" borderId="9" xfId="0" applyFont="1" applyBorder="1" applyAlignment="1">
      <alignment horizontal="right" vertical="top"/>
    </xf>
    <xf numFmtId="0" fontId="2" fillId="0" borderId="48" xfId="0" applyFont="1" applyBorder="1" applyAlignment="1">
      <alignment horizontal="right" vertical="top"/>
    </xf>
    <xf numFmtId="0" fontId="2" fillId="0" borderId="0" xfId="0" applyFont="1" applyFill="1" applyAlignment="1">
      <alignment wrapText="1"/>
    </xf>
    <xf numFmtId="0" fontId="28" fillId="2" borderId="4" xfId="0" applyFont="1" applyFill="1" applyBorder="1" applyAlignment="1">
      <alignment horizontal="left" vertical="center"/>
    </xf>
    <xf numFmtId="169" fontId="17" fillId="0" borderId="0" xfId="7" applyNumberFormat="1" applyFont="1" applyFill="1" applyBorder="1" applyAlignment="1">
      <alignment vertical="top"/>
    </xf>
    <xf numFmtId="0" fontId="3" fillId="0" borderId="11" xfId="0" applyFont="1" applyFill="1" applyBorder="1" applyAlignment="1" applyProtection="1">
      <alignment vertical="center" shrinkToFit="1"/>
    </xf>
    <xf numFmtId="0" fontId="3" fillId="0" borderId="0" xfId="0" applyFont="1" applyFill="1" applyBorder="1" applyAlignment="1" applyProtection="1">
      <alignment vertical="center" shrinkToFit="1"/>
    </xf>
    <xf numFmtId="0" fontId="5" fillId="0" borderId="7" xfId="0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shrinkToFit="1"/>
    </xf>
    <xf numFmtId="169" fontId="2" fillId="0" borderId="0" xfId="0" applyNumberFormat="1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center" vertical="center" shrinkToFit="1"/>
    </xf>
    <xf numFmtId="0" fontId="3" fillId="0" borderId="1" xfId="0" applyFont="1" applyFill="1" applyBorder="1" applyAlignment="1" applyProtection="1">
      <alignment vertical="center" shrinkToFit="1"/>
    </xf>
    <xf numFmtId="0" fontId="11" fillId="0" borderId="41" xfId="0" applyFont="1" applyFill="1" applyBorder="1" applyAlignment="1" applyProtection="1">
      <alignment horizontal="center" vertical="center"/>
    </xf>
    <xf numFmtId="0" fontId="11" fillId="0" borderId="36" xfId="0" applyFont="1" applyFill="1" applyBorder="1" applyAlignment="1" applyProtection="1">
      <alignment horizontal="left" vertical="center"/>
    </xf>
    <xf numFmtId="0" fontId="11" fillId="0" borderId="36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left" vertical="center"/>
    </xf>
    <xf numFmtId="0" fontId="14" fillId="0" borderId="37" xfId="0" applyFont="1" applyFill="1" applyBorder="1" applyAlignment="1" applyProtection="1">
      <alignment horizontal="left" vertical="center"/>
    </xf>
    <xf numFmtId="0" fontId="15" fillId="0" borderId="35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left" vertical="center"/>
    </xf>
    <xf numFmtId="0" fontId="2" fillId="0" borderId="83" xfId="0" applyFont="1" applyFill="1" applyBorder="1" applyAlignment="1" applyProtection="1">
      <alignment horizontal="left" vertical="center"/>
    </xf>
    <xf numFmtId="0" fontId="2" fillId="0" borderId="36" xfId="0" applyFont="1" applyFill="1" applyBorder="1" applyAlignment="1" applyProtection="1">
      <alignment horizontal="left" vertical="center"/>
    </xf>
    <xf numFmtId="169" fontId="3" fillId="0" borderId="36" xfId="1" applyNumberFormat="1" applyFont="1" applyFill="1" applyBorder="1" applyAlignment="1" applyProtection="1">
      <alignment vertical="center"/>
    </xf>
    <xf numFmtId="169" fontId="3" fillId="0" borderId="37" xfId="1" applyNumberFormat="1" applyFont="1" applyFill="1" applyBorder="1" applyAlignment="1" applyProtection="1">
      <alignment vertical="center"/>
    </xf>
    <xf numFmtId="169" fontId="3" fillId="0" borderId="0" xfId="1" applyNumberFormat="1" applyFont="1" applyFill="1" applyBorder="1" applyAlignment="1" applyProtection="1">
      <alignment vertical="center"/>
    </xf>
    <xf numFmtId="0" fontId="2" fillId="0" borderId="127" xfId="0" applyFont="1" applyFill="1" applyBorder="1" applyAlignment="1" applyProtection="1">
      <alignment horizontal="left" vertical="center"/>
    </xf>
    <xf numFmtId="0" fontId="2" fillId="0" borderId="77" xfId="0" applyFont="1" applyFill="1" applyBorder="1" applyAlignment="1" applyProtection="1">
      <alignment horizontal="left" vertical="center"/>
    </xf>
    <xf numFmtId="169" fontId="3" fillId="0" borderId="77" xfId="1" applyNumberFormat="1" applyFont="1" applyFill="1" applyBorder="1" applyAlignment="1" applyProtection="1">
      <alignment vertical="center"/>
    </xf>
    <xf numFmtId="169" fontId="3" fillId="0" borderId="81" xfId="1" applyNumberFormat="1" applyFont="1" applyFill="1" applyBorder="1" applyAlignment="1" applyProtection="1">
      <alignment vertical="center"/>
    </xf>
    <xf numFmtId="176" fontId="4" fillId="0" borderId="14" xfId="1" applyNumberFormat="1" applyFont="1" applyFill="1" applyBorder="1" applyAlignment="1" applyProtection="1">
      <alignment horizontal="left" vertical="center"/>
    </xf>
    <xf numFmtId="169" fontId="2" fillId="0" borderId="16" xfId="1" applyNumberFormat="1" applyFont="1" applyFill="1" applyBorder="1" applyAlignment="1" applyProtection="1">
      <alignment horizontal="left" vertical="center"/>
    </xf>
    <xf numFmtId="169" fontId="2" fillId="0" borderId="0" xfId="1" applyNumberFormat="1" applyFont="1" applyFill="1" applyBorder="1" applyAlignment="1" applyProtection="1">
      <alignment horizontal="left" vertical="center"/>
    </xf>
    <xf numFmtId="176" fontId="2" fillId="0" borderId="85" xfId="1" applyNumberFormat="1" applyFont="1" applyFill="1" applyBorder="1" applyAlignment="1" applyProtection="1">
      <alignment horizontal="left" vertical="center"/>
    </xf>
    <xf numFmtId="176" fontId="2" fillId="0" borderId="45" xfId="1" applyNumberFormat="1" applyFont="1" applyFill="1" applyBorder="1" applyAlignment="1" applyProtection="1">
      <alignment horizontal="left" vertical="center"/>
    </xf>
    <xf numFmtId="169" fontId="2" fillId="0" borderId="45" xfId="1" applyNumberFormat="1" applyFont="1" applyFill="1" applyBorder="1" applyAlignment="1" applyProtection="1">
      <alignment horizontal="left" vertical="center"/>
    </xf>
    <xf numFmtId="169" fontId="2" fillId="0" borderId="46" xfId="1" applyNumberFormat="1" applyFont="1" applyFill="1" applyBorder="1" applyAlignment="1" applyProtection="1">
      <alignment horizontal="left" vertical="center"/>
    </xf>
    <xf numFmtId="169" fontId="3" fillId="0" borderId="14" xfId="1" applyNumberFormat="1" applyFont="1" applyFill="1" applyBorder="1" applyAlignment="1" applyProtection="1">
      <alignment horizontal="left" vertical="center"/>
    </xf>
    <xf numFmtId="169" fontId="3" fillId="0" borderId="16" xfId="1" applyNumberFormat="1" applyFont="1" applyFill="1" applyBorder="1" applyAlignment="1" applyProtection="1">
      <alignment horizontal="left" vertical="center"/>
    </xf>
    <xf numFmtId="176" fontId="3" fillId="0" borderId="14" xfId="0" applyNumberFormat="1" applyFont="1" applyFill="1" applyBorder="1" applyAlignment="1" applyProtection="1">
      <alignment horizontal="left" vertical="center"/>
    </xf>
    <xf numFmtId="169" fontId="2" fillId="0" borderId="45" xfId="1" applyNumberFormat="1" applyFont="1" applyFill="1" applyBorder="1" applyAlignment="1" applyProtection="1">
      <alignment horizontal="center" vertical="center"/>
      <protection locked="0"/>
    </xf>
    <xf numFmtId="165" fontId="2" fillId="0" borderId="78" xfId="1" applyNumberFormat="1" applyFont="1" applyFill="1" applyBorder="1" applyAlignment="1" applyProtection="1">
      <alignment horizontal="center" vertical="center"/>
      <protection locked="0"/>
    </xf>
    <xf numFmtId="165" fontId="2" fillId="0" borderId="16" xfId="1" applyFont="1" applyFill="1" applyBorder="1" applyAlignment="1" applyProtection="1">
      <alignment horizontal="center" vertical="center"/>
      <protection locked="0"/>
    </xf>
    <xf numFmtId="0" fontId="3" fillId="0" borderId="21" xfId="0" applyFont="1" applyFill="1" applyBorder="1" applyAlignment="1" applyProtection="1">
      <alignment horizontal="center" vertical="center" wrapText="1" shrinkToFit="1"/>
    </xf>
    <xf numFmtId="0" fontId="3" fillId="0" borderId="22" xfId="0" applyFont="1" applyFill="1" applyBorder="1" applyAlignment="1" applyProtection="1">
      <alignment horizontal="center" vertical="center" wrapText="1" shrinkToFit="1"/>
    </xf>
    <xf numFmtId="0" fontId="3" fillId="0" borderId="44" xfId="0" applyFont="1" applyFill="1" applyBorder="1" applyAlignment="1" applyProtection="1">
      <alignment horizontal="center" vertical="center" wrapText="1" shrinkToFit="1"/>
    </xf>
    <xf numFmtId="0" fontId="3" fillId="0" borderId="11" xfId="0" applyFont="1" applyFill="1" applyBorder="1" applyAlignment="1" applyProtection="1">
      <alignment horizontal="center" vertical="center" shrinkToFit="1"/>
    </xf>
    <xf numFmtId="0" fontId="3" fillId="0" borderId="10" xfId="0" applyFont="1" applyFill="1" applyBorder="1" applyAlignment="1" applyProtection="1">
      <alignment horizontal="center" vertical="center" shrinkToFit="1"/>
    </xf>
    <xf numFmtId="0" fontId="7" fillId="0" borderId="56" xfId="0" applyFont="1" applyFill="1" applyBorder="1" applyAlignment="1" applyProtection="1">
      <alignment horizontal="center" vertical="center" wrapText="1" shrinkToFit="1"/>
    </xf>
    <xf numFmtId="0" fontId="3" fillId="0" borderId="1" xfId="0" applyFont="1" applyFill="1" applyBorder="1" applyAlignment="1" applyProtection="1">
      <alignment horizontal="center" vertical="center" wrapText="1" shrinkToFit="1"/>
    </xf>
    <xf numFmtId="0" fontId="3" fillId="0" borderId="1" xfId="0" applyFont="1" applyFill="1" applyBorder="1" applyAlignment="1" applyProtection="1">
      <alignment horizontal="center" vertical="center" shrinkToFit="1"/>
    </xf>
    <xf numFmtId="0" fontId="2" fillId="0" borderId="49" xfId="0" applyFont="1" applyFill="1" applyBorder="1" applyAlignment="1" applyProtection="1">
      <alignment horizontal="left" vertical="center"/>
    </xf>
    <xf numFmtId="0" fontId="37" fillId="0" borderId="0" xfId="0" applyFont="1"/>
    <xf numFmtId="169" fontId="37" fillId="0" borderId="0" xfId="1" applyNumberFormat="1" applyFont="1"/>
    <xf numFmtId="165" fontId="37" fillId="0" borderId="0" xfId="1" applyFont="1"/>
    <xf numFmtId="178" fontId="37" fillId="0" borderId="0" xfId="1" applyNumberFormat="1" applyFont="1"/>
    <xf numFmtId="0" fontId="38" fillId="6" borderId="130" xfId="0" applyFont="1" applyFill="1" applyBorder="1" applyAlignment="1">
      <alignment horizontal="center" vertical="center"/>
    </xf>
    <xf numFmtId="0" fontId="38" fillId="6" borderId="131" xfId="0" applyFont="1" applyFill="1" applyBorder="1" applyAlignment="1">
      <alignment horizontal="center" vertical="center"/>
    </xf>
    <xf numFmtId="169" fontId="38" fillId="6" borderId="132" xfId="0" applyNumberFormat="1" applyFont="1" applyFill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37" fillId="0" borderId="133" xfId="0" applyFont="1" applyBorder="1"/>
    <xf numFmtId="0" fontId="37" fillId="0" borderId="134" xfId="0" applyFont="1" applyBorder="1"/>
    <xf numFmtId="2" fontId="39" fillId="4" borderId="134" xfId="0" applyNumberFormat="1" applyFont="1" applyFill="1" applyBorder="1"/>
    <xf numFmtId="169" fontId="37" fillId="0" borderId="135" xfId="0" applyNumberFormat="1" applyFont="1" applyBorder="1"/>
    <xf numFmtId="169" fontId="37" fillId="0" borderId="0" xfId="0" applyNumberFormat="1" applyFont="1"/>
    <xf numFmtId="0" fontId="37" fillId="0" borderId="136" xfId="0" applyFont="1" applyBorder="1"/>
    <xf numFmtId="0" fontId="37" fillId="0" borderId="137" xfId="0" applyFont="1" applyBorder="1"/>
    <xf numFmtId="169" fontId="37" fillId="0" borderId="137" xfId="1" applyNumberFormat="1" applyFont="1" applyBorder="1"/>
    <xf numFmtId="169" fontId="37" fillId="0" borderId="138" xfId="0" applyNumberFormat="1" applyFont="1" applyBorder="1"/>
    <xf numFmtId="0" fontId="37" fillId="0" borderId="0" xfId="0" applyFont="1" applyBorder="1"/>
    <xf numFmtId="169" fontId="37" fillId="0" borderId="49" xfId="0" applyNumberFormat="1" applyFont="1" applyBorder="1"/>
    <xf numFmtId="165" fontId="37" fillId="0" borderId="137" xfId="1" applyFont="1" applyBorder="1"/>
    <xf numFmtId="169" fontId="37" fillId="0" borderId="137" xfId="0" applyNumberFormat="1" applyFont="1" applyBorder="1"/>
    <xf numFmtId="170" fontId="37" fillId="0" borderId="137" xfId="0" applyNumberFormat="1" applyFont="1" applyBorder="1"/>
    <xf numFmtId="0" fontId="37" fillId="0" borderId="139" xfId="0" applyFont="1" applyBorder="1"/>
    <xf numFmtId="0" fontId="37" fillId="0" borderId="140" xfId="0" applyFont="1" applyBorder="1"/>
    <xf numFmtId="0" fontId="37" fillId="0" borderId="142" xfId="0" applyFont="1" applyBorder="1"/>
    <xf numFmtId="0" fontId="37" fillId="0" borderId="143" xfId="0" applyFont="1" applyBorder="1"/>
    <xf numFmtId="169" fontId="37" fillId="0" borderId="143" xfId="1" applyNumberFormat="1" applyFont="1" applyBorder="1"/>
    <xf numFmtId="0" fontId="39" fillId="4" borderId="143" xfId="0" applyFont="1" applyFill="1" applyBorder="1"/>
    <xf numFmtId="169" fontId="37" fillId="0" borderId="144" xfId="0" applyNumberFormat="1" applyFont="1" applyBorder="1"/>
    <xf numFmtId="165" fontId="37" fillId="0" borderId="140" xfId="1" applyFont="1" applyBorder="1"/>
    <xf numFmtId="169" fontId="37" fillId="0" borderId="141" xfId="0" applyNumberFormat="1" applyFont="1" applyBorder="1"/>
    <xf numFmtId="2" fontId="39" fillId="4" borderId="143" xfId="0" applyNumberFormat="1" applyFont="1" applyFill="1" applyBorder="1"/>
    <xf numFmtId="0" fontId="39" fillId="4" borderId="137" xfId="0" applyFont="1" applyFill="1" applyBorder="1"/>
    <xf numFmtId="169" fontId="39" fillId="4" borderId="143" xfId="1" applyNumberFormat="1" applyFont="1" applyFill="1" applyBorder="1"/>
    <xf numFmtId="2" fontId="37" fillId="0" borderId="137" xfId="0" applyNumberFormat="1" applyFont="1" applyBorder="1"/>
    <xf numFmtId="168" fontId="37" fillId="0" borderId="137" xfId="0" applyNumberFormat="1" applyFont="1" applyBorder="1"/>
    <xf numFmtId="1" fontId="37" fillId="0" borderId="137" xfId="0" applyNumberFormat="1" applyFont="1" applyBorder="1"/>
    <xf numFmtId="1" fontId="37" fillId="0" borderId="140" xfId="0" applyNumberFormat="1" applyFont="1" applyBorder="1"/>
    <xf numFmtId="1" fontId="39" fillId="4" borderId="137" xfId="0" applyNumberFormat="1" applyFont="1" applyFill="1" applyBorder="1"/>
    <xf numFmtId="165" fontId="39" fillId="4" borderId="143" xfId="1" applyFont="1" applyFill="1" applyBorder="1"/>
    <xf numFmtId="169" fontId="37" fillId="0" borderId="140" xfId="1" applyNumberFormat="1" applyFont="1" applyBorder="1"/>
    <xf numFmtId="168" fontId="39" fillId="4" borderId="143" xfId="0" applyNumberFormat="1" applyFont="1" applyFill="1" applyBorder="1"/>
    <xf numFmtId="169" fontId="37" fillId="0" borderId="140" xfId="0" applyNumberFormat="1" applyFont="1" applyBorder="1"/>
    <xf numFmtId="168" fontId="37" fillId="0" borderId="140" xfId="0" applyNumberFormat="1" applyFont="1" applyBorder="1"/>
    <xf numFmtId="169" fontId="37" fillId="0" borderId="143" xfId="0" applyNumberFormat="1" applyFont="1" applyBorder="1"/>
    <xf numFmtId="165" fontId="37" fillId="0" borderId="137" xfId="0" applyNumberFormat="1" applyFont="1" applyBorder="1"/>
    <xf numFmtId="165" fontId="39" fillId="4" borderId="137" xfId="1" applyFont="1" applyFill="1" applyBorder="1"/>
    <xf numFmtId="0" fontId="37" fillId="4" borderId="137" xfId="0" applyFont="1" applyFill="1" applyBorder="1"/>
    <xf numFmtId="0" fontId="37" fillId="4" borderId="140" xfId="0" applyFont="1" applyFill="1" applyBorder="1"/>
    <xf numFmtId="169" fontId="39" fillId="4" borderId="143" xfId="0" applyNumberFormat="1" applyFont="1" applyFill="1" applyBorder="1"/>
    <xf numFmtId="165" fontId="37" fillId="0" borderId="138" xfId="1" applyFont="1" applyBorder="1"/>
    <xf numFmtId="165" fontId="37" fillId="0" borderId="141" xfId="1" applyFont="1" applyBorder="1"/>
    <xf numFmtId="165" fontId="37" fillId="0" borderId="144" xfId="1" applyFont="1" applyBorder="1"/>
    <xf numFmtId="0" fontId="37" fillId="0" borderId="145" xfId="0" applyFont="1" applyBorder="1"/>
    <xf numFmtId="0" fontId="37" fillId="0" borderId="146" xfId="0" applyFont="1" applyBorder="1"/>
    <xf numFmtId="165" fontId="39" fillId="4" borderId="146" xfId="1" applyFont="1" applyFill="1" applyBorder="1"/>
    <xf numFmtId="169" fontId="37" fillId="0" borderId="147" xfId="0" applyNumberFormat="1" applyFont="1" applyBorder="1"/>
    <xf numFmtId="0" fontId="37" fillId="2" borderId="0" xfId="0" applyFont="1" applyFill="1" applyAlignment="1"/>
    <xf numFmtId="0" fontId="37" fillId="2" borderId="0" xfId="0" applyFont="1" applyFill="1"/>
    <xf numFmtId="0" fontId="38" fillId="0" borderId="0" xfId="0" applyFont="1" applyAlignment="1">
      <alignment horizontal="left"/>
    </xf>
    <xf numFmtId="0" fontId="38" fillId="0" borderId="0" xfId="0" applyFont="1" applyAlignment="1">
      <alignment horizontal="center" wrapText="1"/>
    </xf>
    <xf numFmtId="0" fontId="41" fillId="0" borderId="0" xfId="0" applyFont="1" applyAlignment="1">
      <alignment horizontal="center" vertical="center"/>
    </xf>
    <xf numFmtId="0" fontId="41" fillId="0" borderId="30" xfId="0" applyFont="1" applyBorder="1" applyAlignment="1">
      <alignment horizontal="left" vertical="center"/>
    </xf>
    <xf numFmtId="0" fontId="41" fillId="0" borderId="18" xfId="0" applyFont="1" applyBorder="1" applyAlignment="1">
      <alignment horizontal="left" vertical="center"/>
    </xf>
    <xf numFmtId="0" fontId="41" fillId="0" borderId="18" xfId="0" applyFont="1" applyFill="1" applyBorder="1"/>
    <xf numFmtId="0" fontId="41" fillId="0" borderId="20" xfId="0" applyFont="1" applyFill="1" applyBorder="1" applyAlignment="1" applyProtection="1">
      <alignment wrapText="1"/>
      <protection locked="0"/>
    </xf>
    <xf numFmtId="0" fontId="41" fillId="2" borderId="0" xfId="0" applyFont="1" applyFill="1"/>
    <xf numFmtId="0" fontId="41" fillId="0" borderId="0" xfId="0" applyFont="1"/>
    <xf numFmtId="0" fontId="37" fillId="0" borderId="0" xfId="0" applyFont="1" applyAlignment="1">
      <alignment horizontal="center" vertical="center"/>
    </xf>
    <xf numFmtId="0" fontId="37" fillId="0" borderId="28" xfId="0" applyFont="1" applyFill="1" applyBorder="1" applyAlignment="1">
      <alignment horizontal="right" vertical="center"/>
    </xf>
    <xf numFmtId="0" fontId="37" fillId="0" borderId="2" xfId="0" applyFont="1" applyFill="1" applyBorder="1" applyAlignment="1">
      <alignment horizontal="left" vertical="center"/>
    </xf>
    <xf numFmtId="0" fontId="37" fillId="0" borderId="29" xfId="0" applyFont="1" applyFill="1" applyBorder="1"/>
    <xf numFmtId="0" fontId="37" fillId="0" borderId="3" xfId="0" applyFont="1" applyFill="1" applyBorder="1" applyAlignment="1">
      <alignment horizontal="center" vertical="center"/>
    </xf>
    <xf numFmtId="1" fontId="37" fillId="0" borderId="10" xfId="0" applyNumberFormat="1" applyFont="1" applyFill="1" applyBorder="1" applyAlignment="1" applyProtection="1">
      <alignment horizontal="left" wrapText="1"/>
      <protection locked="0"/>
    </xf>
    <xf numFmtId="0" fontId="37" fillId="0" borderId="10" xfId="0" applyFont="1" applyFill="1" applyBorder="1" applyAlignment="1" applyProtection="1">
      <alignment wrapText="1"/>
      <protection locked="0"/>
    </xf>
    <xf numFmtId="0" fontId="37" fillId="0" borderId="2" xfId="0" quotePrefix="1" applyFont="1" applyBorder="1" applyAlignment="1">
      <alignment horizontal="left"/>
    </xf>
    <xf numFmtId="0" fontId="37" fillId="0" borderId="10" xfId="0" applyFont="1" applyFill="1" applyBorder="1" applyAlignment="1" applyProtection="1">
      <alignment horizontal="left" wrapText="1"/>
      <protection locked="0"/>
    </xf>
    <xf numFmtId="0" fontId="37" fillId="0" borderId="28" xfId="0" applyFont="1" applyBorder="1" applyAlignment="1">
      <alignment horizontal="center" vertical="center"/>
    </xf>
    <xf numFmtId="0" fontId="37" fillId="0" borderId="2" xfId="0" applyFont="1" applyBorder="1" applyAlignment="1">
      <alignment horizontal="left" vertical="center"/>
    </xf>
    <xf numFmtId="0" fontId="37" fillId="0" borderId="3" xfId="0" applyFont="1" applyFill="1" applyBorder="1"/>
    <xf numFmtId="0" fontId="42" fillId="0" borderId="0" xfId="0" applyFont="1" applyAlignment="1">
      <alignment horizontal="center" vertical="center"/>
    </xf>
    <xf numFmtId="0" fontId="41" fillId="0" borderId="31" xfId="0" applyFont="1" applyBorder="1" applyAlignment="1">
      <alignment horizontal="left" vertical="center"/>
    </xf>
    <xf numFmtId="0" fontId="42" fillId="0" borderId="29" xfId="0" applyFont="1" applyBorder="1" applyAlignment="1">
      <alignment horizontal="left" vertical="center"/>
    </xf>
    <xf numFmtId="0" fontId="42" fillId="0" borderId="29" xfId="0" applyFont="1" applyFill="1" applyBorder="1"/>
    <xf numFmtId="0" fontId="42" fillId="0" borderId="19" xfId="0" applyFont="1" applyFill="1" applyBorder="1" applyAlignment="1" applyProtection="1">
      <alignment wrapText="1"/>
      <protection locked="0"/>
    </xf>
    <xf numFmtId="0" fontId="42" fillId="2" borderId="0" xfId="0" applyFont="1" applyFill="1"/>
    <xf numFmtId="0" fontId="42" fillId="0" borderId="0" xfId="0" applyFont="1"/>
    <xf numFmtId="0" fontId="37" fillId="0" borderId="0" xfId="0" applyFont="1" applyAlignment="1">
      <alignment horizontal="right" vertical="center"/>
    </xf>
    <xf numFmtId="0" fontId="37" fillId="0" borderId="28" xfId="0" applyFont="1" applyBorder="1" applyAlignment="1">
      <alignment horizontal="right" vertical="center"/>
    </xf>
    <xf numFmtId="0" fontId="37" fillId="0" borderId="29" xfId="0" applyFont="1" applyBorder="1"/>
    <xf numFmtId="0" fontId="37" fillId="0" borderId="10" xfId="0" applyFont="1" applyBorder="1" applyAlignment="1" applyProtection="1">
      <alignment wrapText="1"/>
      <protection locked="0"/>
    </xf>
    <xf numFmtId="0" fontId="37" fillId="0" borderId="29" xfId="0" applyFont="1" applyBorder="1" applyAlignment="1">
      <alignment horizontal="left" vertical="center"/>
    </xf>
    <xf numFmtId="0" fontId="37" fillId="0" borderId="0" xfId="0" applyFont="1" applyAlignment="1">
      <alignment horizontal="right"/>
    </xf>
    <xf numFmtId="0" fontId="37" fillId="0" borderId="2" xfId="0" applyFont="1" applyBorder="1" applyAlignment="1">
      <alignment horizontal="left"/>
    </xf>
    <xf numFmtId="0" fontId="37" fillId="0" borderId="28" xfId="0" applyFont="1" applyBorder="1" applyAlignment="1">
      <alignment horizontal="right"/>
    </xf>
    <xf numFmtId="0" fontId="37" fillId="0" borderId="28" xfId="0" applyFont="1" applyBorder="1"/>
    <xf numFmtId="0" fontId="37" fillId="0" borderId="3" xfId="0" applyFont="1" applyBorder="1"/>
    <xf numFmtId="0" fontId="37" fillId="0" borderId="29" xfId="0" applyFont="1" applyBorder="1" applyAlignment="1">
      <alignment horizontal="left"/>
    </xf>
    <xf numFmtId="0" fontId="37" fillId="0" borderId="19" xfId="0" applyFont="1" applyBorder="1" applyAlignment="1" applyProtection="1">
      <alignment wrapText="1"/>
      <protection locked="0"/>
    </xf>
    <xf numFmtId="0" fontId="37" fillId="0" borderId="10" xfId="0" applyFont="1" applyBorder="1" applyAlignment="1" applyProtection="1">
      <alignment horizontal="left" wrapText="1"/>
      <protection locked="0"/>
    </xf>
    <xf numFmtId="0" fontId="37" fillId="0" borderId="26" xfId="0" applyFont="1" applyBorder="1"/>
    <xf numFmtId="0" fontId="37" fillId="0" borderId="23" xfId="0" applyFont="1" applyBorder="1" applyAlignment="1">
      <alignment horizontal="left"/>
    </xf>
    <xf numFmtId="0" fontId="37" fillId="0" borderId="27" xfId="0" applyFont="1" applyBorder="1"/>
    <xf numFmtId="0" fontId="37" fillId="0" borderId="24" xfId="0" applyFont="1" applyBorder="1"/>
    <xf numFmtId="0" fontId="37" fillId="0" borderId="13" xfId="0" applyFont="1" applyBorder="1" applyAlignment="1">
      <alignment wrapText="1"/>
    </xf>
    <xf numFmtId="0" fontId="37" fillId="0" borderId="0" xfId="0" applyFont="1" applyAlignment="1">
      <alignment horizontal="left"/>
    </xf>
    <xf numFmtId="0" fontId="37" fillId="0" borderId="0" xfId="0" applyFont="1" applyAlignment="1">
      <alignment wrapText="1"/>
    </xf>
    <xf numFmtId="0" fontId="43" fillId="0" borderId="0" xfId="0" applyFont="1" applyBorder="1" applyAlignment="1">
      <alignment horizontal="center" vertical="center"/>
    </xf>
    <xf numFmtId="0" fontId="36" fillId="0" borderId="0" xfId="0" applyFont="1"/>
    <xf numFmtId="0" fontId="35" fillId="5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left"/>
    </xf>
    <xf numFmtId="0" fontId="35" fillId="4" borderId="11" xfId="0" applyFont="1" applyFill="1" applyBorder="1" applyAlignment="1"/>
    <xf numFmtId="0" fontId="35" fillId="4" borderId="11" xfId="0" applyFont="1" applyFill="1" applyBorder="1" applyAlignment="1">
      <alignment horizontal="center"/>
    </xf>
    <xf numFmtId="0" fontId="35" fillId="3" borderId="8" xfId="0" applyFont="1" applyFill="1" applyBorder="1" applyAlignment="1">
      <alignment horizontal="center" vertical="center" wrapText="1"/>
    </xf>
    <xf numFmtId="0" fontId="35" fillId="3" borderId="8" xfId="0" applyFont="1" applyFill="1" applyBorder="1" applyAlignment="1">
      <alignment horizontal="center" vertical="center"/>
    </xf>
    <xf numFmtId="0" fontId="35" fillId="3" borderId="32" xfId="0" applyFont="1" applyFill="1" applyBorder="1" applyAlignment="1">
      <alignment horizontal="center" vertical="center"/>
    </xf>
    <xf numFmtId="0" fontId="35" fillId="4" borderId="0" xfId="0" applyFont="1" applyFill="1" applyBorder="1" applyAlignment="1">
      <alignment horizontal="center"/>
    </xf>
    <xf numFmtId="0" fontId="36" fillId="0" borderId="31" xfId="0" applyFont="1" applyBorder="1" applyAlignment="1">
      <alignment horizontal="center"/>
    </xf>
    <xf numFmtId="0" fontId="36" fillId="0" borderId="3" xfId="0" applyFont="1" applyBorder="1" applyAlignment="1">
      <alignment horizontal="right"/>
    </xf>
    <xf numFmtId="0" fontId="36" fillId="0" borderId="61" xfId="0" applyFont="1" applyBorder="1"/>
    <xf numFmtId="0" fontId="36" fillId="0" borderId="57" xfId="0" applyFont="1" applyBorder="1" applyAlignment="1">
      <alignment horizontal="right"/>
    </xf>
    <xf numFmtId="0" fontId="36" fillId="0" borderId="25" xfId="0" applyFont="1" applyBorder="1" applyAlignment="1">
      <alignment wrapText="1"/>
    </xf>
    <xf numFmtId="0" fontId="36" fillId="0" borderId="25" xfId="0" quotePrefix="1" applyFont="1" applyBorder="1" applyAlignment="1">
      <alignment horizontal="center" vertical="center" wrapText="1"/>
    </xf>
    <xf numFmtId="168" fontId="36" fillId="0" borderId="25" xfId="0" applyNumberFormat="1" applyFont="1" applyBorder="1" applyAlignment="1">
      <alignment horizontal="center"/>
    </xf>
    <xf numFmtId="0" fontId="36" fillId="0" borderId="62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63" xfId="0" applyFont="1" applyBorder="1"/>
    <xf numFmtId="0" fontId="36" fillId="0" borderId="58" xfId="0" applyFont="1" applyBorder="1" applyAlignment="1">
      <alignment horizontal="right"/>
    </xf>
    <xf numFmtId="0" fontId="36" fillId="0" borderId="22" xfId="0" applyFont="1" applyBorder="1" applyAlignment="1">
      <alignment wrapText="1"/>
    </xf>
    <xf numFmtId="0" fontId="36" fillId="0" borderId="22" xfId="0" applyFont="1" applyBorder="1" applyAlignment="1">
      <alignment horizontal="center" vertical="center" wrapText="1"/>
    </xf>
    <xf numFmtId="2" fontId="35" fillId="5" borderId="22" xfId="0" applyNumberFormat="1" applyFont="1" applyFill="1" applyBorder="1" applyAlignment="1" applyProtection="1">
      <alignment horizontal="center"/>
      <protection locked="0"/>
    </xf>
    <xf numFmtId="0" fontId="36" fillId="0" borderId="64" xfId="0" applyFont="1" applyBorder="1" applyAlignment="1">
      <alignment horizontal="center"/>
    </xf>
    <xf numFmtId="170" fontId="35" fillId="5" borderId="22" xfId="0" applyNumberFormat="1" applyFont="1" applyFill="1" applyBorder="1" applyAlignment="1" applyProtection="1">
      <alignment horizontal="center"/>
      <protection locked="0"/>
    </xf>
    <xf numFmtId="0" fontId="36" fillId="0" borderId="22" xfId="0" quotePrefix="1" applyFont="1" applyBorder="1" applyAlignment="1">
      <alignment horizontal="center" vertical="center" wrapText="1"/>
    </xf>
    <xf numFmtId="168" fontId="36" fillId="0" borderId="22" xfId="0" applyNumberFormat="1" applyFont="1" applyBorder="1" applyAlignment="1">
      <alignment horizontal="center"/>
    </xf>
    <xf numFmtId="1" fontId="36" fillId="0" borderId="22" xfId="0" applyNumberFormat="1" applyFont="1" applyBorder="1" applyAlignment="1">
      <alignment horizontal="center"/>
    </xf>
    <xf numFmtId="0" fontId="35" fillId="0" borderId="25" xfId="0" applyFont="1" applyBorder="1" applyAlignment="1">
      <alignment wrapText="1"/>
    </xf>
    <xf numFmtId="2" fontId="36" fillId="0" borderId="22" xfId="0" applyNumberFormat="1" applyFont="1" applyBorder="1" applyAlignment="1">
      <alignment horizontal="center"/>
    </xf>
    <xf numFmtId="168" fontId="36" fillId="0" borderId="64" xfId="0" applyNumberFormat="1" applyFont="1" applyBorder="1" applyAlignment="1">
      <alignment horizontal="center"/>
    </xf>
    <xf numFmtId="168" fontId="36" fillId="0" borderId="0" xfId="0" applyNumberFormat="1" applyFont="1" applyBorder="1" applyAlignment="1">
      <alignment horizontal="center"/>
    </xf>
    <xf numFmtId="0" fontId="36" fillId="4" borderId="0" xfId="0" applyFont="1" applyFill="1"/>
    <xf numFmtId="0" fontId="36" fillId="0" borderId="0" xfId="0" applyFont="1" applyBorder="1"/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wrapText="1"/>
    </xf>
    <xf numFmtId="0" fontId="36" fillId="0" borderId="0" xfId="0" applyFont="1" applyBorder="1" applyAlignment="1">
      <alignment horizontal="center" vertical="center" wrapText="1"/>
    </xf>
    <xf numFmtId="0" fontId="36" fillId="0" borderId="63" xfId="0" applyFont="1" applyBorder="1" applyAlignment="1">
      <alignment horizontal="center"/>
    </xf>
    <xf numFmtId="0" fontId="35" fillId="0" borderId="4" xfId="0" applyFont="1" applyBorder="1" applyAlignment="1">
      <alignment horizontal="left"/>
    </xf>
    <xf numFmtId="0" fontId="35" fillId="0" borderId="25" xfId="0" applyFont="1" applyBorder="1" applyAlignment="1">
      <alignment horizontal="left"/>
    </xf>
    <xf numFmtId="0" fontId="35" fillId="0" borderId="62" xfId="0" applyFont="1" applyBorder="1" applyAlignment="1">
      <alignment horizontal="left"/>
    </xf>
    <xf numFmtId="0" fontId="36" fillId="0" borderId="4" xfId="0" applyFont="1" applyBorder="1" applyAlignment="1">
      <alignment horizontal="left"/>
    </xf>
    <xf numFmtId="0" fontId="35" fillId="0" borderId="22" xfId="0" applyFont="1" applyBorder="1" applyAlignment="1">
      <alignment horizontal="center"/>
    </xf>
    <xf numFmtId="0" fontId="35" fillId="0" borderId="64" xfId="0" applyFont="1" applyBorder="1" applyAlignment="1">
      <alignment horizontal="left"/>
    </xf>
    <xf numFmtId="0" fontId="35" fillId="0" borderId="22" xfId="0" applyFont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36" fillId="0" borderId="0" xfId="0" applyFont="1" applyFill="1"/>
    <xf numFmtId="1" fontId="36" fillId="0" borderId="22" xfId="0" applyNumberFormat="1" applyFont="1" applyFill="1" applyBorder="1" applyAlignment="1">
      <alignment horizontal="center"/>
    </xf>
    <xf numFmtId="0" fontId="35" fillId="4" borderId="0" xfId="0" applyFont="1" applyFill="1" applyBorder="1" applyAlignment="1">
      <alignment horizontal="left"/>
    </xf>
    <xf numFmtId="0" fontId="36" fillId="0" borderId="64" xfId="0" applyFont="1" applyBorder="1" applyAlignment="1">
      <alignment horizontal="center" vertical="center"/>
    </xf>
    <xf numFmtId="0" fontId="36" fillId="0" borderId="67" xfId="0" applyFont="1" applyBorder="1"/>
    <xf numFmtId="0" fontId="36" fillId="0" borderId="68" xfId="0" applyFont="1" applyBorder="1" applyAlignment="1">
      <alignment horizontal="right"/>
    </xf>
    <xf numFmtId="0" fontId="36" fillId="0" borderId="69" xfId="0" applyFont="1" applyBorder="1"/>
    <xf numFmtId="0" fontId="36" fillId="0" borderId="69" xfId="0" applyFont="1" applyBorder="1" applyAlignment="1">
      <alignment horizontal="center" vertical="center"/>
    </xf>
    <xf numFmtId="168" fontId="35" fillId="5" borderId="22" xfId="0" applyNumberFormat="1" applyFont="1" applyFill="1" applyBorder="1" applyAlignment="1" applyProtection="1">
      <alignment horizontal="center"/>
      <protection locked="0"/>
    </xf>
    <xf numFmtId="0" fontId="36" fillId="0" borderId="69" xfId="0" applyFont="1" applyBorder="1" applyAlignment="1">
      <alignment wrapText="1"/>
    </xf>
    <xf numFmtId="0" fontId="36" fillId="0" borderId="69" xfId="0" applyFont="1" applyBorder="1" applyAlignment="1">
      <alignment horizontal="center" vertical="center" wrapText="1"/>
    </xf>
    <xf numFmtId="168" fontId="36" fillId="0" borderId="69" xfId="0" applyNumberFormat="1" applyFont="1" applyBorder="1" applyAlignment="1">
      <alignment horizontal="center"/>
    </xf>
    <xf numFmtId="0" fontId="36" fillId="0" borderId="70" xfId="0" applyFont="1" applyBorder="1" applyAlignment="1">
      <alignment horizontal="center"/>
    </xf>
    <xf numFmtId="0" fontId="36" fillId="0" borderId="63" xfId="0" applyFont="1" applyFill="1" applyBorder="1"/>
    <xf numFmtId="0" fontId="36" fillId="0" borderId="58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justify" wrapText="1"/>
    </xf>
    <xf numFmtId="0" fontId="36" fillId="0" borderId="22" xfId="0" applyFont="1" applyFill="1" applyBorder="1" applyAlignment="1">
      <alignment horizontal="center" wrapText="1"/>
    </xf>
    <xf numFmtId="2" fontId="35" fillId="5" borderId="22" xfId="0" applyNumberFormat="1" applyFont="1" applyFill="1" applyBorder="1" applyAlignment="1" applyProtection="1">
      <alignment horizontal="center" vertical="center"/>
      <protection locked="0"/>
    </xf>
    <xf numFmtId="0" fontId="36" fillId="0" borderId="64" xfId="0" applyFont="1" applyFill="1" applyBorder="1" applyAlignment="1">
      <alignment horizontal="center"/>
    </xf>
    <xf numFmtId="0" fontId="36" fillId="0" borderId="58" xfId="0" applyFont="1" applyBorder="1" applyAlignment="1">
      <alignment horizontal="center" vertical="center"/>
    </xf>
    <xf numFmtId="0" fontId="36" fillId="0" borderId="22" xfId="0" applyFont="1" applyBorder="1" applyAlignment="1">
      <alignment horizontal="justify" wrapText="1"/>
    </xf>
    <xf numFmtId="0" fontId="36" fillId="0" borderId="22" xfId="0" applyFont="1" applyBorder="1" applyAlignment="1">
      <alignment horizontal="center" wrapText="1"/>
    </xf>
    <xf numFmtId="0" fontId="36" fillId="0" borderId="65" xfId="0" applyFont="1" applyBorder="1"/>
    <xf numFmtId="0" fontId="36" fillId="0" borderId="43" xfId="0" applyFont="1" applyBorder="1" applyAlignment="1">
      <alignment horizontal="center" vertical="center"/>
    </xf>
    <xf numFmtId="0" fontId="36" fillId="0" borderId="44" xfId="0" quotePrefix="1" applyFont="1" applyBorder="1" applyAlignment="1">
      <alignment horizontal="justify" wrapText="1"/>
    </xf>
    <xf numFmtId="0" fontId="36" fillId="0" borderId="44" xfId="0" applyFont="1" applyBorder="1" applyAlignment="1">
      <alignment horizontal="center" vertical="center" wrapText="1"/>
    </xf>
    <xf numFmtId="2" fontId="36" fillId="0" borderId="44" xfId="0" applyNumberFormat="1" applyFont="1" applyBorder="1" applyAlignment="1">
      <alignment horizontal="center" vertical="center"/>
    </xf>
    <xf numFmtId="0" fontId="36" fillId="0" borderId="66" xfId="0" applyFont="1" applyBorder="1" applyAlignment="1">
      <alignment horizontal="center"/>
    </xf>
    <xf numFmtId="0" fontId="36" fillId="0" borderId="58" xfId="0" applyFont="1" applyBorder="1" applyAlignment="1">
      <alignment horizontal="center"/>
    </xf>
    <xf numFmtId="0" fontId="36" fillId="0" borderId="22" xfId="0" applyFont="1" applyBorder="1" applyAlignment="1">
      <alignment horizontal="center"/>
    </xf>
    <xf numFmtId="0" fontId="36" fillId="0" borderId="22" xfId="0" applyFont="1" applyBorder="1" applyAlignment="1">
      <alignment horizontal="center" vertical="center"/>
    </xf>
    <xf numFmtId="168" fontId="36" fillId="0" borderId="22" xfId="0" applyNumberFormat="1" applyFont="1" applyBorder="1" applyAlignment="1">
      <alignment horizontal="center" vertical="center"/>
    </xf>
    <xf numFmtId="0" fontId="36" fillId="0" borderId="68" xfId="0" applyFont="1" applyBorder="1" applyAlignment="1">
      <alignment horizontal="center"/>
    </xf>
    <xf numFmtId="168" fontId="36" fillId="0" borderId="69" xfId="0" applyNumberFormat="1" applyFont="1" applyBorder="1" applyAlignment="1">
      <alignment horizontal="center" vertical="center"/>
    </xf>
    <xf numFmtId="0" fontId="36" fillId="0" borderId="0" xfId="0" quotePrefix="1" applyFont="1" applyBorder="1" applyAlignment="1">
      <alignment horizontal="center" vertical="center" wrapText="1"/>
    </xf>
    <xf numFmtId="0" fontId="36" fillId="0" borderId="65" xfId="0" applyFont="1" applyBorder="1" applyAlignment="1">
      <alignment horizontal="center"/>
    </xf>
    <xf numFmtId="0" fontId="36" fillId="0" borderId="43" xfId="0" applyFont="1" applyBorder="1" applyAlignment="1">
      <alignment horizontal="right"/>
    </xf>
    <xf numFmtId="0" fontId="35" fillId="4" borderId="0" xfId="0" applyFont="1" applyFill="1"/>
    <xf numFmtId="0" fontId="36" fillId="0" borderId="68" xfId="0" applyFont="1" applyBorder="1" applyAlignment="1">
      <alignment horizontal="center" vertical="center"/>
    </xf>
    <xf numFmtId="0" fontId="36" fillId="0" borderId="69" xfId="0" applyFont="1" applyBorder="1" applyAlignment="1">
      <alignment horizontal="justify" wrapText="1"/>
    </xf>
    <xf numFmtId="0" fontId="36" fillId="0" borderId="69" xfId="0" applyFont="1" applyBorder="1" applyAlignment="1">
      <alignment horizontal="center" wrapText="1"/>
    </xf>
    <xf numFmtId="2" fontId="35" fillId="5" borderId="69" xfId="0" applyNumberFormat="1" applyFont="1" applyFill="1" applyBorder="1" applyAlignment="1" applyProtection="1">
      <alignment horizontal="center" vertical="center"/>
      <protection locked="0"/>
    </xf>
    <xf numFmtId="0" fontId="36" fillId="4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0" xfId="0" applyFont="1" applyBorder="1" applyAlignment="1">
      <alignment horizontal="center" wrapText="1"/>
    </xf>
    <xf numFmtId="0" fontId="35" fillId="4" borderId="0" xfId="0" applyFont="1" applyFill="1" applyBorder="1"/>
    <xf numFmtId="0" fontId="35" fillId="4" borderId="0" xfId="0" applyFont="1" applyFill="1" applyBorder="1" applyAlignment="1">
      <alignment horizontal="right"/>
    </xf>
    <xf numFmtId="0" fontId="35" fillId="4" borderId="0" xfId="0" quotePrefix="1" applyFont="1" applyFill="1" applyBorder="1" applyAlignment="1">
      <alignment horizontal="center" vertical="center" wrapText="1"/>
    </xf>
    <xf numFmtId="1" fontId="35" fillId="4" borderId="0" xfId="0" applyNumberFormat="1" applyFont="1" applyFill="1" applyBorder="1" applyAlignment="1">
      <alignment horizontal="center"/>
    </xf>
    <xf numFmtId="0" fontId="36" fillId="0" borderId="30" xfId="0" applyFont="1" applyBorder="1"/>
    <xf numFmtId="0" fontId="36" fillId="0" borderId="59" xfId="0" applyFont="1" applyBorder="1" applyAlignment="1">
      <alignment horizontal="right"/>
    </xf>
    <xf numFmtId="1" fontId="35" fillId="5" borderId="25" xfId="0" applyNumberFormat="1" applyFont="1" applyFill="1" applyBorder="1" applyAlignment="1" applyProtection="1">
      <alignment horizontal="center"/>
      <protection locked="0"/>
    </xf>
    <xf numFmtId="1" fontId="35" fillId="5" borderId="22" xfId="0" applyNumberFormat="1" applyFont="1" applyFill="1" applyBorder="1" applyAlignment="1" applyProtection="1">
      <alignment horizontal="center"/>
      <protection locked="0"/>
    </xf>
    <xf numFmtId="0" fontId="35" fillId="0" borderId="0" xfId="0" applyFont="1" applyBorder="1" applyAlignment="1">
      <alignment horizontal="center" wrapText="1"/>
    </xf>
    <xf numFmtId="0" fontId="44" fillId="0" borderId="69" xfId="0" quotePrefix="1" applyFont="1" applyBorder="1" applyAlignment="1">
      <alignment horizontal="center" vertical="center" wrapText="1"/>
    </xf>
    <xf numFmtId="1" fontId="35" fillId="5" borderId="69" xfId="0" applyNumberFormat="1" applyFont="1" applyFill="1" applyBorder="1" applyAlignment="1" applyProtection="1">
      <alignment horizontal="center"/>
      <protection locked="0"/>
    </xf>
    <xf numFmtId="0" fontId="36" fillId="0" borderId="0" xfId="0" applyFont="1" applyAlignment="1">
      <alignment horizontal="right"/>
    </xf>
    <xf numFmtId="0" fontId="36" fillId="0" borderId="0" xfId="0" applyFont="1" applyAlignment="1">
      <alignment wrapText="1"/>
    </xf>
    <xf numFmtId="0" fontId="36" fillId="0" borderId="57" xfId="0" applyFont="1" applyBorder="1" applyAlignment="1">
      <alignment horizontal="center" vertical="center"/>
    </xf>
    <xf numFmtId="0" fontId="36" fillId="0" borderId="25" xfId="0" applyFont="1" applyBorder="1" applyAlignment="1">
      <alignment horizontal="justify" wrapText="1"/>
    </xf>
    <xf numFmtId="0" fontId="36" fillId="0" borderId="25" xfId="0" applyFont="1" applyBorder="1" applyAlignment="1">
      <alignment horizontal="center" vertical="center" wrapText="1"/>
    </xf>
    <xf numFmtId="0" fontId="36" fillId="0" borderId="25" xfId="0" applyFont="1" applyFill="1" applyBorder="1" applyAlignment="1">
      <alignment horizontal="center" vertical="center"/>
    </xf>
    <xf numFmtId="0" fontId="35" fillId="5" borderId="22" xfId="0" applyFont="1" applyFill="1" applyBorder="1" applyAlignment="1" applyProtection="1">
      <alignment horizontal="center" vertical="center"/>
      <protection locked="0"/>
    </xf>
    <xf numFmtId="0" fontId="36" fillId="0" borderId="22" xfId="0" applyFont="1" applyFill="1" applyBorder="1" applyAlignment="1">
      <alignment horizontal="center" vertical="center"/>
    </xf>
    <xf numFmtId="0" fontId="36" fillId="0" borderId="22" xfId="0" applyFont="1" applyBorder="1"/>
    <xf numFmtId="0" fontId="35" fillId="5" borderId="44" xfId="0" applyFont="1" applyFill="1" applyBorder="1" applyAlignment="1" applyProtection="1">
      <alignment horizontal="center" vertical="center"/>
      <protection locked="0"/>
    </xf>
    <xf numFmtId="0" fontId="36" fillId="0" borderId="63" xfId="0" applyFont="1" applyBorder="1" applyAlignment="1"/>
    <xf numFmtId="0" fontId="36" fillId="0" borderId="25" xfId="0" applyFont="1" applyBorder="1" applyAlignment="1">
      <alignment horizontal="justify"/>
    </xf>
    <xf numFmtId="0" fontId="36" fillId="0" borderId="25" xfId="0" applyFont="1" applyBorder="1"/>
    <xf numFmtId="0" fontId="35" fillId="4" borderId="0" xfId="0" applyFont="1" applyFill="1" applyBorder="1" applyAlignment="1">
      <alignment horizontal="left" wrapText="1"/>
    </xf>
    <xf numFmtId="0" fontId="36" fillId="0" borderId="22" xfId="0" applyFont="1" applyBorder="1" applyAlignment="1">
      <alignment horizontal="justify"/>
    </xf>
    <xf numFmtId="2" fontId="36" fillId="0" borderId="22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left" wrapText="1"/>
    </xf>
    <xf numFmtId="0" fontId="36" fillId="0" borderId="22" xfId="0" quotePrefix="1" applyFont="1" applyBorder="1" applyAlignment="1">
      <alignment horizontal="center" wrapText="1"/>
    </xf>
    <xf numFmtId="0" fontId="36" fillId="0" borderId="69" xfId="0" quotePrefix="1" applyFont="1" applyBorder="1" applyAlignment="1">
      <alignment horizontal="center" vertical="center" wrapText="1"/>
    </xf>
    <xf numFmtId="0" fontId="36" fillId="0" borderId="25" xfId="0" applyFont="1" applyBorder="1" applyAlignment="1">
      <alignment horizontal="left" wrapText="1"/>
    </xf>
    <xf numFmtId="0" fontId="36" fillId="0" borderId="62" xfId="0" applyFont="1" applyBorder="1" applyAlignment="1">
      <alignment horizontal="center" wrapText="1"/>
    </xf>
    <xf numFmtId="0" fontId="36" fillId="0" borderId="22" xfId="0" applyFont="1" applyBorder="1" applyAlignment="1">
      <alignment horizontal="left" wrapText="1"/>
    </xf>
    <xf numFmtId="0" fontId="35" fillId="5" borderId="22" xfId="0" applyFont="1" applyFill="1" applyBorder="1" applyAlignment="1" applyProtection="1">
      <alignment horizontal="center" vertical="center" wrapText="1"/>
      <protection locked="0"/>
    </xf>
    <xf numFmtId="0" fontId="36" fillId="0" borderId="64" xfId="0" applyFont="1" applyBorder="1" applyAlignment="1">
      <alignment horizontal="center" wrapText="1"/>
    </xf>
    <xf numFmtId="0" fontId="35" fillId="0" borderId="22" xfId="0" applyFont="1" applyFill="1" applyBorder="1" applyAlignment="1">
      <alignment horizontal="center" vertical="center" wrapText="1"/>
    </xf>
    <xf numFmtId="0" fontId="36" fillId="5" borderId="22" xfId="0" applyFont="1" applyFill="1" applyBorder="1" applyAlignment="1" applyProtection="1">
      <alignment horizontal="center" vertical="center"/>
      <protection locked="0"/>
    </xf>
    <xf numFmtId="0" fontId="35" fillId="0" borderId="44" xfId="0" applyFont="1" applyBorder="1" applyAlignment="1">
      <alignment horizontal="left" wrapText="1"/>
    </xf>
    <xf numFmtId="0" fontId="35" fillId="0" borderId="44" xfId="0" applyFont="1" applyBorder="1" applyAlignment="1">
      <alignment horizontal="center" vertical="center" wrapText="1"/>
    </xf>
    <xf numFmtId="0" fontId="35" fillId="0" borderId="66" xfId="0" applyFont="1" applyBorder="1" applyAlignment="1">
      <alignment horizontal="center" wrapText="1"/>
    </xf>
    <xf numFmtId="1" fontId="36" fillId="0" borderId="25" xfId="0" applyNumberFormat="1" applyFont="1" applyBorder="1" applyAlignment="1">
      <alignment horizontal="center"/>
    </xf>
    <xf numFmtId="2" fontId="36" fillId="0" borderId="58" xfId="0" applyNumberFormat="1" applyFont="1" applyBorder="1" applyAlignment="1">
      <alignment horizontal="center"/>
    </xf>
    <xf numFmtId="0" fontId="36" fillId="0" borderId="69" xfId="0" quotePrefix="1" applyFont="1" applyBorder="1" applyAlignment="1">
      <alignment horizontal="center" wrapText="1"/>
    </xf>
    <xf numFmtId="168" fontId="35" fillId="6" borderId="22" xfId="0" applyNumberFormat="1" applyFont="1" applyFill="1" applyBorder="1" applyAlignment="1" applyProtection="1">
      <alignment horizontal="center"/>
      <protection locked="0"/>
    </xf>
    <xf numFmtId="1" fontId="35" fillId="6" borderId="22" xfId="0" applyNumberFormat="1" applyFont="1" applyFill="1" applyBorder="1" applyAlignment="1" applyProtection="1">
      <alignment horizontal="center"/>
      <protection locked="0"/>
    </xf>
    <xf numFmtId="0" fontId="36" fillId="0" borderId="0" xfId="0" applyFont="1" applyBorder="1" applyAlignment="1">
      <alignment horizontal="left" vertical="center" wrapText="1"/>
    </xf>
    <xf numFmtId="0" fontId="36" fillId="4" borderId="0" xfId="0" applyFont="1" applyFill="1" applyBorder="1"/>
    <xf numFmtId="0" fontId="36" fillId="4" borderId="0" xfId="0" quotePrefix="1" applyFont="1" applyFill="1" applyBorder="1" applyAlignment="1">
      <alignment horizontal="center" vertical="center" wrapText="1"/>
    </xf>
    <xf numFmtId="168" fontId="36" fillId="4" borderId="0" xfId="0" applyNumberFormat="1" applyFont="1" applyFill="1" applyBorder="1" applyAlignment="1">
      <alignment horizontal="center"/>
    </xf>
    <xf numFmtId="0" fontId="35" fillId="4" borderId="0" xfId="0" applyFont="1" applyFill="1" applyBorder="1" applyAlignment="1"/>
    <xf numFmtId="0" fontId="36" fillId="0" borderId="2" xfId="0" applyFont="1" applyBorder="1" applyAlignment="1">
      <alignment horizontal="center"/>
    </xf>
    <xf numFmtId="0" fontId="36" fillId="0" borderId="4" xfId="0" applyFont="1" applyBorder="1"/>
    <xf numFmtId="0" fontId="36" fillId="0" borderId="42" xfId="0" applyFont="1" applyBorder="1"/>
    <xf numFmtId="0" fontId="36" fillId="0" borderId="44" xfId="0" applyFont="1" applyBorder="1" applyAlignment="1">
      <alignment wrapText="1"/>
    </xf>
    <xf numFmtId="0" fontId="36" fillId="0" borderId="44" xfId="0" quotePrefix="1" applyFont="1" applyBorder="1" applyAlignment="1">
      <alignment horizontal="center" vertical="center" wrapText="1"/>
    </xf>
    <xf numFmtId="1" fontId="36" fillId="0" borderId="44" xfId="0" applyNumberFormat="1" applyFont="1" applyBorder="1" applyAlignment="1">
      <alignment horizontal="center"/>
    </xf>
    <xf numFmtId="0" fontId="36" fillId="0" borderId="44" xfId="0" applyFont="1" applyBorder="1" applyAlignment="1">
      <alignment horizontal="center"/>
    </xf>
    <xf numFmtId="1" fontId="36" fillId="0" borderId="0" xfId="0" applyNumberFormat="1" applyFont="1" applyBorder="1" applyAlignment="1">
      <alignment horizontal="center"/>
    </xf>
    <xf numFmtId="168" fontId="35" fillId="4" borderId="0" xfId="0" applyNumberFormat="1" applyFont="1" applyFill="1" applyBorder="1" applyAlignment="1">
      <alignment horizontal="center"/>
    </xf>
    <xf numFmtId="0" fontId="36" fillId="0" borderId="74" xfId="0" applyFont="1" applyBorder="1"/>
    <xf numFmtId="0" fontId="36" fillId="0" borderId="75" xfId="0" applyFont="1" applyBorder="1" applyAlignment="1">
      <alignment horizontal="right"/>
    </xf>
    <xf numFmtId="0" fontId="35" fillId="6" borderId="25" xfId="0" applyFont="1" applyFill="1" applyBorder="1" applyAlignment="1" applyProtection="1">
      <alignment horizontal="center" vertical="center"/>
      <protection locked="0"/>
    </xf>
    <xf numFmtId="0" fontId="35" fillId="6" borderId="22" xfId="0" applyFont="1" applyFill="1" applyBorder="1" applyAlignment="1" applyProtection="1">
      <alignment horizontal="center" vertical="center"/>
      <protection locked="0"/>
    </xf>
    <xf numFmtId="0" fontId="36" fillId="0" borderId="2" xfId="0" applyFont="1" applyBorder="1"/>
    <xf numFmtId="0" fontId="36" fillId="0" borderId="56" xfId="0" applyFont="1" applyBorder="1"/>
    <xf numFmtId="0" fontId="35" fillId="6" borderId="25" xfId="0" applyFont="1" applyFill="1" applyBorder="1" applyAlignment="1" applyProtection="1">
      <alignment horizontal="center" vertical="center" wrapText="1"/>
      <protection locked="0"/>
    </xf>
    <xf numFmtId="0" fontId="36" fillId="0" borderId="25" xfId="0" applyFont="1" applyBorder="1" applyAlignment="1">
      <alignment horizontal="center" wrapText="1"/>
    </xf>
    <xf numFmtId="0" fontId="35" fillId="6" borderId="22" xfId="0" applyFont="1" applyFill="1" applyBorder="1" applyAlignment="1" applyProtection="1">
      <alignment horizontal="center" vertical="center" wrapText="1"/>
      <protection locked="0"/>
    </xf>
    <xf numFmtId="0" fontId="36" fillId="0" borderId="25" xfId="0" applyFont="1" applyBorder="1" applyAlignment="1">
      <alignment horizontal="center"/>
    </xf>
    <xf numFmtId="168" fontId="36" fillId="0" borderId="44" xfId="0" applyNumberFormat="1" applyFont="1" applyBorder="1" applyAlignment="1">
      <alignment horizontal="center"/>
    </xf>
    <xf numFmtId="0" fontId="36" fillId="0" borderId="57" xfId="0" applyFont="1" applyBorder="1" applyAlignment="1">
      <alignment horizontal="right" vertical="top"/>
    </xf>
    <xf numFmtId="0" fontId="36" fillId="0" borderId="58" xfId="0" applyFont="1" applyBorder="1" applyAlignment="1">
      <alignment horizontal="right" vertical="top"/>
    </xf>
    <xf numFmtId="0" fontId="36" fillId="0" borderId="22" xfId="0" quotePrefix="1" applyFont="1" applyBorder="1" applyAlignment="1">
      <alignment horizontal="justify" wrapText="1"/>
    </xf>
    <xf numFmtId="0" fontId="36" fillId="0" borderId="44" xfId="0" applyFont="1" applyBorder="1" applyAlignment="1">
      <alignment horizontal="justify" wrapText="1"/>
    </xf>
    <xf numFmtId="0" fontId="36" fillId="0" borderId="57" xfId="0" applyFont="1" applyBorder="1"/>
    <xf numFmtId="168" fontId="36" fillId="0" borderId="22" xfId="0" applyNumberFormat="1" applyFont="1" applyBorder="1"/>
    <xf numFmtId="166" fontId="36" fillId="0" borderId="22" xfId="0" applyNumberFormat="1" applyFont="1" applyBorder="1"/>
    <xf numFmtId="0" fontId="35" fillId="0" borderId="0" xfId="0" applyFont="1" applyFill="1" applyBorder="1" applyAlignment="1">
      <alignment horizontal="left"/>
    </xf>
    <xf numFmtId="166" fontId="36" fillId="0" borderId="69" xfId="0" applyNumberFormat="1" applyFont="1" applyBorder="1"/>
    <xf numFmtId="2" fontId="36" fillId="0" borderId="22" xfId="0" applyNumberFormat="1" applyFont="1" applyBorder="1"/>
    <xf numFmtId="167" fontId="36" fillId="0" borderId="22" xfId="0" applyNumberFormat="1" applyFont="1" applyBorder="1"/>
    <xf numFmtId="166" fontId="36" fillId="0" borderId="0" xfId="0" applyNumberFormat="1" applyFont="1" applyBorder="1"/>
    <xf numFmtId="167" fontId="36" fillId="0" borderId="69" xfId="0" applyNumberFormat="1" applyFont="1" applyBorder="1" applyAlignment="1">
      <alignment horizontal="center"/>
    </xf>
    <xf numFmtId="0" fontId="35" fillId="4" borderId="11" xfId="0" applyFont="1" applyFill="1" applyBorder="1" applyAlignment="1">
      <alignment horizontal="left"/>
    </xf>
    <xf numFmtId="0" fontId="36" fillId="4" borderId="11" xfId="0" applyFont="1" applyFill="1" applyBorder="1" applyAlignment="1">
      <alignment wrapText="1"/>
    </xf>
    <xf numFmtId="0" fontId="36" fillId="4" borderId="11" xfId="0" applyFont="1" applyFill="1" applyBorder="1"/>
    <xf numFmtId="0" fontId="36" fillId="4" borderId="11" xfId="0" applyFont="1" applyFill="1" applyBorder="1" applyAlignment="1">
      <alignment horizontal="center"/>
    </xf>
    <xf numFmtId="167" fontId="36" fillId="0" borderId="69" xfId="0" applyNumberFormat="1" applyFont="1" applyBorder="1"/>
    <xf numFmtId="167" fontId="36" fillId="0" borderId="0" xfId="0" applyNumberFormat="1" applyFont="1" applyBorder="1"/>
    <xf numFmtId="0" fontId="36" fillId="0" borderId="31" xfId="0" applyFont="1" applyBorder="1"/>
    <xf numFmtId="0" fontId="36" fillId="0" borderId="3" xfId="0" applyFont="1" applyBorder="1" applyAlignment="1">
      <alignment wrapText="1"/>
    </xf>
    <xf numFmtId="0" fontId="36" fillId="0" borderId="22" xfId="0" applyFont="1" applyBorder="1" applyAlignment="1">
      <alignment horizontal="left" vertical="center" wrapText="1"/>
    </xf>
    <xf numFmtId="2" fontId="35" fillId="6" borderId="22" xfId="0" applyNumberFormat="1" applyFont="1" applyFill="1" applyBorder="1" applyAlignment="1" applyProtection="1">
      <alignment horizontal="center" vertical="center"/>
      <protection locked="0"/>
    </xf>
    <xf numFmtId="1" fontId="36" fillId="0" borderId="22" xfId="0" applyNumberFormat="1" applyFont="1" applyBorder="1" applyAlignment="1">
      <alignment horizontal="center" vertical="center"/>
    </xf>
    <xf numFmtId="168" fontId="35" fillId="6" borderId="22" xfId="0" applyNumberFormat="1" applyFont="1" applyFill="1" applyBorder="1" applyAlignment="1" applyProtection="1">
      <alignment horizontal="center" vertical="center"/>
      <protection locked="0"/>
    </xf>
    <xf numFmtId="167" fontId="36" fillId="0" borderId="25" xfId="0" applyNumberFormat="1" applyFont="1" applyBorder="1" applyAlignment="1">
      <alignment horizontal="center"/>
    </xf>
    <xf numFmtId="170" fontId="36" fillId="0" borderId="22" xfId="0" applyNumberFormat="1" applyFont="1" applyBorder="1" applyAlignment="1">
      <alignment horizontal="center"/>
    </xf>
    <xf numFmtId="0" fontId="36" fillId="0" borderId="22" xfId="0" quotePrefix="1" applyFont="1" applyBorder="1" applyAlignment="1">
      <alignment horizontal="center" vertical="center"/>
    </xf>
    <xf numFmtId="167" fontId="36" fillId="0" borderId="0" xfId="0" applyNumberFormat="1" applyFont="1" applyBorder="1" applyAlignment="1">
      <alignment horizontal="center"/>
    </xf>
    <xf numFmtId="2" fontId="36" fillId="0" borderId="22" xfId="0" applyNumberFormat="1" applyFont="1" applyBorder="1" applyAlignment="1" applyProtection="1">
      <alignment horizontal="center" vertical="center"/>
      <protection locked="0"/>
    </xf>
    <xf numFmtId="0" fontId="36" fillId="0" borderId="7" xfId="0" applyFont="1" applyFill="1" applyBorder="1"/>
    <xf numFmtId="0" fontId="36" fillId="0" borderId="7" xfId="0" applyFont="1" applyFill="1" applyBorder="1" applyAlignment="1">
      <alignment horizontal="right"/>
    </xf>
    <xf numFmtId="0" fontId="36" fillId="0" borderId="7" xfId="0" applyFont="1" applyFill="1" applyBorder="1" applyAlignment="1">
      <alignment wrapText="1"/>
    </xf>
    <xf numFmtId="0" fontId="36" fillId="0" borderId="7" xfId="0" quotePrefix="1" applyFont="1" applyFill="1" applyBorder="1" applyAlignment="1">
      <alignment horizontal="center" vertical="center" wrapText="1"/>
    </xf>
    <xf numFmtId="168" fontId="36" fillId="0" borderId="7" xfId="0" applyNumberFormat="1" applyFont="1" applyFill="1" applyBorder="1" applyAlignment="1">
      <alignment horizontal="center"/>
    </xf>
    <xf numFmtId="0" fontId="36" fillId="0" borderId="7" xfId="0" applyFont="1" applyFill="1" applyBorder="1" applyAlignment="1">
      <alignment horizontal="center"/>
    </xf>
    <xf numFmtId="0" fontId="35" fillId="6" borderId="22" xfId="0" applyFont="1" applyFill="1" applyBorder="1" applyAlignment="1" applyProtection="1">
      <alignment horizontal="center"/>
      <protection locked="0"/>
    </xf>
    <xf numFmtId="0" fontId="35" fillId="0" borderId="71" xfId="0" applyFont="1" applyBorder="1"/>
    <xf numFmtId="0" fontId="36" fillId="0" borderId="24" xfId="0" applyFont="1" applyBorder="1"/>
    <xf numFmtId="0" fontId="35" fillId="0" borderId="0" xfId="0" applyFont="1" applyBorder="1"/>
    <xf numFmtId="0" fontId="36" fillId="0" borderId="4" xfId="0" applyFont="1" applyFill="1" applyBorder="1"/>
    <xf numFmtId="0" fontId="36" fillId="0" borderId="22" xfId="0" applyFont="1" applyFill="1" applyBorder="1"/>
    <xf numFmtId="2" fontId="36" fillId="0" borderId="22" xfId="0" applyNumberFormat="1" applyFont="1" applyFill="1" applyBorder="1" applyAlignment="1">
      <alignment horizontal="center" vertical="center"/>
    </xf>
    <xf numFmtId="168" fontId="36" fillId="0" borderId="22" xfId="0" applyNumberFormat="1" applyFont="1" applyFill="1" applyBorder="1" applyAlignment="1">
      <alignment horizontal="center" vertical="center"/>
    </xf>
    <xf numFmtId="170" fontId="35" fillId="6" borderId="22" xfId="0" applyNumberFormat="1" applyFont="1" applyFill="1" applyBorder="1" applyAlignment="1" applyProtection="1">
      <alignment horizontal="center" vertical="center"/>
      <protection locked="0"/>
    </xf>
    <xf numFmtId="170" fontId="35" fillId="6" borderId="44" xfId="0" applyNumberFormat="1" applyFont="1" applyFill="1" applyBorder="1" applyAlignment="1" applyProtection="1">
      <alignment horizontal="center" vertical="center"/>
      <protection locked="0"/>
    </xf>
    <xf numFmtId="0" fontId="36" fillId="0" borderId="42" xfId="0" applyFont="1" applyFill="1" applyBorder="1"/>
    <xf numFmtId="165" fontId="36" fillId="0" borderId="43" xfId="1" applyFont="1" applyBorder="1" applyAlignment="1">
      <alignment horizontal="left"/>
    </xf>
    <xf numFmtId="165" fontId="36" fillId="0" borderId="7" xfId="1" applyFont="1" applyBorder="1" applyAlignment="1">
      <alignment horizontal="left"/>
    </xf>
    <xf numFmtId="165" fontId="36" fillId="0" borderId="0" xfId="1" applyFont="1" applyBorder="1" applyAlignment="1">
      <alignment horizontal="left"/>
    </xf>
    <xf numFmtId="0" fontId="36" fillId="4" borderId="0" xfId="0" applyFont="1" applyFill="1" applyBorder="1" applyAlignment="1">
      <alignment horizontal="left" vertical="center" wrapText="1"/>
    </xf>
    <xf numFmtId="0" fontId="36" fillId="0" borderId="7" xfId="0" applyFont="1" applyBorder="1"/>
    <xf numFmtId="0" fontId="36" fillId="0" borderId="7" xfId="0" applyFont="1" applyBorder="1" applyAlignment="1">
      <alignment horizontal="right"/>
    </xf>
    <xf numFmtId="0" fontId="36" fillId="0" borderId="7" xfId="0" applyFont="1" applyBorder="1" applyAlignment="1">
      <alignment wrapText="1"/>
    </xf>
    <xf numFmtId="0" fontId="36" fillId="0" borderId="7" xfId="0" quotePrefix="1" applyFont="1" applyBorder="1" applyAlignment="1">
      <alignment horizontal="center" vertical="center" wrapText="1"/>
    </xf>
    <xf numFmtId="167" fontId="36" fillId="0" borderId="7" xfId="0" applyNumberFormat="1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70" fontId="36" fillId="0" borderId="44" xfId="0" applyNumberFormat="1" applyFont="1" applyBorder="1" applyAlignment="1">
      <alignment horizontal="center" vertical="center"/>
    </xf>
    <xf numFmtId="0" fontId="36" fillId="0" borderId="58" xfId="0" applyFont="1" applyBorder="1"/>
    <xf numFmtId="167" fontId="36" fillId="0" borderId="44" xfId="0" applyNumberFormat="1" applyFont="1" applyBorder="1" applyAlignment="1">
      <alignment horizontal="center"/>
    </xf>
    <xf numFmtId="0" fontId="35" fillId="0" borderId="7" xfId="0" applyFont="1" applyBorder="1"/>
    <xf numFmtId="0" fontId="36" fillId="0" borderId="7" xfId="0" applyFont="1" applyBorder="1" applyAlignment="1">
      <alignment horizontal="left" vertical="center" wrapText="1"/>
    </xf>
    <xf numFmtId="0" fontId="36" fillId="0" borderId="2" xfId="0" quotePrefix="1" applyFont="1" applyBorder="1" applyAlignment="1">
      <alignment horizontal="justify" wrapText="1"/>
    </xf>
    <xf numFmtId="0" fontId="36" fillId="0" borderId="29" xfId="0" applyFont="1" applyBorder="1" applyAlignment="1">
      <alignment horizontal="center" vertical="center" wrapText="1"/>
    </xf>
    <xf numFmtId="170" fontId="36" fillId="0" borderId="29" xfId="0" applyNumberFormat="1" applyFont="1" applyBorder="1" applyAlignment="1">
      <alignment horizontal="center" vertical="center"/>
    </xf>
    <xf numFmtId="0" fontId="36" fillId="0" borderId="3" xfId="0" applyFont="1" applyBorder="1" applyAlignment="1">
      <alignment horizontal="center"/>
    </xf>
    <xf numFmtId="168" fontId="36" fillId="0" borderId="7" xfId="0" applyNumberFormat="1" applyFont="1" applyBorder="1" applyAlignment="1">
      <alignment horizontal="center"/>
    </xf>
    <xf numFmtId="2" fontId="35" fillId="6" borderId="22" xfId="0" applyNumberFormat="1" applyFont="1" applyFill="1" applyBorder="1" applyAlignment="1">
      <alignment horizontal="center" vertical="center"/>
    </xf>
    <xf numFmtId="170" fontId="35" fillId="3" borderId="22" xfId="0" applyNumberFormat="1" applyFont="1" applyFill="1" applyBorder="1" applyAlignment="1" applyProtection="1">
      <alignment horizontal="center" vertical="center"/>
      <protection locked="0"/>
    </xf>
    <xf numFmtId="0" fontId="35" fillId="3" borderId="22" xfId="0" applyFont="1" applyFill="1" applyBorder="1" applyAlignment="1" applyProtection="1">
      <alignment horizontal="center" vertical="center"/>
      <protection locked="0"/>
    </xf>
    <xf numFmtId="0" fontId="36" fillId="0" borderId="25" xfId="0" applyFont="1" applyBorder="1" applyAlignment="1">
      <alignment horizontal="center" vertical="center"/>
    </xf>
    <xf numFmtId="0" fontId="36" fillId="0" borderId="0" xfId="0" quotePrefix="1" applyFont="1" applyBorder="1" applyAlignment="1">
      <alignment horizontal="justify" wrapText="1"/>
    </xf>
    <xf numFmtId="0" fontId="36" fillId="0" borderId="0" xfId="0" applyFont="1" applyBorder="1" applyAlignment="1">
      <alignment horizontal="justify" wrapText="1"/>
    </xf>
    <xf numFmtId="2" fontId="36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 applyProtection="1">
      <alignment vertical="center" shrinkToFit="1"/>
    </xf>
    <xf numFmtId="0" fontId="2" fillId="0" borderId="77" xfId="0" applyFont="1" applyFill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vertical="center"/>
    </xf>
    <xf numFmtId="0" fontId="2" fillId="0" borderId="81" xfId="0" applyFont="1" applyFill="1" applyBorder="1" applyAlignment="1" applyProtection="1">
      <alignment horizontal="center" vertical="center"/>
      <protection locked="0"/>
    </xf>
    <xf numFmtId="0" fontId="14" fillId="0" borderId="39" xfId="0" applyFont="1" applyFill="1" applyBorder="1" applyAlignment="1" applyProtection="1">
      <alignment horizontal="center" vertical="center"/>
    </xf>
    <xf numFmtId="0" fontId="14" fillId="0" borderId="77" xfId="0" applyFont="1" applyFill="1" applyBorder="1" applyAlignment="1" applyProtection="1">
      <alignment horizontal="center" vertical="center"/>
    </xf>
    <xf numFmtId="0" fontId="14" fillId="0" borderId="77" xfId="0" applyFont="1" applyFill="1" applyBorder="1" applyAlignment="1" applyProtection="1">
      <alignment vertical="center"/>
    </xf>
    <xf numFmtId="0" fontId="14" fillId="0" borderId="81" xfId="0" applyFont="1" applyFill="1" applyBorder="1" applyAlignment="1" applyProtection="1">
      <alignment vertical="center"/>
    </xf>
    <xf numFmtId="0" fontId="14" fillId="0" borderId="128" xfId="0" applyFont="1" applyFill="1" applyBorder="1" applyAlignment="1" applyProtection="1">
      <alignment vertical="center"/>
    </xf>
    <xf numFmtId="0" fontId="14" fillId="0" borderId="16" xfId="0" applyFont="1" applyFill="1" applyBorder="1" applyAlignment="1" applyProtection="1">
      <alignment vertical="center"/>
    </xf>
    <xf numFmtId="0" fontId="3" fillId="0" borderId="16" xfId="0" applyFont="1" applyFill="1" applyBorder="1" applyAlignment="1" applyProtection="1">
      <alignment horizontal="center" vertical="center"/>
      <protection locked="0"/>
    </xf>
    <xf numFmtId="0" fontId="11" fillId="0" borderId="39" xfId="0" applyFont="1" applyFill="1" applyBorder="1" applyAlignment="1" applyProtection="1">
      <alignment horizontal="center" vertical="center"/>
    </xf>
    <xf numFmtId="169" fontId="2" fillId="0" borderId="14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 vertical="center"/>
    </xf>
    <xf numFmtId="169" fontId="2" fillId="0" borderId="16" xfId="0" applyNumberFormat="1" applyFont="1" applyFill="1" applyBorder="1" applyAlignment="1" applyProtection="1">
      <alignment horizontal="center" vertical="center"/>
    </xf>
    <xf numFmtId="0" fontId="2" fillId="0" borderId="77" xfId="0" applyFont="1" applyFill="1" applyBorder="1" applyAlignment="1" applyProtection="1">
      <alignment horizontal="center" vertical="center"/>
    </xf>
    <xf numFmtId="169" fontId="2" fillId="0" borderId="77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1" fillId="0" borderId="78" xfId="0" applyFont="1" applyFill="1" applyBorder="1" applyAlignment="1" applyProtection="1">
      <alignment vertical="center"/>
    </xf>
    <xf numFmtId="0" fontId="11" fillId="0" borderId="82" xfId="0" applyFont="1" applyFill="1" applyBorder="1" applyAlignment="1" applyProtection="1">
      <alignment vertical="center"/>
    </xf>
    <xf numFmtId="0" fontId="14" fillId="0" borderId="45" xfId="0" applyFont="1" applyFill="1" applyBorder="1" applyAlignment="1" applyProtection="1">
      <alignment horizontal="center" vertical="center"/>
    </xf>
    <xf numFmtId="0" fontId="14" fillId="0" borderId="45" xfId="0" applyFont="1" applyFill="1" applyBorder="1" applyAlignment="1" applyProtection="1">
      <alignment horizontal="left" vertical="center"/>
    </xf>
    <xf numFmtId="0" fontId="2" fillId="0" borderId="45" xfId="0" applyFont="1" applyFill="1" applyBorder="1" applyAlignment="1" applyProtection="1">
      <alignment vertical="center"/>
      <protection locked="0"/>
    </xf>
    <xf numFmtId="0" fontId="2" fillId="0" borderId="45" xfId="0" applyFont="1" applyFill="1" applyBorder="1" applyAlignment="1" applyProtection="1">
      <alignment horizontal="center" vertical="center"/>
      <protection locked="0"/>
    </xf>
    <xf numFmtId="0" fontId="2" fillId="0" borderId="46" xfId="0" applyFont="1" applyFill="1" applyBorder="1" applyAlignment="1" applyProtection="1">
      <alignment horizontal="center" vertical="center"/>
      <protection locked="0"/>
    </xf>
    <xf numFmtId="0" fontId="15" fillId="0" borderId="47" xfId="0" applyFont="1" applyFill="1" applyBorder="1" applyAlignment="1" applyProtection="1">
      <alignment horizontal="center" vertical="center"/>
    </xf>
    <xf numFmtId="0" fontId="15" fillId="0" borderId="82" xfId="0" applyFont="1" applyFill="1" applyBorder="1" applyAlignment="1" applyProtection="1">
      <alignment horizontal="center" vertical="center"/>
    </xf>
    <xf numFmtId="0" fontId="33" fillId="0" borderId="82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vertical="center"/>
    </xf>
    <xf numFmtId="0" fontId="14" fillId="0" borderId="129" xfId="0" applyFont="1" applyFill="1" applyBorder="1" applyAlignment="1" applyProtection="1">
      <alignment horizontal="center" vertical="center"/>
    </xf>
    <xf numFmtId="0" fontId="14" fillId="0" borderId="45" xfId="0" applyFont="1" applyFill="1" applyBorder="1" applyAlignment="1" applyProtection="1">
      <alignment vertical="center"/>
    </xf>
    <xf numFmtId="0" fontId="2" fillId="0" borderId="14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</xf>
    <xf numFmtId="0" fontId="2" fillId="0" borderId="49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49" xfId="0" applyFont="1" applyFill="1" applyBorder="1" applyAlignment="1" applyProtection="1">
      <alignment vertical="center"/>
    </xf>
    <xf numFmtId="0" fontId="3" fillId="0" borderId="39" xfId="0" applyFont="1" applyFill="1" applyBorder="1" applyAlignment="1" applyProtection="1">
      <alignment horizontal="left" vertical="center"/>
    </xf>
    <xf numFmtId="0" fontId="3" fillId="0" borderId="16" xfId="0" applyFont="1" applyFill="1" applyBorder="1" applyAlignment="1" applyProtection="1">
      <alignment horizontal="left" vertical="center"/>
      <protection locked="0"/>
    </xf>
    <xf numFmtId="0" fontId="33" fillId="0" borderId="15" xfId="0" applyFont="1" applyFill="1" applyBorder="1" applyAlignment="1" applyProtection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</xf>
    <xf numFmtId="0" fontId="3" fillId="0" borderId="39" xfId="0" applyFont="1" applyFill="1" applyBorder="1" applyAlignment="1" applyProtection="1">
      <alignment horizontal="center" vertical="center"/>
    </xf>
    <xf numFmtId="177" fontId="2" fillId="0" borderId="14" xfId="0" applyNumberFormat="1" applyFont="1" applyFill="1" applyBorder="1" applyAlignment="1" applyProtection="1">
      <alignment horizontal="center" vertical="center"/>
      <protection locked="0"/>
    </xf>
    <xf numFmtId="0" fontId="2" fillId="0" borderId="78" xfId="0" applyFont="1" applyFill="1" applyBorder="1" applyAlignment="1" applyProtection="1">
      <alignment horizontal="center" vertical="center"/>
      <protection locked="0"/>
    </xf>
    <xf numFmtId="165" fontId="2" fillId="0" borderId="45" xfId="1" applyFont="1" applyFill="1" applyBorder="1" applyAlignment="1" applyProtection="1">
      <alignment horizontal="center" vertical="center"/>
      <protection locked="0"/>
    </xf>
    <xf numFmtId="0" fontId="2" fillId="0" borderId="79" xfId="0" applyFont="1" applyFill="1" applyBorder="1" applyAlignment="1" applyProtection="1">
      <alignment horizontal="center" vertical="center"/>
      <protection locked="0"/>
    </xf>
    <xf numFmtId="0" fontId="3" fillId="0" borderId="78" xfId="0" applyFont="1" applyFill="1" applyBorder="1" applyAlignment="1" applyProtection="1">
      <alignment horizontal="center" vertical="center"/>
      <protection locked="0"/>
    </xf>
    <xf numFmtId="165" fontId="3" fillId="0" borderId="45" xfId="1" applyFont="1" applyFill="1" applyBorder="1" applyAlignment="1" applyProtection="1">
      <alignment horizontal="center" vertical="center"/>
      <protection locked="0"/>
    </xf>
    <xf numFmtId="0" fontId="3" fillId="0" borderId="79" xfId="0" applyFont="1" applyFill="1" applyBorder="1" applyAlignment="1" applyProtection="1">
      <alignment horizontal="center" vertical="center"/>
      <protection locked="0"/>
    </xf>
    <xf numFmtId="0" fontId="14" fillId="0" borderId="15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  <protection locked="0"/>
    </xf>
    <xf numFmtId="170" fontId="2" fillId="0" borderId="14" xfId="0" applyNumberFormat="1" applyFont="1" applyFill="1" applyBorder="1" applyAlignment="1" applyProtection="1">
      <alignment horizontal="center" vertical="center"/>
      <protection locked="0"/>
    </xf>
    <xf numFmtId="165" fontId="2" fillId="0" borderId="14" xfId="1" applyFont="1" applyFill="1" applyBorder="1" applyAlignment="1" applyProtection="1">
      <alignment vertical="center"/>
      <protection locked="0"/>
    </xf>
    <xf numFmtId="176" fontId="2" fillId="0" borderId="78" xfId="1" applyNumberFormat="1" applyFont="1" applyFill="1" applyBorder="1" applyAlignment="1" applyProtection="1">
      <alignment horizontal="center" vertical="center"/>
      <protection locked="0"/>
    </xf>
    <xf numFmtId="176" fontId="3" fillId="0" borderId="14" xfId="1" applyNumberFormat="1" applyFont="1" applyFill="1" applyBorder="1" applyAlignment="1" applyProtection="1">
      <alignment vertical="center"/>
      <protection locked="0"/>
    </xf>
    <xf numFmtId="176" fontId="3" fillId="0" borderId="78" xfId="1" applyNumberFormat="1" applyFont="1" applyFill="1" applyBorder="1" applyAlignment="1" applyProtection="1">
      <alignment vertical="center"/>
      <protection locked="0"/>
    </xf>
    <xf numFmtId="169" fontId="3" fillId="0" borderId="14" xfId="1" applyNumberFormat="1" applyFont="1" applyFill="1" applyBorder="1" applyAlignment="1" applyProtection="1">
      <alignment vertical="center"/>
      <protection locked="0"/>
    </xf>
    <xf numFmtId="0" fontId="2" fillId="0" borderId="14" xfId="0" applyFont="1" applyFill="1" applyBorder="1" applyAlignment="1" applyProtection="1">
      <alignment vertical="center"/>
    </xf>
    <xf numFmtId="0" fontId="3" fillId="0" borderId="77" xfId="0" applyFont="1" applyFill="1" applyBorder="1" applyAlignment="1" applyProtection="1">
      <alignment horizontal="center" vertical="center"/>
      <protection locked="0"/>
    </xf>
    <xf numFmtId="0" fontId="2" fillId="0" borderId="49" xfId="0" applyFont="1" applyFill="1" applyBorder="1" applyAlignment="1" applyProtection="1">
      <alignment horizontal="center" vertical="center"/>
      <protection locked="0"/>
    </xf>
    <xf numFmtId="0" fontId="2" fillId="0" borderId="63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16" fillId="0" borderId="14" xfId="0" applyFont="1" applyFill="1" applyBorder="1" applyAlignment="1" applyProtection="1">
      <alignment horizontal="left" vertical="center"/>
    </xf>
    <xf numFmtId="0" fontId="3" fillId="0" borderId="63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vertical="center"/>
      <protection locked="0"/>
    </xf>
    <xf numFmtId="0" fontId="14" fillId="0" borderId="49" xfId="0" applyFont="1" applyFill="1" applyBorder="1" applyAlignment="1" applyProtection="1">
      <alignment vertical="center"/>
      <protection locked="0"/>
    </xf>
    <xf numFmtId="0" fontId="14" fillId="0" borderId="49" xfId="0" applyFont="1" applyFill="1" applyBorder="1" applyAlignment="1" applyProtection="1">
      <alignment vertical="center"/>
    </xf>
    <xf numFmtId="0" fontId="14" fillId="0" borderId="40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vertical="center"/>
      <protection locked="0"/>
    </xf>
    <xf numFmtId="0" fontId="14" fillId="0" borderId="34" xfId="0" applyFont="1" applyFill="1" applyBorder="1" applyAlignment="1" applyProtection="1">
      <alignment vertical="center"/>
      <protection locked="0"/>
    </xf>
    <xf numFmtId="0" fontId="14" fillId="0" borderId="148" xfId="0" applyFont="1" applyFill="1" applyBorder="1" applyAlignment="1" applyProtection="1">
      <alignment vertical="center"/>
    </xf>
    <xf numFmtId="0" fontId="14" fillId="0" borderId="34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169" fontId="2" fillId="0" borderId="0" xfId="0" applyNumberFormat="1" applyFont="1" applyFill="1" applyBorder="1" applyAlignment="1" applyProtection="1">
      <alignment vertical="center"/>
    </xf>
    <xf numFmtId="1" fontId="36" fillId="0" borderId="69" xfId="0" applyNumberFormat="1" applyFont="1" applyBorder="1" applyAlignment="1">
      <alignment horizontal="center"/>
    </xf>
    <xf numFmtId="43" fontId="2" fillId="0" borderId="16" xfId="0" applyNumberFormat="1" applyFont="1" applyFill="1" applyBorder="1" applyAlignment="1" applyProtection="1">
      <alignment horizontal="center" vertical="center"/>
    </xf>
    <xf numFmtId="0" fontId="40" fillId="0" borderId="0" xfId="0" applyFont="1" applyAlignment="1">
      <alignment horizontal="center" vertical="center"/>
    </xf>
    <xf numFmtId="0" fontId="36" fillId="3" borderId="71" xfId="0" applyFont="1" applyFill="1" applyBorder="1" applyAlignment="1">
      <alignment horizontal="center" vertical="center"/>
    </xf>
    <xf numFmtId="0" fontId="36" fillId="3" borderId="27" xfId="0" applyFont="1" applyFill="1" applyBorder="1" applyAlignment="1">
      <alignment horizontal="center" vertical="center"/>
    </xf>
    <xf numFmtId="0" fontId="36" fillId="3" borderId="72" xfId="0" applyFont="1" applyFill="1" applyBorder="1" applyAlignment="1">
      <alignment horizontal="center" vertical="center"/>
    </xf>
    <xf numFmtId="0" fontId="35" fillId="4" borderId="11" xfId="0" applyFont="1" applyFill="1" applyBorder="1" applyAlignment="1">
      <alignment horizontal="center"/>
    </xf>
    <xf numFmtId="0" fontId="45" fillId="4" borderId="11" xfId="0" applyFont="1" applyFill="1" applyBorder="1" applyAlignment="1">
      <alignment horizontal="center"/>
    </xf>
    <xf numFmtId="0" fontId="35" fillId="4" borderId="11" xfId="0" applyFont="1" applyFill="1" applyBorder="1" applyAlignment="1">
      <alignment horizontal="left"/>
    </xf>
    <xf numFmtId="0" fontId="35" fillId="0" borderId="56" xfId="0" applyFont="1" applyBorder="1" applyAlignment="1">
      <alignment horizontal="left"/>
    </xf>
    <xf numFmtId="0" fontId="35" fillId="0" borderId="55" xfId="0" applyFont="1" applyBorder="1" applyAlignment="1">
      <alignment horizontal="left"/>
    </xf>
    <xf numFmtId="0" fontId="35" fillId="0" borderId="57" xfId="0" applyFont="1" applyBorder="1" applyAlignment="1">
      <alignment horizontal="left"/>
    </xf>
    <xf numFmtId="0" fontId="35" fillId="0" borderId="2" xfId="0" applyFont="1" applyBorder="1" applyAlignment="1">
      <alignment horizontal="left"/>
    </xf>
    <xf numFmtId="0" fontId="35" fillId="0" borderId="29" xfId="0" applyFont="1" applyBorder="1" applyAlignment="1">
      <alignment horizontal="left"/>
    </xf>
    <xf numFmtId="0" fontId="35" fillId="0" borderId="3" xfId="0" applyFont="1" applyBorder="1" applyAlignment="1">
      <alignment horizontal="left"/>
    </xf>
    <xf numFmtId="0" fontId="36" fillId="0" borderId="2" xfId="0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5" fillId="3" borderId="30" xfId="0" applyFont="1" applyFill="1" applyBorder="1" applyAlignment="1">
      <alignment horizontal="center" vertical="center"/>
    </xf>
    <xf numFmtId="0" fontId="35" fillId="3" borderId="59" xfId="0" applyFont="1" applyFill="1" applyBorder="1" applyAlignment="1">
      <alignment horizontal="center" vertical="center"/>
    </xf>
    <xf numFmtId="0" fontId="35" fillId="0" borderId="19" xfId="0" applyFont="1" applyBorder="1" applyAlignment="1">
      <alignment horizontal="left"/>
    </xf>
    <xf numFmtId="0" fontId="35" fillId="4" borderId="11" xfId="0" applyFont="1" applyFill="1" applyBorder="1" applyAlignment="1">
      <alignment horizontal="left" wrapText="1"/>
    </xf>
    <xf numFmtId="0" fontId="35" fillId="0" borderId="25" xfId="0" applyFont="1" applyBorder="1" applyAlignment="1">
      <alignment horizontal="left" wrapText="1"/>
    </xf>
    <xf numFmtId="0" fontId="35" fillId="0" borderId="62" xfId="0" applyFont="1" applyBorder="1" applyAlignment="1">
      <alignment horizontal="left" wrapText="1"/>
    </xf>
    <xf numFmtId="0" fontId="35" fillId="0" borderId="1" xfId="0" applyFont="1" applyBorder="1" applyAlignment="1">
      <alignment horizontal="left"/>
    </xf>
    <xf numFmtId="0" fontId="35" fillId="0" borderId="10" xfId="0" applyFont="1" applyBorder="1" applyAlignment="1">
      <alignment horizontal="left"/>
    </xf>
    <xf numFmtId="0" fontId="35" fillId="4" borderId="8" xfId="0" applyFont="1" applyFill="1" applyBorder="1" applyAlignment="1">
      <alignment horizontal="left" wrapText="1"/>
    </xf>
    <xf numFmtId="0" fontId="35" fillId="4" borderId="32" xfId="0" applyFont="1" applyFill="1" applyBorder="1" applyAlignment="1">
      <alignment horizontal="left" wrapText="1"/>
    </xf>
    <xf numFmtId="0" fontId="35" fillId="0" borderId="56" xfId="0" applyFont="1" applyBorder="1" applyAlignment="1">
      <alignment horizontal="left" wrapText="1"/>
    </xf>
    <xf numFmtId="0" fontId="35" fillId="0" borderId="55" xfId="0" applyFont="1" applyBorder="1" applyAlignment="1">
      <alignment horizontal="left" wrapText="1"/>
    </xf>
    <xf numFmtId="0" fontId="35" fillId="0" borderId="151" xfId="0" applyFont="1" applyBorder="1" applyAlignment="1">
      <alignment horizontal="left" wrapText="1"/>
    </xf>
    <xf numFmtId="0" fontId="35" fillId="4" borderId="17" xfId="0" applyFont="1" applyFill="1" applyBorder="1" applyAlignment="1">
      <alignment horizontal="center"/>
    </xf>
    <xf numFmtId="0" fontId="35" fillId="0" borderId="8" xfId="0" applyFont="1" applyBorder="1" applyAlignment="1">
      <alignment horizontal="left"/>
    </xf>
    <xf numFmtId="0" fontId="35" fillId="0" borderId="32" xfId="0" applyFont="1" applyBorder="1" applyAlignment="1">
      <alignment horizontal="left"/>
    </xf>
    <xf numFmtId="0" fontId="35" fillId="4" borderId="11" xfId="0" applyFont="1" applyFill="1" applyBorder="1" applyAlignment="1">
      <alignment horizontal="right" vertical="center"/>
    </xf>
    <xf numFmtId="0" fontId="35" fillId="0" borderId="25" xfId="0" applyFont="1" applyBorder="1" applyAlignment="1">
      <alignment horizontal="left"/>
    </xf>
    <xf numFmtId="0" fontId="35" fillId="0" borderId="62" xfId="0" applyFont="1" applyBorder="1" applyAlignment="1">
      <alignment horizontal="left"/>
    </xf>
    <xf numFmtId="0" fontId="36" fillId="0" borderId="2" xfId="0" applyFont="1" applyBorder="1" applyAlignment="1">
      <alignment horizontal="left" vertical="center" wrapText="1"/>
    </xf>
    <xf numFmtId="0" fontId="36" fillId="0" borderId="29" xfId="0" applyFont="1" applyBorder="1" applyAlignment="1">
      <alignment horizontal="left" vertical="center" wrapText="1"/>
    </xf>
    <xf numFmtId="0" fontId="36" fillId="0" borderId="19" xfId="0" applyFont="1" applyBorder="1" applyAlignment="1">
      <alignment horizontal="left" vertical="center" wrapText="1"/>
    </xf>
    <xf numFmtId="0" fontId="35" fillId="0" borderId="42" xfId="0" applyFont="1" applyBorder="1" applyAlignment="1">
      <alignment horizontal="left"/>
    </xf>
    <xf numFmtId="0" fontId="35" fillId="0" borderId="17" xfId="0" applyFont="1" applyBorder="1" applyAlignment="1">
      <alignment horizontal="left"/>
    </xf>
    <xf numFmtId="0" fontId="35" fillId="0" borderId="150" xfId="0" applyFont="1" applyBorder="1" applyAlignment="1">
      <alignment horizontal="left"/>
    </xf>
    <xf numFmtId="0" fontId="35" fillId="4" borderId="17" xfId="0" applyFont="1" applyFill="1" applyBorder="1" applyAlignment="1">
      <alignment horizontal="left"/>
    </xf>
    <xf numFmtId="0" fontId="36" fillId="0" borderId="25" xfId="0" applyFont="1" applyBorder="1" applyAlignment="1">
      <alignment horizontal="left" vertical="center" wrapText="1"/>
    </xf>
    <xf numFmtId="0" fontId="36" fillId="0" borderId="62" xfId="0" applyFont="1" applyBorder="1" applyAlignment="1">
      <alignment horizontal="left" vertical="center" wrapText="1"/>
    </xf>
    <xf numFmtId="0" fontId="36" fillId="0" borderId="31" xfId="0" applyFont="1" applyBorder="1" applyAlignment="1">
      <alignment horizontal="center"/>
    </xf>
    <xf numFmtId="0" fontId="43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horizontal="left"/>
    </xf>
    <xf numFmtId="0" fontId="35" fillId="4" borderId="42" xfId="0" applyFont="1" applyFill="1" applyBorder="1" applyAlignment="1">
      <alignment horizontal="center" vertical="center"/>
    </xf>
    <xf numFmtId="0" fontId="35" fillId="4" borderId="43" xfId="0" applyFont="1" applyFill="1" applyBorder="1" applyAlignment="1">
      <alignment horizontal="center" vertical="center"/>
    </xf>
    <xf numFmtId="0" fontId="35" fillId="4" borderId="44" xfId="0" applyFont="1" applyFill="1" applyBorder="1" applyAlignment="1">
      <alignment horizontal="left" wrapText="1"/>
    </xf>
    <xf numFmtId="0" fontId="35" fillId="0" borderId="1" xfId="0" applyFont="1" applyBorder="1" applyAlignment="1">
      <alignment horizontal="left" wrapText="1"/>
    </xf>
    <xf numFmtId="0" fontId="35" fillId="0" borderId="8" xfId="0" applyFont="1" applyBorder="1" applyAlignment="1">
      <alignment horizontal="left" wrapText="1"/>
    </xf>
    <xf numFmtId="0" fontId="35" fillId="0" borderId="32" xfId="0" applyFont="1" applyBorder="1" applyAlignment="1">
      <alignment horizontal="left" wrapText="1"/>
    </xf>
    <xf numFmtId="0" fontId="36" fillId="0" borderId="2" xfId="0" applyFont="1" applyBorder="1" applyAlignment="1">
      <alignment horizontal="left" wrapText="1"/>
    </xf>
    <xf numFmtId="0" fontId="36" fillId="0" borderId="29" xfId="0" applyFont="1" applyBorder="1" applyAlignment="1">
      <alignment horizontal="left" wrapText="1"/>
    </xf>
    <xf numFmtId="0" fontId="36" fillId="0" borderId="3" xfId="0" applyFont="1" applyBorder="1" applyAlignment="1">
      <alignment horizontal="left" wrapText="1"/>
    </xf>
    <xf numFmtId="0" fontId="35" fillId="4" borderId="30" xfId="0" applyFont="1" applyFill="1" applyBorder="1" applyAlignment="1">
      <alignment horizontal="center"/>
    </xf>
    <xf numFmtId="0" fontId="35" fillId="4" borderId="59" xfId="0" applyFont="1" applyFill="1" applyBorder="1" applyAlignment="1">
      <alignment horizontal="center"/>
    </xf>
    <xf numFmtId="0" fontId="36" fillId="0" borderId="12" xfId="0" applyFont="1" applyBorder="1" applyAlignment="1">
      <alignment horizontal="left" vertical="center" wrapText="1"/>
    </xf>
    <xf numFmtId="0" fontId="36" fillId="0" borderId="1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8" xfId="0" applyFont="1" applyFill="1" applyBorder="1" applyAlignment="1">
      <alignment horizontal="left" vertical="center"/>
    </xf>
    <xf numFmtId="0" fontId="1" fillId="0" borderId="32" xfId="0" applyFont="1" applyFill="1" applyBorder="1" applyAlignment="1">
      <alignment horizontal="left" vertic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8" fillId="4" borderId="50" xfId="0" applyFont="1" applyFill="1" applyBorder="1" applyAlignment="1">
      <alignment horizontal="left"/>
    </xf>
    <xf numFmtId="0" fontId="1" fillId="0" borderId="11" xfId="0" applyFont="1" applyBorder="1"/>
    <xf numFmtId="0" fontId="11" fillId="0" borderId="78" xfId="0" applyFont="1" applyFill="1" applyBorder="1" applyAlignment="1" applyProtection="1">
      <alignment horizontal="left" vertical="center"/>
    </xf>
    <xf numFmtId="0" fontId="11" fillId="0" borderId="82" xfId="0" applyFont="1" applyFill="1" applyBorder="1" applyAlignment="1" applyProtection="1">
      <alignment horizontal="left" vertical="center"/>
    </xf>
    <xf numFmtId="0" fontId="3" fillId="0" borderId="21" xfId="0" applyFont="1" applyFill="1" applyBorder="1" applyAlignment="1" applyProtection="1">
      <alignment horizontal="center" vertical="center" wrapText="1" shrinkToFit="1"/>
    </xf>
    <xf numFmtId="0" fontId="3" fillId="0" borderId="22" xfId="0" applyFont="1" applyFill="1" applyBorder="1" applyAlignment="1" applyProtection="1">
      <alignment horizontal="center" vertical="center" wrapText="1" shrinkToFit="1"/>
    </xf>
    <xf numFmtId="0" fontId="3" fillId="0" borderId="44" xfId="0" applyFont="1" applyFill="1" applyBorder="1" applyAlignment="1" applyProtection="1">
      <alignment horizontal="center" vertical="center" wrapText="1" shrinkToFit="1"/>
    </xf>
    <xf numFmtId="0" fontId="3" fillId="0" borderId="5" xfId="0" applyFont="1" applyFill="1" applyBorder="1" applyAlignment="1" applyProtection="1">
      <alignment horizontal="center" vertical="center" shrinkToFit="1"/>
    </xf>
    <xf numFmtId="0" fontId="3" fillId="0" borderId="9" xfId="0" applyFont="1" applyFill="1" applyBorder="1" applyAlignment="1" applyProtection="1">
      <alignment horizontal="center" vertical="center" shrinkToFit="1"/>
    </xf>
    <xf numFmtId="0" fontId="3" fillId="0" borderId="8" xfId="0" applyFont="1" applyFill="1" applyBorder="1" applyAlignment="1" applyProtection="1">
      <alignment horizontal="center" vertical="center" shrinkToFit="1"/>
    </xf>
    <xf numFmtId="0" fontId="3" fillId="0" borderId="32" xfId="0" applyFont="1" applyFill="1" applyBorder="1" applyAlignment="1" applyProtection="1">
      <alignment horizontal="center" vertical="center" shrinkToFit="1"/>
    </xf>
    <xf numFmtId="0" fontId="3" fillId="0" borderId="6" xfId="0" applyFont="1" applyFill="1" applyBorder="1" applyAlignment="1" applyProtection="1">
      <alignment horizontal="center" vertical="center" wrapText="1" shrinkToFit="1"/>
    </xf>
    <xf numFmtId="0" fontId="3" fillId="0" borderId="4" xfId="0" applyFont="1" applyFill="1" applyBorder="1" applyAlignment="1" applyProtection="1">
      <alignment horizontal="center" vertical="center" wrapText="1" shrinkToFit="1"/>
    </xf>
    <xf numFmtId="0" fontId="3" fillId="0" borderId="42" xfId="0" applyFont="1" applyFill="1" applyBorder="1" applyAlignment="1" applyProtection="1">
      <alignment horizontal="center" vertical="center" wrapText="1" shrinkToFit="1"/>
    </xf>
    <xf numFmtId="0" fontId="0" fillId="0" borderId="44" xfId="0" applyFill="1" applyBorder="1" applyAlignment="1">
      <alignment vertical="center"/>
    </xf>
    <xf numFmtId="0" fontId="3" fillId="0" borderId="7" xfId="0" applyFont="1" applyFill="1" applyBorder="1" applyAlignment="1" applyProtection="1">
      <alignment horizontal="center" vertical="center" wrapText="1" shrinkToFit="1"/>
    </xf>
    <xf numFmtId="0" fontId="3" fillId="0" borderId="75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3" fillId="0" borderId="58" xfId="0" applyFont="1" applyFill="1" applyBorder="1" applyAlignment="1" applyProtection="1">
      <alignment horizontal="center" vertical="center" wrapText="1" shrinkToFit="1"/>
    </xf>
    <xf numFmtId="0" fontId="3" fillId="0" borderId="11" xfId="0" applyFont="1" applyFill="1" applyBorder="1" applyAlignment="1" applyProtection="1">
      <alignment horizontal="center" vertical="center" shrinkToFit="1"/>
    </xf>
    <xf numFmtId="0" fontId="3" fillId="0" borderId="10" xfId="0" applyFont="1" applyFill="1" applyBorder="1" applyAlignment="1" applyProtection="1">
      <alignment horizontal="center" vertical="center" shrinkToFit="1"/>
    </xf>
    <xf numFmtId="0" fontId="7" fillId="0" borderId="56" xfId="0" applyFont="1" applyFill="1" applyBorder="1" applyAlignment="1" applyProtection="1">
      <alignment horizontal="center" vertical="center" wrapText="1" shrinkToFit="1"/>
    </xf>
    <xf numFmtId="0" fontId="7" fillId="0" borderId="55" xfId="0" applyFont="1" applyFill="1" applyBorder="1" applyAlignment="1" applyProtection="1">
      <alignment horizontal="center" vertical="center" wrapText="1" shrinkToFit="1"/>
    </xf>
    <xf numFmtId="0" fontId="3" fillId="0" borderId="1" xfId="0" applyFont="1" applyFill="1" applyBorder="1" applyAlignment="1" applyProtection="1">
      <alignment horizontal="center" vertical="center" wrapText="1" shrinkToFit="1"/>
    </xf>
    <xf numFmtId="0" fontId="3" fillId="0" borderId="8" xfId="0" applyFont="1" applyFill="1" applyBorder="1" applyAlignment="1" applyProtection="1">
      <alignment horizontal="center" vertical="center" wrapText="1" shrinkToFit="1"/>
    </xf>
    <xf numFmtId="0" fontId="3" fillId="0" borderId="1" xfId="0" applyFont="1" applyFill="1" applyBorder="1" applyAlignment="1" applyProtection="1">
      <alignment horizontal="center" vertical="center" shrinkToFit="1"/>
    </xf>
    <xf numFmtId="0" fontId="28" fillId="0" borderId="117" xfId="0" applyFont="1" applyBorder="1" applyAlignment="1">
      <alignment horizontal="center"/>
    </xf>
    <xf numFmtId="0" fontId="28" fillId="0" borderId="101" xfId="0" applyFont="1" applyBorder="1" applyAlignment="1">
      <alignment horizontal="center"/>
    </xf>
    <xf numFmtId="0" fontId="28" fillId="0" borderId="97" xfId="0" applyFont="1" applyBorder="1" applyAlignment="1">
      <alignment horizontal="center"/>
    </xf>
    <xf numFmtId="0" fontId="28" fillId="0" borderId="98" xfId="0" applyFont="1" applyBorder="1" applyAlignment="1">
      <alignment horizontal="center"/>
    </xf>
    <xf numFmtId="0" fontId="28" fillId="0" borderId="114" xfId="0" applyFont="1" applyBorder="1" applyAlignment="1">
      <alignment horizontal="center" vertical="center"/>
    </xf>
    <xf numFmtId="0" fontId="28" fillId="0" borderId="115" xfId="0" applyFont="1" applyBorder="1" applyAlignment="1">
      <alignment horizontal="center" vertical="center"/>
    </xf>
    <xf numFmtId="0" fontId="28" fillId="2" borderId="86" xfId="0" applyFont="1" applyFill="1" applyBorder="1" applyAlignment="1">
      <alignment horizontal="center" vertical="center"/>
    </xf>
    <xf numFmtId="0" fontId="28" fillId="2" borderId="51" xfId="0" applyFont="1" applyFill="1" applyBorder="1" applyAlignment="1">
      <alignment horizontal="center" vertical="center"/>
    </xf>
    <xf numFmtId="0" fontId="28" fillId="2" borderId="88" xfId="0" applyFont="1" applyFill="1" applyBorder="1" applyAlignment="1">
      <alignment horizontal="center" vertical="center"/>
    </xf>
    <xf numFmtId="0" fontId="28" fillId="2" borderId="89" xfId="0" applyFont="1" applyFill="1" applyBorder="1" applyAlignment="1">
      <alignment horizontal="center" vertical="center"/>
    </xf>
    <xf numFmtId="0" fontId="28" fillId="2" borderId="52" xfId="0" applyFont="1" applyFill="1" applyBorder="1" applyAlignment="1">
      <alignment horizontal="center" vertical="center"/>
    </xf>
    <xf numFmtId="0" fontId="28" fillId="2" borderId="53" xfId="0" applyFont="1" applyFill="1" applyBorder="1" applyAlignment="1">
      <alignment horizontal="center" vertical="center"/>
    </xf>
    <xf numFmtId="0" fontId="28" fillId="2" borderId="54" xfId="0" applyFont="1" applyFill="1" applyBorder="1" applyAlignment="1">
      <alignment horizontal="center" vertical="center"/>
    </xf>
    <xf numFmtId="0" fontId="28" fillId="2" borderId="90" xfId="0" applyFont="1" applyFill="1" applyBorder="1" applyAlignment="1">
      <alignment horizontal="center" vertical="center"/>
    </xf>
    <xf numFmtId="0" fontId="28" fillId="2" borderId="91" xfId="0" applyFont="1" applyFill="1" applyBorder="1" applyAlignment="1">
      <alignment horizontal="center" vertical="center"/>
    </xf>
    <xf numFmtId="0" fontId="28" fillId="2" borderId="92" xfId="0" applyFont="1" applyFill="1" applyBorder="1" applyAlignment="1">
      <alignment horizontal="center" vertical="center"/>
    </xf>
    <xf numFmtId="3" fontId="28" fillId="2" borderId="51" xfId="0" applyNumberFormat="1" applyFont="1" applyFill="1" applyBorder="1" applyAlignment="1">
      <alignment horizontal="center" vertical="center" wrapText="1"/>
    </xf>
    <xf numFmtId="3" fontId="28" fillId="2" borderId="89" xfId="0" applyNumberFormat="1" applyFont="1" applyFill="1" applyBorder="1" applyAlignment="1">
      <alignment horizontal="center" vertical="center" wrapText="1"/>
    </xf>
    <xf numFmtId="0" fontId="28" fillId="2" borderId="51" xfId="0" applyFont="1" applyFill="1" applyBorder="1" applyAlignment="1">
      <alignment horizontal="center" vertical="center" wrapText="1"/>
    </xf>
    <xf numFmtId="0" fontId="28" fillId="2" borderId="89" xfId="0" applyFont="1" applyFill="1" applyBorder="1" applyAlignment="1">
      <alignment horizontal="center" vertical="center" wrapText="1"/>
    </xf>
    <xf numFmtId="0" fontId="28" fillId="2" borderId="94" xfId="0" applyFont="1" applyFill="1" applyBorder="1" applyAlignment="1">
      <alignment horizontal="center" vertical="center"/>
    </xf>
    <xf numFmtId="0" fontId="28" fillId="2" borderId="95" xfId="0" applyFont="1" applyFill="1" applyBorder="1" applyAlignment="1">
      <alignment horizontal="center" vertical="center"/>
    </xf>
    <xf numFmtId="0" fontId="28" fillId="2" borderId="97" xfId="0" applyFont="1" applyFill="1" applyBorder="1" applyAlignment="1">
      <alignment horizontal="center" vertical="center"/>
    </xf>
    <xf numFmtId="0" fontId="28" fillId="2" borderId="98" xfId="0" applyFont="1" applyFill="1" applyBorder="1" applyAlignment="1">
      <alignment horizontal="center" vertical="center"/>
    </xf>
    <xf numFmtId="0" fontId="28" fillId="0" borderId="104" xfId="0" applyFont="1" applyBorder="1" applyAlignment="1">
      <alignment horizontal="left" vertical="center"/>
    </xf>
    <xf numFmtId="0" fontId="28" fillId="0" borderId="15" xfId="0" applyFont="1" applyBorder="1" applyAlignment="1">
      <alignment horizontal="left" vertical="center"/>
    </xf>
    <xf numFmtId="0" fontId="28" fillId="0" borderId="98" xfId="0" applyFont="1" applyBorder="1" applyAlignment="1">
      <alignment horizontal="left" vertical="center"/>
    </xf>
    <xf numFmtId="0" fontId="32" fillId="2" borderId="0" xfId="0" applyFont="1" applyFill="1" applyAlignment="1">
      <alignment horizontal="center"/>
    </xf>
    <xf numFmtId="0" fontId="30" fillId="0" borderId="53" xfId="0" applyFont="1" applyBorder="1" applyAlignment="1">
      <alignment horizontal="center"/>
    </xf>
    <xf numFmtId="0" fontId="34" fillId="0" borderId="0" xfId="0" applyFont="1" applyBorder="1" applyAlignment="1">
      <alignment horizontal="center" vertical="center"/>
    </xf>
    <xf numFmtId="0" fontId="26" fillId="0" borderId="97" xfId="0" applyFont="1" applyBorder="1" applyAlignment="1">
      <alignment horizontal="center"/>
    </xf>
    <xf numFmtId="0" fontId="26" fillId="0" borderId="98" xfId="0" applyFont="1" applyBorder="1" applyAlignment="1">
      <alignment horizontal="center"/>
    </xf>
    <xf numFmtId="0" fontId="17" fillId="0" borderId="0" xfId="7" applyFont="1" applyFill="1" applyBorder="1" applyAlignment="1">
      <alignment horizontal="left" vertical="center" wrapText="1"/>
    </xf>
    <xf numFmtId="0" fontId="20" fillId="0" borderId="2" xfId="7" applyFont="1" applyFill="1" applyBorder="1" applyAlignment="1">
      <alignment horizontal="center" vertical="center"/>
    </xf>
    <xf numFmtId="0" fontId="20" fillId="0" borderId="29" xfId="7" applyFont="1" applyFill="1" applyBorder="1" applyAlignment="1">
      <alignment horizontal="center" vertical="center"/>
    </xf>
    <xf numFmtId="0" fontId="20" fillId="0" borderId="3" xfId="7" applyFont="1" applyFill="1" applyBorder="1" applyAlignment="1">
      <alignment horizontal="center" vertical="center"/>
    </xf>
    <xf numFmtId="0" fontId="20" fillId="0" borderId="4" xfId="7" applyFont="1" applyFill="1" applyBorder="1" applyAlignment="1">
      <alignment horizontal="center" vertical="top"/>
    </xf>
    <xf numFmtId="0" fontId="20" fillId="0" borderId="0" xfId="7" applyFont="1" applyFill="1" applyBorder="1" applyAlignment="1">
      <alignment horizontal="center" vertical="top"/>
    </xf>
    <xf numFmtId="171" fontId="22" fillId="0" borderId="0" xfId="9" applyNumberFormat="1" applyFont="1" applyFill="1" applyBorder="1" applyAlignment="1">
      <alignment horizontal="center" vertical="top"/>
    </xf>
    <xf numFmtId="171" fontId="22" fillId="0" borderId="58" xfId="9" applyNumberFormat="1" applyFont="1" applyFill="1" applyBorder="1" applyAlignment="1">
      <alignment horizontal="center" vertical="top"/>
    </xf>
    <xf numFmtId="0" fontId="21" fillId="0" borderId="0" xfId="7" applyFont="1" applyFill="1" applyAlignment="1">
      <alignment horizontal="center" vertical="center"/>
    </xf>
    <xf numFmtId="0" fontId="20" fillId="0" borderId="5" xfId="7" applyFont="1" applyFill="1" applyBorder="1" applyAlignment="1">
      <alignment horizontal="center" vertical="center"/>
    </xf>
    <xf numFmtId="0" fontId="20" fillId="0" borderId="48" xfId="7" applyFont="1" applyFill="1" applyBorder="1" applyAlignment="1">
      <alignment horizontal="center" vertical="center"/>
    </xf>
    <xf numFmtId="0" fontId="20" fillId="0" borderId="6" xfId="7" applyFont="1" applyFill="1" applyBorder="1" applyAlignment="1">
      <alignment horizontal="center" vertical="center"/>
    </xf>
    <xf numFmtId="0" fontId="20" fillId="0" borderId="7" xfId="7" applyFont="1" applyFill="1" applyBorder="1" applyAlignment="1">
      <alignment horizontal="center" vertical="center"/>
    </xf>
    <xf numFmtId="0" fontId="20" fillId="0" borderId="75" xfId="7" applyFont="1" applyFill="1" applyBorder="1" applyAlignment="1">
      <alignment horizontal="center" vertical="center"/>
    </xf>
    <xf numFmtId="0" fontId="20" fillId="0" borderId="60" xfId="7" applyFont="1" applyFill="1" applyBorder="1" applyAlignment="1">
      <alignment horizontal="center" vertical="center"/>
    </xf>
    <xf numFmtId="0" fontId="20" fillId="0" borderId="18" xfId="7" applyFont="1" applyFill="1" applyBorder="1" applyAlignment="1">
      <alignment horizontal="center" vertical="center"/>
    </xf>
    <xf numFmtId="0" fontId="20" fillId="0" borderId="59" xfId="7" applyFont="1" applyFill="1" applyBorder="1" applyAlignment="1">
      <alignment horizontal="center" vertical="center"/>
    </xf>
    <xf numFmtId="0" fontId="20" fillId="0" borderId="21" xfId="7" applyFont="1" applyFill="1" applyBorder="1" applyAlignment="1">
      <alignment horizontal="center" vertical="center" wrapText="1"/>
    </xf>
    <xf numFmtId="0" fontId="20" fillId="0" borderId="44" xfId="7" applyFont="1" applyFill="1" applyBorder="1" applyAlignment="1">
      <alignment horizontal="center" vertical="center" wrapText="1"/>
    </xf>
    <xf numFmtId="0" fontId="20" fillId="0" borderId="120" xfId="7" applyFont="1" applyFill="1" applyBorder="1" applyAlignment="1">
      <alignment horizontal="center" vertical="center" wrapText="1"/>
    </xf>
    <xf numFmtId="0" fontId="20" fillId="0" borderId="66" xfId="7" applyFont="1" applyFill="1" applyBorder="1" applyAlignment="1">
      <alignment horizontal="center" vertical="center" wrapText="1"/>
    </xf>
    <xf numFmtId="0" fontId="20" fillId="0" borderId="42" xfId="7" applyFont="1" applyFill="1" applyBorder="1" applyAlignment="1">
      <alignment horizontal="center" vertical="center"/>
    </xf>
    <xf numFmtId="0" fontId="20" fillId="0" borderId="17" xfId="7" applyFont="1" applyFill="1" applyBorder="1" applyAlignment="1">
      <alignment horizontal="center" vertical="center"/>
    </xf>
    <xf numFmtId="0" fontId="20" fillId="0" borderId="43" xfId="7" applyFont="1" applyFill="1" applyBorder="1" applyAlignment="1">
      <alignment horizontal="center" vertical="center"/>
    </xf>
  </cellXfs>
  <cellStyles count="16">
    <cellStyle name="Comma" xfId="1" builtinId="3"/>
    <cellStyle name="Comma [0] 2" xfId="4"/>
    <cellStyle name="Comma [0] 2 2" xfId="5"/>
    <cellStyle name="Comma [0] 2 3" xfId="6"/>
    <cellStyle name="Comma [0] 2 3 2" xfId="10"/>
    <cellStyle name="Comma [0] 2 4" xfId="9"/>
    <cellStyle name="Comma 2" xfId="8"/>
    <cellStyle name="Comma 2 2" xfId="11"/>
    <cellStyle name="Comma 2 3" xfId="12"/>
    <cellStyle name="Comma 3" xfId="13"/>
    <cellStyle name="Comma 4" xfId="14"/>
    <cellStyle name="Comma 5" xfId="15"/>
    <cellStyle name="Normal" xfId="0" builtinId="0"/>
    <cellStyle name="Normal 2" xfId="3"/>
    <cellStyle name="Normal 2 2" xfId="2"/>
    <cellStyle name="Normal 3" xfId="7"/>
  </cellStyles>
  <dxfs count="0"/>
  <tableStyles count="0" defaultTableStyle="TableStyleMedium9" defaultPivotStyle="PivotStyleLight16"/>
  <colors>
    <mruColors>
      <color rgb="FFEA0B0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0</xdr:row>
      <xdr:rowOff>0</xdr:rowOff>
    </xdr:from>
    <xdr:to>
      <xdr:col>19</xdr:col>
      <xdr:colOff>590550</xdr:colOff>
      <xdr:row>0</xdr:row>
      <xdr:rowOff>0</xdr:rowOff>
    </xdr:to>
    <xdr:pic>
      <xdr:nvPicPr>
        <xdr:cNvPr id="2" name="Picture 1" descr="P1000036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91350" y="0"/>
          <a:ext cx="1581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ina\Documents\AKNOP%20Bendungan%20Sermo%20news%20(11%20Oktober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KNOP"/>
      <sheetName val="AHSP"/>
      <sheetName val="Asumsi"/>
      <sheetName val="Harga Dasar"/>
      <sheetName val="Urutan "/>
      <sheetName val="ATK"/>
      <sheetName val="Harga Dasar (2)"/>
    </sheetNames>
    <sheetDataSet>
      <sheetData sheetId="0"/>
      <sheetData sheetId="1">
        <row r="19">
          <cell r="G19">
            <v>553033.50456620997</v>
          </cell>
        </row>
      </sheetData>
      <sheetData sheetId="2">
        <row r="4">
          <cell r="C4" t="str">
            <v>Pengoperasian 1 Unit Peralatan Hidromekanikal Bendungan (1 kali pengoperasian) Untuk Buka-tutup Pintu</v>
          </cell>
        </row>
        <row r="138">
          <cell r="F138" t="str">
            <v>liter</v>
          </cell>
        </row>
        <row r="139">
          <cell r="F139" t="str">
            <v>liter</v>
          </cell>
        </row>
        <row r="140">
          <cell r="F140" t="str">
            <v>Buah</v>
          </cell>
        </row>
        <row r="262">
          <cell r="C262" t="str">
            <v>Perlengkapan K3</v>
          </cell>
        </row>
      </sheetData>
      <sheetData sheetId="3">
        <row r="5">
          <cell r="C5">
            <v>75000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7"/>
  <sheetViews>
    <sheetView view="pageBreakPreview" topLeftCell="B1" zoomScaleSheetLayoutView="100" workbookViewId="0">
      <pane ySplit="1" topLeftCell="A40" activePane="bottomLeft" state="frozen"/>
      <selection activeCell="B1" sqref="B1"/>
      <selection pane="bottomLeft" activeCell="B49" sqref="B49"/>
    </sheetView>
  </sheetViews>
  <sheetFormatPr defaultColWidth="9.140625" defaultRowHeight="15" x14ac:dyDescent="0.25"/>
  <cols>
    <col min="1" max="1" width="3.85546875" style="549" hidden="1" customWidth="1"/>
    <col min="2" max="2" width="3.5703125" style="549" customWidth="1"/>
    <col min="3" max="3" width="1.5703125" style="654" customWidth="1"/>
    <col min="4" max="4" width="38.140625" style="549" bestFit="1" customWidth="1"/>
    <col min="5" max="5" width="3.42578125" style="549" customWidth="1"/>
    <col min="6" max="6" width="53.7109375" style="655" customWidth="1"/>
    <col min="7" max="16384" width="9.140625" style="549"/>
  </cols>
  <sheetData>
    <row r="1" spans="1:16" ht="29.25" customHeight="1" x14ac:dyDescent="0.25">
      <c r="A1" s="971" t="s">
        <v>0</v>
      </c>
      <c r="B1" s="971"/>
      <c r="C1" s="971"/>
      <c r="D1" s="971"/>
      <c r="E1" s="971"/>
      <c r="F1" s="971"/>
      <c r="G1" s="606"/>
      <c r="H1" s="606"/>
      <c r="I1" s="606"/>
      <c r="J1" s="606"/>
      <c r="K1" s="606"/>
      <c r="L1" s="606"/>
      <c r="M1" s="607"/>
      <c r="N1" s="607"/>
      <c r="O1" s="607"/>
      <c r="P1" s="607"/>
    </row>
    <row r="2" spans="1:16" ht="14.45" thickBot="1" x14ac:dyDescent="0.3">
      <c r="A2" s="556"/>
      <c r="B2" s="556"/>
      <c r="C2" s="608"/>
      <c r="D2" s="556"/>
      <c r="E2" s="556"/>
      <c r="F2" s="609"/>
      <c r="G2" s="606"/>
      <c r="H2" s="606"/>
      <c r="I2" s="606"/>
      <c r="J2" s="606"/>
      <c r="K2" s="606"/>
      <c r="L2" s="606"/>
      <c r="M2" s="607"/>
      <c r="N2" s="607"/>
      <c r="O2" s="607"/>
      <c r="P2" s="607"/>
    </row>
    <row r="3" spans="1:16" s="616" customFormat="1" ht="15.6" x14ac:dyDescent="0.3">
      <c r="A3" s="610"/>
      <c r="B3" s="611" t="s">
        <v>63</v>
      </c>
      <c r="C3" s="612"/>
      <c r="D3" s="613"/>
      <c r="E3" s="613"/>
      <c r="F3" s="614"/>
      <c r="G3" s="615"/>
      <c r="H3" s="615"/>
      <c r="I3" s="615"/>
      <c r="J3" s="615"/>
      <c r="K3" s="615"/>
      <c r="L3" s="615"/>
      <c r="M3" s="615"/>
      <c r="N3" s="615"/>
      <c r="O3" s="615"/>
      <c r="P3" s="615"/>
    </row>
    <row r="4" spans="1:16" x14ac:dyDescent="0.25">
      <c r="A4" s="617"/>
      <c r="B4" s="618">
        <v>1</v>
      </c>
      <c r="C4" s="619" t="s">
        <v>2</v>
      </c>
      <c r="D4" s="620"/>
      <c r="E4" s="621" t="s">
        <v>4</v>
      </c>
      <c r="F4" s="622" t="s">
        <v>87</v>
      </c>
      <c r="G4" s="607"/>
      <c r="H4" s="607"/>
      <c r="I4" s="607"/>
      <c r="J4" s="607"/>
      <c r="K4" s="607"/>
      <c r="L4" s="607"/>
      <c r="M4" s="607"/>
      <c r="N4" s="607"/>
      <c r="O4" s="607"/>
      <c r="P4" s="607"/>
    </row>
    <row r="5" spans="1:16" x14ac:dyDescent="0.25">
      <c r="A5" s="617"/>
      <c r="B5" s="618">
        <v>2</v>
      </c>
      <c r="C5" s="619" t="s">
        <v>1</v>
      </c>
      <c r="D5" s="620"/>
      <c r="E5" s="621" t="s">
        <v>4</v>
      </c>
      <c r="F5" s="623" t="s">
        <v>704</v>
      </c>
      <c r="G5" s="607"/>
      <c r="H5" s="607"/>
      <c r="I5" s="607"/>
      <c r="J5" s="607"/>
      <c r="K5" s="607"/>
      <c r="L5" s="607"/>
      <c r="M5" s="607"/>
      <c r="N5" s="607"/>
      <c r="O5" s="607"/>
      <c r="P5" s="607"/>
    </row>
    <row r="6" spans="1:16" ht="30" x14ac:dyDescent="0.25">
      <c r="A6" s="617"/>
      <c r="B6" s="618">
        <v>3</v>
      </c>
      <c r="C6" s="619" t="s">
        <v>3</v>
      </c>
      <c r="D6" s="620"/>
      <c r="E6" s="621" t="s">
        <v>4</v>
      </c>
      <c r="F6" s="623" t="s">
        <v>705</v>
      </c>
      <c r="G6" s="607"/>
      <c r="H6" s="607"/>
      <c r="I6" s="607"/>
      <c r="J6" s="607"/>
      <c r="K6" s="607"/>
      <c r="L6" s="607"/>
      <c r="M6" s="607"/>
      <c r="N6" s="607"/>
      <c r="O6" s="607"/>
      <c r="P6" s="607"/>
    </row>
    <row r="7" spans="1:16" x14ac:dyDescent="0.25">
      <c r="A7" s="617"/>
      <c r="B7" s="618">
        <v>4</v>
      </c>
      <c r="C7" s="619" t="s">
        <v>5</v>
      </c>
      <c r="D7" s="620"/>
      <c r="E7" s="621" t="s">
        <v>4</v>
      </c>
      <c r="F7" s="623" t="s">
        <v>706</v>
      </c>
      <c r="G7" s="607"/>
      <c r="H7" s="607"/>
      <c r="I7" s="607"/>
      <c r="J7" s="607"/>
      <c r="K7" s="607"/>
      <c r="L7" s="607"/>
      <c r="M7" s="607"/>
      <c r="N7" s="607"/>
      <c r="O7" s="607"/>
      <c r="P7" s="607"/>
    </row>
    <row r="8" spans="1:16" x14ac:dyDescent="0.25">
      <c r="A8" s="617"/>
      <c r="B8" s="618">
        <v>5</v>
      </c>
      <c r="C8" s="619" t="s">
        <v>6</v>
      </c>
      <c r="D8" s="620"/>
      <c r="E8" s="621" t="s">
        <v>4</v>
      </c>
      <c r="F8" s="623" t="s">
        <v>707</v>
      </c>
      <c r="G8" s="607"/>
      <c r="H8" s="607"/>
      <c r="I8" s="607"/>
      <c r="J8" s="607"/>
      <c r="K8" s="607"/>
      <c r="L8" s="607"/>
      <c r="M8" s="607"/>
      <c r="N8" s="607"/>
      <c r="O8" s="607"/>
      <c r="P8" s="607"/>
    </row>
    <row r="9" spans="1:16" ht="13.9" x14ac:dyDescent="0.25">
      <c r="A9" s="617"/>
      <c r="B9" s="618">
        <v>6</v>
      </c>
      <c r="C9" s="619" t="s">
        <v>93</v>
      </c>
      <c r="D9" s="620"/>
      <c r="E9" s="621"/>
      <c r="F9" s="623"/>
      <c r="G9" s="607"/>
      <c r="H9" s="607"/>
      <c r="I9" s="607"/>
      <c r="J9" s="607"/>
      <c r="K9" s="607"/>
      <c r="L9" s="607"/>
      <c r="M9" s="607"/>
      <c r="N9" s="607"/>
      <c r="O9" s="607"/>
      <c r="P9" s="607"/>
    </row>
    <row r="10" spans="1:16" x14ac:dyDescent="0.25">
      <c r="A10" s="617"/>
      <c r="B10" s="618"/>
      <c r="C10" s="624" t="s">
        <v>87</v>
      </c>
      <c r="D10" s="620" t="s">
        <v>94</v>
      </c>
      <c r="E10" s="621" t="s">
        <v>4</v>
      </c>
      <c r="F10" s="625">
        <v>1992</v>
      </c>
      <c r="G10" s="607"/>
      <c r="H10" s="607"/>
      <c r="I10" s="607"/>
      <c r="J10" s="607"/>
      <c r="K10" s="607"/>
      <c r="L10" s="607"/>
      <c r="M10" s="607"/>
      <c r="N10" s="607"/>
      <c r="O10" s="607"/>
      <c r="P10" s="607"/>
    </row>
    <row r="11" spans="1:16" x14ac:dyDescent="0.25">
      <c r="A11" s="617"/>
      <c r="B11" s="618"/>
      <c r="C11" s="624" t="s">
        <v>87</v>
      </c>
      <c r="D11" s="620" t="s">
        <v>95</v>
      </c>
      <c r="E11" s="621" t="s">
        <v>4</v>
      </c>
      <c r="F11" s="625">
        <v>1999</v>
      </c>
      <c r="G11" s="607"/>
      <c r="H11" s="607"/>
      <c r="I11" s="607"/>
      <c r="J11" s="607"/>
      <c r="K11" s="607"/>
      <c r="L11" s="607"/>
      <c r="M11" s="607"/>
      <c r="N11" s="607"/>
      <c r="O11" s="607"/>
      <c r="P11" s="607"/>
    </row>
    <row r="12" spans="1:16" ht="13.9" x14ac:dyDescent="0.25">
      <c r="A12" s="617"/>
      <c r="B12" s="626"/>
      <c r="C12" s="627"/>
      <c r="D12" s="620"/>
      <c r="E12" s="628"/>
      <c r="F12" s="623"/>
      <c r="G12" s="607"/>
      <c r="H12" s="607"/>
      <c r="I12" s="607"/>
      <c r="J12" s="607"/>
      <c r="K12" s="607"/>
      <c r="L12" s="607"/>
      <c r="M12" s="607"/>
      <c r="N12" s="607"/>
      <c r="O12" s="607"/>
      <c r="P12" s="607"/>
    </row>
    <row r="13" spans="1:16" s="635" customFormat="1" ht="15.6" x14ac:dyDescent="0.3">
      <c r="A13" s="629"/>
      <c r="B13" s="630" t="s">
        <v>64</v>
      </c>
      <c r="C13" s="631"/>
      <c r="D13" s="632"/>
      <c r="E13" s="632"/>
      <c r="F13" s="633"/>
      <c r="G13" s="634"/>
      <c r="H13" s="634"/>
      <c r="I13" s="634"/>
      <c r="J13" s="634"/>
      <c r="K13" s="634"/>
      <c r="L13" s="634"/>
      <c r="M13" s="634"/>
      <c r="N13" s="634"/>
      <c r="O13" s="634"/>
      <c r="P13" s="634"/>
    </row>
    <row r="14" spans="1:16" x14ac:dyDescent="0.25">
      <c r="A14" s="636"/>
      <c r="B14" s="637">
        <v>1</v>
      </c>
      <c r="C14" s="627" t="s">
        <v>65</v>
      </c>
      <c r="D14" s="638"/>
      <c r="E14" s="621" t="s">
        <v>4</v>
      </c>
      <c r="F14" s="639" t="s">
        <v>708</v>
      </c>
      <c r="G14" s="607"/>
      <c r="H14" s="607"/>
      <c r="I14" s="607"/>
      <c r="J14" s="607"/>
      <c r="K14" s="607"/>
      <c r="L14" s="607"/>
      <c r="M14" s="607"/>
      <c r="N14" s="607"/>
      <c r="O14" s="607"/>
      <c r="P14" s="607"/>
    </row>
    <row r="15" spans="1:16" x14ac:dyDescent="0.25">
      <c r="A15" s="636"/>
      <c r="B15" s="637">
        <v>2</v>
      </c>
      <c r="C15" s="627" t="s">
        <v>70</v>
      </c>
      <c r="D15" s="638"/>
      <c r="E15" s="621" t="s">
        <v>4</v>
      </c>
      <c r="F15" s="639" t="s">
        <v>709</v>
      </c>
      <c r="G15" s="607"/>
      <c r="H15" s="607"/>
      <c r="I15" s="607"/>
      <c r="J15" s="607"/>
      <c r="K15" s="607"/>
      <c r="L15" s="607"/>
      <c r="M15" s="607"/>
      <c r="N15" s="607"/>
      <c r="O15" s="607"/>
      <c r="P15" s="607"/>
    </row>
    <row r="16" spans="1:16" ht="13.9" x14ac:dyDescent="0.25">
      <c r="A16" s="636"/>
      <c r="B16" s="637">
        <v>3</v>
      </c>
      <c r="C16" s="627" t="s">
        <v>86</v>
      </c>
      <c r="D16" s="638"/>
      <c r="E16" s="621" t="s">
        <v>4</v>
      </c>
      <c r="F16" s="639"/>
      <c r="G16" s="607"/>
      <c r="H16" s="607"/>
      <c r="I16" s="607"/>
      <c r="J16" s="607"/>
      <c r="K16" s="607"/>
      <c r="L16" s="607"/>
      <c r="M16" s="607"/>
      <c r="N16" s="607"/>
      <c r="O16" s="607"/>
      <c r="P16" s="607"/>
    </row>
    <row r="17" spans="1:16" x14ac:dyDescent="0.25">
      <c r="A17" s="636"/>
      <c r="B17" s="637"/>
      <c r="C17" s="624" t="s">
        <v>87</v>
      </c>
      <c r="D17" s="640" t="s">
        <v>74</v>
      </c>
      <c r="E17" s="621" t="s">
        <v>4</v>
      </c>
      <c r="F17" s="639" t="s">
        <v>711</v>
      </c>
      <c r="G17" s="607"/>
      <c r="H17" s="607"/>
      <c r="I17" s="607"/>
      <c r="J17" s="607"/>
      <c r="K17" s="607"/>
      <c r="L17" s="607"/>
      <c r="M17" s="607"/>
      <c r="N17" s="607"/>
      <c r="O17" s="607"/>
      <c r="P17" s="607"/>
    </row>
    <row r="18" spans="1:16" x14ac:dyDescent="0.25">
      <c r="A18" s="636"/>
      <c r="B18" s="637"/>
      <c r="C18" s="624" t="s">
        <v>87</v>
      </c>
      <c r="D18" s="640" t="s">
        <v>69</v>
      </c>
      <c r="E18" s="621" t="s">
        <v>4</v>
      </c>
      <c r="F18" s="639" t="s">
        <v>712</v>
      </c>
      <c r="G18" s="607"/>
      <c r="H18" s="607"/>
      <c r="I18" s="607"/>
      <c r="J18" s="607"/>
      <c r="K18" s="607"/>
      <c r="L18" s="607"/>
      <c r="M18" s="607"/>
      <c r="N18" s="607"/>
      <c r="O18" s="607"/>
      <c r="P18" s="607"/>
    </row>
    <row r="19" spans="1:16" x14ac:dyDescent="0.25">
      <c r="A19" s="636"/>
      <c r="B19" s="637"/>
      <c r="C19" s="624" t="s">
        <v>87</v>
      </c>
      <c r="D19" s="640" t="s">
        <v>102</v>
      </c>
      <c r="E19" s="621" t="s">
        <v>4</v>
      </c>
      <c r="F19" s="639" t="s">
        <v>713</v>
      </c>
      <c r="G19" s="607"/>
      <c r="H19" s="607"/>
      <c r="I19" s="607"/>
      <c r="J19" s="607"/>
      <c r="K19" s="607"/>
      <c r="L19" s="607"/>
      <c r="M19" s="607"/>
      <c r="N19" s="607"/>
      <c r="O19" s="607"/>
      <c r="P19" s="607"/>
    </row>
    <row r="20" spans="1:16" ht="13.9" x14ac:dyDescent="0.25">
      <c r="A20" s="641"/>
      <c r="B20" s="637">
        <v>4</v>
      </c>
      <c r="C20" s="642" t="s">
        <v>66</v>
      </c>
      <c r="D20" s="638"/>
      <c r="E20" s="621" t="s">
        <v>4</v>
      </c>
      <c r="F20" s="639"/>
      <c r="G20" s="607"/>
      <c r="H20" s="607"/>
      <c r="I20" s="607"/>
      <c r="J20" s="607"/>
      <c r="K20" s="607"/>
      <c r="L20" s="607"/>
      <c r="M20" s="607"/>
      <c r="N20" s="607"/>
      <c r="O20" s="607"/>
      <c r="P20" s="607"/>
    </row>
    <row r="21" spans="1:16" x14ac:dyDescent="0.25">
      <c r="A21" s="641"/>
      <c r="B21" s="643"/>
      <c r="C21" s="624" t="s">
        <v>87</v>
      </c>
      <c r="D21" s="638" t="s">
        <v>73</v>
      </c>
      <c r="E21" s="621" t="s">
        <v>4</v>
      </c>
      <c r="F21" s="639" t="s">
        <v>710</v>
      </c>
    </row>
    <row r="22" spans="1:16" ht="13.9" customHeight="1" x14ac:dyDescent="0.25">
      <c r="A22" s="641"/>
      <c r="B22" s="643"/>
      <c r="C22" s="624" t="s">
        <v>87</v>
      </c>
      <c r="D22" s="638" t="s">
        <v>72</v>
      </c>
      <c r="E22" s="621" t="s">
        <v>4</v>
      </c>
      <c r="F22" s="639" t="s">
        <v>715</v>
      </c>
    </row>
    <row r="23" spans="1:16" x14ac:dyDescent="0.25">
      <c r="A23" s="641"/>
      <c r="B23" s="643"/>
      <c r="C23" s="624" t="s">
        <v>87</v>
      </c>
      <c r="D23" s="638" t="s">
        <v>103</v>
      </c>
      <c r="E23" s="621" t="s">
        <v>4</v>
      </c>
      <c r="F23" s="639" t="s">
        <v>714</v>
      </c>
    </row>
    <row r="24" spans="1:16" ht="13.9" x14ac:dyDescent="0.25">
      <c r="A24" s="641"/>
      <c r="B24" s="643">
        <v>5</v>
      </c>
      <c r="C24" s="642" t="s">
        <v>71</v>
      </c>
      <c r="D24" s="638"/>
      <c r="E24" s="621" t="s">
        <v>4</v>
      </c>
      <c r="F24" s="639"/>
    </row>
    <row r="25" spans="1:16" x14ac:dyDescent="0.25">
      <c r="A25" s="641"/>
      <c r="B25" s="643"/>
      <c r="C25" s="624" t="s">
        <v>87</v>
      </c>
      <c r="D25" s="638" t="s">
        <v>73</v>
      </c>
      <c r="E25" s="621" t="s">
        <v>4</v>
      </c>
      <c r="F25" s="639" t="s">
        <v>716</v>
      </c>
    </row>
    <row r="26" spans="1:16" x14ac:dyDescent="0.25">
      <c r="A26" s="641"/>
      <c r="B26" s="643"/>
      <c r="C26" s="624" t="s">
        <v>87</v>
      </c>
      <c r="D26" s="638" t="s">
        <v>72</v>
      </c>
      <c r="E26" s="621" t="s">
        <v>4</v>
      </c>
      <c r="F26" s="639" t="s">
        <v>717</v>
      </c>
    </row>
    <row r="27" spans="1:16" x14ac:dyDescent="0.25">
      <c r="A27" s="641"/>
      <c r="B27" s="643"/>
      <c r="C27" s="624" t="s">
        <v>87</v>
      </c>
      <c r="D27" s="638" t="s">
        <v>103</v>
      </c>
      <c r="E27" s="621" t="s">
        <v>4</v>
      </c>
      <c r="F27" s="639"/>
    </row>
    <row r="28" spans="1:16" x14ac:dyDescent="0.25">
      <c r="A28" s="641"/>
      <c r="B28" s="643">
        <v>6</v>
      </c>
      <c r="C28" s="642" t="s">
        <v>67</v>
      </c>
      <c r="D28" s="638"/>
      <c r="E28" s="621" t="s">
        <v>4</v>
      </c>
      <c r="F28" s="639" t="s">
        <v>718</v>
      </c>
    </row>
    <row r="29" spans="1:16" x14ac:dyDescent="0.25">
      <c r="A29" s="641"/>
      <c r="B29" s="643">
        <v>7</v>
      </c>
      <c r="C29" s="642" t="s">
        <v>68</v>
      </c>
      <c r="D29" s="638"/>
      <c r="E29" s="621" t="s">
        <v>4</v>
      </c>
      <c r="F29" s="639" t="s">
        <v>719</v>
      </c>
    </row>
    <row r="30" spans="1:16" x14ac:dyDescent="0.25">
      <c r="B30" s="644"/>
      <c r="C30" s="642"/>
      <c r="D30" s="638"/>
      <c r="E30" s="645"/>
      <c r="F30" s="639"/>
    </row>
    <row r="31" spans="1:16" ht="15.75" x14ac:dyDescent="0.25">
      <c r="B31" s="630" t="s">
        <v>80</v>
      </c>
      <c r="C31" s="646"/>
      <c r="D31" s="638"/>
      <c r="E31" s="638"/>
      <c r="F31" s="647"/>
    </row>
    <row r="32" spans="1:16" x14ac:dyDescent="0.25">
      <c r="B32" s="643">
        <v>1</v>
      </c>
      <c r="C32" s="642" t="s">
        <v>88</v>
      </c>
      <c r="D32" s="638"/>
      <c r="E32" s="621" t="s">
        <v>4</v>
      </c>
      <c r="F32" s="639" t="s">
        <v>720</v>
      </c>
    </row>
    <row r="33" spans="2:6" x14ac:dyDescent="0.25">
      <c r="B33" s="643">
        <v>2</v>
      </c>
      <c r="C33" s="642" t="s">
        <v>79</v>
      </c>
      <c r="D33" s="638"/>
      <c r="E33" s="621" t="s">
        <v>4</v>
      </c>
      <c r="F33" s="639" t="s">
        <v>721</v>
      </c>
    </row>
    <row r="34" spans="2:6" x14ac:dyDescent="0.25">
      <c r="B34" s="643">
        <v>3</v>
      </c>
      <c r="C34" s="642" t="s">
        <v>75</v>
      </c>
      <c r="D34" s="638"/>
      <c r="E34" s="621" t="s">
        <v>4</v>
      </c>
      <c r="F34" s="648" t="s">
        <v>722</v>
      </c>
    </row>
    <row r="35" spans="2:6" x14ac:dyDescent="0.25">
      <c r="B35" s="643">
        <v>4</v>
      </c>
      <c r="C35" s="642" t="s">
        <v>76</v>
      </c>
      <c r="D35" s="638"/>
      <c r="E35" s="621" t="s">
        <v>4</v>
      </c>
      <c r="F35" s="639" t="s">
        <v>723</v>
      </c>
    </row>
    <row r="36" spans="2:6" x14ac:dyDescent="0.25">
      <c r="B36" s="643">
        <v>5</v>
      </c>
      <c r="C36" s="642" t="s">
        <v>77</v>
      </c>
      <c r="D36" s="638"/>
      <c r="E36" s="621" t="s">
        <v>4</v>
      </c>
      <c r="F36" s="639" t="s">
        <v>724</v>
      </c>
    </row>
    <row r="37" spans="2:6" x14ac:dyDescent="0.25">
      <c r="B37" s="643">
        <v>6</v>
      </c>
      <c r="C37" s="642" t="s">
        <v>78</v>
      </c>
      <c r="D37" s="638"/>
      <c r="E37" s="621" t="s">
        <v>4</v>
      </c>
      <c r="F37" s="639" t="s">
        <v>725</v>
      </c>
    </row>
    <row r="38" spans="2:6" x14ac:dyDescent="0.25">
      <c r="B38" s="644"/>
      <c r="C38" s="642"/>
      <c r="D38" s="638"/>
      <c r="E38" s="645"/>
      <c r="F38" s="639"/>
    </row>
    <row r="39" spans="2:6" ht="15.75" x14ac:dyDescent="0.25">
      <c r="B39" s="630" t="s">
        <v>81</v>
      </c>
      <c r="C39" s="646"/>
      <c r="D39" s="638"/>
      <c r="E39" s="638"/>
      <c r="F39" s="647"/>
    </row>
    <row r="40" spans="2:6" x14ac:dyDescent="0.25">
      <c r="B40" s="643">
        <v>1</v>
      </c>
      <c r="C40" s="642" t="s">
        <v>82</v>
      </c>
      <c r="D40" s="638"/>
      <c r="E40" s="621" t="s">
        <v>4</v>
      </c>
      <c r="F40" s="639" t="s">
        <v>726</v>
      </c>
    </row>
    <row r="41" spans="2:6" x14ac:dyDescent="0.25">
      <c r="B41" s="643">
        <v>2</v>
      </c>
      <c r="C41" s="642" t="s">
        <v>83</v>
      </c>
      <c r="D41" s="638"/>
      <c r="E41" s="621" t="s">
        <v>4</v>
      </c>
      <c r="F41" s="648" t="s">
        <v>712</v>
      </c>
    </row>
    <row r="42" spans="2:6" x14ac:dyDescent="0.25">
      <c r="B42" s="643">
        <v>3</v>
      </c>
      <c r="C42" s="642" t="s">
        <v>84</v>
      </c>
      <c r="D42" s="638"/>
      <c r="E42" s="621" t="s">
        <v>4</v>
      </c>
      <c r="F42" s="639" t="s">
        <v>727</v>
      </c>
    </row>
    <row r="43" spans="2:6" x14ac:dyDescent="0.25">
      <c r="B43" s="643">
        <v>4</v>
      </c>
      <c r="C43" s="642" t="s">
        <v>85</v>
      </c>
      <c r="D43" s="638"/>
      <c r="E43" s="621" t="s">
        <v>4</v>
      </c>
      <c r="F43" s="639" t="s">
        <v>728</v>
      </c>
    </row>
    <row r="44" spans="2:6" x14ac:dyDescent="0.25">
      <c r="B44" s="644"/>
      <c r="C44" s="642">
        <v>5</v>
      </c>
      <c r="D44" s="638"/>
      <c r="E44" s="645"/>
      <c r="F44" s="639"/>
    </row>
    <row r="45" spans="2:6" ht="15.75" x14ac:dyDescent="0.25">
      <c r="B45" s="630" t="s">
        <v>96</v>
      </c>
      <c r="C45" s="646"/>
      <c r="D45" s="638"/>
      <c r="E45" s="638"/>
      <c r="F45" s="647"/>
    </row>
    <row r="46" spans="2:6" x14ac:dyDescent="0.25">
      <c r="B46" s="643">
        <v>1</v>
      </c>
      <c r="C46" s="642" t="s">
        <v>89</v>
      </c>
      <c r="D46" s="638"/>
      <c r="E46" s="621" t="s">
        <v>4</v>
      </c>
      <c r="F46" s="639" t="s">
        <v>87</v>
      </c>
    </row>
    <row r="47" spans="2:6" x14ac:dyDescent="0.25">
      <c r="B47" s="643">
        <v>2</v>
      </c>
      <c r="C47" s="642" t="s">
        <v>90</v>
      </c>
      <c r="D47" s="638"/>
      <c r="E47" s="621" t="s">
        <v>4</v>
      </c>
      <c r="F47" s="639" t="s">
        <v>87</v>
      </c>
    </row>
    <row r="48" spans="2:6" x14ac:dyDescent="0.25">
      <c r="B48" s="643">
        <v>3</v>
      </c>
      <c r="C48" s="642" t="s">
        <v>91</v>
      </c>
      <c r="D48" s="638"/>
      <c r="E48" s="621" t="s">
        <v>4</v>
      </c>
      <c r="F48" s="639" t="s">
        <v>87</v>
      </c>
    </row>
    <row r="49" spans="2:6" x14ac:dyDescent="0.25">
      <c r="B49" s="643">
        <v>4</v>
      </c>
      <c r="C49" s="642" t="s">
        <v>92</v>
      </c>
      <c r="D49" s="638"/>
      <c r="E49" s="621" t="s">
        <v>4</v>
      </c>
      <c r="F49" s="639" t="s">
        <v>87</v>
      </c>
    </row>
    <row r="50" spans="2:6" x14ac:dyDescent="0.25">
      <c r="B50" s="644"/>
      <c r="C50" s="642"/>
      <c r="D50" s="638"/>
      <c r="E50" s="645"/>
      <c r="F50" s="639"/>
    </row>
    <row r="51" spans="2:6" ht="15.75" x14ac:dyDescent="0.25">
      <c r="B51" s="630" t="s">
        <v>97</v>
      </c>
      <c r="C51" s="646"/>
      <c r="D51" s="638"/>
      <c r="E51" s="638"/>
      <c r="F51" s="647"/>
    </row>
    <row r="52" spans="2:6" x14ac:dyDescent="0.25">
      <c r="B52" s="643">
        <v>1</v>
      </c>
      <c r="C52" s="642" t="s">
        <v>98</v>
      </c>
      <c r="D52" s="638"/>
      <c r="E52" s="621" t="s">
        <v>4</v>
      </c>
      <c r="F52" s="639" t="s">
        <v>729</v>
      </c>
    </row>
    <row r="53" spans="2:6" x14ac:dyDescent="0.25">
      <c r="B53" s="643">
        <v>2</v>
      </c>
      <c r="C53" s="642" t="s">
        <v>99</v>
      </c>
      <c r="D53" s="638"/>
      <c r="E53" s="621" t="s">
        <v>4</v>
      </c>
      <c r="F53" s="639" t="s">
        <v>730</v>
      </c>
    </row>
    <row r="54" spans="2:6" x14ac:dyDescent="0.25">
      <c r="B54" s="643">
        <v>3</v>
      </c>
      <c r="C54" s="642" t="s">
        <v>100</v>
      </c>
      <c r="D54" s="638"/>
      <c r="E54" s="621" t="s">
        <v>4</v>
      </c>
      <c r="F54" s="639" t="s">
        <v>731</v>
      </c>
    </row>
    <row r="55" spans="2:6" x14ac:dyDescent="0.25">
      <c r="B55" s="643">
        <v>4</v>
      </c>
      <c r="C55" s="642" t="s">
        <v>101</v>
      </c>
      <c r="D55" s="638"/>
      <c r="E55" s="621" t="s">
        <v>4</v>
      </c>
      <c r="F55" s="639" t="s">
        <v>732</v>
      </c>
    </row>
    <row r="56" spans="2:6" x14ac:dyDescent="0.25">
      <c r="B56" s="644"/>
      <c r="C56" s="642"/>
      <c r="D56" s="638"/>
      <c r="E56" s="645"/>
      <c r="F56" s="639"/>
    </row>
    <row r="57" spans="2:6" ht="15.75" thickBot="1" x14ac:dyDescent="0.3">
      <c r="B57" s="649"/>
      <c r="C57" s="650"/>
      <c r="D57" s="651"/>
      <c r="E57" s="652"/>
      <c r="F57" s="653"/>
    </row>
  </sheetData>
  <sheetProtection selectLockedCells="1"/>
  <protectedRanges>
    <protectedRange sqref="F5 F8:F12" name="Range1"/>
    <protectedRange sqref="F4" name="Range1_1"/>
    <protectedRange sqref="F6" name="Range1_2"/>
    <protectedRange sqref="F7" name="Range1_3"/>
  </protectedRanges>
  <dataConsolidate/>
  <customSheetViews>
    <customSheetView guid="{7645E902-36D8-444C-AA0C-EAE3AEAFFDB8}" showPageBreaks="1" printArea="1" hiddenColumns="1" view="pageBreakPreview" topLeftCell="B1">
      <pane ySplit="1" topLeftCell="A2" activePane="bottomLeft" state="frozen"/>
      <selection pane="bottomLeft" activeCell="B3" sqref="B3"/>
      <pageMargins left="0.70866141732283472" right="0.70866141732283472" top="0.74803149606299213" bottom="0.74803149606299213" header="0.31496062992125984" footer="0.31496062992125984"/>
      <pageSetup paperSize="9" scale="80" orientation="portrait" horizontalDpi="4294967293" verticalDpi="300" r:id="rId1"/>
    </customSheetView>
  </customSheetViews>
  <mergeCells count="1">
    <mergeCell ref="A1:F1"/>
  </mergeCells>
  <printOptions horizontalCentered="1"/>
  <pageMargins left="0.70866141732283472" right="0.70866141732283472" top="0.45" bottom="0.74803149606299213" header="0.31496062992125984" footer="0.31496062992125984"/>
  <pageSetup paperSize="9" scale="85" orientation="portrait" horizontalDpi="4294967293" verticalDpi="300" r:id="rId2"/>
  <rowBreaks count="1" manualBreakCount="1">
    <brk id="60" min="1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749"/>
  <sheetViews>
    <sheetView view="pageBreakPreview" topLeftCell="A257" zoomScaleSheetLayoutView="100" workbookViewId="0">
      <selection activeCell="E280" sqref="E280"/>
    </sheetView>
  </sheetViews>
  <sheetFormatPr defaultColWidth="9.140625" defaultRowHeight="12.75" x14ac:dyDescent="0.2"/>
  <cols>
    <col min="1" max="1" width="1.42578125" style="657" customWidth="1"/>
    <col min="2" max="2" width="5.5703125" style="759" bestFit="1" customWidth="1"/>
    <col min="3" max="3" width="55" style="760" bestFit="1" customWidth="1"/>
    <col min="4" max="4" width="23.140625" style="760" bestFit="1" customWidth="1"/>
    <col min="5" max="5" width="9.42578125" style="657" bestFit="1" customWidth="1"/>
    <col min="6" max="6" width="12.5703125" style="746" customWidth="1"/>
    <col min="7" max="7" width="10.5703125" style="746" customWidth="1"/>
    <col min="8" max="16384" width="9.140625" style="657"/>
  </cols>
  <sheetData>
    <row r="1" spans="1:7" ht="24.75" customHeight="1" x14ac:dyDescent="0.2">
      <c r="A1" s="1015" t="s">
        <v>170</v>
      </c>
      <c r="B1" s="1015"/>
      <c r="C1" s="1015"/>
      <c r="D1" s="1015"/>
      <c r="E1" s="1015"/>
      <c r="F1" s="1015"/>
      <c r="G1" s="656"/>
    </row>
    <row r="2" spans="1:7" ht="26.25" customHeight="1" x14ac:dyDescent="0.2">
      <c r="A2" s="1016" t="s">
        <v>166</v>
      </c>
      <c r="B2" s="1016"/>
      <c r="C2" s="1016"/>
      <c r="D2" s="1016"/>
      <c r="E2" s="1016"/>
      <c r="F2" s="1016"/>
      <c r="G2" s="658"/>
    </row>
    <row r="3" spans="1:7" ht="12" customHeight="1" x14ac:dyDescent="0.2">
      <c r="A3" s="659"/>
      <c r="B3" s="659"/>
      <c r="C3" s="659"/>
      <c r="D3" s="659"/>
      <c r="E3" s="659"/>
      <c r="F3" s="659"/>
      <c r="G3" s="659"/>
    </row>
    <row r="4" spans="1:7" ht="13.5" thickBot="1" x14ac:dyDescent="0.25">
      <c r="A4" s="975" t="str">
        <f>AHSP!A3</f>
        <v>O.1a</v>
      </c>
      <c r="B4" s="975"/>
      <c r="C4" s="977" t="str">
        <f>AHSP!B3</f>
        <v>Penyusunan ROTW</v>
      </c>
      <c r="D4" s="977"/>
      <c r="E4" s="660"/>
      <c r="F4" s="661"/>
      <c r="G4" s="659"/>
    </row>
    <row r="5" spans="1:7" x14ac:dyDescent="0.2">
      <c r="A5" s="986" t="s">
        <v>21</v>
      </c>
      <c r="B5" s="987"/>
      <c r="C5" s="662" t="s">
        <v>22</v>
      </c>
      <c r="D5" s="662" t="s">
        <v>57</v>
      </c>
      <c r="E5" s="663" t="s">
        <v>407</v>
      </c>
      <c r="F5" s="664" t="s">
        <v>23</v>
      </c>
      <c r="G5" s="665"/>
    </row>
    <row r="6" spans="1:7" x14ac:dyDescent="0.2">
      <c r="A6" s="666"/>
      <c r="B6" s="667"/>
      <c r="C6" s="981" t="s">
        <v>220</v>
      </c>
      <c r="D6" s="982"/>
      <c r="E6" s="982"/>
      <c r="F6" s="988"/>
      <c r="G6" s="659"/>
    </row>
    <row r="7" spans="1:7" x14ac:dyDescent="0.2">
      <c r="A7" s="668"/>
      <c r="B7" s="669" t="s">
        <v>117</v>
      </c>
      <c r="C7" s="670" t="s">
        <v>188</v>
      </c>
      <c r="D7" s="671"/>
      <c r="E7" s="672"/>
      <c r="F7" s="673"/>
      <c r="G7" s="674"/>
    </row>
    <row r="8" spans="1:7" x14ac:dyDescent="0.2">
      <c r="A8" s="675"/>
      <c r="B8" s="676"/>
      <c r="C8" s="677" t="s">
        <v>279</v>
      </c>
      <c r="D8" s="678" t="s">
        <v>327</v>
      </c>
      <c r="E8" s="679">
        <v>1</v>
      </c>
      <c r="F8" s="680" t="s">
        <v>278</v>
      </c>
      <c r="G8" s="674"/>
    </row>
    <row r="9" spans="1:7" x14ac:dyDescent="0.2">
      <c r="A9" s="675"/>
      <c r="B9" s="676"/>
      <c r="C9" s="677" t="s">
        <v>326</v>
      </c>
      <c r="D9" s="678" t="s">
        <v>328</v>
      </c>
      <c r="E9" s="681">
        <v>1</v>
      </c>
      <c r="F9" s="680" t="s">
        <v>278</v>
      </c>
      <c r="G9" s="674"/>
    </row>
    <row r="10" spans="1:7" x14ac:dyDescent="0.2">
      <c r="A10" s="675"/>
      <c r="B10" s="676"/>
      <c r="C10" s="677" t="s">
        <v>277</v>
      </c>
      <c r="D10" s="678" t="s">
        <v>191</v>
      </c>
      <c r="E10" s="681">
        <v>1</v>
      </c>
      <c r="F10" s="680" t="s">
        <v>278</v>
      </c>
      <c r="G10" s="674"/>
    </row>
    <row r="11" spans="1:7" x14ac:dyDescent="0.2">
      <c r="A11" s="675"/>
      <c r="B11" s="676"/>
      <c r="C11" s="677"/>
      <c r="D11" s="682"/>
      <c r="E11" s="683"/>
      <c r="F11" s="680"/>
      <c r="G11" s="674"/>
    </row>
    <row r="12" spans="1:7" x14ac:dyDescent="0.2">
      <c r="A12" s="675"/>
      <c r="B12" s="676" t="s">
        <v>119</v>
      </c>
      <c r="C12" s="677" t="s">
        <v>214</v>
      </c>
      <c r="D12" s="682"/>
      <c r="E12" s="683"/>
      <c r="F12" s="680"/>
      <c r="G12" s="674"/>
    </row>
    <row r="13" spans="1:7" x14ac:dyDescent="0.2">
      <c r="A13" s="675"/>
      <c r="B13" s="676"/>
      <c r="C13" s="677" t="s">
        <v>329</v>
      </c>
      <c r="D13" s="678" t="s">
        <v>202</v>
      </c>
      <c r="E13" s="679">
        <v>5</v>
      </c>
      <c r="F13" s="680" t="s">
        <v>330</v>
      </c>
      <c r="G13" s="674"/>
    </row>
    <row r="14" spans="1:7" x14ac:dyDescent="0.2">
      <c r="A14" s="675"/>
      <c r="B14" s="676"/>
      <c r="C14" s="677" t="s">
        <v>331</v>
      </c>
      <c r="D14" s="678" t="s">
        <v>177</v>
      </c>
      <c r="E14" s="679">
        <v>25</v>
      </c>
      <c r="F14" s="680" t="s">
        <v>332</v>
      </c>
      <c r="G14" s="674"/>
    </row>
    <row r="15" spans="1:7" x14ac:dyDescent="0.2">
      <c r="A15" s="675"/>
      <c r="B15" s="676"/>
      <c r="C15" s="677"/>
      <c r="D15" s="682" t="s">
        <v>678</v>
      </c>
      <c r="E15" s="683">
        <f>E14/500</f>
        <v>0.05</v>
      </c>
      <c r="F15" s="680" t="s">
        <v>280</v>
      </c>
      <c r="G15" s="674"/>
    </row>
    <row r="16" spans="1:7" x14ac:dyDescent="0.2">
      <c r="A16" s="675"/>
      <c r="B16" s="676"/>
      <c r="C16" s="677" t="s">
        <v>333</v>
      </c>
      <c r="D16" s="678" t="s">
        <v>338</v>
      </c>
      <c r="E16" s="679">
        <v>10</v>
      </c>
      <c r="F16" s="680" t="s">
        <v>334</v>
      </c>
      <c r="G16" s="674"/>
    </row>
    <row r="17" spans="1:7" x14ac:dyDescent="0.2">
      <c r="A17" s="675"/>
      <c r="B17" s="676"/>
      <c r="C17" s="677" t="s">
        <v>342</v>
      </c>
      <c r="D17" s="678" t="s">
        <v>31</v>
      </c>
      <c r="E17" s="679">
        <v>100</v>
      </c>
      <c r="F17" s="680" t="s">
        <v>341</v>
      </c>
      <c r="G17" s="674"/>
    </row>
    <row r="18" spans="1:7" x14ac:dyDescent="0.2">
      <c r="A18" s="675"/>
      <c r="B18" s="676"/>
      <c r="C18" s="677" t="s">
        <v>336</v>
      </c>
      <c r="D18" s="678" t="s">
        <v>337</v>
      </c>
      <c r="E18" s="679">
        <v>220</v>
      </c>
      <c r="F18" s="680" t="s">
        <v>339</v>
      </c>
      <c r="G18" s="674"/>
    </row>
    <row r="19" spans="1:7" x14ac:dyDescent="0.2">
      <c r="A19" s="675"/>
      <c r="B19" s="676"/>
      <c r="C19" s="677" t="s">
        <v>670</v>
      </c>
      <c r="D19" s="678" t="s">
        <v>677</v>
      </c>
      <c r="E19" s="684">
        <f>E13</f>
        <v>5</v>
      </c>
      <c r="F19" s="680" t="s">
        <v>52</v>
      </c>
      <c r="G19" s="674"/>
    </row>
    <row r="20" spans="1:7" x14ac:dyDescent="0.2">
      <c r="A20" s="675"/>
      <c r="B20" s="676"/>
      <c r="C20" s="677"/>
      <c r="D20" s="682"/>
      <c r="E20" s="683"/>
      <c r="F20" s="680"/>
      <c r="G20" s="674"/>
    </row>
    <row r="21" spans="1:7" x14ac:dyDescent="0.2">
      <c r="A21" s="668"/>
      <c r="B21" s="669"/>
      <c r="C21" s="685" t="s">
        <v>24</v>
      </c>
      <c r="D21" s="671"/>
      <c r="E21" s="672"/>
      <c r="F21" s="673"/>
      <c r="G21" s="674"/>
    </row>
    <row r="22" spans="1:7" x14ac:dyDescent="0.2">
      <c r="A22" s="675"/>
      <c r="B22" s="676" t="s">
        <v>117</v>
      </c>
      <c r="C22" s="677" t="s">
        <v>271</v>
      </c>
      <c r="D22" s="682"/>
      <c r="E22" s="683"/>
      <c r="F22" s="680"/>
      <c r="G22" s="674"/>
    </row>
    <row r="23" spans="1:7" x14ac:dyDescent="0.2">
      <c r="A23" s="675"/>
      <c r="B23" s="676"/>
      <c r="C23" s="677" t="str">
        <f>C8</f>
        <v>Tenaga Ahli OP Bendungan</v>
      </c>
      <c r="D23" s="682" t="str">
        <f>D8</f>
        <v>TA1</v>
      </c>
      <c r="E23" s="686">
        <f>E8</f>
        <v>1</v>
      </c>
      <c r="F23" s="687" t="str">
        <f>F8</f>
        <v>OB</v>
      </c>
      <c r="G23" s="688"/>
    </row>
    <row r="24" spans="1:7" ht="21" customHeight="1" x14ac:dyDescent="0.2">
      <c r="A24" s="675"/>
      <c r="B24" s="676"/>
      <c r="C24" s="677" t="str">
        <f t="shared" ref="C24:F25" si="0">C9</f>
        <v>Asisten Tenaga Ahli OP Bendungan</v>
      </c>
      <c r="D24" s="682" t="str">
        <f t="shared" si="0"/>
        <v>AsTA1</v>
      </c>
      <c r="E24" s="684">
        <f t="shared" si="0"/>
        <v>1</v>
      </c>
      <c r="F24" s="687" t="str">
        <f t="shared" si="0"/>
        <v>OB</v>
      </c>
      <c r="G24" s="688"/>
    </row>
    <row r="25" spans="1:7" s="689" customFormat="1" x14ac:dyDescent="0.2">
      <c r="A25" s="675"/>
      <c r="B25" s="676"/>
      <c r="C25" s="677" t="str">
        <f t="shared" si="0"/>
        <v>Operator Komputer</v>
      </c>
      <c r="D25" s="682" t="str">
        <f t="shared" si="0"/>
        <v>T1</v>
      </c>
      <c r="E25" s="684">
        <f t="shared" si="0"/>
        <v>1</v>
      </c>
      <c r="F25" s="687" t="str">
        <f t="shared" si="0"/>
        <v>OB</v>
      </c>
      <c r="G25" s="688"/>
    </row>
    <row r="26" spans="1:7" x14ac:dyDescent="0.2">
      <c r="A26" s="675"/>
      <c r="B26" s="676"/>
      <c r="C26" s="677"/>
      <c r="D26" s="682"/>
      <c r="E26" s="683"/>
      <c r="F26" s="680"/>
      <c r="G26" s="674"/>
    </row>
    <row r="27" spans="1:7" x14ac:dyDescent="0.2">
      <c r="A27" s="675"/>
      <c r="B27" s="676" t="s">
        <v>119</v>
      </c>
      <c r="C27" s="677" t="s">
        <v>114</v>
      </c>
      <c r="D27" s="682"/>
      <c r="E27" s="683"/>
      <c r="F27" s="680"/>
      <c r="G27" s="674"/>
    </row>
    <row r="28" spans="1:7" x14ac:dyDescent="0.2">
      <c r="A28" s="675"/>
      <c r="B28" s="676"/>
      <c r="C28" s="677" t="s">
        <v>283</v>
      </c>
      <c r="D28" s="678" t="s">
        <v>340</v>
      </c>
      <c r="E28" s="684">
        <f>E13*E15</f>
        <v>0.25</v>
      </c>
      <c r="F28" s="680" t="s">
        <v>284</v>
      </c>
      <c r="G28" s="674"/>
    </row>
    <row r="29" spans="1:7" ht="17.25" customHeight="1" x14ac:dyDescent="0.2">
      <c r="A29" s="675"/>
      <c r="B29" s="676"/>
      <c r="C29" s="677" t="s">
        <v>281</v>
      </c>
      <c r="D29" s="678" t="s">
        <v>343</v>
      </c>
      <c r="E29" s="684">
        <f>E14*E13/E16/E17</f>
        <v>0.125</v>
      </c>
      <c r="F29" s="680" t="s">
        <v>344</v>
      </c>
      <c r="G29" s="674"/>
    </row>
    <row r="30" spans="1:7" x14ac:dyDescent="0.2">
      <c r="A30" s="675"/>
      <c r="B30" s="676"/>
      <c r="C30" s="677" t="s">
        <v>335</v>
      </c>
      <c r="D30" s="678" t="s">
        <v>345</v>
      </c>
      <c r="E30" s="683">
        <f>E13*E14/E18</f>
        <v>0.56818181818181823</v>
      </c>
      <c r="F30" s="680" t="s">
        <v>52</v>
      </c>
      <c r="G30" s="674"/>
    </row>
    <row r="31" spans="1:7" ht="16.5" customHeight="1" thickBot="1" x14ac:dyDescent="0.25">
      <c r="A31" s="972" t="s">
        <v>685</v>
      </c>
      <c r="B31" s="973"/>
      <c r="C31" s="973"/>
      <c r="D31" s="973"/>
      <c r="E31" s="973"/>
      <c r="F31" s="974"/>
      <c r="G31" s="674"/>
    </row>
    <row r="32" spans="1:7" x14ac:dyDescent="0.2">
      <c r="A32" s="690"/>
      <c r="B32" s="691"/>
      <c r="C32" s="692"/>
      <c r="D32" s="693"/>
      <c r="E32" s="688"/>
      <c r="F32" s="674"/>
      <c r="G32" s="674"/>
    </row>
    <row r="33" spans="1:7" s="690" customFormat="1" ht="13.5" thickBot="1" x14ac:dyDescent="0.25">
      <c r="A33" s="975" t="s">
        <v>663</v>
      </c>
      <c r="B33" s="975"/>
      <c r="C33" s="977" t="s">
        <v>661</v>
      </c>
      <c r="D33" s="977"/>
      <c r="E33" s="660"/>
      <c r="F33" s="661"/>
      <c r="G33" s="659"/>
    </row>
    <row r="34" spans="1:7" s="690" customFormat="1" x14ac:dyDescent="0.2">
      <c r="A34" s="986" t="s">
        <v>21</v>
      </c>
      <c r="B34" s="987"/>
      <c r="C34" s="662" t="s">
        <v>22</v>
      </c>
      <c r="D34" s="662" t="s">
        <v>57</v>
      </c>
      <c r="E34" s="663" t="s">
        <v>407</v>
      </c>
      <c r="F34" s="664" t="s">
        <v>23</v>
      </c>
      <c r="G34" s="659"/>
    </row>
    <row r="35" spans="1:7" s="690" customFormat="1" x14ac:dyDescent="0.2">
      <c r="A35" s="666"/>
      <c r="B35" s="667"/>
      <c r="C35" s="981" t="s">
        <v>220</v>
      </c>
      <c r="D35" s="982"/>
      <c r="E35" s="982"/>
      <c r="F35" s="988"/>
      <c r="G35" s="659"/>
    </row>
    <row r="36" spans="1:7" s="690" customFormat="1" x14ac:dyDescent="0.2">
      <c r="A36" s="694"/>
      <c r="B36" s="676" t="s">
        <v>117</v>
      </c>
      <c r="C36" s="695" t="s">
        <v>271</v>
      </c>
      <c r="D36" s="696"/>
      <c r="E36" s="696"/>
      <c r="F36" s="697"/>
      <c r="G36" s="659"/>
    </row>
    <row r="37" spans="1:7" s="690" customFormat="1" x14ac:dyDescent="0.2">
      <c r="A37" s="694"/>
      <c r="B37" s="676"/>
      <c r="C37" s="698" t="s">
        <v>679</v>
      </c>
      <c r="D37" s="699" t="s">
        <v>150</v>
      </c>
      <c r="E37" s="679">
        <v>3</v>
      </c>
      <c r="F37" s="700" t="s">
        <v>37</v>
      </c>
      <c r="G37" s="659"/>
    </row>
    <row r="38" spans="1:7" ht="15" customHeight="1" x14ac:dyDescent="0.2">
      <c r="A38" s="694"/>
      <c r="B38" s="676"/>
      <c r="C38" s="695"/>
      <c r="D38" s="701"/>
      <c r="E38" s="701"/>
      <c r="F38" s="700"/>
      <c r="G38" s="659"/>
    </row>
    <row r="39" spans="1:7" ht="15" customHeight="1" x14ac:dyDescent="0.2">
      <c r="A39" s="675"/>
      <c r="B39" s="676" t="s">
        <v>119</v>
      </c>
      <c r="C39" s="677" t="s">
        <v>214</v>
      </c>
      <c r="D39" s="682"/>
      <c r="E39" s="683"/>
      <c r="F39" s="680"/>
      <c r="G39" s="659"/>
    </row>
    <row r="40" spans="1:7" s="703" customFormat="1" x14ac:dyDescent="0.2">
      <c r="A40" s="675"/>
      <c r="B40" s="676"/>
      <c r="C40" s="677"/>
      <c r="D40" s="682"/>
      <c r="E40" s="683"/>
      <c r="F40" s="680"/>
      <c r="G40" s="702"/>
    </row>
    <row r="41" spans="1:7" x14ac:dyDescent="0.2">
      <c r="A41" s="675"/>
      <c r="B41" s="676"/>
      <c r="C41" s="677" t="s">
        <v>665</v>
      </c>
      <c r="D41" s="678" t="s">
        <v>680</v>
      </c>
      <c r="E41" s="679">
        <v>10</v>
      </c>
      <c r="F41" s="680" t="s">
        <v>330</v>
      </c>
      <c r="G41" s="674"/>
    </row>
    <row r="42" spans="1:7" x14ac:dyDescent="0.2">
      <c r="A42" s="675"/>
      <c r="B42" s="676"/>
      <c r="C42" s="677" t="s">
        <v>666</v>
      </c>
      <c r="D42" s="678" t="s">
        <v>177</v>
      </c>
      <c r="E42" s="679">
        <f>E41</f>
        <v>10</v>
      </c>
      <c r="F42" s="680" t="s">
        <v>332</v>
      </c>
      <c r="G42" s="674"/>
    </row>
    <row r="43" spans="1:7" ht="15" customHeight="1" x14ac:dyDescent="0.2">
      <c r="A43" s="675"/>
      <c r="B43" s="676"/>
      <c r="C43" s="677"/>
      <c r="D43" s="682" t="s">
        <v>678</v>
      </c>
      <c r="E43" s="683">
        <f>E42/500</f>
        <v>0.02</v>
      </c>
      <c r="F43" s="680" t="s">
        <v>280</v>
      </c>
      <c r="G43" s="659"/>
    </row>
    <row r="44" spans="1:7" x14ac:dyDescent="0.2">
      <c r="A44" s="675"/>
      <c r="B44" s="676"/>
      <c r="C44" s="677" t="s">
        <v>333</v>
      </c>
      <c r="D44" s="678" t="s">
        <v>338</v>
      </c>
      <c r="E44" s="679">
        <v>10</v>
      </c>
      <c r="F44" s="680" t="s">
        <v>334</v>
      </c>
      <c r="G44" s="674"/>
    </row>
    <row r="45" spans="1:7" x14ac:dyDescent="0.2">
      <c r="A45" s="675"/>
      <c r="B45" s="676"/>
      <c r="C45" s="677" t="s">
        <v>342</v>
      </c>
      <c r="D45" s="678" t="s">
        <v>31</v>
      </c>
      <c r="E45" s="679">
        <v>100</v>
      </c>
      <c r="F45" s="680" t="s">
        <v>341</v>
      </c>
      <c r="G45" s="674"/>
    </row>
    <row r="46" spans="1:7" x14ac:dyDescent="0.2">
      <c r="A46" s="675"/>
      <c r="B46" s="676"/>
      <c r="C46" s="677" t="s">
        <v>336</v>
      </c>
      <c r="D46" s="678" t="s">
        <v>337</v>
      </c>
      <c r="E46" s="679">
        <v>220</v>
      </c>
      <c r="F46" s="680" t="s">
        <v>339</v>
      </c>
      <c r="G46" s="674"/>
    </row>
    <row r="47" spans="1:7" x14ac:dyDescent="0.2">
      <c r="A47" s="675"/>
      <c r="B47" s="676"/>
      <c r="C47" s="677" t="s">
        <v>670</v>
      </c>
      <c r="D47" s="678" t="s">
        <v>681</v>
      </c>
      <c r="E47" s="684">
        <f>E41</f>
        <v>10</v>
      </c>
      <c r="F47" s="680" t="s">
        <v>52</v>
      </c>
      <c r="G47" s="674"/>
    </row>
    <row r="48" spans="1:7" x14ac:dyDescent="0.2">
      <c r="A48" s="675"/>
      <c r="B48" s="676"/>
      <c r="C48" s="677"/>
      <c r="D48" s="678"/>
      <c r="E48" s="684"/>
      <c r="F48" s="680"/>
      <c r="G48" s="674"/>
    </row>
    <row r="49" spans="1:7" x14ac:dyDescent="0.2">
      <c r="A49" s="675"/>
      <c r="B49" s="676"/>
      <c r="C49" s="677" t="s">
        <v>352</v>
      </c>
      <c r="D49" s="678" t="s">
        <v>682</v>
      </c>
      <c r="E49" s="704">
        <v>10</v>
      </c>
      <c r="F49" s="680" t="s">
        <v>52</v>
      </c>
      <c r="G49" s="674"/>
    </row>
    <row r="50" spans="1:7" x14ac:dyDescent="0.2">
      <c r="A50" s="675"/>
      <c r="B50" s="676"/>
      <c r="C50" s="677"/>
      <c r="D50" s="682"/>
      <c r="E50" s="683"/>
      <c r="F50" s="680"/>
      <c r="G50" s="705"/>
    </row>
    <row r="51" spans="1:7" x14ac:dyDescent="0.2">
      <c r="A51" s="668"/>
      <c r="B51" s="669"/>
      <c r="C51" s="685" t="s">
        <v>24</v>
      </c>
      <c r="D51" s="671"/>
      <c r="E51" s="672"/>
      <c r="F51" s="673"/>
      <c r="G51" s="702"/>
    </row>
    <row r="52" spans="1:7" x14ac:dyDescent="0.2">
      <c r="A52" s="675"/>
      <c r="B52" s="676" t="s">
        <v>119</v>
      </c>
      <c r="C52" s="677" t="str">
        <f>C41</f>
        <v>Bahan Presentasi</v>
      </c>
      <c r="D52" s="682"/>
      <c r="E52" s="683"/>
      <c r="F52" s="680"/>
      <c r="G52" s="674"/>
    </row>
    <row r="53" spans="1:7" x14ac:dyDescent="0.2">
      <c r="A53" s="675"/>
      <c r="B53" s="676"/>
      <c r="C53" s="677" t="s">
        <v>283</v>
      </c>
      <c r="D53" s="678" t="s">
        <v>340</v>
      </c>
      <c r="E53" s="686">
        <f>E41*E43</f>
        <v>0.2</v>
      </c>
      <c r="F53" s="706" t="s">
        <v>284</v>
      </c>
      <c r="G53" s="674"/>
    </row>
    <row r="54" spans="1:7" x14ac:dyDescent="0.2">
      <c r="A54" s="675"/>
      <c r="B54" s="676"/>
      <c r="C54" s="677" t="s">
        <v>281</v>
      </c>
      <c r="D54" s="678" t="s">
        <v>343</v>
      </c>
      <c r="E54" s="686">
        <f>E42*E41/E44/E45</f>
        <v>0.1</v>
      </c>
      <c r="F54" s="706" t="s">
        <v>344</v>
      </c>
      <c r="G54" s="674"/>
    </row>
    <row r="55" spans="1:7" x14ac:dyDescent="0.2">
      <c r="A55" s="675"/>
      <c r="B55" s="676"/>
      <c r="C55" s="677" t="s">
        <v>335</v>
      </c>
      <c r="D55" s="678" t="s">
        <v>345</v>
      </c>
      <c r="E55" s="686">
        <f>E41*E42/E46</f>
        <v>0.45454545454545453</v>
      </c>
      <c r="F55" s="706" t="s">
        <v>52</v>
      </c>
      <c r="G55" s="659"/>
    </row>
    <row r="56" spans="1:7" ht="13.5" thickBot="1" x14ac:dyDescent="0.25">
      <c r="A56" s="707"/>
      <c r="B56" s="708"/>
      <c r="C56" s="709" t="str">
        <f>C49</f>
        <v>Konsumsi Rapat</v>
      </c>
      <c r="D56" s="709"/>
      <c r="E56" s="969">
        <f>E49</f>
        <v>10</v>
      </c>
      <c r="F56" s="710" t="str">
        <f t="shared" ref="F56" si="1">F49</f>
        <v>buah</v>
      </c>
      <c r="G56" s="659"/>
    </row>
    <row r="57" spans="1:7" ht="13.5" thickBot="1" x14ac:dyDescent="0.25">
      <c r="A57" s="972" t="s">
        <v>685</v>
      </c>
      <c r="B57" s="973"/>
      <c r="C57" s="973"/>
      <c r="D57" s="973"/>
      <c r="E57" s="973"/>
      <c r="F57" s="974"/>
      <c r="G57" s="674"/>
    </row>
    <row r="58" spans="1:7" x14ac:dyDescent="0.2">
      <c r="A58" s="690"/>
      <c r="B58" s="691"/>
      <c r="C58" s="692"/>
      <c r="D58" s="693"/>
      <c r="E58" s="688"/>
      <c r="F58" s="674"/>
      <c r="G58" s="674"/>
    </row>
    <row r="59" spans="1:7" ht="13.5" thickBot="1" x14ac:dyDescent="0.25">
      <c r="A59" s="975" t="s">
        <v>664</v>
      </c>
      <c r="B59" s="975"/>
      <c r="C59" s="977" t="str">
        <f>AHSP!B39</f>
        <v>Evaluasi ROTW</v>
      </c>
      <c r="D59" s="977"/>
      <c r="E59" s="660"/>
      <c r="F59" s="661"/>
      <c r="G59" s="674"/>
    </row>
    <row r="60" spans="1:7" x14ac:dyDescent="0.2">
      <c r="A60" s="986" t="s">
        <v>21</v>
      </c>
      <c r="B60" s="987"/>
      <c r="C60" s="662" t="s">
        <v>22</v>
      </c>
      <c r="D60" s="662" t="s">
        <v>57</v>
      </c>
      <c r="E60" s="663" t="s">
        <v>407</v>
      </c>
      <c r="F60" s="664" t="s">
        <v>23</v>
      </c>
      <c r="G60" s="674"/>
    </row>
    <row r="61" spans="1:7" x14ac:dyDescent="0.2">
      <c r="A61" s="666"/>
      <c r="B61" s="667"/>
      <c r="C61" s="981" t="s">
        <v>220</v>
      </c>
      <c r="D61" s="982"/>
      <c r="E61" s="982"/>
      <c r="F61" s="988"/>
      <c r="G61" s="705"/>
    </row>
    <row r="62" spans="1:7" x14ac:dyDescent="0.2">
      <c r="A62" s="668"/>
      <c r="B62" s="667"/>
      <c r="C62" s="981" t="s">
        <v>220</v>
      </c>
      <c r="D62" s="982"/>
      <c r="E62" s="982"/>
      <c r="F62" s="988"/>
      <c r="G62" s="659"/>
    </row>
    <row r="63" spans="1:7" x14ac:dyDescent="0.2">
      <c r="A63" s="675"/>
      <c r="B63" s="669" t="s">
        <v>117</v>
      </c>
      <c r="C63" s="670" t="s">
        <v>188</v>
      </c>
      <c r="D63" s="671"/>
      <c r="E63" s="672"/>
      <c r="F63" s="673"/>
      <c r="G63" s="674"/>
    </row>
    <row r="64" spans="1:7" x14ac:dyDescent="0.2">
      <c r="A64" s="675"/>
      <c r="B64" s="676"/>
      <c r="C64" s="677" t="s">
        <v>672</v>
      </c>
      <c r="D64" s="678" t="s">
        <v>356</v>
      </c>
      <c r="E64" s="711">
        <v>10</v>
      </c>
      <c r="F64" s="680" t="s">
        <v>37</v>
      </c>
      <c r="G64" s="674"/>
    </row>
    <row r="65" spans="1:7" x14ac:dyDescent="0.2">
      <c r="A65" s="675"/>
      <c r="B65" s="676"/>
      <c r="C65" s="677" t="s">
        <v>669</v>
      </c>
      <c r="D65" s="678" t="s">
        <v>673</v>
      </c>
      <c r="E65" s="683">
        <f>E64</f>
        <v>10</v>
      </c>
      <c r="F65" s="680" t="s">
        <v>37</v>
      </c>
      <c r="G65" s="659"/>
    </row>
    <row r="66" spans="1:7" x14ac:dyDescent="0.2">
      <c r="A66" s="675"/>
      <c r="B66" s="676"/>
      <c r="C66" s="677"/>
      <c r="D66" s="678"/>
      <c r="E66" s="683"/>
      <c r="F66" s="680"/>
      <c r="G66" s="674"/>
    </row>
    <row r="67" spans="1:7" x14ac:dyDescent="0.2">
      <c r="A67" s="675"/>
      <c r="B67" s="676" t="s">
        <v>119</v>
      </c>
      <c r="C67" s="677" t="s">
        <v>214</v>
      </c>
      <c r="D67" s="682"/>
      <c r="E67" s="683"/>
      <c r="F67" s="680"/>
      <c r="G67" s="674"/>
    </row>
    <row r="68" spans="1:7" x14ac:dyDescent="0.2">
      <c r="A68" s="675"/>
      <c r="B68" s="676"/>
      <c r="C68" s="677" t="str">
        <f>C56</f>
        <v>Konsumsi Rapat</v>
      </c>
      <c r="D68" s="678" t="s">
        <v>674</v>
      </c>
      <c r="E68" s="684">
        <f>E65</f>
        <v>10</v>
      </c>
      <c r="F68" s="680" t="s">
        <v>52</v>
      </c>
      <c r="G68" s="674"/>
    </row>
    <row r="69" spans="1:7" x14ac:dyDescent="0.2">
      <c r="A69" s="675"/>
      <c r="B69" s="676"/>
      <c r="C69" s="677"/>
      <c r="D69" s="682"/>
      <c r="E69" s="683"/>
      <c r="F69" s="680"/>
      <c r="G69" s="674"/>
    </row>
    <row r="70" spans="1:7" x14ac:dyDescent="0.2">
      <c r="A70" s="668"/>
      <c r="B70" s="669"/>
      <c r="C70" s="685" t="s">
        <v>24</v>
      </c>
      <c r="D70" s="671"/>
      <c r="E70" s="672"/>
      <c r="F70" s="673"/>
      <c r="G70" s="674"/>
    </row>
    <row r="71" spans="1:7" x14ac:dyDescent="0.2">
      <c r="A71" s="675"/>
      <c r="B71" s="676" t="s">
        <v>117</v>
      </c>
      <c r="C71" s="677" t="s">
        <v>271</v>
      </c>
      <c r="D71" s="682"/>
      <c r="E71" s="683"/>
      <c r="F71" s="680"/>
      <c r="G71" s="674"/>
    </row>
    <row r="72" spans="1:7" x14ac:dyDescent="0.2">
      <c r="A72" s="675"/>
      <c r="B72" s="676"/>
      <c r="C72" s="677" t="str">
        <f t="shared" ref="C72:F72" si="2">C65</f>
        <v>Honor Rapat</v>
      </c>
      <c r="D72" s="682" t="str">
        <f t="shared" si="2"/>
        <v>Hr=P</v>
      </c>
      <c r="E72" s="686">
        <f t="shared" si="2"/>
        <v>10</v>
      </c>
      <c r="F72" s="687" t="str">
        <f t="shared" si="2"/>
        <v>OH</v>
      </c>
      <c r="G72" s="674"/>
    </row>
    <row r="73" spans="1:7" x14ac:dyDescent="0.2">
      <c r="A73" s="675"/>
      <c r="B73" s="676"/>
      <c r="C73" s="677"/>
      <c r="D73" s="682"/>
      <c r="E73" s="683"/>
      <c r="F73" s="680"/>
      <c r="G73" s="674"/>
    </row>
    <row r="74" spans="1:7" x14ac:dyDescent="0.2">
      <c r="A74" s="675"/>
      <c r="B74" s="676" t="s">
        <v>119</v>
      </c>
      <c r="C74" s="677" t="s">
        <v>114</v>
      </c>
      <c r="D74" s="682"/>
      <c r="E74" s="683"/>
      <c r="F74" s="680"/>
      <c r="G74" s="674"/>
    </row>
    <row r="75" spans="1:7" x14ac:dyDescent="0.2">
      <c r="A75" s="675"/>
      <c r="B75" s="676"/>
      <c r="C75" s="677" t="str">
        <f>C68</f>
        <v>Konsumsi Rapat</v>
      </c>
      <c r="D75" s="678" t="s">
        <v>675</v>
      </c>
      <c r="E75" s="684">
        <f>E68</f>
        <v>10</v>
      </c>
      <c r="F75" s="680" t="str">
        <f>F68</f>
        <v>buah</v>
      </c>
      <c r="G75" s="674"/>
    </row>
    <row r="76" spans="1:7" ht="13.5" thickBot="1" x14ac:dyDescent="0.25">
      <c r="A76" s="707"/>
      <c r="B76" s="708"/>
      <c r="C76" s="712"/>
      <c r="D76" s="713"/>
      <c r="E76" s="714"/>
      <c r="F76" s="715"/>
      <c r="G76" s="674"/>
    </row>
    <row r="77" spans="1:7" ht="13.5" thickBot="1" x14ac:dyDescent="0.25">
      <c r="A77" s="972" t="s">
        <v>685</v>
      </c>
      <c r="B77" s="973"/>
      <c r="C77" s="973"/>
      <c r="D77" s="973"/>
      <c r="E77" s="973"/>
      <c r="F77" s="974"/>
      <c r="G77" s="674"/>
    </row>
    <row r="78" spans="1:7" x14ac:dyDescent="0.2">
      <c r="A78" s="659"/>
      <c r="B78" s="659"/>
      <c r="C78" s="659"/>
      <c r="D78" s="659"/>
      <c r="E78" s="659"/>
      <c r="F78" s="659"/>
      <c r="G78" s="674"/>
    </row>
    <row r="79" spans="1:7" ht="13.5" thickBot="1" x14ac:dyDescent="0.25">
      <c r="A79" s="999" t="str">
        <f>AHSP!A53</f>
        <v>O.2.1a</v>
      </c>
      <c r="B79" s="999"/>
      <c r="C79" s="1011" t="str">
        <f>AHSP!B53</f>
        <v>Operasi Pintu Hidraulik/kabel Intake selama 1 jam</v>
      </c>
      <c r="D79" s="1011"/>
      <c r="E79" s="1011"/>
      <c r="F79" s="1011"/>
      <c r="G79" s="674"/>
    </row>
    <row r="80" spans="1:7" x14ac:dyDescent="0.2">
      <c r="A80" s="986" t="s">
        <v>21</v>
      </c>
      <c r="B80" s="987"/>
      <c r="C80" s="662" t="s">
        <v>22</v>
      </c>
      <c r="D80" s="662" t="s">
        <v>57</v>
      </c>
      <c r="E80" s="663" t="s">
        <v>407</v>
      </c>
      <c r="F80" s="664" t="s">
        <v>23</v>
      </c>
      <c r="G80" s="674"/>
    </row>
    <row r="81" spans="1:7" x14ac:dyDescent="0.2">
      <c r="A81" s="666"/>
      <c r="B81" s="667"/>
      <c r="C81" s="981" t="s">
        <v>220</v>
      </c>
      <c r="D81" s="982"/>
      <c r="E81" s="982"/>
      <c r="F81" s="988"/>
      <c r="G81" s="674"/>
    </row>
    <row r="82" spans="1:7" x14ac:dyDescent="0.2">
      <c r="A82" s="716"/>
      <c r="B82" s="717" t="s">
        <v>117</v>
      </c>
      <c r="C82" s="718" t="s">
        <v>198</v>
      </c>
      <c r="D82" s="719" t="s">
        <v>31</v>
      </c>
      <c r="E82" s="720">
        <v>10</v>
      </c>
      <c r="F82" s="721" t="s">
        <v>199</v>
      </c>
      <c r="G82" s="674"/>
    </row>
    <row r="83" spans="1:7" x14ac:dyDescent="0.2">
      <c r="A83" s="675"/>
      <c r="B83" s="722" t="s">
        <v>119</v>
      </c>
      <c r="C83" s="723" t="s">
        <v>200</v>
      </c>
      <c r="D83" s="724" t="s">
        <v>201</v>
      </c>
      <c r="E83" s="720">
        <v>3.2000000000000001E-2</v>
      </c>
      <c r="F83" s="680" t="str">
        <f>F82</f>
        <v>liter/jam</v>
      </c>
      <c r="G83" s="674"/>
    </row>
    <row r="84" spans="1:7" x14ac:dyDescent="0.2">
      <c r="A84" s="725"/>
      <c r="B84" s="726"/>
      <c r="C84" s="727"/>
      <c r="D84" s="728"/>
      <c r="E84" s="729"/>
      <c r="F84" s="730"/>
      <c r="G84" s="674"/>
    </row>
    <row r="85" spans="1:7" x14ac:dyDescent="0.2">
      <c r="A85" s="668"/>
      <c r="B85" s="669"/>
      <c r="C85" s="981" t="s">
        <v>24</v>
      </c>
      <c r="D85" s="982"/>
      <c r="E85" s="982"/>
      <c r="F85" s="988"/>
      <c r="G85" s="674"/>
    </row>
    <row r="86" spans="1:7" x14ac:dyDescent="0.2">
      <c r="A86" s="675"/>
      <c r="B86" s="731" t="s">
        <v>117</v>
      </c>
      <c r="C86" s="723" t="s">
        <v>214</v>
      </c>
      <c r="D86" s="724"/>
      <c r="E86" s="732"/>
      <c r="F86" s="680"/>
      <c r="G86" s="674"/>
    </row>
    <row r="87" spans="1:7" x14ac:dyDescent="0.2">
      <c r="A87" s="675"/>
      <c r="B87" s="731"/>
      <c r="C87" s="677" t="s">
        <v>167</v>
      </c>
      <c r="D87" s="733" t="s">
        <v>31</v>
      </c>
      <c r="E87" s="734">
        <f>E82</f>
        <v>10</v>
      </c>
      <c r="F87" s="680" t="s">
        <v>38</v>
      </c>
      <c r="G87" s="674"/>
    </row>
    <row r="88" spans="1:7" ht="13.5" thickBot="1" x14ac:dyDescent="0.25">
      <c r="A88" s="707"/>
      <c r="B88" s="735"/>
      <c r="C88" s="712" t="s">
        <v>200</v>
      </c>
      <c r="D88" s="710" t="s">
        <v>201</v>
      </c>
      <c r="E88" s="736">
        <f>E83</f>
        <v>3.2000000000000001E-2</v>
      </c>
      <c r="F88" s="715" t="s">
        <v>107</v>
      </c>
      <c r="G88" s="674"/>
    </row>
    <row r="89" spans="1:7" ht="13.5" thickBot="1" x14ac:dyDescent="0.25">
      <c r="A89" s="972" t="s">
        <v>685</v>
      </c>
      <c r="B89" s="973"/>
      <c r="C89" s="973"/>
      <c r="D89" s="973"/>
      <c r="E89" s="973"/>
      <c r="F89" s="974"/>
      <c r="G89" s="665"/>
    </row>
    <row r="90" spans="1:7" x14ac:dyDescent="0.2">
      <c r="A90" s="690"/>
      <c r="B90" s="691"/>
      <c r="C90" s="692"/>
      <c r="D90" s="737"/>
      <c r="E90" s="688"/>
      <c r="F90" s="674"/>
      <c r="G90" s="659"/>
    </row>
    <row r="91" spans="1:7" ht="13.5" thickBot="1" x14ac:dyDescent="0.25">
      <c r="A91" s="975" t="str">
        <f>AHSP!A69</f>
        <v>o.2.1b</v>
      </c>
      <c r="B91" s="975"/>
      <c r="C91" s="977" t="str">
        <f>AHSP!B69</f>
        <v>Operasi Pintu Intake (Stangdrat)</v>
      </c>
      <c r="D91" s="977"/>
      <c r="E91" s="977"/>
      <c r="F91" s="977"/>
      <c r="G91" s="674"/>
    </row>
    <row r="92" spans="1:7" x14ac:dyDescent="0.2">
      <c r="A92" s="986" t="s">
        <v>21</v>
      </c>
      <c r="B92" s="987"/>
      <c r="C92" s="662" t="s">
        <v>22</v>
      </c>
      <c r="D92" s="662" t="s">
        <v>57</v>
      </c>
      <c r="E92" s="663" t="s">
        <v>407</v>
      </c>
      <c r="F92" s="664" t="s">
        <v>23</v>
      </c>
      <c r="G92" s="674"/>
    </row>
    <row r="93" spans="1:7" s="740" customFormat="1" x14ac:dyDescent="0.2">
      <c r="A93" s="738"/>
      <c r="B93" s="739"/>
      <c r="C93" s="1008" t="s">
        <v>220</v>
      </c>
      <c r="D93" s="1009"/>
      <c r="E93" s="1009"/>
      <c r="F93" s="1010"/>
      <c r="G93" s="674"/>
    </row>
    <row r="94" spans="1:7" ht="13.5" thickBot="1" x14ac:dyDescent="0.25">
      <c r="A94" s="707"/>
      <c r="B94" s="741" t="s">
        <v>117</v>
      </c>
      <c r="C94" s="742" t="s">
        <v>200</v>
      </c>
      <c r="D94" s="743" t="s">
        <v>201</v>
      </c>
      <c r="E94" s="744">
        <v>3</v>
      </c>
      <c r="F94" s="715" t="s">
        <v>611</v>
      </c>
      <c r="G94" s="674"/>
    </row>
    <row r="95" spans="1:7" ht="13.5" thickBot="1" x14ac:dyDescent="0.25">
      <c r="A95" s="972" t="s">
        <v>685</v>
      </c>
      <c r="B95" s="973"/>
      <c r="C95" s="973"/>
      <c r="D95" s="973"/>
      <c r="E95" s="973"/>
      <c r="F95" s="974"/>
      <c r="G95" s="674"/>
    </row>
    <row r="96" spans="1:7" x14ac:dyDescent="0.2">
      <c r="A96" s="690"/>
      <c r="B96" s="691"/>
      <c r="C96" s="692"/>
      <c r="D96" s="737"/>
      <c r="E96" s="688"/>
      <c r="F96" s="674"/>
      <c r="G96" s="674"/>
    </row>
    <row r="97" spans="1:7" ht="13.5" thickBot="1" x14ac:dyDescent="0.25">
      <c r="A97" s="999" t="str">
        <f>AHSP!A84</f>
        <v>O.2.2</v>
      </c>
      <c r="B97" s="999"/>
      <c r="C97" s="1011" t="str">
        <f>AHSP!B84</f>
        <v>Operasi Peralatan HM Outlet</v>
      </c>
      <c r="D97" s="1011"/>
      <c r="E97" s="1011"/>
      <c r="F97" s="1011"/>
      <c r="G97" s="674"/>
    </row>
    <row r="98" spans="1:7" x14ac:dyDescent="0.2">
      <c r="A98" s="986" t="s">
        <v>21</v>
      </c>
      <c r="B98" s="987"/>
      <c r="C98" s="662" t="s">
        <v>22</v>
      </c>
      <c r="D98" s="662" t="s">
        <v>57</v>
      </c>
      <c r="E98" s="663" t="s">
        <v>407</v>
      </c>
      <c r="F98" s="664" t="s">
        <v>23</v>
      </c>
      <c r="G98" s="674"/>
    </row>
    <row r="99" spans="1:7" x14ac:dyDescent="0.2">
      <c r="A99" s="666"/>
      <c r="B99" s="667"/>
      <c r="C99" s="981" t="s">
        <v>220</v>
      </c>
      <c r="D99" s="982"/>
      <c r="E99" s="982"/>
      <c r="F99" s="988"/>
      <c r="G99" s="674"/>
    </row>
    <row r="100" spans="1:7" x14ac:dyDescent="0.2">
      <c r="A100" s="716"/>
      <c r="B100" s="717" t="s">
        <v>117</v>
      </c>
      <c r="C100" s="718" t="s">
        <v>198</v>
      </c>
      <c r="D100" s="719" t="s">
        <v>31</v>
      </c>
      <c r="E100" s="720">
        <v>10</v>
      </c>
      <c r="F100" s="721" t="s">
        <v>199</v>
      </c>
      <c r="G100" s="674"/>
    </row>
    <row r="101" spans="1:7" x14ac:dyDescent="0.2">
      <c r="A101" s="675"/>
      <c r="B101" s="722" t="s">
        <v>119</v>
      </c>
      <c r="C101" s="723" t="s">
        <v>200</v>
      </c>
      <c r="D101" s="724" t="s">
        <v>201</v>
      </c>
      <c r="E101" s="720">
        <v>0.03</v>
      </c>
      <c r="F101" s="680" t="str">
        <f>F100</f>
        <v>liter/jam</v>
      </c>
      <c r="G101" s="674"/>
    </row>
    <row r="102" spans="1:7" x14ac:dyDescent="0.2">
      <c r="A102" s="725"/>
      <c r="B102" s="726"/>
      <c r="C102" s="727"/>
      <c r="D102" s="728"/>
      <c r="E102" s="729"/>
      <c r="F102" s="730"/>
      <c r="G102" s="674"/>
    </row>
    <row r="103" spans="1:7" x14ac:dyDescent="0.2">
      <c r="A103" s="668"/>
      <c r="B103" s="669"/>
      <c r="C103" s="981" t="s">
        <v>24</v>
      </c>
      <c r="D103" s="982"/>
      <c r="E103" s="982"/>
      <c r="F103" s="988"/>
      <c r="G103" s="674"/>
    </row>
    <row r="104" spans="1:7" s="689" customFormat="1" x14ac:dyDescent="0.2">
      <c r="A104" s="675"/>
      <c r="B104" s="731" t="s">
        <v>117</v>
      </c>
      <c r="C104" s="723" t="s">
        <v>214</v>
      </c>
      <c r="D104" s="724"/>
      <c r="E104" s="732"/>
      <c r="F104" s="680"/>
      <c r="G104" s="674"/>
    </row>
    <row r="105" spans="1:7" x14ac:dyDescent="0.2">
      <c r="A105" s="675"/>
      <c r="B105" s="731"/>
      <c r="C105" s="677" t="s">
        <v>167</v>
      </c>
      <c r="D105" s="733" t="s">
        <v>31</v>
      </c>
      <c r="E105" s="734">
        <f>E100</f>
        <v>10</v>
      </c>
      <c r="F105" s="680" t="s">
        <v>38</v>
      </c>
      <c r="G105" s="674"/>
    </row>
    <row r="106" spans="1:7" ht="13.5" thickBot="1" x14ac:dyDescent="0.25">
      <c r="A106" s="707"/>
      <c r="B106" s="735"/>
      <c r="C106" s="712" t="s">
        <v>200</v>
      </c>
      <c r="D106" s="710" t="s">
        <v>201</v>
      </c>
      <c r="E106" s="736">
        <f>E101</f>
        <v>0.03</v>
      </c>
      <c r="F106" s="715" t="s">
        <v>107</v>
      </c>
      <c r="G106" s="674"/>
    </row>
    <row r="107" spans="1:7" ht="13.5" thickBot="1" x14ac:dyDescent="0.25">
      <c r="A107" s="972" t="s">
        <v>685</v>
      </c>
      <c r="B107" s="973"/>
      <c r="C107" s="973"/>
      <c r="D107" s="973"/>
      <c r="E107" s="973"/>
      <c r="F107" s="974"/>
      <c r="G107" s="674"/>
    </row>
    <row r="108" spans="1:7" x14ac:dyDescent="0.2">
      <c r="A108" s="690"/>
      <c r="B108" s="691"/>
      <c r="C108" s="692"/>
      <c r="D108" s="737"/>
      <c r="E108" s="688"/>
      <c r="F108" s="674"/>
      <c r="G108" s="674"/>
    </row>
    <row r="109" spans="1:7" ht="13.5" thickBot="1" x14ac:dyDescent="0.25">
      <c r="A109" s="999" t="str">
        <f>AHSP!A99</f>
        <v>O.2.3a</v>
      </c>
      <c r="B109" s="999"/>
      <c r="C109" s="1011" t="str">
        <f>AHSP!B99</f>
        <v>Operasi Peralatan  Pintu Spillway (Hidraulik)</v>
      </c>
      <c r="D109" s="1011"/>
      <c r="E109" s="1011"/>
      <c r="F109" s="1011"/>
      <c r="G109" s="688"/>
    </row>
    <row r="110" spans="1:7" x14ac:dyDescent="0.2">
      <c r="A110" s="986" t="s">
        <v>21</v>
      </c>
      <c r="B110" s="987"/>
      <c r="C110" s="662" t="s">
        <v>22</v>
      </c>
      <c r="D110" s="662" t="s">
        <v>57</v>
      </c>
      <c r="E110" s="663" t="s">
        <v>407</v>
      </c>
      <c r="F110" s="664" t="s">
        <v>23</v>
      </c>
      <c r="G110" s="688"/>
    </row>
    <row r="111" spans="1:7" x14ac:dyDescent="0.2">
      <c r="A111" s="666"/>
      <c r="B111" s="667"/>
      <c r="C111" s="981" t="s">
        <v>220</v>
      </c>
      <c r="D111" s="982"/>
      <c r="E111" s="982"/>
      <c r="F111" s="988"/>
      <c r="G111" s="688"/>
    </row>
    <row r="112" spans="1:7" x14ac:dyDescent="0.2">
      <c r="A112" s="716"/>
      <c r="B112" s="717" t="s">
        <v>117</v>
      </c>
      <c r="C112" s="718" t="s">
        <v>198</v>
      </c>
      <c r="D112" s="719" t="s">
        <v>31</v>
      </c>
      <c r="E112" s="720">
        <v>10</v>
      </c>
      <c r="F112" s="721" t="s">
        <v>199</v>
      </c>
      <c r="G112" s="674"/>
    </row>
    <row r="113" spans="1:7" x14ac:dyDescent="0.2">
      <c r="A113" s="675"/>
      <c r="B113" s="722" t="s">
        <v>119</v>
      </c>
      <c r="C113" s="723" t="s">
        <v>200</v>
      </c>
      <c r="D113" s="724" t="s">
        <v>201</v>
      </c>
      <c r="E113" s="720">
        <v>0.03</v>
      </c>
      <c r="F113" s="680" t="str">
        <f>F112</f>
        <v>liter/jam</v>
      </c>
      <c r="G113" s="674"/>
    </row>
    <row r="114" spans="1:7" x14ac:dyDescent="0.2">
      <c r="A114" s="725"/>
      <c r="B114" s="726"/>
      <c r="C114" s="727"/>
      <c r="D114" s="728"/>
      <c r="E114" s="729"/>
      <c r="F114" s="730"/>
      <c r="G114" s="674"/>
    </row>
    <row r="115" spans="1:7" x14ac:dyDescent="0.2">
      <c r="A115" s="668"/>
      <c r="B115" s="669"/>
      <c r="C115" s="981" t="s">
        <v>24</v>
      </c>
      <c r="D115" s="982"/>
      <c r="E115" s="982"/>
      <c r="F115" s="988"/>
      <c r="G115" s="674"/>
    </row>
    <row r="116" spans="1:7" x14ac:dyDescent="0.2">
      <c r="A116" s="675"/>
      <c r="B116" s="731" t="s">
        <v>117</v>
      </c>
      <c r="C116" s="723" t="s">
        <v>214</v>
      </c>
      <c r="D116" s="724"/>
      <c r="E116" s="732"/>
      <c r="F116" s="680"/>
      <c r="G116" s="674"/>
    </row>
    <row r="117" spans="1:7" x14ac:dyDescent="0.2">
      <c r="A117" s="675"/>
      <c r="B117" s="731"/>
      <c r="C117" s="677" t="s">
        <v>167</v>
      </c>
      <c r="D117" s="733" t="s">
        <v>31</v>
      </c>
      <c r="E117" s="734">
        <f>E112</f>
        <v>10</v>
      </c>
      <c r="F117" s="680" t="s">
        <v>38</v>
      </c>
      <c r="G117" s="674"/>
    </row>
    <row r="118" spans="1:7" ht="13.5" thickBot="1" x14ac:dyDescent="0.25">
      <c r="A118" s="707"/>
      <c r="B118" s="735"/>
      <c r="C118" s="712" t="s">
        <v>200</v>
      </c>
      <c r="D118" s="710" t="s">
        <v>201</v>
      </c>
      <c r="E118" s="736">
        <f>E113</f>
        <v>0.03</v>
      </c>
      <c r="F118" s="715" t="s">
        <v>107</v>
      </c>
      <c r="G118" s="674"/>
    </row>
    <row r="119" spans="1:7" ht="13.5" thickBot="1" x14ac:dyDescent="0.25">
      <c r="A119" s="972" t="s">
        <v>685</v>
      </c>
      <c r="B119" s="973"/>
      <c r="C119" s="973"/>
      <c r="D119" s="973"/>
      <c r="E119" s="973"/>
      <c r="F119" s="974"/>
      <c r="G119" s="674"/>
    </row>
    <row r="120" spans="1:7" x14ac:dyDescent="0.2">
      <c r="A120" s="690"/>
      <c r="B120" s="691"/>
      <c r="C120" s="692"/>
      <c r="D120" s="737"/>
      <c r="E120" s="688"/>
      <c r="F120" s="674"/>
      <c r="G120" s="745"/>
    </row>
    <row r="121" spans="1:7" ht="13.5" thickBot="1" x14ac:dyDescent="0.25">
      <c r="A121" s="999" t="str">
        <f>AHSP!A114</f>
        <v>O.2.3b</v>
      </c>
      <c r="B121" s="999"/>
      <c r="C121" s="1011" t="str">
        <f>AHSP!B114</f>
        <v>Operasi Peralatan  Pintu Spillway (Stangdrat)</v>
      </c>
      <c r="D121" s="1011"/>
      <c r="E121" s="1011"/>
      <c r="F121" s="1011"/>
      <c r="G121" s="659"/>
    </row>
    <row r="122" spans="1:7" x14ac:dyDescent="0.2">
      <c r="A122" s="986" t="s">
        <v>21</v>
      </c>
      <c r="B122" s="987"/>
      <c r="C122" s="662" t="s">
        <v>22</v>
      </c>
      <c r="D122" s="662" t="s">
        <v>57</v>
      </c>
      <c r="E122" s="663" t="s">
        <v>407</v>
      </c>
      <c r="F122" s="664" t="s">
        <v>23</v>
      </c>
      <c r="G122" s="674"/>
    </row>
    <row r="123" spans="1:7" x14ac:dyDescent="0.2">
      <c r="A123" s="666"/>
      <c r="B123" s="667"/>
      <c r="C123" s="981" t="s">
        <v>220</v>
      </c>
      <c r="D123" s="982"/>
      <c r="E123" s="982"/>
      <c r="F123" s="988"/>
      <c r="G123" s="674"/>
    </row>
    <row r="124" spans="1:7" ht="13.5" thickBot="1" x14ac:dyDescent="0.25">
      <c r="A124" s="707"/>
      <c r="B124" s="741" t="s">
        <v>117</v>
      </c>
      <c r="C124" s="742" t="s">
        <v>200</v>
      </c>
      <c r="D124" s="743" t="s">
        <v>201</v>
      </c>
      <c r="E124" s="744">
        <v>3</v>
      </c>
      <c r="F124" s="715" t="s">
        <v>611</v>
      </c>
    </row>
    <row r="125" spans="1:7" ht="13.5" thickBot="1" x14ac:dyDescent="0.25">
      <c r="A125" s="972" t="s">
        <v>685</v>
      </c>
      <c r="B125" s="973"/>
      <c r="C125" s="973"/>
      <c r="D125" s="973"/>
      <c r="E125" s="973"/>
      <c r="F125" s="974"/>
      <c r="G125" s="665"/>
    </row>
    <row r="126" spans="1:7" x14ac:dyDescent="0.2">
      <c r="A126" s="690"/>
      <c r="B126" s="691"/>
      <c r="C126" s="692"/>
      <c r="D126" s="737"/>
      <c r="E126" s="688"/>
      <c r="F126" s="674"/>
      <c r="G126" s="665"/>
    </row>
    <row r="127" spans="1:7" ht="13.5" thickBot="1" x14ac:dyDescent="0.25">
      <c r="A127" s="975" t="str">
        <f>AHSP!A129</f>
        <v>O.2.4.</v>
      </c>
      <c r="B127" s="975"/>
      <c r="C127" s="977" t="str">
        <f>AHSP!B129</f>
        <v>Pengoperasian Peralatan HM Pintu Emergency Spillway</v>
      </c>
      <c r="D127" s="977"/>
      <c r="E127" s="977"/>
      <c r="F127" s="977"/>
      <c r="G127" s="659"/>
    </row>
    <row r="128" spans="1:7" x14ac:dyDescent="0.2">
      <c r="A128" s="986" t="s">
        <v>21</v>
      </c>
      <c r="B128" s="987"/>
      <c r="C128" s="662" t="s">
        <v>22</v>
      </c>
      <c r="D128" s="662" t="s">
        <v>57</v>
      </c>
      <c r="E128" s="663" t="s">
        <v>407</v>
      </c>
      <c r="F128" s="664" t="s">
        <v>23</v>
      </c>
      <c r="G128" s="674"/>
    </row>
    <row r="129" spans="1:7" x14ac:dyDescent="0.2">
      <c r="A129" s="738"/>
      <c r="B129" s="739"/>
      <c r="C129" s="1008" t="s">
        <v>220</v>
      </c>
      <c r="D129" s="1009"/>
      <c r="E129" s="1009"/>
      <c r="F129" s="1010"/>
      <c r="G129" s="674"/>
    </row>
    <row r="130" spans="1:7" x14ac:dyDescent="0.2">
      <c r="A130" s="716"/>
      <c r="B130" s="717" t="s">
        <v>117</v>
      </c>
      <c r="C130" s="718" t="s">
        <v>198</v>
      </c>
      <c r="D130" s="719" t="s">
        <v>31</v>
      </c>
      <c r="E130" s="720">
        <v>10</v>
      </c>
      <c r="F130" s="721" t="s">
        <v>199</v>
      </c>
      <c r="G130" s="674"/>
    </row>
    <row r="131" spans="1:7" x14ac:dyDescent="0.2">
      <c r="A131" s="675"/>
      <c r="B131" s="722" t="s">
        <v>119</v>
      </c>
      <c r="C131" s="723" t="s">
        <v>200</v>
      </c>
      <c r="D131" s="724" t="s">
        <v>201</v>
      </c>
      <c r="E131" s="720">
        <v>0.03</v>
      </c>
      <c r="F131" s="680" t="str">
        <f>F130</f>
        <v>liter/jam</v>
      </c>
      <c r="G131" s="674"/>
    </row>
    <row r="132" spans="1:7" x14ac:dyDescent="0.2">
      <c r="A132" s="725"/>
      <c r="B132" s="726"/>
      <c r="C132" s="727"/>
      <c r="D132" s="728"/>
      <c r="E132" s="729"/>
      <c r="F132" s="730"/>
      <c r="G132" s="674"/>
    </row>
    <row r="133" spans="1:7" ht="15" customHeight="1" x14ac:dyDescent="0.2">
      <c r="A133" s="668"/>
      <c r="B133" s="669"/>
      <c r="C133" s="981" t="s">
        <v>24</v>
      </c>
      <c r="D133" s="982"/>
      <c r="E133" s="982"/>
      <c r="F133" s="988"/>
      <c r="G133" s="747"/>
    </row>
    <row r="134" spans="1:7" x14ac:dyDescent="0.2">
      <c r="A134" s="675"/>
      <c r="B134" s="731" t="s">
        <v>117</v>
      </c>
      <c r="C134" s="723" t="s">
        <v>214</v>
      </c>
      <c r="D134" s="724"/>
      <c r="E134" s="732"/>
      <c r="F134" s="680"/>
      <c r="G134" s="747"/>
    </row>
    <row r="135" spans="1:7" x14ac:dyDescent="0.2">
      <c r="A135" s="675"/>
      <c r="B135" s="731"/>
      <c r="C135" s="677" t="s">
        <v>167</v>
      </c>
      <c r="D135" s="733" t="s">
        <v>31</v>
      </c>
      <c r="E135" s="734">
        <f>E130</f>
        <v>10</v>
      </c>
      <c r="F135" s="680" t="s">
        <v>38</v>
      </c>
      <c r="G135" s="747"/>
    </row>
    <row r="136" spans="1:7" ht="13.5" thickBot="1" x14ac:dyDescent="0.25">
      <c r="A136" s="707"/>
      <c r="B136" s="735"/>
      <c r="C136" s="712" t="s">
        <v>200</v>
      </c>
      <c r="D136" s="710" t="s">
        <v>201</v>
      </c>
      <c r="E136" s="736">
        <f>E131</f>
        <v>0.03</v>
      </c>
      <c r="F136" s="715" t="s">
        <v>107</v>
      </c>
      <c r="G136" s="747"/>
    </row>
    <row r="137" spans="1:7" ht="13.5" thickBot="1" x14ac:dyDescent="0.25">
      <c r="A137" s="972" t="s">
        <v>685</v>
      </c>
      <c r="B137" s="973"/>
      <c r="C137" s="973"/>
      <c r="D137" s="973"/>
      <c r="E137" s="973"/>
      <c r="F137" s="974"/>
      <c r="G137" s="747"/>
    </row>
    <row r="138" spans="1:7" x14ac:dyDescent="0.2">
      <c r="A138" s="690"/>
      <c r="B138" s="691"/>
      <c r="C138" s="692"/>
      <c r="D138" s="737"/>
      <c r="E138" s="688"/>
      <c r="F138" s="674"/>
      <c r="G138" s="747"/>
    </row>
    <row r="139" spans="1:7" ht="13.5" thickBot="1" x14ac:dyDescent="0.25">
      <c r="A139" s="748"/>
      <c r="B139" s="749" t="str">
        <f>AHSP!A144</f>
        <v>O.3.1</v>
      </c>
      <c r="C139" s="93" t="str">
        <f>'OP TAHUNAN'!D22</f>
        <v>Kebutuhan Rutin</v>
      </c>
      <c r="D139" s="750"/>
      <c r="E139" s="751"/>
      <c r="F139" s="665"/>
      <c r="G139" s="674"/>
    </row>
    <row r="140" spans="1:7" ht="13.5" thickBot="1" x14ac:dyDescent="0.25">
      <c r="A140" s="986" t="s">
        <v>21</v>
      </c>
      <c r="B140" s="987"/>
      <c r="C140" s="662" t="s">
        <v>22</v>
      </c>
      <c r="D140" s="662" t="s">
        <v>57</v>
      </c>
      <c r="E140" s="663" t="s">
        <v>407</v>
      </c>
      <c r="F140" s="664" t="s">
        <v>23</v>
      </c>
      <c r="G140" s="674"/>
    </row>
    <row r="141" spans="1:7" x14ac:dyDescent="0.2">
      <c r="A141" s="752"/>
      <c r="B141" s="753"/>
      <c r="C141" s="1021" t="s">
        <v>221</v>
      </c>
      <c r="D141" s="1021"/>
      <c r="E141" s="1021"/>
      <c r="F141" s="1022"/>
      <c r="G141" s="674"/>
    </row>
    <row r="142" spans="1:7" x14ac:dyDescent="0.2">
      <c r="A142" s="668"/>
      <c r="B142" s="669" t="s">
        <v>117</v>
      </c>
      <c r="C142" s="94" t="s">
        <v>374</v>
      </c>
      <c r="D142" s="671"/>
      <c r="E142" s="754">
        <v>1</v>
      </c>
      <c r="F142" s="673" t="s">
        <v>106</v>
      </c>
      <c r="G142" s="674"/>
    </row>
    <row r="143" spans="1:7" s="689" customFormat="1" x14ac:dyDescent="0.2">
      <c r="A143" s="675"/>
      <c r="B143" s="676"/>
      <c r="C143" s="91" t="s">
        <v>632</v>
      </c>
      <c r="D143" s="682"/>
      <c r="E143" s="755">
        <v>1</v>
      </c>
      <c r="F143" s="680" t="s">
        <v>106</v>
      </c>
      <c r="G143" s="756"/>
    </row>
    <row r="144" spans="1:7" x14ac:dyDescent="0.2">
      <c r="A144" s="675"/>
      <c r="B144" s="676" t="s">
        <v>119</v>
      </c>
      <c r="C144" s="91" t="s">
        <v>619</v>
      </c>
      <c r="D144" s="682"/>
      <c r="E144" s="755">
        <v>1</v>
      </c>
      <c r="F144" s="680" t="s">
        <v>106</v>
      </c>
      <c r="G144" s="674"/>
    </row>
    <row r="145" spans="1:7" x14ac:dyDescent="0.2">
      <c r="A145" s="675"/>
      <c r="B145" s="676" t="s">
        <v>121</v>
      </c>
      <c r="C145" s="91" t="s">
        <v>376</v>
      </c>
      <c r="D145" s="682"/>
      <c r="E145" s="755">
        <v>1</v>
      </c>
      <c r="F145" s="680" t="s">
        <v>106</v>
      </c>
      <c r="G145" s="674"/>
    </row>
    <row r="146" spans="1:7" x14ac:dyDescent="0.2">
      <c r="A146" s="675"/>
      <c r="B146" s="676" t="s">
        <v>123</v>
      </c>
      <c r="C146" s="91" t="s">
        <v>369</v>
      </c>
      <c r="D146" s="682" t="s">
        <v>371</v>
      </c>
      <c r="E146" s="755">
        <v>60</v>
      </c>
      <c r="F146" s="680" t="s">
        <v>37</v>
      </c>
      <c r="G146" s="674"/>
    </row>
    <row r="147" spans="1:7" x14ac:dyDescent="0.2">
      <c r="A147" s="675"/>
      <c r="B147" s="676" t="s">
        <v>61</v>
      </c>
      <c r="C147" s="91" t="s">
        <v>396</v>
      </c>
      <c r="D147" s="682"/>
      <c r="E147" s="755">
        <v>1</v>
      </c>
      <c r="F147" s="680" t="s">
        <v>106</v>
      </c>
      <c r="G147" s="674"/>
    </row>
    <row r="148" spans="1:7" ht="13.5" thickBot="1" x14ac:dyDescent="0.25">
      <c r="A148" s="707"/>
      <c r="B148" s="708" t="s">
        <v>61</v>
      </c>
      <c r="C148" s="95" t="s">
        <v>370</v>
      </c>
      <c r="D148" s="757" t="s">
        <v>372</v>
      </c>
      <c r="E148" s="758">
        <v>270</v>
      </c>
      <c r="F148" s="715" t="s">
        <v>37</v>
      </c>
      <c r="G148" s="674"/>
    </row>
    <row r="149" spans="1:7" ht="13.5" thickBot="1" x14ac:dyDescent="0.25">
      <c r="A149" s="972" t="s">
        <v>685</v>
      </c>
      <c r="B149" s="973"/>
      <c r="C149" s="973"/>
      <c r="D149" s="973"/>
      <c r="E149" s="973"/>
      <c r="F149" s="974"/>
      <c r="G149" s="674"/>
    </row>
    <row r="150" spans="1:7" x14ac:dyDescent="0.2">
      <c r="G150" s="705"/>
    </row>
    <row r="151" spans="1:7" ht="13.5" thickBot="1" x14ac:dyDescent="0.25">
      <c r="A151" s="975" t="str">
        <f>AHSP!A163</f>
        <v>O.3.2</v>
      </c>
      <c r="B151" s="975"/>
      <c r="C151" s="977" t="s">
        <v>553</v>
      </c>
      <c r="D151" s="977"/>
      <c r="E151" s="977"/>
      <c r="F151" s="977"/>
      <c r="G151" s="659"/>
    </row>
    <row r="152" spans="1:7" x14ac:dyDescent="0.2">
      <c r="A152" s="986" t="s">
        <v>21</v>
      </c>
      <c r="B152" s="987"/>
      <c r="C152" s="662" t="s">
        <v>22</v>
      </c>
      <c r="D152" s="662" t="s">
        <v>57</v>
      </c>
      <c r="E152" s="663" t="s">
        <v>407</v>
      </c>
      <c r="F152" s="664" t="s">
        <v>23</v>
      </c>
      <c r="G152" s="674"/>
    </row>
    <row r="153" spans="1:7" x14ac:dyDescent="0.2">
      <c r="A153" s="666"/>
      <c r="B153" s="667"/>
      <c r="C153" s="981" t="s">
        <v>220</v>
      </c>
      <c r="D153" s="982"/>
      <c r="E153" s="982"/>
      <c r="F153" s="988"/>
      <c r="G153" s="674"/>
    </row>
    <row r="154" spans="1:7" x14ac:dyDescent="0.2">
      <c r="A154" s="668"/>
      <c r="B154" s="761" t="s">
        <v>117</v>
      </c>
      <c r="C154" s="762" t="s">
        <v>171</v>
      </c>
      <c r="D154" s="763" t="s">
        <v>172</v>
      </c>
      <c r="E154" s="764">
        <f>'OP TAHUNAN'!G23</f>
        <v>3</v>
      </c>
      <c r="F154" s="673" t="s">
        <v>165</v>
      </c>
      <c r="G154" s="674"/>
    </row>
    <row r="155" spans="1:7" x14ac:dyDescent="0.2">
      <c r="A155" s="675"/>
      <c r="B155" s="722"/>
      <c r="C155" s="723" t="s">
        <v>173</v>
      </c>
      <c r="D155" s="678" t="s">
        <v>174</v>
      </c>
      <c r="E155" s="765">
        <v>50</v>
      </c>
      <c r="F155" s="680" t="s">
        <v>175</v>
      </c>
      <c r="G155" s="674"/>
    </row>
    <row r="156" spans="1:7" s="689" customFormat="1" x14ac:dyDescent="0.2">
      <c r="A156" s="675"/>
      <c r="B156" s="722"/>
      <c r="C156" s="723" t="s">
        <v>176</v>
      </c>
      <c r="D156" s="678" t="s">
        <v>177</v>
      </c>
      <c r="E156" s="765">
        <v>10</v>
      </c>
      <c r="F156" s="680" t="s">
        <v>165</v>
      </c>
      <c r="G156" s="674"/>
    </row>
    <row r="157" spans="1:7" x14ac:dyDescent="0.2">
      <c r="A157" s="675"/>
      <c r="B157" s="722" t="s">
        <v>119</v>
      </c>
      <c r="C157" s="723" t="s">
        <v>178</v>
      </c>
      <c r="D157" s="678" t="s">
        <v>179</v>
      </c>
      <c r="E157" s="766">
        <f>'OP TAHUNAN'!H23</f>
        <v>3</v>
      </c>
      <c r="F157" s="680" t="s">
        <v>165</v>
      </c>
      <c r="G157" s="674"/>
    </row>
    <row r="158" spans="1:7" x14ac:dyDescent="0.2">
      <c r="A158" s="675"/>
      <c r="B158" s="722"/>
      <c r="C158" s="723" t="s">
        <v>180</v>
      </c>
      <c r="D158" s="678" t="s">
        <v>181</v>
      </c>
      <c r="E158" s="765">
        <v>45</v>
      </c>
      <c r="F158" s="680" t="s">
        <v>175</v>
      </c>
      <c r="G158" s="674"/>
    </row>
    <row r="159" spans="1:7" x14ac:dyDescent="0.2">
      <c r="A159" s="675"/>
      <c r="B159" s="722"/>
      <c r="C159" s="723" t="s">
        <v>182</v>
      </c>
      <c r="D159" s="678" t="s">
        <v>183</v>
      </c>
      <c r="E159" s="765">
        <v>55</v>
      </c>
      <c r="F159" s="680" t="s">
        <v>165</v>
      </c>
      <c r="G159" s="674"/>
    </row>
    <row r="160" spans="1:7" x14ac:dyDescent="0.2">
      <c r="A160" s="675"/>
      <c r="B160" s="722" t="s">
        <v>121</v>
      </c>
      <c r="C160" s="723" t="s">
        <v>184</v>
      </c>
      <c r="D160" s="678" t="s">
        <v>185</v>
      </c>
      <c r="E160" s="766">
        <f>'OP TAHUNAN'!I23</f>
        <v>3</v>
      </c>
      <c r="F160" s="680" t="s">
        <v>165</v>
      </c>
      <c r="G160" s="674"/>
    </row>
    <row r="161" spans="1:7" x14ac:dyDescent="0.2">
      <c r="A161" s="675"/>
      <c r="B161" s="722"/>
      <c r="C161" s="723" t="s">
        <v>186</v>
      </c>
      <c r="D161" s="678" t="s">
        <v>187</v>
      </c>
      <c r="E161" s="765">
        <v>5</v>
      </c>
      <c r="F161" s="680" t="s">
        <v>175</v>
      </c>
      <c r="G161" s="674"/>
    </row>
    <row r="162" spans="1:7" x14ac:dyDescent="0.2">
      <c r="A162" s="675"/>
      <c r="B162" s="722" t="s">
        <v>123</v>
      </c>
      <c r="C162" s="723" t="s">
        <v>188</v>
      </c>
      <c r="D162" s="767"/>
      <c r="E162" s="767"/>
      <c r="F162" s="680"/>
      <c r="G162" s="674"/>
    </row>
    <row r="163" spans="1:7" x14ac:dyDescent="0.2">
      <c r="A163" s="675"/>
      <c r="B163" s="722"/>
      <c r="C163" s="723" t="s">
        <v>113</v>
      </c>
      <c r="D163" s="678" t="s">
        <v>189</v>
      </c>
      <c r="E163" s="765">
        <v>2</v>
      </c>
      <c r="F163" s="680" t="s">
        <v>105</v>
      </c>
      <c r="G163" s="674"/>
    </row>
    <row r="164" spans="1:7" x14ac:dyDescent="0.2">
      <c r="A164" s="675"/>
      <c r="B164" s="722"/>
      <c r="C164" s="723" t="s">
        <v>39</v>
      </c>
      <c r="D164" s="678" t="s">
        <v>190</v>
      </c>
      <c r="E164" s="768">
        <v>2</v>
      </c>
      <c r="F164" s="680" t="s">
        <v>105</v>
      </c>
      <c r="G164" s="674"/>
    </row>
    <row r="165" spans="1:7" x14ac:dyDescent="0.2">
      <c r="A165" s="668"/>
      <c r="B165" s="669"/>
      <c r="C165" s="981" t="s">
        <v>24</v>
      </c>
      <c r="D165" s="982"/>
      <c r="E165" s="982"/>
      <c r="F165" s="988"/>
      <c r="G165" s="674"/>
    </row>
    <row r="166" spans="1:7" s="689" customFormat="1" ht="14.25" customHeight="1" x14ac:dyDescent="0.2">
      <c r="A166" s="769"/>
      <c r="B166" s="731" t="s">
        <v>117</v>
      </c>
      <c r="C166" s="770" t="s">
        <v>188</v>
      </c>
      <c r="D166" s="771"/>
      <c r="E166" s="771"/>
      <c r="F166" s="673"/>
      <c r="G166" s="772"/>
    </row>
    <row r="167" spans="1:7" ht="14.25" customHeight="1" x14ac:dyDescent="0.2">
      <c r="A167" s="769"/>
      <c r="B167" s="731"/>
      <c r="C167" s="773" t="s">
        <v>111</v>
      </c>
      <c r="D167" s="678" t="s">
        <v>189</v>
      </c>
      <c r="E167" s="774">
        <f>E163</f>
        <v>2</v>
      </c>
      <c r="F167" s="680" t="s">
        <v>37</v>
      </c>
      <c r="G167" s="775"/>
    </row>
    <row r="168" spans="1:7" ht="14.25" customHeight="1" x14ac:dyDescent="0.2">
      <c r="A168" s="769"/>
      <c r="B168" s="731"/>
      <c r="C168" s="773" t="s">
        <v>39</v>
      </c>
      <c r="D168" s="678" t="s">
        <v>190</v>
      </c>
      <c r="E168" s="774">
        <f>E164</f>
        <v>2</v>
      </c>
      <c r="F168" s="680" t="s">
        <v>37</v>
      </c>
      <c r="G168" s="747"/>
    </row>
    <row r="169" spans="1:7" ht="14.25" customHeight="1" x14ac:dyDescent="0.2">
      <c r="A169" s="675"/>
      <c r="B169" s="731" t="s">
        <v>119</v>
      </c>
      <c r="C169" s="723" t="s">
        <v>214</v>
      </c>
      <c r="D169" s="724"/>
      <c r="E169" s="732"/>
      <c r="F169" s="680"/>
      <c r="G169" s="747"/>
    </row>
    <row r="170" spans="1:7" ht="14.25" customHeight="1" x14ac:dyDescent="0.2">
      <c r="A170" s="675"/>
      <c r="B170" s="731"/>
      <c r="C170" s="677" t="s">
        <v>215</v>
      </c>
      <c r="D170" s="776" t="s">
        <v>216</v>
      </c>
      <c r="E170" s="686">
        <f>E154/E156</f>
        <v>0.3</v>
      </c>
      <c r="F170" s="680" t="s">
        <v>107</v>
      </c>
      <c r="G170" s="756"/>
    </row>
    <row r="171" spans="1:7" ht="14.25" customHeight="1" x14ac:dyDescent="0.2">
      <c r="A171" s="675"/>
      <c r="B171" s="731"/>
      <c r="C171" s="677" t="s">
        <v>217</v>
      </c>
      <c r="D171" s="776" t="s">
        <v>218</v>
      </c>
      <c r="E171" s="686">
        <f>E157/E159</f>
        <v>5.4545454545454543E-2</v>
      </c>
      <c r="F171" s="680" t="s">
        <v>107</v>
      </c>
      <c r="G171" s="674"/>
    </row>
    <row r="172" spans="1:7" ht="14.25" customHeight="1" thickBot="1" x14ac:dyDescent="0.25">
      <c r="A172" s="707"/>
      <c r="B172" s="735" t="s">
        <v>123</v>
      </c>
      <c r="C172" s="712" t="s">
        <v>203</v>
      </c>
      <c r="D172" s="777" t="s">
        <v>219</v>
      </c>
      <c r="E172" s="714">
        <f>(E168+E167)/365</f>
        <v>1.0958904109589041E-2</v>
      </c>
      <c r="F172" s="715" t="s">
        <v>43</v>
      </c>
      <c r="G172" s="674"/>
    </row>
    <row r="173" spans="1:7" ht="14.25" customHeight="1" thickBot="1" x14ac:dyDescent="0.25">
      <c r="A173" s="972" t="s">
        <v>685</v>
      </c>
      <c r="B173" s="973"/>
      <c r="C173" s="973"/>
      <c r="D173" s="973"/>
      <c r="E173" s="973"/>
      <c r="F173" s="974"/>
      <c r="G173" s="674"/>
    </row>
    <row r="174" spans="1:7" ht="14.25" customHeight="1" x14ac:dyDescent="0.2">
      <c r="G174" s="674"/>
    </row>
    <row r="175" spans="1:7" ht="14.25" customHeight="1" thickBot="1" x14ac:dyDescent="0.25">
      <c r="A175" s="1002" t="str">
        <f>AHSP!A178</f>
        <v>O.3.3</v>
      </c>
      <c r="B175" s="1002"/>
      <c r="C175" s="989" t="str">
        <f>AHSP!B178</f>
        <v>Piket Banjir</v>
      </c>
      <c r="D175" s="989"/>
      <c r="E175" s="989"/>
      <c r="F175" s="989"/>
      <c r="G175" s="674"/>
    </row>
    <row r="176" spans="1:7" ht="14.25" customHeight="1" thickBot="1" x14ac:dyDescent="0.25">
      <c r="A176" s="986" t="s">
        <v>21</v>
      </c>
      <c r="B176" s="987"/>
      <c r="C176" s="662" t="s">
        <v>22</v>
      </c>
      <c r="D176" s="662" t="s">
        <v>57</v>
      </c>
      <c r="E176" s="663" t="s">
        <v>407</v>
      </c>
      <c r="F176" s="664" t="s">
        <v>23</v>
      </c>
      <c r="G176" s="674"/>
    </row>
    <row r="177" spans="1:7" ht="14.25" customHeight="1" x14ac:dyDescent="0.2">
      <c r="A177" s="752"/>
      <c r="B177" s="753"/>
      <c r="C177" s="1021" t="s">
        <v>221</v>
      </c>
      <c r="D177" s="1021"/>
      <c r="E177" s="1021"/>
      <c r="F177" s="1022"/>
      <c r="G177" s="674"/>
    </row>
    <row r="178" spans="1:7" ht="14.25" customHeight="1" x14ac:dyDescent="0.2">
      <c r="A178" s="668"/>
      <c r="B178" s="669" t="s">
        <v>117</v>
      </c>
      <c r="C178" s="778" t="s">
        <v>362</v>
      </c>
      <c r="D178" s="763"/>
      <c r="E178" s="763"/>
      <c r="F178" s="779"/>
      <c r="G178" s="772"/>
    </row>
    <row r="179" spans="1:7" ht="14.25" customHeight="1" x14ac:dyDescent="0.2">
      <c r="A179" s="675"/>
      <c r="B179" s="676"/>
      <c r="C179" s="780" t="s">
        <v>282</v>
      </c>
      <c r="D179" s="678" t="s">
        <v>189</v>
      </c>
      <c r="E179" s="781">
        <v>10</v>
      </c>
      <c r="F179" s="782" t="s">
        <v>105</v>
      </c>
      <c r="G179" s="775"/>
    </row>
    <row r="180" spans="1:7" ht="14.25" customHeight="1" x14ac:dyDescent="0.2">
      <c r="A180" s="675"/>
      <c r="B180" s="676"/>
      <c r="C180" s="780" t="s">
        <v>39</v>
      </c>
      <c r="D180" s="678" t="s">
        <v>190</v>
      </c>
      <c r="E180" s="781">
        <v>60</v>
      </c>
      <c r="F180" s="782" t="s">
        <v>105</v>
      </c>
      <c r="G180" s="674"/>
    </row>
    <row r="181" spans="1:7" ht="14.25" customHeight="1" x14ac:dyDescent="0.2">
      <c r="A181" s="675"/>
      <c r="B181" s="676" t="s">
        <v>119</v>
      </c>
      <c r="C181" s="780" t="s">
        <v>363</v>
      </c>
      <c r="D181" s="678" t="s">
        <v>364</v>
      </c>
      <c r="E181" s="781">
        <v>3</v>
      </c>
      <c r="F181" s="782" t="s">
        <v>196</v>
      </c>
      <c r="G181" s="674"/>
    </row>
    <row r="182" spans="1:7" s="690" customFormat="1" ht="14.25" customHeight="1" x14ac:dyDescent="0.2">
      <c r="A182" s="675"/>
      <c r="B182" s="676" t="s">
        <v>121</v>
      </c>
      <c r="C182" s="780" t="s">
        <v>365</v>
      </c>
      <c r="D182" s="678"/>
      <c r="E182" s="783"/>
      <c r="F182" s="782"/>
      <c r="G182" s="674"/>
    </row>
    <row r="183" spans="1:7" s="689" customFormat="1" ht="14.25" customHeight="1" x14ac:dyDescent="0.2">
      <c r="A183" s="675"/>
      <c r="B183" s="722"/>
      <c r="C183" s="723" t="s">
        <v>178</v>
      </c>
      <c r="D183" s="678" t="s">
        <v>179</v>
      </c>
      <c r="E183" s="765">
        <f>'OP TAHUNAN'!H24</f>
        <v>3</v>
      </c>
      <c r="F183" s="680" t="s">
        <v>165</v>
      </c>
      <c r="G183" s="674"/>
    </row>
    <row r="184" spans="1:7" x14ac:dyDescent="0.2">
      <c r="A184" s="675"/>
      <c r="B184" s="722"/>
      <c r="C184" s="723" t="s">
        <v>180</v>
      </c>
      <c r="D184" s="678" t="s">
        <v>181</v>
      </c>
      <c r="E184" s="765">
        <v>45</v>
      </c>
      <c r="F184" s="680" t="s">
        <v>175</v>
      </c>
      <c r="G184" s="674"/>
    </row>
    <row r="185" spans="1:7" ht="14.25" customHeight="1" x14ac:dyDescent="0.2">
      <c r="A185" s="675"/>
      <c r="B185" s="722"/>
      <c r="C185" s="723" t="s">
        <v>182</v>
      </c>
      <c r="D185" s="678" t="s">
        <v>183</v>
      </c>
      <c r="E185" s="765">
        <v>55</v>
      </c>
      <c r="F185" s="680" t="s">
        <v>165</v>
      </c>
      <c r="G185" s="674"/>
    </row>
    <row r="186" spans="1:7" ht="14.25" customHeight="1" x14ac:dyDescent="0.2">
      <c r="A186" s="675"/>
      <c r="B186" s="676"/>
      <c r="C186" s="780"/>
      <c r="D186" s="678"/>
      <c r="E186" s="678"/>
      <c r="F186" s="782"/>
      <c r="G186" s="674"/>
    </row>
    <row r="187" spans="1:7" ht="14.25" customHeight="1" x14ac:dyDescent="0.2">
      <c r="A187" s="725"/>
      <c r="B187" s="676"/>
      <c r="C187" s="723" t="s">
        <v>171</v>
      </c>
      <c r="D187" s="678" t="s">
        <v>172</v>
      </c>
      <c r="E187" s="784">
        <f>'OP TAHUNAN'!G24*2</f>
        <v>6</v>
      </c>
      <c r="F187" s="680" t="s">
        <v>165</v>
      </c>
      <c r="G187" s="665"/>
    </row>
    <row r="188" spans="1:7" ht="14.25" customHeight="1" x14ac:dyDescent="0.2">
      <c r="A188" s="668"/>
      <c r="B188" s="676"/>
      <c r="C188" s="723" t="s">
        <v>173</v>
      </c>
      <c r="D188" s="678" t="s">
        <v>174</v>
      </c>
      <c r="E188" s="765">
        <v>40</v>
      </c>
      <c r="F188" s="680" t="s">
        <v>175</v>
      </c>
      <c r="G188" s="665"/>
    </row>
    <row r="189" spans="1:7" ht="14.25" customHeight="1" x14ac:dyDescent="0.2">
      <c r="A189" s="675"/>
      <c r="B189" s="676"/>
      <c r="C189" s="723" t="s">
        <v>176</v>
      </c>
      <c r="D189" s="678" t="s">
        <v>177</v>
      </c>
      <c r="E189" s="765">
        <v>10</v>
      </c>
      <c r="F189" s="680" t="s">
        <v>165</v>
      </c>
      <c r="G189" s="775"/>
    </row>
    <row r="190" spans="1:7" ht="14.25" customHeight="1" x14ac:dyDescent="0.2">
      <c r="A190" s="675"/>
      <c r="B190" s="739"/>
      <c r="C190" s="785"/>
      <c r="D190" s="785"/>
      <c r="E190" s="786"/>
      <c r="F190" s="787"/>
      <c r="G190" s="674"/>
    </row>
    <row r="191" spans="1:7" ht="14.25" customHeight="1" x14ac:dyDescent="0.2">
      <c r="A191" s="675"/>
      <c r="B191" s="669"/>
      <c r="C191" s="685" t="s">
        <v>24</v>
      </c>
      <c r="D191" s="671"/>
      <c r="E191" s="788"/>
      <c r="F191" s="673"/>
      <c r="G191" s="674"/>
    </row>
    <row r="192" spans="1:7" ht="14.25" customHeight="1" x14ac:dyDescent="0.2">
      <c r="A192" s="675"/>
      <c r="B192" s="676" t="s">
        <v>117</v>
      </c>
      <c r="C192" s="91" t="s">
        <v>271</v>
      </c>
      <c r="D192" s="682"/>
      <c r="E192" s="684"/>
      <c r="F192" s="680"/>
      <c r="G192" s="674"/>
    </row>
    <row r="193" spans="1:7" ht="14.25" customHeight="1" x14ac:dyDescent="0.2">
      <c r="A193" s="675"/>
      <c r="B193" s="676"/>
      <c r="C193" s="91" t="str">
        <f>C179</f>
        <v>Petugas OP Bendungan</v>
      </c>
      <c r="D193" s="682" t="s">
        <v>366</v>
      </c>
      <c r="E193" s="684">
        <f>E181*E179</f>
        <v>30</v>
      </c>
      <c r="F193" s="680" t="s">
        <v>37</v>
      </c>
      <c r="G193" s="674"/>
    </row>
    <row r="194" spans="1:7" ht="14.25" customHeight="1" thickBot="1" x14ac:dyDescent="0.25">
      <c r="A194" s="707"/>
      <c r="B194" s="676"/>
      <c r="C194" s="91" t="str">
        <f>C180</f>
        <v>Tenaga</v>
      </c>
      <c r="D194" s="682" t="s">
        <v>367</v>
      </c>
      <c r="E194" s="684">
        <f>E181*E180</f>
        <v>180</v>
      </c>
      <c r="F194" s="680" t="s">
        <v>37</v>
      </c>
      <c r="G194" s="674"/>
    </row>
    <row r="195" spans="1:7" x14ac:dyDescent="0.2">
      <c r="B195" s="676" t="s">
        <v>119</v>
      </c>
      <c r="C195" s="91" t="s">
        <v>114</v>
      </c>
      <c r="D195" s="682"/>
      <c r="E195" s="684"/>
      <c r="F195" s="680"/>
      <c r="G195" s="674"/>
    </row>
    <row r="196" spans="1:7" ht="13.5" customHeight="1" x14ac:dyDescent="0.2">
      <c r="B196" s="676"/>
      <c r="C196" s="299" t="s">
        <v>624</v>
      </c>
      <c r="D196" s="776" t="s">
        <v>625</v>
      </c>
      <c r="E196" s="789">
        <f>E181*E183/E185</f>
        <v>0.16363636363636364</v>
      </c>
      <c r="F196" s="680" t="str">
        <f>F197</f>
        <v>liter</v>
      </c>
      <c r="G196" s="674"/>
    </row>
    <row r="197" spans="1:7" ht="13.5" customHeight="1" thickBot="1" x14ac:dyDescent="0.25">
      <c r="B197" s="708"/>
      <c r="C197" s="712" t="s">
        <v>623</v>
      </c>
      <c r="D197" s="790" t="s">
        <v>368</v>
      </c>
      <c r="E197" s="714">
        <f>E181*E187*2/E189</f>
        <v>3.6</v>
      </c>
      <c r="F197" s="715" t="s">
        <v>38</v>
      </c>
      <c r="G197" s="659"/>
    </row>
    <row r="198" spans="1:7" s="689" customFormat="1" ht="13.5" thickBot="1" x14ac:dyDescent="0.25">
      <c r="A198" s="972" t="s">
        <v>685</v>
      </c>
      <c r="B198" s="973"/>
      <c r="C198" s="973"/>
      <c r="D198" s="973"/>
      <c r="E198" s="973"/>
      <c r="F198" s="974"/>
      <c r="G198" s="705"/>
    </row>
    <row r="199" spans="1:7" x14ac:dyDescent="0.2">
      <c r="G199" s="659"/>
    </row>
    <row r="200" spans="1:7" ht="13.5" thickBot="1" x14ac:dyDescent="0.25">
      <c r="A200" s="975" t="str">
        <f>AHSP!A193</f>
        <v>O.3.4</v>
      </c>
      <c r="B200" s="975"/>
      <c r="C200" s="977" t="str">
        <f>AHSP!B193</f>
        <v>Penyusunan Laporan Bulanan</v>
      </c>
      <c r="D200" s="977"/>
      <c r="E200" s="660"/>
      <c r="F200" s="661"/>
      <c r="G200" s="674"/>
    </row>
    <row r="201" spans="1:7" x14ac:dyDescent="0.2">
      <c r="A201" s="986" t="s">
        <v>21</v>
      </c>
      <c r="B201" s="987"/>
      <c r="C201" s="662" t="s">
        <v>22</v>
      </c>
      <c r="D201" s="662" t="s">
        <v>57</v>
      </c>
      <c r="E201" s="663" t="s">
        <v>407</v>
      </c>
      <c r="F201" s="664" t="s">
        <v>23</v>
      </c>
      <c r="G201" s="674"/>
    </row>
    <row r="202" spans="1:7" x14ac:dyDescent="0.2">
      <c r="A202" s="666"/>
      <c r="B202" s="667"/>
      <c r="C202" s="981" t="s">
        <v>220</v>
      </c>
      <c r="D202" s="982"/>
      <c r="E202" s="982"/>
      <c r="F202" s="988"/>
      <c r="G202" s="674"/>
    </row>
    <row r="203" spans="1:7" x14ac:dyDescent="0.2">
      <c r="A203" s="668"/>
      <c r="B203" s="669" t="s">
        <v>117</v>
      </c>
      <c r="C203" s="670" t="s">
        <v>188</v>
      </c>
      <c r="D203" s="671"/>
      <c r="E203" s="672"/>
      <c r="F203" s="673"/>
      <c r="G203" s="674"/>
    </row>
    <row r="204" spans="1:7" x14ac:dyDescent="0.2">
      <c r="A204" s="675"/>
      <c r="B204" s="676"/>
      <c r="C204" s="677" t="s">
        <v>279</v>
      </c>
      <c r="D204" s="678" t="s">
        <v>327</v>
      </c>
      <c r="E204" s="791">
        <v>2</v>
      </c>
      <c r="F204" s="680" t="s">
        <v>278</v>
      </c>
      <c r="G204" s="674"/>
    </row>
    <row r="205" spans="1:7" x14ac:dyDescent="0.2">
      <c r="A205" s="675"/>
      <c r="B205" s="676"/>
      <c r="C205" s="677" t="s">
        <v>326</v>
      </c>
      <c r="D205" s="678" t="s">
        <v>328</v>
      </c>
      <c r="E205" s="791">
        <f>E204</f>
        <v>2</v>
      </c>
      <c r="F205" s="680" t="s">
        <v>278</v>
      </c>
      <c r="G205" s="674"/>
    </row>
    <row r="206" spans="1:7" x14ac:dyDescent="0.2">
      <c r="A206" s="675"/>
      <c r="B206" s="676"/>
      <c r="C206" s="677" t="s">
        <v>277</v>
      </c>
      <c r="D206" s="678" t="s">
        <v>191</v>
      </c>
      <c r="E206" s="791">
        <f>E205</f>
        <v>2</v>
      </c>
      <c r="F206" s="680" t="s">
        <v>278</v>
      </c>
      <c r="G206" s="674"/>
    </row>
    <row r="207" spans="1:7" s="703" customFormat="1" x14ac:dyDescent="0.2">
      <c r="A207" s="675"/>
      <c r="B207" s="676"/>
      <c r="C207" s="677"/>
      <c r="D207" s="682"/>
      <c r="E207" s="683"/>
      <c r="F207" s="680"/>
      <c r="G207" s="674"/>
    </row>
    <row r="208" spans="1:7" s="703" customFormat="1" x14ac:dyDescent="0.2">
      <c r="A208" s="675"/>
      <c r="B208" s="676" t="s">
        <v>119</v>
      </c>
      <c r="C208" s="677" t="s">
        <v>214</v>
      </c>
      <c r="D208" s="682"/>
      <c r="E208" s="683"/>
      <c r="F208" s="680"/>
      <c r="G208" s="674"/>
    </row>
    <row r="209" spans="1:7" s="703" customFormat="1" x14ac:dyDescent="0.2">
      <c r="A209" s="675"/>
      <c r="B209" s="676"/>
      <c r="C209" s="677" t="s">
        <v>329</v>
      </c>
      <c r="D209" s="678" t="s">
        <v>202</v>
      </c>
      <c r="E209" s="792">
        <v>1</v>
      </c>
      <c r="F209" s="680" t="s">
        <v>330</v>
      </c>
      <c r="G209" s="674"/>
    </row>
    <row r="210" spans="1:7" s="703" customFormat="1" x14ac:dyDescent="0.2">
      <c r="A210" s="675"/>
      <c r="B210" s="676"/>
      <c r="C210" s="677" t="s">
        <v>331</v>
      </c>
      <c r="D210" s="678" t="s">
        <v>177</v>
      </c>
      <c r="E210" s="792">
        <v>200</v>
      </c>
      <c r="F210" s="680" t="s">
        <v>332</v>
      </c>
      <c r="G210" s="674"/>
    </row>
    <row r="211" spans="1:7" s="703" customFormat="1" x14ac:dyDescent="0.2">
      <c r="A211" s="675"/>
      <c r="B211" s="676"/>
      <c r="C211" s="677"/>
      <c r="D211" s="682" t="s">
        <v>678</v>
      </c>
      <c r="E211" s="683">
        <f>E210/500</f>
        <v>0.4</v>
      </c>
      <c r="F211" s="680" t="s">
        <v>280</v>
      </c>
      <c r="G211" s="674"/>
    </row>
    <row r="212" spans="1:7" s="703" customFormat="1" ht="15" customHeight="1" x14ac:dyDescent="0.2">
      <c r="A212" s="675"/>
      <c r="B212" s="676"/>
      <c r="C212" s="677" t="s">
        <v>333</v>
      </c>
      <c r="D212" s="678" t="s">
        <v>338</v>
      </c>
      <c r="E212" s="792">
        <v>10</v>
      </c>
      <c r="F212" s="680" t="s">
        <v>334</v>
      </c>
      <c r="G212" s="674"/>
    </row>
    <row r="213" spans="1:7" s="703" customFormat="1" x14ac:dyDescent="0.2">
      <c r="A213" s="675"/>
      <c r="B213" s="676"/>
      <c r="C213" s="677" t="s">
        <v>342</v>
      </c>
      <c r="D213" s="678" t="s">
        <v>31</v>
      </c>
      <c r="E213" s="792">
        <v>1000</v>
      </c>
      <c r="F213" s="680" t="s">
        <v>341</v>
      </c>
      <c r="G213" s="674"/>
    </row>
    <row r="214" spans="1:7" s="703" customFormat="1" x14ac:dyDescent="0.2">
      <c r="A214" s="675"/>
      <c r="B214" s="676"/>
      <c r="C214" s="677" t="s">
        <v>336</v>
      </c>
      <c r="D214" s="678" t="s">
        <v>337</v>
      </c>
      <c r="E214" s="792">
        <v>220</v>
      </c>
      <c r="F214" s="680" t="s">
        <v>339</v>
      </c>
      <c r="G214" s="745"/>
    </row>
    <row r="215" spans="1:7" s="703" customFormat="1" x14ac:dyDescent="0.2">
      <c r="A215" s="675"/>
      <c r="B215" s="676"/>
      <c r="C215" s="677" t="s">
        <v>670</v>
      </c>
      <c r="D215" s="678" t="s">
        <v>671</v>
      </c>
      <c r="E215" s="792">
        <f>E209</f>
        <v>1</v>
      </c>
      <c r="F215" s="680" t="s">
        <v>52</v>
      </c>
      <c r="G215" s="793"/>
    </row>
    <row r="216" spans="1:7" s="703" customFormat="1" x14ac:dyDescent="0.2">
      <c r="A216" s="675"/>
      <c r="B216" s="676"/>
      <c r="C216" s="677"/>
      <c r="D216" s="678"/>
      <c r="E216" s="684"/>
      <c r="F216" s="680"/>
      <c r="G216" s="793"/>
    </row>
    <row r="217" spans="1:7" s="703" customFormat="1" x14ac:dyDescent="0.2">
      <c r="A217" s="668"/>
      <c r="B217" s="669"/>
      <c r="C217" s="685" t="s">
        <v>24</v>
      </c>
      <c r="D217" s="671"/>
      <c r="E217" s="672"/>
      <c r="F217" s="673"/>
      <c r="G217" s="674"/>
    </row>
    <row r="218" spans="1:7" s="703" customFormat="1" x14ac:dyDescent="0.2">
      <c r="A218" s="675"/>
      <c r="B218" s="676" t="s">
        <v>117</v>
      </c>
      <c r="C218" s="677" t="s">
        <v>271</v>
      </c>
      <c r="D218" s="682"/>
      <c r="E218" s="683"/>
      <c r="F218" s="680"/>
      <c r="G218" s="674"/>
    </row>
    <row r="219" spans="1:7" s="703" customFormat="1" x14ac:dyDescent="0.2">
      <c r="A219" s="675"/>
      <c r="B219" s="676"/>
      <c r="C219" s="677" t="str">
        <f>C204</f>
        <v>Tenaga Ahli OP Bendungan</v>
      </c>
      <c r="D219" s="682" t="str">
        <f>D204</f>
        <v>TA1</v>
      </c>
      <c r="E219" s="686">
        <f>E204</f>
        <v>2</v>
      </c>
      <c r="F219" s="687" t="str">
        <f>F204</f>
        <v>OB</v>
      </c>
      <c r="G219" s="674"/>
    </row>
    <row r="220" spans="1:7" s="703" customFormat="1" x14ac:dyDescent="0.2">
      <c r="A220" s="675"/>
      <c r="B220" s="676"/>
      <c r="C220" s="677" t="str">
        <f t="shared" ref="C220:F220" si="3">C205</f>
        <v>Asisten Tenaga Ahli OP Bendungan</v>
      </c>
      <c r="D220" s="682" t="str">
        <f t="shared" si="3"/>
        <v>AsTA1</v>
      </c>
      <c r="E220" s="686">
        <f t="shared" si="3"/>
        <v>2</v>
      </c>
      <c r="F220" s="687" t="str">
        <f t="shared" si="3"/>
        <v>OB</v>
      </c>
      <c r="G220" s="674"/>
    </row>
    <row r="221" spans="1:7" s="703" customFormat="1" x14ac:dyDescent="0.2">
      <c r="A221" s="675"/>
      <c r="B221" s="676"/>
      <c r="C221" s="677" t="str">
        <f t="shared" ref="C221:F221" si="4">C206</f>
        <v>Operator Komputer</v>
      </c>
      <c r="D221" s="682" t="str">
        <f t="shared" si="4"/>
        <v>T1</v>
      </c>
      <c r="E221" s="686">
        <f t="shared" si="4"/>
        <v>2</v>
      </c>
      <c r="F221" s="687" t="str">
        <f t="shared" si="4"/>
        <v>OB</v>
      </c>
      <c r="G221" s="674"/>
    </row>
    <row r="222" spans="1:7" s="703" customFormat="1" x14ac:dyDescent="0.2">
      <c r="A222" s="675"/>
      <c r="B222" s="676"/>
      <c r="C222" s="677"/>
      <c r="D222" s="682"/>
      <c r="E222" s="683"/>
      <c r="F222" s="680"/>
      <c r="G222" s="674"/>
    </row>
    <row r="223" spans="1:7" s="703" customFormat="1" x14ac:dyDescent="0.2">
      <c r="A223" s="675"/>
      <c r="B223" s="676" t="s">
        <v>119</v>
      </c>
      <c r="C223" s="677" t="s">
        <v>114</v>
      </c>
      <c r="D223" s="682"/>
      <c r="E223" s="683"/>
      <c r="F223" s="680"/>
      <c r="G223" s="674"/>
    </row>
    <row r="224" spans="1:7" s="703" customFormat="1" x14ac:dyDescent="0.2">
      <c r="A224" s="675"/>
      <c r="B224" s="676"/>
      <c r="C224" s="677" t="s">
        <v>283</v>
      </c>
      <c r="D224" s="678" t="s">
        <v>340</v>
      </c>
      <c r="E224" s="684">
        <f>E209*E211</f>
        <v>0.4</v>
      </c>
      <c r="F224" s="680" t="s">
        <v>284</v>
      </c>
      <c r="G224" s="674"/>
    </row>
    <row r="225" spans="1:7" s="703" customFormat="1" x14ac:dyDescent="0.2">
      <c r="A225" s="675"/>
      <c r="B225" s="676"/>
      <c r="C225" s="677" t="s">
        <v>281</v>
      </c>
      <c r="D225" s="678" t="s">
        <v>343</v>
      </c>
      <c r="E225" s="684">
        <f>E210*E209/E212/E213</f>
        <v>0.02</v>
      </c>
      <c r="F225" s="680" t="s">
        <v>344</v>
      </c>
      <c r="G225" s="674"/>
    </row>
    <row r="226" spans="1:7" s="703" customFormat="1" ht="13.5" thickBot="1" x14ac:dyDescent="0.25">
      <c r="A226" s="707"/>
      <c r="B226" s="708"/>
      <c r="C226" s="712" t="s">
        <v>335</v>
      </c>
      <c r="D226" s="713" t="s">
        <v>345</v>
      </c>
      <c r="E226" s="714">
        <f>E209*E210/E214</f>
        <v>0.90909090909090906</v>
      </c>
      <c r="F226" s="715" t="s">
        <v>52</v>
      </c>
      <c r="G226" s="674"/>
    </row>
    <row r="227" spans="1:7" s="703" customFormat="1" ht="13.5" thickBot="1" x14ac:dyDescent="0.25">
      <c r="A227" s="972" t="s">
        <v>685</v>
      </c>
      <c r="B227" s="973"/>
      <c r="C227" s="973"/>
      <c r="D227" s="973"/>
      <c r="E227" s="973"/>
      <c r="F227" s="974"/>
      <c r="G227" s="674"/>
    </row>
    <row r="228" spans="1:7" s="703" customFormat="1" x14ac:dyDescent="0.2">
      <c r="A228" s="657"/>
      <c r="B228" s="759"/>
      <c r="C228" s="760"/>
      <c r="D228" s="760"/>
      <c r="E228" s="657"/>
      <c r="F228" s="746"/>
      <c r="G228" s="674"/>
    </row>
    <row r="229" spans="1:7" s="703" customFormat="1" ht="13.5" thickBot="1" x14ac:dyDescent="0.25">
      <c r="A229" s="794"/>
      <c r="B229" s="749" t="str">
        <f>AHSP!A211</f>
        <v>O.3.5</v>
      </c>
      <c r="C229" s="705" t="str">
        <f>AHSP!B211</f>
        <v>Rapat Internal</v>
      </c>
      <c r="D229" s="795"/>
      <c r="E229" s="796"/>
      <c r="F229" s="745"/>
      <c r="G229" s="674"/>
    </row>
    <row r="230" spans="1:7" s="703" customFormat="1" x14ac:dyDescent="0.2">
      <c r="A230" s="986" t="s">
        <v>21</v>
      </c>
      <c r="B230" s="987"/>
      <c r="C230" s="662" t="s">
        <v>22</v>
      </c>
      <c r="D230" s="662" t="s">
        <v>57</v>
      </c>
      <c r="E230" s="663" t="s">
        <v>407</v>
      </c>
      <c r="F230" s="664" t="s">
        <v>23</v>
      </c>
      <c r="G230" s="797"/>
    </row>
    <row r="231" spans="1:7" s="703" customFormat="1" x14ac:dyDescent="0.2">
      <c r="A231" s="798"/>
      <c r="B231" s="667"/>
      <c r="C231" s="992" t="s">
        <v>220</v>
      </c>
      <c r="D231" s="992"/>
      <c r="E231" s="992"/>
      <c r="F231" s="992"/>
      <c r="G231" s="793"/>
    </row>
    <row r="232" spans="1:7" s="703" customFormat="1" x14ac:dyDescent="0.2">
      <c r="A232" s="799"/>
      <c r="B232" s="676" t="s">
        <v>117</v>
      </c>
      <c r="C232" s="677" t="s">
        <v>349</v>
      </c>
      <c r="D232" s="682" t="s">
        <v>356</v>
      </c>
      <c r="E232" s="792">
        <v>8</v>
      </c>
      <c r="F232" s="732" t="s">
        <v>351</v>
      </c>
      <c r="G232" s="674"/>
    </row>
    <row r="233" spans="1:7" s="703" customFormat="1" x14ac:dyDescent="0.2">
      <c r="A233" s="800"/>
      <c r="B233" s="739" t="s">
        <v>119</v>
      </c>
      <c r="C233" s="801" t="s">
        <v>350</v>
      </c>
      <c r="D233" s="802" t="s">
        <v>674</v>
      </c>
      <c r="E233" s="803">
        <f>E232</f>
        <v>8</v>
      </c>
      <c r="F233" s="804" t="s">
        <v>109</v>
      </c>
      <c r="G233" s="674"/>
    </row>
    <row r="234" spans="1:7" s="703" customFormat="1" ht="13.5" thickBot="1" x14ac:dyDescent="0.25">
      <c r="A234" s="972" t="s">
        <v>685</v>
      </c>
      <c r="B234" s="973"/>
      <c r="C234" s="973"/>
      <c r="D234" s="973"/>
      <c r="E234" s="973"/>
      <c r="F234" s="974"/>
      <c r="G234" s="674"/>
    </row>
    <row r="235" spans="1:7" s="703" customFormat="1" ht="15" customHeight="1" x14ac:dyDescent="0.2">
      <c r="A235" s="690"/>
      <c r="B235" s="691"/>
      <c r="C235" s="692"/>
      <c r="D235" s="737"/>
      <c r="E235" s="805"/>
      <c r="F235" s="674"/>
      <c r="G235" s="674"/>
    </row>
    <row r="236" spans="1:7" s="703" customFormat="1" ht="13.5" thickBot="1" x14ac:dyDescent="0.25">
      <c r="A236" s="975" t="str">
        <f>AHSP!A225</f>
        <v>O.4.1</v>
      </c>
      <c r="B236" s="975"/>
      <c r="C236" s="797" t="str">
        <f>AHSP!B225</f>
        <v>Koordinasi ke Kabupaten</v>
      </c>
      <c r="D236" s="797"/>
      <c r="E236" s="806"/>
      <c r="F236" s="665"/>
      <c r="G236" s="674"/>
    </row>
    <row r="237" spans="1:7" s="703" customFormat="1" ht="13.5" thickBot="1" x14ac:dyDescent="0.25">
      <c r="A237" s="986" t="s">
        <v>21</v>
      </c>
      <c r="B237" s="987"/>
      <c r="C237" s="662" t="s">
        <v>22</v>
      </c>
      <c r="D237" s="662" t="s">
        <v>57</v>
      </c>
      <c r="E237" s="663" t="s">
        <v>407</v>
      </c>
      <c r="F237" s="664" t="s">
        <v>23</v>
      </c>
      <c r="G237" s="674"/>
    </row>
    <row r="238" spans="1:7" s="703" customFormat="1" x14ac:dyDescent="0.2">
      <c r="A238" s="807"/>
      <c r="B238" s="808"/>
      <c r="C238" s="1000" t="s">
        <v>220</v>
      </c>
      <c r="D238" s="1000"/>
      <c r="E238" s="1000"/>
      <c r="F238" s="1001"/>
      <c r="G238" s="674"/>
    </row>
    <row r="239" spans="1:7" s="703" customFormat="1" x14ac:dyDescent="0.2">
      <c r="A239" s="675"/>
      <c r="B239" s="722" t="s">
        <v>117</v>
      </c>
      <c r="C239" s="762" t="s">
        <v>171</v>
      </c>
      <c r="D239" s="763" t="s">
        <v>172</v>
      </c>
      <c r="E239" s="809">
        <f>'OP TAHUNAN'!G29*2</f>
        <v>31.4</v>
      </c>
      <c r="F239" s="673" t="s">
        <v>165</v>
      </c>
      <c r="G239" s="674"/>
    </row>
    <row r="240" spans="1:7" s="703" customFormat="1" x14ac:dyDescent="0.2">
      <c r="A240" s="675"/>
      <c r="B240" s="722"/>
      <c r="C240" s="723" t="s">
        <v>173</v>
      </c>
      <c r="D240" s="678" t="s">
        <v>174</v>
      </c>
      <c r="E240" s="810">
        <v>50</v>
      </c>
      <c r="F240" s="680" t="s">
        <v>175</v>
      </c>
      <c r="G240" s="674"/>
    </row>
    <row r="241" spans="1:7" s="703" customFormat="1" x14ac:dyDescent="0.2">
      <c r="A241" s="675"/>
      <c r="B241" s="722"/>
      <c r="C241" s="723" t="s">
        <v>176</v>
      </c>
      <c r="D241" s="678" t="s">
        <v>177</v>
      </c>
      <c r="E241" s="810">
        <v>10</v>
      </c>
      <c r="F241" s="680" t="s">
        <v>165</v>
      </c>
      <c r="G241" s="674"/>
    </row>
    <row r="242" spans="1:7" s="703" customFormat="1" x14ac:dyDescent="0.2">
      <c r="A242" s="675"/>
      <c r="B242" s="676"/>
      <c r="C242" s="677"/>
      <c r="D242" s="682"/>
      <c r="E242" s="683"/>
      <c r="F242" s="680"/>
      <c r="G242" s="674"/>
    </row>
    <row r="243" spans="1:7" s="703" customFormat="1" x14ac:dyDescent="0.2">
      <c r="A243" s="668"/>
      <c r="B243" s="669"/>
      <c r="C243" s="685" t="s">
        <v>24</v>
      </c>
      <c r="D243" s="671"/>
      <c r="E243" s="672"/>
      <c r="F243" s="673"/>
      <c r="G243" s="674"/>
    </row>
    <row r="244" spans="1:7" s="703" customFormat="1" x14ac:dyDescent="0.2">
      <c r="A244" s="675"/>
      <c r="B244" s="676" t="s">
        <v>117</v>
      </c>
      <c r="C244" s="677" t="s">
        <v>348</v>
      </c>
      <c r="D244" s="682"/>
      <c r="E244" s="683"/>
      <c r="F244" s="680"/>
      <c r="G244" s="674"/>
    </row>
    <row r="245" spans="1:7" s="703" customFormat="1" x14ac:dyDescent="0.2">
      <c r="A245" s="675"/>
      <c r="B245" s="676"/>
      <c r="C245" s="677" t="s">
        <v>160</v>
      </c>
      <c r="D245" s="682"/>
      <c r="E245" s="791">
        <v>1</v>
      </c>
      <c r="F245" s="680" t="s">
        <v>37</v>
      </c>
      <c r="G245" s="746"/>
    </row>
    <row r="246" spans="1:7" s="703" customFormat="1" x14ac:dyDescent="0.2">
      <c r="A246" s="675"/>
      <c r="B246" s="676"/>
      <c r="C246" s="677" t="s">
        <v>161</v>
      </c>
      <c r="D246" s="682"/>
      <c r="E246" s="791">
        <v>1</v>
      </c>
      <c r="F246" s="680" t="s">
        <v>37</v>
      </c>
      <c r="G246" s="772"/>
    </row>
    <row r="247" spans="1:7" s="703" customFormat="1" x14ac:dyDescent="0.2">
      <c r="A247" s="675"/>
      <c r="B247" s="676"/>
      <c r="C247" s="677" t="s">
        <v>162</v>
      </c>
      <c r="D247" s="682"/>
      <c r="E247" s="791">
        <v>1</v>
      </c>
      <c r="F247" s="680" t="s">
        <v>37</v>
      </c>
      <c r="G247" s="775"/>
    </row>
    <row r="248" spans="1:7" s="703" customFormat="1" x14ac:dyDescent="0.2">
      <c r="A248" s="675"/>
      <c r="B248" s="676"/>
      <c r="C248" s="677" t="s">
        <v>163</v>
      </c>
      <c r="D248" s="682"/>
      <c r="E248" s="791">
        <v>1</v>
      </c>
      <c r="F248" s="680" t="s">
        <v>37</v>
      </c>
      <c r="G248" s="674"/>
    </row>
    <row r="249" spans="1:7" s="703" customFormat="1" ht="13.5" thickBot="1" x14ac:dyDescent="0.25">
      <c r="A249" s="707"/>
      <c r="B249" s="708" t="s">
        <v>119</v>
      </c>
      <c r="C249" s="712" t="s">
        <v>232</v>
      </c>
      <c r="D249" s="790" t="s">
        <v>216</v>
      </c>
      <c r="E249" s="714">
        <f>E239/E241</f>
        <v>3.1399999999999997</v>
      </c>
      <c r="F249" s="715" t="s">
        <v>38</v>
      </c>
      <c r="G249" s="674"/>
    </row>
    <row r="250" spans="1:7" s="703" customFormat="1" ht="13.5" thickBot="1" x14ac:dyDescent="0.25">
      <c r="A250" s="972" t="s">
        <v>685</v>
      </c>
      <c r="B250" s="973"/>
      <c r="C250" s="973"/>
      <c r="D250" s="973"/>
      <c r="E250" s="973"/>
      <c r="F250" s="974"/>
      <c r="G250" s="674"/>
    </row>
    <row r="251" spans="1:7" s="703" customFormat="1" x14ac:dyDescent="0.2">
      <c r="A251" s="690"/>
      <c r="B251" s="691"/>
      <c r="C251" s="692"/>
      <c r="D251" s="737"/>
      <c r="E251" s="688"/>
      <c r="F251" s="674"/>
      <c r="G251" s="674"/>
    </row>
    <row r="252" spans="1:7" s="703" customFormat="1" ht="13.5" thickBot="1" x14ac:dyDescent="0.25">
      <c r="A252" s="660"/>
      <c r="B252" s="660" t="str">
        <f>AHSP!A242</f>
        <v>O.4.2</v>
      </c>
      <c r="C252" s="660" t="str">
        <f>AHSP!B242</f>
        <v>Rapat Koordinasi ke Kantor UPB</v>
      </c>
      <c r="D252" s="797"/>
      <c r="E252" s="806"/>
      <c r="F252" s="665"/>
      <c r="G252" s="674"/>
    </row>
    <row r="253" spans="1:7" s="703" customFormat="1" ht="13.5" thickBot="1" x14ac:dyDescent="0.25">
      <c r="A253" s="986" t="s">
        <v>21</v>
      </c>
      <c r="B253" s="987"/>
      <c r="C253" s="662" t="s">
        <v>22</v>
      </c>
      <c r="D253" s="662" t="s">
        <v>57</v>
      </c>
      <c r="E253" s="663" t="s">
        <v>407</v>
      </c>
      <c r="F253" s="664" t="s">
        <v>23</v>
      </c>
      <c r="G253" s="674"/>
    </row>
    <row r="254" spans="1:7" s="703" customFormat="1" x14ac:dyDescent="0.2">
      <c r="A254" s="807"/>
      <c r="B254" s="808"/>
      <c r="C254" s="1000" t="s">
        <v>220</v>
      </c>
      <c r="D254" s="1000"/>
      <c r="E254" s="1000"/>
      <c r="F254" s="1001"/>
      <c r="G254" s="674"/>
    </row>
    <row r="255" spans="1:7" s="703" customFormat="1" x14ac:dyDescent="0.2">
      <c r="A255" s="675"/>
      <c r="B255" s="722" t="s">
        <v>117</v>
      </c>
      <c r="C255" s="762" t="s">
        <v>171</v>
      </c>
      <c r="D255" s="763" t="s">
        <v>172</v>
      </c>
      <c r="E255" s="809">
        <f>'OP TAHUNAN'!G30</f>
        <v>81</v>
      </c>
      <c r="F255" s="673" t="s">
        <v>165</v>
      </c>
      <c r="G255" s="674"/>
    </row>
    <row r="256" spans="1:7" s="703" customFormat="1" x14ac:dyDescent="0.2">
      <c r="A256" s="675"/>
      <c r="B256" s="722"/>
      <c r="C256" s="723" t="s">
        <v>173</v>
      </c>
      <c r="D256" s="678" t="s">
        <v>174</v>
      </c>
      <c r="E256" s="810">
        <v>50</v>
      </c>
      <c r="F256" s="680" t="s">
        <v>175</v>
      </c>
      <c r="G256" s="674"/>
    </row>
    <row r="257" spans="1:7" s="703" customFormat="1" x14ac:dyDescent="0.2">
      <c r="A257" s="675"/>
      <c r="B257" s="722"/>
      <c r="C257" s="723" t="s">
        <v>176</v>
      </c>
      <c r="D257" s="678" t="s">
        <v>177</v>
      </c>
      <c r="E257" s="810">
        <v>10</v>
      </c>
      <c r="F257" s="680" t="s">
        <v>165</v>
      </c>
      <c r="G257" s="674"/>
    </row>
    <row r="258" spans="1:7" s="703" customFormat="1" x14ac:dyDescent="0.2">
      <c r="A258" s="675"/>
      <c r="B258" s="676"/>
      <c r="C258" s="677"/>
      <c r="D258" s="682"/>
      <c r="E258" s="683"/>
      <c r="F258" s="680"/>
      <c r="G258" s="674"/>
    </row>
    <row r="259" spans="1:7" s="703" customFormat="1" x14ac:dyDescent="0.2">
      <c r="A259" s="668"/>
      <c r="B259" s="669"/>
      <c r="C259" s="685" t="s">
        <v>24</v>
      </c>
      <c r="D259" s="671"/>
      <c r="E259" s="672"/>
      <c r="F259" s="673"/>
      <c r="G259" s="674"/>
    </row>
    <row r="260" spans="1:7" s="703" customFormat="1" x14ac:dyDescent="0.2">
      <c r="A260" s="675"/>
      <c r="B260" s="676" t="s">
        <v>117</v>
      </c>
      <c r="C260" s="677" t="s">
        <v>348</v>
      </c>
      <c r="D260" s="682"/>
      <c r="E260" s="683"/>
      <c r="F260" s="680"/>
      <c r="G260" s="674"/>
    </row>
    <row r="261" spans="1:7" s="703" customFormat="1" x14ac:dyDescent="0.2">
      <c r="A261" s="675"/>
      <c r="B261" s="676"/>
      <c r="C261" s="677" t="s">
        <v>160</v>
      </c>
      <c r="D261" s="682"/>
      <c r="E261" s="791">
        <v>2</v>
      </c>
      <c r="F261" s="680" t="s">
        <v>37</v>
      </c>
      <c r="G261" s="674"/>
    </row>
    <row r="262" spans="1:7" s="703" customFormat="1" x14ac:dyDescent="0.2">
      <c r="A262" s="675"/>
      <c r="B262" s="676"/>
      <c r="C262" s="677" t="s">
        <v>161</v>
      </c>
      <c r="D262" s="682"/>
      <c r="E262" s="791">
        <v>1</v>
      </c>
      <c r="F262" s="680" t="s">
        <v>37</v>
      </c>
      <c r="G262" s="674"/>
    </row>
    <row r="263" spans="1:7" s="703" customFormat="1" x14ac:dyDescent="0.2">
      <c r="A263" s="675"/>
      <c r="B263" s="676"/>
      <c r="C263" s="677" t="s">
        <v>162</v>
      </c>
      <c r="D263" s="682"/>
      <c r="E263" s="791">
        <v>1</v>
      </c>
      <c r="F263" s="680" t="s">
        <v>37</v>
      </c>
      <c r="G263" s="659"/>
    </row>
    <row r="264" spans="1:7" s="703" customFormat="1" x14ac:dyDescent="0.2">
      <c r="A264" s="675"/>
      <c r="B264" s="676"/>
      <c r="C264" s="677" t="s">
        <v>163</v>
      </c>
      <c r="D264" s="682"/>
      <c r="E264" s="791">
        <v>1</v>
      </c>
      <c r="F264" s="680" t="s">
        <v>37</v>
      </c>
      <c r="G264" s="674"/>
    </row>
    <row r="265" spans="1:7" s="703" customFormat="1" ht="13.5" thickBot="1" x14ac:dyDescent="0.25">
      <c r="A265" s="707"/>
      <c r="B265" s="708" t="s">
        <v>119</v>
      </c>
      <c r="C265" s="712" t="s">
        <v>232</v>
      </c>
      <c r="D265" s="790" t="s">
        <v>216</v>
      </c>
      <c r="E265" s="714">
        <f>E255/E257</f>
        <v>8.1</v>
      </c>
      <c r="F265" s="715" t="s">
        <v>38</v>
      </c>
      <c r="G265" s="674"/>
    </row>
    <row r="266" spans="1:7" s="703" customFormat="1" ht="13.5" thickBot="1" x14ac:dyDescent="0.25">
      <c r="A266" s="972" t="s">
        <v>685</v>
      </c>
      <c r="B266" s="973"/>
      <c r="C266" s="973"/>
      <c r="D266" s="973"/>
      <c r="E266" s="973"/>
      <c r="F266" s="974"/>
      <c r="G266" s="674"/>
    </row>
    <row r="267" spans="1:7" s="703" customFormat="1" x14ac:dyDescent="0.2">
      <c r="A267" s="690"/>
      <c r="B267" s="691"/>
      <c r="C267" s="692"/>
      <c r="D267" s="737"/>
      <c r="E267" s="657"/>
      <c r="F267" s="746"/>
      <c r="G267" s="674"/>
    </row>
    <row r="268" spans="1:7" s="703" customFormat="1" ht="13.5" thickBot="1" x14ac:dyDescent="0.25">
      <c r="A268" s="1017" t="str">
        <f>AHSP!A259</f>
        <v>O.10</v>
      </c>
      <c r="B268" s="1018"/>
      <c r="C268" s="1019" t="str">
        <f>AHSP!B259</f>
        <v>Koordinasi ke Jakarta</v>
      </c>
      <c r="D268" s="1019"/>
      <c r="E268" s="1019"/>
      <c r="F268" s="1019"/>
      <c r="G268" s="674"/>
    </row>
    <row r="269" spans="1:7" s="703" customFormat="1" x14ac:dyDescent="0.2">
      <c r="A269" s="986" t="s">
        <v>21</v>
      </c>
      <c r="B269" s="987"/>
      <c r="C269" s="662" t="s">
        <v>22</v>
      </c>
      <c r="D269" s="662" t="s">
        <v>57</v>
      </c>
      <c r="E269" s="663" t="s">
        <v>407</v>
      </c>
      <c r="F269" s="664" t="s">
        <v>23</v>
      </c>
      <c r="G269" s="674"/>
    </row>
    <row r="270" spans="1:7" s="703" customFormat="1" x14ac:dyDescent="0.2">
      <c r="A270" s="811"/>
      <c r="B270" s="667"/>
      <c r="C270" s="1020" t="s">
        <v>221</v>
      </c>
      <c r="D270" s="1020"/>
      <c r="E270" s="1020"/>
      <c r="F270" s="1020"/>
      <c r="G270" s="674"/>
    </row>
    <row r="271" spans="1:7" s="703" customFormat="1" x14ac:dyDescent="0.2">
      <c r="A271" s="812"/>
      <c r="B271" s="669" t="s">
        <v>117</v>
      </c>
      <c r="C271" s="778" t="s">
        <v>353</v>
      </c>
      <c r="D271" s="763" t="s">
        <v>356</v>
      </c>
      <c r="E271" s="813">
        <v>5</v>
      </c>
      <c r="F271" s="814" t="s">
        <v>354</v>
      </c>
      <c r="G271" s="674"/>
    </row>
    <row r="272" spans="1:7" s="703" customFormat="1" x14ac:dyDescent="0.2">
      <c r="A272" s="799"/>
      <c r="B272" s="676" t="s">
        <v>119</v>
      </c>
      <c r="C272" s="780" t="s">
        <v>355</v>
      </c>
      <c r="D272" s="678" t="s">
        <v>150</v>
      </c>
      <c r="E272" s="815">
        <v>3</v>
      </c>
      <c r="F272" s="724" t="s">
        <v>112</v>
      </c>
      <c r="G272" s="674"/>
    </row>
    <row r="273" spans="1:7" s="703" customFormat="1" x14ac:dyDescent="0.2">
      <c r="A273" s="812"/>
      <c r="B273" s="669"/>
      <c r="C273" s="685" t="s">
        <v>24</v>
      </c>
      <c r="D273" s="671"/>
      <c r="E273" s="788"/>
      <c r="F273" s="816"/>
      <c r="G273" s="674"/>
    </row>
    <row r="274" spans="1:7" s="703" customFormat="1" x14ac:dyDescent="0.2">
      <c r="A274" s="799"/>
      <c r="B274" s="676" t="s">
        <v>117</v>
      </c>
      <c r="C274" s="91" t="s">
        <v>361</v>
      </c>
      <c r="D274" s="682" t="s">
        <v>357</v>
      </c>
      <c r="E274" s="684">
        <v>8</v>
      </c>
      <c r="F274" s="732" t="s">
        <v>37</v>
      </c>
      <c r="G274" s="674"/>
    </row>
    <row r="275" spans="1:7" s="703" customFormat="1" x14ac:dyDescent="0.2">
      <c r="A275" s="799"/>
      <c r="B275" s="676" t="s">
        <v>119</v>
      </c>
      <c r="C275" s="91" t="s">
        <v>360</v>
      </c>
      <c r="D275" s="682" t="str">
        <f>D274</f>
        <v>=PXH</v>
      </c>
      <c r="E275" s="684">
        <v>8</v>
      </c>
      <c r="F275" s="732" t="s">
        <v>37</v>
      </c>
      <c r="G275" s="674"/>
    </row>
    <row r="276" spans="1:7" s="703" customFormat="1" x14ac:dyDescent="0.2">
      <c r="A276" s="799"/>
      <c r="B276" s="676" t="s">
        <v>121</v>
      </c>
      <c r="C276" s="91" t="s">
        <v>359</v>
      </c>
      <c r="D276" s="682" t="str">
        <f>D271</f>
        <v>P</v>
      </c>
      <c r="E276" s="684">
        <v>4</v>
      </c>
      <c r="F276" s="732" t="s">
        <v>37</v>
      </c>
      <c r="G276" s="674"/>
    </row>
    <row r="277" spans="1:7" s="703" customFormat="1" x14ac:dyDescent="0.2">
      <c r="A277" s="799"/>
      <c r="B277" s="676" t="s">
        <v>123</v>
      </c>
      <c r="C277" s="91" t="s">
        <v>358</v>
      </c>
      <c r="D277" s="682" t="str">
        <f>D271</f>
        <v>P</v>
      </c>
      <c r="E277" s="684">
        <v>4</v>
      </c>
      <c r="F277" s="732" t="s">
        <v>37</v>
      </c>
      <c r="G277" s="674"/>
    </row>
    <row r="278" spans="1:7" s="703" customFormat="1" x14ac:dyDescent="0.2">
      <c r="A278" s="800"/>
      <c r="B278" s="739"/>
      <c r="C278" s="801"/>
      <c r="D278" s="802"/>
      <c r="E278" s="817"/>
      <c r="F278" s="804"/>
      <c r="G278" s="674"/>
    </row>
    <row r="279" spans="1:7" s="703" customFormat="1" ht="13.5" thickBot="1" x14ac:dyDescent="0.25">
      <c r="A279" s="972" t="s">
        <v>685</v>
      </c>
      <c r="B279" s="973"/>
      <c r="C279" s="973"/>
      <c r="D279" s="973"/>
      <c r="E279" s="973"/>
      <c r="F279" s="974"/>
      <c r="G279" s="772"/>
    </row>
    <row r="280" spans="1:7" s="703" customFormat="1" x14ac:dyDescent="0.2">
      <c r="A280" s="690"/>
      <c r="B280" s="691"/>
      <c r="C280" s="92"/>
      <c r="D280" s="737"/>
      <c r="E280" s="805"/>
      <c r="F280" s="674"/>
      <c r="G280" s="793"/>
    </row>
    <row r="281" spans="1:7" s="703" customFormat="1" x14ac:dyDescent="0.2">
      <c r="A281" s="659" t="s">
        <v>168</v>
      </c>
      <c r="B281" s="659"/>
      <c r="C281" s="659"/>
      <c r="D281" s="659"/>
      <c r="E281" s="659"/>
      <c r="F281" s="659"/>
      <c r="G281" s="674"/>
    </row>
    <row r="282" spans="1:7" s="703" customFormat="1" ht="13.5" thickBot="1" x14ac:dyDescent="0.25">
      <c r="A282" s="975" t="s">
        <v>151</v>
      </c>
      <c r="B282" s="975"/>
      <c r="C282" s="977" t="s">
        <v>490</v>
      </c>
      <c r="D282" s="977"/>
      <c r="E282" s="977"/>
      <c r="F282" s="977"/>
      <c r="G282" s="674"/>
    </row>
    <row r="283" spans="1:7" s="703" customFormat="1" x14ac:dyDescent="0.2">
      <c r="A283" s="986" t="s">
        <v>21</v>
      </c>
      <c r="B283" s="987"/>
      <c r="C283" s="662" t="s">
        <v>22</v>
      </c>
      <c r="D283" s="662" t="s">
        <v>57</v>
      </c>
      <c r="E283" s="663" t="s">
        <v>407</v>
      </c>
      <c r="F283" s="664" t="s">
        <v>23</v>
      </c>
      <c r="G283" s="674"/>
    </row>
    <row r="284" spans="1:7" s="703" customFormat="1" x14ac:dyDescent="0.2">
      <c r="A284" s="1014"/>
      <c r="B284" s="985"/>
      <c r="C284" s="992" t="s">
        <v>220</v>
      </c>
      <c r="D284" s="992"/>
      <c r="E284" s="992"/>
      <c r="F284" s="993"/>
      <c r="G284" s="793"/>
    </row>
    <row r="285" spans="1:7" s="703" customFormat="1" x14ac:dyDescent="0.2">
      <c r="A285" s="668"/>
      <c r="B285" s="818" t="s">
        <v>117</v>
      </c>
      <c r="C285" s="762" t="s">
        <v>375</v>
      </c>
      <c r="D285" s="763" t="s">
        <v>206</v>
      </c>
      <c r="E285" s="809">
        <v>20</v>
      </c>
      <c r="F285" s="673" t="s">
        <v>223</v>
      </c>
      <c r="G285" s="793"/>
    </row>
    <row r="286" spans="1:7" s="703" customFormat="1" x14ac:dyDescent="0.2">
      <c r="A286" s="675"/>
      <c r="B286" s="819" t="s">
        <v>119</v>
      </c>
      <c r="C286" s="723" t="s">
        <v>224</v>
      </c>
      <c r="D286" s="678" t="s">
        <v>225</v>
      </c>
      <c r="E286" s="810">
        <v>5</v>
      </c>
      <c r="F286" s="680" t="s">
        <v>110</v>
      </c>
      <c r="G286" s="659"/>
    </row>
    <row r="287" spans="1:7" s="703" customFormat="1" x14ac:dyDescent="0.2">
      <c r="A287" s="675"/>
      <c r="B287" s="676" t="s">
        <v>121</v>
      </c>
      <c r="C287" s="723" t="s">
        <v>203</v>
      </c>
      <c r="D287" s="677"/>
      <c r="E287" s="774"/>
      <c r="F287" s="680"/>
      <c r="G287" s="705"/>
    </row>
    <row r="288" spans="1:7" s="703" customFormat="1" ht="15" customHeight="1" x14ac:dyDescent="0.2">
      <c r="A288" s="675"/>
      <c r="B288" s="676"/>
      <c r="C288" s="820" t="s">
        <v>204</v>
      </c>
      <c r="D288" s="723"/>
      <c r="E288" s="734"/>
      <c r="F288" s="680"/>
      <c r="G288" s="659"/>
    </row>
    <row r="289" spans="1:7" s="703" customFormat="1" x14ac:dyDescent="0.2">
      <c r="A289" s="675"/>
      <c r="B289" s="676"/>
      <c r="C289" s="820" t="s">
        <v>205</v>
      </c>
      <c r="D289" s="723"/>
      <c r="E289" s="774"/>
      <c r="F289" s="680"/>
      <c r="G289" s="659"/>
    </row>
    <row r="290" spans="1:7" s="703" customFormat="1" x14ac:dyDescent="0.2">
      <c r="A290" s="725"/>
      <c r="B290" s="739"/>
      <c r="C290" s="727"/>
      <c r="D290" s="821"/>
      <c r="E290" s="729"/>
      <c r="F290" s="730"/>
      <c r="G290" s="659"/>
    </row>
    <row r="291" spans="1:7" s="703" customFormat="1" x14ac:dyDescent="0.2">
      <c r="A291" s="668"/>
      <c r="B291" s="822"/>
      <c r="C291" s="1003" t="s">
        <v>24</v>
      </c>
      <c r="D291" s="1003"/>
      <c r="E291" s="1003"/>
      <c r="F291" s="1004"/>
      <c r="G291" s="659"/>
    </row>
    <row r="292" spans="1:7" s="703" customFormat="1" x14ac:dyDescent="0.2">
      <c r="A292" s="675"/>
      <c r="B292" s="676" t="s">
        <v>117</v>
      </c>
      <c r="C292" s="677" t="s">
        <v>229</v>
      </c>
      <c r="D292" s="682" t="s">
        <v>230</v>
      </c>
      <c r="E292" s="823">
        <f>1/E285</f>
        <v>0.05</v>
      </c>
      <c r="F292" s="680" t="s">
        <v>37</v>
      </c>
      <c r="G292" s="659"/>
    </row>
    <row r="293" spans="1:7" s="703" customFormat="1" x14ac:dyDescent="0.2">
      <c r="A293" s="675"/>
      <c r="B293" s="676" t="s">
        <v>119</v>
      </c>
      <c r="C293" s="677" t="s">
        <v>203</v>
      </c>
      <c r="D293" s="682" t="s">
        <v>238</v>
      </c>
      <c r="E293" s="824">
        <f>E292/365</f>
        <v>1.3698630136986303E-4</v>
      </c>
      <c r="F293" s="680" t="s">
        <v>43</v>
      </c>
      <c r="G293" s="825"/>
    </row>
    <row r="294" spans="1:7" s="703" customFormat="1" ht="13.5" thickBot="1" x14ac:dyDescent="0.25">
      <c r="A294" s="707"/>
      <c r="B294" s="708"/>
      <c r="C294" s="712"/>
      <c r="D294" s="777"/>
      <c r="E294" s="826"/>
      <c r="F294" s="715"/>
      <c r="G294" s="825"/>
    </row>
    <row r="295" spans="1:7" s="703" customFormat="1" ht="13.5" thickBot="1" x14ac:dyDescent="0.25">
      <c r="A295" s="972" t="s">
        <v>685</v>
      </c>
      <c r="B295" s="973"/>
      <c r="C295" s="973"/>
      <c r="D295" s="973"/>
      <c r="E295" s="973"/>
      <c r="F295" s="974"/>
      <c r="G295" s="825"/>
    </row>
    <row r="296" spans="1:7" s="703" customFormat="1" x14ac:dyDescent="0.2">
      <c r="A296" s="659"/>
      <c r="B296" s="659"/>
      <c r="C296" s="659"/>
      <c r="D296" s="659"/>
      <c r="E296" s="659"/>
      <c r="F296" s="659"/>
      <c r="G296" s="825"/>
    </row>
    <row r="297" spans="1:7" s="703" customFormat="1" ht="13.5" thickBot="1" x14ac:dyDescent="0.25">
      <c r="A297" s="975" t="s">
        <v>498</v>
      </c>
      <c r="B297" s="975"/>
      <c r="C297" s="977" t="s">
        <v>484</v>
      </c>
      <c r="D297" s="977"/>
      <c r="E297" s="977"/>
      <c r="F297" s="977"/>
      <c r="G297" s="825"/>
    </row>
    <row r="298" spans="1:7" s="703" customFormat="1" x14ac:dyDescent="0.2">
      <c r="A298" s="986" t="s">
        <v>21</v>
      </c>
      <c r="B298" s="987"/>
      <c r="C298" s="662" t="s">
        <v>22</v>
      </c>
      <c r="D298" s="662" t="s">
        <v>57</v>
      </c>
      <c r="E298" s="663" t="s">
        <v>407</v>
      </c>
      <c r="F298" s="664" t="s">
        <v>23</v>
      </c>
      <c r="G298" s="825"/>
    </row>
    <row r="299" spans="1:7" s="703" customFormat="1" x14ac:dyDescent="0.2">
      <c r="A299" s="1014"/>
      <c r="B299" s="985"/>
      <c r="C299" s="992" t="s">
        <v>220</v>
      </c>
      <c r="D299" s="992"/>
      <c r="E299" s="992"/>
      <c r="F299" s="993"/>
      <c r="G299" s="825"/>
    </row>
    <row r="300" spans="1:7" s="703" customFormat="1" x14ac:dyDescent="0.2">
      <c r="A300" s="668"/>
      <c r="B300" s="818" t="s">
        <v>117</v>
      </c>
      <c r="C300" s="762" t="s">
        <v>222</v>
      </c>
      <c r="D300" s="763" t="s">
        <v>206</v>
      </c>
      <c r="E300" s="809">
        <v>60</v>
      </c>
      <c r="F300" s="673" t="s">
        <v>223</v>
      </c>
      <c r="G300" s="825"/>
    </row>
    <row r="301" spans="1:7" s="703" customFormat="1" x14ac:dyDescent="0.2">
      <c r="A301" s="675"/>
      <c r="B301" s="819" t="s">
        <v>119</v>
      </c>
      <c r="C301" s="723" t="s">
        <v>224</v>
      </c>
      <c r="D301" s="678" t="s">
        <v>225</v>
      </c>
      <c r="E301" s="810">
        <v>5</v>
      </c>
      <c r="F301" s="680" t="s">
        <v>110</v>
      </c>
      <c r="G301" s="825"/>
    </row>
    <row r="302" spans="1:7" s="703" customFormat="1" x14ac:dyDescent="0.2">
      <c r="A302" s="675"/>
      <c r="B302" s="676" t="s">
        <v>121</v>
      </c>
      <c r="C302" s="723" t="s">
        <v>214</v>
      </c>
      <c r="D302" s="678"/>
      <c r="E302" s="733"/>
      <c r="F302" s="680"/>
      <c r="G302" s="825"/>
    </row>
    <row r="303" spans="1:7" s="703" customFormat="1" x14ac:dyDescent="0.2">
      <c r="A303" s="675"/>
      <c r="B303" s="676"/>
      <c r="C303" s="723" t="s">
        <v>226</v>
      </c>
      <c r="D303" s="678" t="s">
        <v>31</v>
      </c>
      <c r="E303" s="810">
        <v>20</v>
      </c>
      <c r="F303" s="680" t="s">
        <v>108</v>
      </c>
      <c r="G303" s="825"/>
    </row>
    <row r="304" spans="1:7" s="703" customFormat="1" x14ac:dyDescent="0.2">
      <c r="A304" s="675"/>
      <c r="B304" s="676"/>
      <c r="C304" s="723" t="s">
        <v>227</v>
      </c>
      <c r="D304" s="678" t="s">
        <v>201</v>
      </c>
      <c r="E304" s="810">
        <v>150</v>
      </c>
      <c r="F304" s="680" t="s">
        <v>110</v>
      </c>
      <c r="G304" s="825"/>
    </row>
    <row r="305" spans="1:7" s="703" customFormat="1" x14ac:dyDescent="0.2">
      <c r="A305" s="675"/>
      <c r="B305" s="676"/>
      <c r="C305" s="723" t="s">
        <v>683</v>
      </c>
      <c r="D305" s="678" t="s">
        <v>228</v>
      </c>
      <c r="E305" s="810">
        <v>500</v>
      </c>
      <c r="F305" s="680" t="s">
        <v>110</v>
      </c>
      <c r="G305" s="825"/>
    </row>
    <row r="306" spans="1:7" s="703" customFormat="1" x14ac:dyDescent="0.2">
      <c r="A306" s="675"/>
      <c r="B306" s="676" t="s">
        <v>123</v>
      </c>
      <c r="C306" s="723" t="s">
        <v>203</v>
      </c>
      <c r="D306" s="677"/>
      <c r="E306" s="774"/>
      <c r="F306" s="680"/>
      <c r="G306" s="825"/>
    </row>
    <row r="307" spans="1:7" s="703" customFormat="1" x14ac:dyDescent="0.2">
      <c r="A307" s="675"/>
      <c r="B307" s="676"/>
      <c r="C307" s="820" t="s">
        <v>204</v>
      </c>
      <c r="D307" s="723"/>
      <c r="E307" s="734"/>
      <c r="F307" s="680"/>
      <c r="G307" s="825"/>
    </row>
    <row r="308" spans="1:7" s="703" customFormat="1" x14ac:dyDescent="0.2">
      <c r="A308" s="675"/>
      <c r="B308" s="676"/>
      <c r="C308" s="820" t="s">
        <v>205</v>
      </c>
      <c r="D308" s="723"/>
      <c r="E308" s="774"/>
      <c r="F308" s="680"/>
      <c r="G308" s="825"/>
    </row>
    <row r="309" spans="1:7" s="703" customFormat="1" x14ac:dyDescent="0.2">
      <c r="A309" s="725"/>
      <c r="B309" s="739"/>
      <c r="C309" s="727"/>
      <c r="D309" s="821"/>
      <c r="E309" s="729"/>
      <c r="F309" s="730"/>
      <c r="G309" s="825"/>
    </row>
    <row r="310" spans="1:7" s="703" customFormat="1" x14ac:dyDescent="0.2">
      <c r="A310" s="668"/>
      <c r="B310" s="822"/>
      <c r="C310" s="1003" t="s">
        <v>24</v>
      </c>
      <c r="D310" s="1003"/>
      <c r="E310" s="1003"/>
      <c r="F310" s="1004"/>
      <c r="G310" s="825"/>
    </row>
    <row r="311" spans="1:7" s="703" customFormat="1" x14ac:dyDescent="0.2">
      <c r="A311" s="675"/>
      <c r="B311" s="676" t="s">
        <v>117</v>
      </c>
      <c r="C311" s="677" t="s">
        <v>229</v>
      </c>
      <c r="D311" s="682" t="s">
        <v>230</v>
      </c>
      <c r="E311" s="823">
        <f>1/E300</f>
        <v>1.6666666666666666E-2</v>
      </c>
      <c r="F311" s="680" t="s">
        <v>37</v>
      </c>
      <c r="G311" s="825"/>
    </row>
    <row r="312" spans="1:7" s="703" customFormat="1" x14ac:dyDescent="0.2">
      <c r="A312" s="675"/>
      <c r="B312" s="676" t="s">
        <v>119</v>
      </c>
      <c r="C312" s="677" t="s">
        <v>231</v>
      </c>
      <c r="D312" s="677"/>
      <c r="E312" s="767"/>
      <c r="F312" s="680"/>
      <c r="G312" s="825"/>
    </row>
    <row r="313" spans="1:7" s="703" customFormat="1" x14ac:dyDescent="0.2">
      <c r="A313" s="675"/>
      <c r="B313" s="676"/>
      <c r="C313" s="677" t="s">
        <v>232</v>
      </c>
      <c r="D313" s="682" t="s">
        <v>233</v>
      </c>
      <c r="E313" s="827">
        <f>1/E303</f>
        <v>0.05</v>
      </c>
      <c r="F313" s="680" t="s">
        <v>38</v>
      </c>
      <c r="G313" s="825"/>
    </row>
    <row r="314" spans="1:7" s="703" customFormat="1" x14ac:dyDescent="0.2">
      <c r="A314" s="675"/>
      <c r="B314" s="676"/>
      <c r="C314" s="677" t="s">
        <v>234</v>
      </c>
      <c r="D314" s="682" t="s">
        <v>235</v>
      </c>
      <c r="E314" s="828">
        <f>I113/E304</f>
        <v>0</v>
      </c>
      <c r="F314" s="680" t="s">
        <v>38</v>
      </c>
      <c r="G314" s="825"/>
    </row>
    <row r="315" spans="1:7" s="703" customFormat="1" x14ac:dyDescent="0.2">
      <c r="A315" s="675"/>
      <c r="B315" s="676"/>
      <c r="C315" s="677" t="s">
        <v>683</v>
      </c>
      <c r="D315" s="682" t="s">
        <v>237</v>
      </c>
      <c r="E315" s="828">
        <f>I113/E305</f>
        <v>0</v>
      </c>
      <c r="F315" s="680" t="s">
        <v>109</v>
      </c>
      <c r="G315" s="825"/>
    </row>
    <row r="316" spans="1:7" s="703" customFormat="1" x14ac:dyDescent="0.2">
      <c r="A316" s="675"/>
      <c r="B316" s="676" t="s">
        <v>121</v>
      </c>
      <c r="C316" s="677" t="s">
        <v>203</v>
      </c>
      <c r="D316" s="682" t="s">
        <v>238</v>
      </c>
      <c r="E316" s="824">
        <f>E311/365</f>
        <v>4.5662100456621006E-5</v>
      </c>
      <c r="F316" s="680" t="s">
        <v>43</v>
      </c>
      <c r="G316" s="825"/>
    </row>
    <row r="317" spans="1:7" s="703" customFormat="1" ht="13.5" thickBot="1" x14ac:dyDescent="0.25">
      <c r="A317" s="707"/>
      <c r="B317" s="708"/>
      <c r="C317" s="712"/>
      <c r="D317" s="777"/>
      <c r="E317" s="826"/>
      <c r="F317" s="715"/>
      <c r="G317" s="825"/>
    </row>
    <row r="318" spans="1:7" s="703" customFormat="1" ht="13.5" thickBot="1" x14ac:dyDescent="0.25">
      <c r="A318" s="972" t="s">
        <v>685</v>
      </c>
      <c r="B318" s="973"/>
      <c r="C318" s="973"/>
      <c r="D318" s="973"/>
      <c r="E318" s="973"/>
      <c r="F318" s="974"/>
      <c r="G318" s="825"/>
    </row>
    <row r="319" spans="1:7" s="703" customFormat="1" x14ac:dyDescent="0.2">
      <c r="A319" s="690"/>
      <c r="B319" s="691"/>
      <c r="C319" s="692"/>
      <c r="D319" s="737"/>
      <c r="E319" s="829"/>
      <c r="F319" s="674"/>
      <c r="G319" s="825"/>
    </row>
    <row r="320" spans="1:7" s="703" customFormat="1" ht="15" customHeight="1" thickBot="1" x14ac:dyDescent="0.25">
      <c r="A320" s="975" t="s">
        <v>499</v>
      </c>
      <c r="B320" s="975"/>
      <c r="C320" s="977" t="s">
        <v>514</v>
      </c>
      <c r="D320" s="977"/>
      <c r="E320" s="660"/>
      <c r="F320" s="660"/>
      <c r="G320" s="825"/>
    </row>
    <row r="321" spans="1:7" s="703" customFormat="1" x14ac:dyDescent="0.2">
      <c r="A321" s="986" t="s">
        <v>21</v>
      </c>
      <c r="B321" s="987"/>
      <c r="C321" s="662" t="s">
        <v>22</v>
      </c>
      <c r="D321" s="662" t="s">
        <v>57</v>
      </c>
      <c r="E321" s="663" t="s">
        <v>407</v>
      </c>
      <c r="F321" s="664" t="s">
        <v>23</v>
      </c>
      <c r="G321" s="825"/>
    </row>
    <row r="322" spans="1:7" s="703" customFormat="1" ht="27" customHeight="1" x14ac:dyDescent="0.2">
      <c r="A322" s="668"/>
      <c r="B322" s="822"/>
      <c r="C322" s="1012" t="s">
        <v>387</v>
      </c>
      <c r="D322" s="1012"/>
      <c r="E322" s="1012"/>
      <c r="F322" s="1013"/>
      <c r="G322" s="825"/>
    </row>
    <row r="323" spans="1:7" s="703" customFormat="1" x14ac:dyDescent="0.2">
      <c r="A323" s="675"/>
      <c r="B323" s="676" t="s">
        <v>117</v>
      </c>
      <c r="C323" s="677" t="s">
        <v>39</v>
      </c>
      <c r="D323" s="677"/>
      <c r="E323" s="732"/>
      <c r="F323" s="680"/>
      <c r="G323" s="825"/>
    </row>
    <row r="324" spans="1:7" s="703" customFormat="1" x14ac:dyDescent="0.2">
      <c r="A324" s="675"/>
      <c r="B324" s="676"/>
      <c r="C324" s="677" t="s">
        <v>115</v>
      </c>
      <c r="D324" s="677" t="s">
        <v>240</v>
      </c>
      <c r="E324" s="732">
        <v>0.56299999999999994</v>
      </c>
      <c r="F324" s="680" t="s">
        <v>37</v>
      </c>
      <c r="G324" s="825"/>
    </row>
    <row r="325" spans="1:7" s="703" customFormat="1" x14ac:dyDescent="0.2">
      <c r="A325" s="675"/>
      <c r="B325" s="676"/>
      <c r="C325" s="677" t="s">
        <v>44</v>
      </c>
      <c r="D325" s="677" t="s">
        <v>244</v>
      </c>
      <c r="E325" s="732">
        <f>E324/10</f>
        <v>5.6299999999999996E-2</v>
      </c>
      <c r="F325" s="680" t="s">
        <v>37</v>
      </c>
      <c r="G325" s="825"/>
    </row>
    <row r="326" spans="1:7" s="703" customFormat="1" x14ac:dyDescent="0.2">
      <c r="A326" s="675"/>
      <c r="B326" s="676" t="s">
        <v>119</v>
      </c>
      <c r="C326" s="677" t="s">
        <v>114</v>
      </c>
      <c r="D326" s="677"/>
      <c r="E326" s="732"/>
      <c r="F326" s="680"/>
      <c r="G326" s="825"/>
    </row>
    <row r="327" spans="1:7" s="703" customFormat="1" ht="13.5" thickBot="1" x14ac:dyDescent="0.25">
      <c r="A327" s="707"/>
      <c r="B327" s="708" t="s">
        <v>121</v>
      </c>
      <c r="C327" s="712" t="s">
        <v>40</v>
      </c>
      <c r="D327" s="712"/>
      <c r="E327" s="830">
        <f>SUM(E324:E325)/365</f>
        <v>1.6967123287671231E-3</v>
      </c>
      <c r="F327" s="715" t="s">
        <v>43</v>
      </c>
      <c r="G327" s="825"/>
    </row>
    <row r="328" spans="1:7" s="703" customFormat="1" x14ac:dyDescent="0.2">
      <c r="A328" s="690"/>
      <c r="B328" s="691"/>
      <c r="C328" s="692"/>
      <c r="D328" s="737"/>
      <c r="E328" s="829"/>
      <c r="F328" s="674"/>
      <c r="G328" s="825"/>
    </row>
    <row r="329" spans="1:7" s="703" customFormat="1" x14ac:dyDescent="0.2">
      <c r="A329" s="690"/>
      <c r="B329" s="691"/>
      <c r="C329" s="692"/>
      <c r="D329" s="737"/>
      <c r="E329" s="829"/>
      <c r="F329" s="674"/>
      <c r="G329" s="825"/>
    </row>
    <row r="330" spans="1:7" s="703" customFormat="1" ht="15.75" customHeight="1" thickBot="1" x14ac:dyDescent="0.25">
      <c r="A330" s="975" t="s">
        <v>500</v>
      </c>
      <c r="B330" s="975"/>
      <c r="C330" s="831" t="s">
        <v>491</v>
      </c>
      <c r="D330" s="832"/>
      <c r="E330" s="833"/>
      <c r="F330" s="834"/>
      <c r="G330" s="825"/>
    </row>
    <row r="331" spans="1:7" s="703" customFormat="1" x14ac:dyDescent="0.2">
      <c r="A331" s="986" t="s">
        <v>21</v>
      </c>
      <c r="B331" s="987"/>
      <c r="C331" s="662" t="s">
        <v>22</v>
      </c>
      <c r="D331" s="662" t="s">
        <v>57</v>
      </c>
      <c r="E331" s="663" t="s">
        <v>407</v>
      </c>
      <c r="F331" s="664" t="s">
        <v>23</v>
      </c>
      <c r="G331" s="825"/>
    </row>
    <row r="332" spans="1:7" s="703" customFormat="1" x14ac:dyDescent="0.2">
      <c r="A332" s="668"/>
      <c r="B332" s="822"/>
      <c r="C332" s="1005" t="s">
        <v>239</v>
      </c>
      <c r="D332" s="1006"/>
      <c r="E332" s="1006"/>
      <c r="F332" s="1007"/>
      <c r="G332" s="825"/>
    </row>
    <row r="333" spans="1:7" s="703" customFormat="1" x14ac:dyDescent="0.2">
      <c r="A333" s="675"/>
      <c r="B333" s="676" t="s">
        <v>117</v>
      </c>
      <c r="C333" s="670" t="s">
        <v>39</v>
      </c>
      <c r="D333" s="670"/>
      <c r="E333" s="771"/>
      <c r="F333" s="673"/>
      <c r="G333" s="825"/>
    </row>
    <row r="334" spans="1:7" s="703" customFormat="1" x14ac:dyDescent="0.2">
      <c r="A334" s="675"/>
      <c r="B334" s="676"/>
      <c r="C334" s="677" t="s">
        <v>115</v>
      </c>
      <c r="D334" s="677" t="s">
        <v>240</v>
      </c>
      <c r="E334" s="767">
        <v>0.02</v>
      </c>
      <c r="F334" s="680" t="s">
        <v>37</v>
      </c>
      <c r="G334" s="825"/>
    </row>
    <row r="335" spans="1:7" s="703" customFormat="1" x14ac:dyDescent="0.2">
      <c r="A335" s="675"/>
      <c r="B335" s="676"/>
      <c r="C335" s="677" t="s">
        <v>53</v>
      </c>
      <c r="D335" s="677" t="s">
        <v>241</v>
      </c>
      <c r="E335" s="767">
        <v>0.2</v>
      </c>
      <c r="F335" s="680" t="s">
        <v>37</v>
      </c>
      <c r="G335" s="825"/>
    </row>
    <row r="336" spans="1:7" s="703" customFormat="1" x14ac:dyDescent="0.2">
      <c r="A336" s="675"/>
      <c r="B336" s="676"/>
      <c r="C336" s="677" t="s">
        <v>242</v>
      </c>
      <c r="D336" s="677" t="s">
        <v>243</v>
      </c>
      <c r="E336" s="767">
        <v>0.02</v>
      </c>
      <c r="F336" s="680" t="s">
        <v>37</v>
      </c>
      <c r="G336" s="825"/>
    </row>
    <row r="337" spans="1:7" s="703" customFormat="1" x14ac:dyDescent="0.2">
      <c r="A337" s="675"/>
      <c r="B337" s="676"/>
      <c r="C337" s="677" t="s">
        <v>44</v>
      </c>
      <c r="D337" s="677" t="s">
        <v>244</v>
      </c>
      <c r="E337" s="767">
        <v>2.5000000000000001E-3</v>
      </c>
      <c r="F337" s="680" t="s">
        <v>37</v>
      </c>
      <c r="G337" s="825"/>
    </row>
    <row r="338" spans="1:7" s="703" customFormat="1" x14ac:dyDescent="0.2">
      <c r="A338" s="675"/>
      <c r="B338" s="676" t="s">
        <v>119</v>
      </c>
      <c r="C338" s="677" t="s">
        <v>114</v>
      </c>
      <c r="D338" s="677"/>
      <c r="E338" s="767"/>
      <c r="F338" s="680"/>
      <c r="G338" s="825"/>
    </row>
    <row r="339" spans="1:7" s="703" customFormat="1" x14ac:dyDescent="0.2">
      <c r="A339" s="675"/>
      <c r="B339" s="676"/>
      <c r="C339" s="677" t="s">
        <v>245</v>
      </c>
      <c r="D339" s="677"/>
      <c r="E339" s="767">
        <v>0.1</v>
      </c>
      <c r="F339" s="680" t="s">
        <v>51</v>
      </c>
      <c r="G339" s="825"/>
    </row>
    <row r="340" spans="1:7" s="703" customFormat="1" x14ac:dyDescent="0.2">
      <c r="A340" s="675"/>
      <c r="B340" s="676"/>
      <c r="C340" s="677" t="s">
        <v>56</v>
      </c>
      <c r="D340" s="677"/>
      <c r="E340" s="767">
        <v>0.01</v>
      </c>
      <c r="F340" s="680" t="s">
        <v>52</v>
      </c>
      <c r="G340" s="825"/>
    </row>
    <row r="341" spans="1:7" s="703" customFormat="1" ht="13.5" thickBot="1" x14ac:dyDescent="0.25">
      <c r="A341" s="707"/>
      <c r="B341" s="708" t="s">
        <v>121</v>
      </c>
      <c r="C341" s="712" t="s">
        <v>40</v>
      </c>
      <c r="D341" s="712"/>
      <c r="E341" s="835">
        <f>SUM(E334:E337)/365</f>
        <v>6.6438356164383555E-4</v>
      </c>
      <c r="F341" s="715" t="s">
        <v>43</v>
      </c>
      <c r="G341" s="825"/>
    </row>
    <row r="342" spans="1:7" s="703" customFormat="1" x14ac:dyDescent="0.2">
      <c r="A342" s="690"/>
      <c r="B342" s="691"/>
      <c r="C342" s="692"/>
      <c r="D342" s="692"/>
      <c r="E342" s="836"/>
      <c r="F342" s="674"/>
      <c r="G342" s="825"/>
    </row>
    <row r="343" spans="1:7" s="703" customFormat="1" ht="13.5" thickBot="1" x14ac:dyDescent="0.25">
      <c r="A343" s="975" t="s">
        <v>501</v>
      </c>
      <c r="B343" s="975"/>
      <c r="C343" s="660" t="s">
        <v>515</v>
      </c>
      <c r="D343" s="660"/>
      <c r="E343" s="660"/>
      <c r="F343" s="660"/>
      <c r="G343" s="825"/>
    </row>
    <row r="344" spans="1:7" s="703" customFormat="1" x14ac:dyDescent="0.2">
      <c r="A344" s="986" t="s">
        <v>21</v>
      </c>
      <c r="B344" s="987"/>
      <c r="C344" s="662" t="s">
        <v>22</v>
      </c>
      <c r="D344" s="662" t="s">
        <v>57</v>
      </c>
      <c r="E344" s="663" t="s">
        <v>407</v>
      </c>
      <c r="F344" s="664" t="s">
        <v>23</v>
      </c>
      <c r="G344" s="825"/>
    </row>
    <row r="345" spans="1:7" s="703" customFormat="1" ht="26.25" customHeight="1" x14ac:dyDescent="0.2">
      <c r="A345" s="837"/>
      <c r="B345" s="838"/>
      <c r="C345" s="1005" t="s">
        <v>246</v>
      </c>
      <c r="D345" s="1006"/>
      <c r="E345" s="1006"/>
      <c r="F345" s="1007"/>
      <c r="G345" s="825"/>
    </row>
    <row r="346" spans="1:7" s="703" customFormat="1" x14ac:dyDescent="0.2">
      <c r="A346" s="668"/>
      <c r="B346" s="669" t="s">
        <v>117</v>
      </c>
      <c r="C346" s="670" t="s">
        <v>39</v>
      </c>
      <c r="D346" s="670"/>
      <c r="E346" s="771"/>
      <c r="F346" s="673"/>
      <c r="G346" s="825"/>
    </row>
    <row r="347" spans="1:7" s="703" customFormat="1" x14ac:dyDescent="0.2">
      <c r="A347" s="675"/>
      <c r="B347" s="676"/>
      <c r="C347" s="677" t="s">
        <v>115</v>
      </c>
      <c r="D347" s="677" t="s">
        <v>240</v>
      </c>
      <c r="E347" s="767">
        <v>2.8000000000000001E-2</v>
      </c>
      <c r="F347" s="680" t="s">
        <v>37</v>
      </c>
      <c r="G347" s="825"/>
    </row>
    <row r="348" spans="1:7" s="703" customFormat="1" x14ac:dyDescent="0.2">
      <c r="A348" s="675"/>
      <c r="B348" s="676"/>
      <c r="C348" s="677" t="s">
        <v>53</v>
      </c>
      <c r="D348" s="677" t="s">
        <v>241</v>
      </c>
      <c r="E348" s="767">
        <v>4.2000000000000003E-2</v>
      </c>
      <c r="F348" s="680" t="s">
        <v>37</v>
      </c>
      <c r="G348" s="825"/>
    </row>
    <row r="349" spans="1:7" s="703" customFormat="1" x14ac:dyDescent="0.2">
      <c r="A349" s="675"/>
      <c r="B349" s="676"/>
      <c r="C349" s="677" t="s">
        <v>242</v>
      </c>
      <c r="D349" s="677" t="s">
        <v>243</v>
      </c>
      <c r="E349" s="767">
        <v>4.2000000000000003E-2</v>
      </c>
      <c r="F349" s="680" t="s">
        <v>37</v>
      </c>
      <c r="G349" s="825"/>
    </row>
    <row r="350" spans="1:7" s="703" customFormat="1" x14ac:dyDescent="0.2">
      <c r="A350" s="675"/>
      <c r="B350" s="676"/>
      <c r="C350" s="677" t="s">
        <v>44</v>
      </c>
      <c r="D350" s="677" t="s">
        <v>244</v>
      </c>
      <c r="E350" s="767">
        <v>3.0000000000000001E-3</v>
      </c>
      <c r="F350" s="680" t="s">
        <v>37</v>
      </c>
      <c r="G350" s="825"/>
    </row>
    <row r="351" spans="1:7" s="703" customFormat="1" x14ac:dyDescent="0.2">
      <c r="A351" s="675"/>
      <c r="B351" s="676" t="s">
        <v>119</v>
      </c>
      <c r="C351" s="677" t="s">
        <v>114</v>
      </c>
      <c r="D351" s="677"/>
      <c r="E351" s="767"/>
      <c r="F351" s="680"/>
      <c r="G351" s="825"/>
    </row>
    <row r="352" spans="1:7" s="703" customFormat="1" x14ac:dyDescent="0.2">
      <c r="A352" s="675"/>
      <c r="B352" s="676"/>
      <c r="C352" s="677" t="s">
        <v>247</v>
      </c>
      <c r="D352" s="677"/>
      <c r="E352" s="767">
        <v>0.12</v>
      </c>
      <c r="F352" s="680" t="s">
        <v>51</v>
      </c>
      <c r="G352" s="825"/>
    </row>
    <row r="353" spans="1:7" s="703" customFormat="1" x14ac:dyDescent="0.2">
      <c r="A353" s="675"/>
      <c r="B353" s="676"/>
      <c r="C353" s="677" t="s">
        <v>248</v>
      </c>
      <c r="D353" s="677"/>
      <c r="E353" s="767">
        <v>0.18</v>
      </c>
      <c r="F353" s="680" t="s">
        <v>51</v>
      </c>
      <c r="G353" s="825"/>
    </row>
    <row r="354" spans="1:7" s="703" customFormat="1" ht="13.5" thickBot="1" x14ac:dyDescent="0.25">
      <c r="A354" s="707"/>
      <c r="B354" s="708" t="s">
        <v>121</v>
      </c>
      <c r="C354" s="712" t="s">
        <v>40</v>
      </c>
      <c r="D354" s="712"/>
      <c r="E354" s="830">
        <f>SUM(E347:E350)/365</f>
        <v>3.15068493150685E-4</v>
      </c>
      <c r="F354" s="715" t="s">
        <v>43</v>
      </c>
      <c r="G354" s="825"/>
    </row>
    <row r="355" spans="1:7" s="703" customFormat="1" x14ac:dyDescent="0.2">
      <c r="A355" s="657"/>
      <c r="B355" s="759"/>
      <c r="C355" s="760"/>
      <c r="D355" s="760"/>
      <c r="E355" s="657"/>
      <c r="F355" s="746"/>
      <c r="G355" s="825"/>
    </row>
    <row r="356" spans="1:7" s="703" customFormat="1" ht="13.5" thickBot="1" x14ac:dyDescent="0.25">
      <c r="A356" s="975" t="str">
        <f>AHSP!A380</f>
        <v>P.7.1a</v>
      </c>
      <c r="B356" s="975"/>
      <c r="C356" s="989" t="s">
        <v>641</v>
      </c>
      <c r="D356" s="989"/>
      <c r="E356" s="989"/>
      <c r="F356" s="989"/>
      <c r="G356" s="825"/>
    </row>
    <row r="357" spans="1:7" s="703" customFormat="1" x14ac:dyDescent="0.2">
      <c r="A357" s="986" t="s">
        <v>21</v>
      </c>
      <c r="B357" s="987"/>
      <c r="C357" s="662" t="s">
        <v>22</v>
      </c>
      <c r="D357" s="662" t="s">
        <v>57</v>
      </c>
      <c r="E357" s="663" t="s">
        <v>407</v>
      </c>
      <c r="F357" s="664" t="s">
        <v>23</v>
      </c>
      <c r="G357" s="825"/>
    </row>
    <row r="358" spans="1:7" s="703" customFormat="1" x14ac:dyDescent="0.2">
      <c r="A358" s="668"/>
      <c r="B358" s="669"/>
      <c r="C358" s="990" t="s">
        <v>220</v>
      </c>
      <c r="D358" s="990"/>
      <c r="E358" s="990"/>
      <c r="F358" s="991"/>
      <c r="G358" s="825"/>
    </row>
    <row r="359" spans="1:7" s="703" customFormat="1" x14ac:dyDescent="0.2">
      <c r="A359" s="675"/>
      <c r="B359" s="676" t="s">
        <v>117</v>
      </c>
      <c r="C359" s="723" t="s">
        <v>377</v>
      </c>
      <c r="D359" s="678"/>
      <c r="E359" s="733"/>
      <c r="F359" s="680"/>
      <c r="G359" s="825"/>
    </row>
    <row r="360" spans="1:7" s="703" customFormat="1" x14ac:dyDescent="0.2">
      <c r="A360" s="675"/>
      <c r="B360" s="676"/>
      <c r="C360" s="839" t="s">
        <v>292</v>
      </c>
      <c r="D360" s="678" t="s">
        <v>189</v>
      </c>
      <c r="E360" s="840">
        <v>4</v>
      </c>
      <c r="F360" s="680" t="s">
        <v>37</v>
      </c>
      <c r="G360" s="825"/>
    </row>
    <row r="361" spans="1:7" s="703" customFormat="1" x14ac:dyDescent="0.2">
      <c r="A361" s="675"/>
      <c r="B361" s="676"/>
      <c r="C361" s="723" t="s">
        <v>378</v>
      </c>
      <c r="D361" s="678" t="s">
        <v>190</v>
      </c>
      <c r="E361" s="840">
        <v>4</v>
      </c>
      <c r="F361" s="680" t="s">
        <v>37</v>
      </c>
      <c r="G361" s="825"/>
    </row>
    <row r="362" spans="1:7" s="703" customFormat="1" x14ac:dyDescent="0.2">
      <c r="A362" s="675"/>
      <c r="B362" s="676" t="s">
        <v>119</v>
      </c>
      <c r="C362" s="723" t="s">
        <v>214</v>
      </c>
      <c r="D362" s="724"/>
      <c r="E362" s="841"/>
      <c r="F362" s="680"/>
      <c r="G362" s="825"/>
    </row>
    <row r="363" spans="1:7" s="703" customFormat="1" x14ac:dyDescent="0.2">
      <c r="A363" s="675"/>
      <c r="B363" s="676"/>
      <c r="C363" s="723" t="s">
        <v>379</v>
      </c>
      <c r="D363" s="678" t="s">
        <v>31</v>
      </c>
      <c r="E363" s="840">
        <v>0.75</v>
      </c>
      <c r="F363" s="680" t="s">
        <v>199</v>
      </c>
      <c r="G363" s="825"/>
    </row>
    <row r="364" spans="1:7" s="703" customFormat="1" x14ac:dyDescent="0.2">
      <c r="A364" s="675"/>
      <c r="B364" s="676"/>
      <c r="C364" s="723" t="s">
        <v>385</v>
      </c>
      <c r="D364" s="678"/>
      <c r="E364" s="840">
        <v>1</v>
      </c>
      <c r="F364" s="680" t="s">
        <v>38</v>
      </c>
      <c r="G364" s="825"/>
    </row>
    <row r="365" spans="1:7" s="703" customFormat="1" x14ac:dyDescent="0.2">
      <c r="A365" s="675"/>
      <c r="B365" s="676"/>
      <c r="C365" s="723" t="s">
        <v>380</v>
      </c>
      <c r="D365" s="776"/>
      <c r="E365" s="840">
        <v>2</v>
      </c>
      <c r="F365" s="680" t="s">
        <v>52</v>
      </c>
      <c r="G365" s="825"/>
    </row>
    <row r="366" spans="1:7" s="703" customFormat="1" x14ac:dyDescent="0.2">
      <c r="A366" s="675"/>
      <c r="B366" s="676"/>
      <c r="C366" s="723" t="s">
        <v>381</v>
      </c>
      <c r="D366" s="776"/>
      <c r="E366" s="840">
        <v>1</v>
      </c>
      <c r="F366" s="680" t="str">
        <f>F365</f>
        <v>buah</v>
      </c>
      <c r="G366" s="825"/>
    </row>
    <row r="367" spans="1:7" s="703" customFormat="1" x14ac:dyDescent="0.2">
      <c r="A367" s="675"/>
      <c r="B367" s="676"/>
      <c r="C367" s="723" t="s">
        <v>382</v>
      </c>
      <c r="D367" s="724"/>
      <c r="E367" s="840">
        <v>2</v>
      </c>
      <c r="F367" s="680" t="str">
        <f>F366</f>
        <v>buah</v>
      </c>
      <c r="G367" s="825"/>
    </row>
    <row r="368" spans="1:7" s="703" customFormat="1" x14ac:dyDescent="0.2">
      <c r="A368" s="675"/>
      <c r="B368" s="676"/>
      <c r="C368" s="723" t="s">
        <v>383</v>
      </c>
      <c r="D368" s="724"/>
      <c r="E368" s="842">
        <v>2</v>
      </c>
      <c r="F368" s="680" t="str">
        <f t="shared" ref="F368:F369" si="5">F367</f>
        <v>buah</v>
      </c>
      <c r="G368" s="825"/>
    </row>
    <row r="369" spans="1:7" s="703" customFormat="1" x14ac:dyDescent="0.2">
      <c r="A369" s="675"/>
      <c r="B369" s="676"/>
      <c r="C369" s="723" t="s">
        <v>384</v>
      </c>
      <c r="D369" s="723"/>
      <c r="E369" s="840">
        <v>3</v>
      </c>
      <c r="F369" s="680" t="str">
        <f t="shared" si="5"/>
        <v>buah</v>
      </c>
      <c r="G369" s="825"/>
    </row>
    <row r="370" spans="1:7" s="703" customFormat="1" x14ac:dyDescent="0.2">
      <c r="A370" s="675"/>
      <c r="B370" s="676" t="s">
        <v>121</v>
      </c>
      <c r="C370" s="723" t="s">
        <v>40</v>
      </c>
      <c r="D370" s="723"/>
      <c r="E370" s="774"/>
      <c r="F370" s="680"/>
      <c r="G370" s="825"/>
    </row>
    <row r="371" spans="1:7" s="703" customFormat="1" x14ac:dyDescent="0.2">
      <c r="A371" s="675"/>
      <c r="B371" s="676"/>
      <c r="C371" s="723" t="s">
        <v>204</v>
      </c>
      <c r="D371" s="723"/>
      <c r="E371" s="774"/>
      <c r="F371" s="680"/>
      <c r="G371" s="825"/>
    </row>
    <row r="372" spans="1:7" s="703" customFormat="1" x14ac:dyDescent="0.2">
      <c r="A372" s="675"/>
      <c r="B372" s="676"/>
      <c r="C372" s="727" t="s">
        <v>205</v>
      </c>
      <c r="D372" s="821"/>
      <c r="E372" s="729"/>
      <c r="F372" s="730"/>
      <c r="G372" s="825"/>
    </row>
    <row r="373" spans="1:7" s="703" customFormat="1" x14ac:dyDescent="0.2">
      <c r="A373" s="668"/>
      <c r="B373" s="669"/>
      <c r="C373" s="992" t="s">
        <v>24</v>
      </c>
      <c r="D373" s="992"/>
      <c r="E373" s="992"/>
      <c r="F373" s="993"/>
      <c r="G373" s="825"/>
    </row>
    <row r="374" spans="1:7" s="703" customFormat="1" x14ac:dyDescent="0.2">
      <c r="A374" s="675"/>
      <c r="B374" s="676" t="s">
        <v>117</v>
      </c>
      <c r="C374" s="670" t="s">
        <v>39</v>
      </c>
      <c r="D374" s="670"/>
      <c r="E374" s="843"/>
      <c r="F374" s="673"/>
      <c r="G374" s="825"/>
    </row>
    <row r="375" spans="1:7" s="703" customFormat="1" x14ac:dyDescent="0.2">
      <c r="A375" s="675"/>
      <c r="B375" s="676"/>
      <c r="C375" s="677" t="s">
        <v>292</v>
      </c>
      <c r="D375" s="677"/>
      <c r="E375" s="844">
        <f>E360</f>
        <v>4</v>
      </c>
      <c r="F375" s="680" t="s">
        <v>37</v>
      </c>
      <c r="G375" s="825"/>
    </row>
    <row r="376" spans="1:7" s="703" customFormat="1" x14ac:dyDescent="0.2">
      <c r="A376" s="675"/>
      <c r="B376" s="676"/>
      <c r="C376" s="677" t="s">
        <v>115</v>
      </c>
      <c r="D376" s="677"/>
      <c r="E376" s="844">
        <f>E361</f>
        <v>4</v>
      </c>
      <c r="F376" s="680" t="s">
        <v>37</v>
      </c>
      <c r="G376" s="825"/>
    </row>
    <row r="377" spans="1:7" s="703" customFormat="1" x14ac:dyDescent="0.2">
      <c r="A377" s="675"/>
      <c r="B377" s="676" t="s">
        <v>119</v>
      </c>
      <c r="C377" s="723" t="s">
        <v>214</v>
      </c>
      <c r="D377" s="724"/>
      <c r="E377" s="732"/>
      <c r="F377" s="680"/>
      <c r="G377" s="825"/>
    </row>
    <row r="378" spans="1:7" s="703" customFormat="1" x14ac:dyDescent="0.2">
      <c r="A378" s="675"/>
      <c r="B378" s="676"/>
      <c r="C378" s="677" t="str">
        <f>C363</f>
        <v>BBM Mesin Genset</v>
      </c>
      <c r="D378" s="845"/>
      <c r="E378" s="774">
        <f>E363</f>
        <v>0.75</v>
      </c>
      <c r="F378" s="680" t="str">
        <f>F364</f>
        <v>liter</v>
      </c>
      <c r="G378" s="825"/>
    </row>
    <row r="379" spans="1:7" s="703" customFormat="1" x14ac:dyDescent="0.2">
      <c r="A379" s="675"/>
      <c r="B379" s="676"/>
      <c r="C379" s="677" t="str">
        <f>C364</f>
        <v>Pelumas</v>
      </c>
      <c r="D379" s="845"/>
      <c r="E379" s="774">
        <f t="shared" ref="E379:F384" si="6">E364</f>
        <v>1</v>
      </c>
      <c r="F379" s="680" t="str">
        <f>F378</f>
        <v>liter</v>
      </c>
      <c r="G379" s="825"/>
    </row>
    <row r="380" spans="1:7" s="703" customFormat="1" x14ac:dyDescent="0.2">
      <c r="A380" s="675"/>
      <c r="B380" s="676"/>
      <c r="C380" s="677" t="str">
        <f t="shared" ref="C380:C384" si="7">C365</f>
        <v xml:space="preserve">Seal </v>
      </c>
      <c r="D380" s="845"/>
      <c r="E380" s="774">
        <f t="shared" si="6"/>
        <v>2</v>
      </c>
      <c r="F380" s="680" t="str">
        <f>F365</f>
        <v>buah</v>
      </c>
      <c r="G380" s="825"/>
    </row>
    <row r="381" spans="1:7" s="703" customFormat="1" x14ac:dyDescent="0.2">
      <c r="A381" s="675"/>
      <c r="B381" s="676"/>
      <c r="C381" s="677" t="str">
        <f t="shared" si="7"/>
        <v>Radiator</v>
      </c>
      <c r="D381" s="845"/>
      <c r="E381" s="774">
        <f t="shared" si="6"/>
        <v>1</v>
      </c>
      <c r="F381" s="680" t="str">
        <f t="shared" si="6"/>
        <v>buah</v>
      </c>
      <c r="G381" s="825"/>
    </row>
    <row r="382" spans="1:7" s="703" customFormat="1" x14ac:dyDescent="0.2">
      <c r="A382" s="675"/>
      <c r="B382" s="676"/>
      <c r="C382" s="677" t="str">
        <f t="shared" si="7"/>
        <v xml:space="preserve">Filter Oli </v>
      </c>
      <c r="D382" s="845"/>
      <c r="E382" s="774">
        <f t="shared" si="6"/>
        <v>2</v>
      </c>
      <c r="F382" s="680" t="str">
        <f t="shared" si="6"/>
        <v>buah</v>
      </c>
      <c r="G382" s="825"/>
    </row>
    <row r="383" spans="1:7" s="703" customFormat="1" x14ac:dyDescent="0.2">
      <c r="A383" s="675"/>
      <c r="B383" s="676"/>
      <c r="C383" s="677" t="str">
        <f t="shared" si="7"/>
        <v xml:space="preserve">Filter Solar </v>
      </c>
      <c r="D383" s="845"/>
      <c r="E383" s="774">
        <f t="shared" si="6"/>
        <v>2</v>
      </c>
      <c r="F383" s="680" t="str">
        <f t="shared" si="6"/>
        <v>buah</v>
      </c>
      <c r="G383" s="825"/>
    </row>
    <row r="384" spans="1:7" s="703" customFormat="1" x14ac:dyDescent="0.2">
      <c r="A384" s="675"/>
      <c r="B384" s="676"/>
      <c r="C384" s="677" t="str">
        <f t="shared" si="7"/>
        <v>Filter Udara</v>
      </c>
      <c r="D384" s="845"/>
      <c r="E384" s="774">
        <f t="shared" si="6"/>
        <v>3</v>
      </c>
      <c r="F384" s="680" t="str">
        <f t="shared" si="6"/>
        <v>buah</v>
      </c>
      <c r="G384" s="825"/>
    </row>
    <row r="385" spans="1:7" s="703" customFormat="1" x14ac:dyDescent="0.2">
      <c r="A385" s="675"/>
      <c r="B385" s="676" t="s">
        <v>121</v>
      </c>
      <c r="C385" s="677" t="s">
        <v>249</v>
      </c>
      <c r="D385" s="767"/>
      <c r="E385" s="767"/>
      <c r="F385" s="680"/>
      <c r="G385" s="825"/>
    </row>
    <row r="386" spans="1:7" s="703" customFormat="1" ht="13.5" thickBot="1" x14ac:dyDescent="0.25">
      <c r="A386" s="707"/>
      <c r="B386" s="708"/>
      <c r="C386" s="712" t="s">
        <v>203</v>
      </c>
      <c r="D386" s="777" t="s">
        <v>219</v>
      </c>
      <c r="E386" s="714">
        <f>(E375+E376)/365</f>
        <v>2.1917808219178082E-2</v>
      </c>
      <c r="F386" s="715" t="s">
        <v>43</v>
      </c>
      <c r="G386" s="825"/>
    </row>
    <row r="387" spans="1:7" s="703" customFormat="1" ht="13.5" thickBot="1" x14ac:dyDescent="0.25">
      <c r="A387" s="972" t="s">
        <v>685</v>
      </c>
      <c r="B387" s="973"/>
      <c r="C387" s="973"/>
      <c r="D387" s="973"/>
      <c r="E387" s="973"/>
      <c r="F387" s="974"/>
      <c r="G387" s="825"/>
    </row>
    <row r="388" spans="1:7" s="703" customFormat="1" x14ac:dyDescent="0.2">
      <c r="A388" s="690"/>
      <c r="B388" s="691"/>
      <c r="C388" s="692"/>
      <c r="D388" s="692"/>
      <c r="E388" s="846"/>
      <c r="F388" s="674"/>
      <c r="G388" s="825"/>
    </row>
    <row r="389" spans="1:7" s="703" customFormat="1" ht="13.5" thickBot="1" x14ac:dyDescent="0.25">
      <c r="A389" s="975" t="str">
        <f>AHSP!A401</f>
        <v>P.7.1b</v>
      </c>
      <c r="B389" s="975"/>
      <c r="C389" s="989" t="s">
        <v>578</v>
      </c>
      <c r="D389" s="989"/>
      <c r="E389" s="989"/>
      <c r="F389" s="989"/>
      <c r="G389" s="825"/>
    </row>
    <row r="390" spans="1:7" s="703" customFormat="1" x14ac:dyDescent="0.2">
      <c r="A390" s="986" t="s">
        <v>21</v>
      </c>
      <c r="B390" s="987"/>
      <c r="C390" s="662" t="s">
        <v>22</v>
      </c>
      <c r="D390" s="662" t="s">
        <v>57</v>
      </c>
      <c r="E390" s="663" t="s">
        <v>407</v>
      </c>
      <c r="F390" s="664" t="s">
        <v>23</v>
      </c>
      <c r="G390" s="825"/>
    </row>
    <row r="391" spans="1:7" s="703" customFormat="1" x14ac:dyDescent="0.2">
      <c r="A391" s="668"/>
      <c r="B391" s="669"/>
      <c r="C391" s="990" t="s">
        <v>220</v>
      </c>
      <c r="D391" s="990"/>
      <c r="E391" s="990"/>
      <c r="F391" s="991"/>
      <c r="G391" s="825"/>
    </row>
    <row r="392" spans="1:7" s="703" customFormat="1" x14ac:dyDescent="0.2">
      <c r="A392" s="675"/>
      <c r="B392" s="676" t="s">
        <v>117</v>
      </c>
      <c r="C392" s="723" t="s">
        <v>377</v>
      </c>
      <c r="D392" s="678"/>
      <c r="E392" s="733"/>
      <c r="F392" s="680"/>
      <c r="G392" s="825"/>
    </row>
    <row r="393" spans="1:7" s="703" customFormat="1" x14ac:dyDescent="0.2">
      <c r="A393" s="675"/>
      <c r="B393" s="676"/>
      <c r="C393" s="839" t="s">
        <v>292</v>
      </c>
      <c r="D393" s="678" t="s">
        <v>189</v>
      </c>
      <c r="E393" s="840">
        <v>1</v>
      </c>
      <c r="F393" s="680" t="s">
        <v>37</v>
      </c>
      <c r="G393" s="825"/>
    </row>
    <row r="394" spans="1:7" s="703" customFormat="1" x14ac:dyDescent="0.2">
      <c r="A394" s="675"/>
      <c r="B394" s="676"/>
      <c r="C394" s="723" t="s">
        <v>378</v>
      </c>
      <c r="D394" s="678" t="s">
        <v>190</v>
      </c>
      <c r="E394" s="840">
        <v>3</v>
      </c>
      <c r="F394" s="680" t="s">
        <v>37</v>
      </c>
      <c r="G394" s="825"/>
    </row>
    <row r="395" spans="1:7" s="703" customFormat="1" x14ac:dyDescent="0.2">
      <c r="A395" s="675"/>
      <c r="B395" s="676" t="s">
        <v>119</v>
      </c>
      <c r="C395" s="723" t="s">
        <v>214</v>
      </c>
      <c r="D395" s="724"/>
      <c r="E395" s="841"/>
      <c r="F395" s="680"/>
      <c r="G395" s="825"/>
    </row>
    <row r="396" spans="1:7" s="703" customFormat="1" x14ac:dyDescent="0.2">
      <c r="A396" s="675"/>
      <c r="B396" s="676"/>
      <c r="C396" s="723" t="s">
        <v>579</v>
      </c>
      <c r="D396" s="678"/>
      <c r="E396" s="840">
        <v>3</v>
      </c>
      <c r="F396" s="680" t="s">
        <v>38</v>
      </c>
      <c r="G396" s="825"/>
    </row>
    <row r="397" spans="1:7" s="703" customFormat="1" x14ac:dyDescent="0.2">
      <c r="A397" s="675"/>
      <c r="B397" s="676" t="s">
        <v>121</v>
      </c>
      <c r="C397" s="723" t="s">
        <v>40</v>
      </c>
      <c r="D397" s="723"/>
      <c r="E397" s="774"/>
      <c r="F397" s="680"/>
      <c r="G397" s="825"/>
    </row>
    <row r="398" spans="1:7" s="703" customFormat="1" x14ac:dyDescent="0.2">
      <c r="A398" s="675"/>
      <c r="B398" s="676"/>
      <c r="C398" s="723" t="s">
        <v>204</v>
      </c>
      <c r="D398" s="723"/>
      <c r="E398" s="774"/>
      <c r="F398" s="680"/>
      <c r="G398" s="825"/>
    </row>
    <row r="399" spans="1:7" s="703" customFormat="1" x14ac:dyDescent="0.2">
      <c r="A399" s="675"/>
      <c r="B399" s="676"/>
      <c r="C399" s="727" t="s">
        <v>205</v>
      </c>
      <c r="D399" s="821"/>
      <c r="E399" s="729"/>
      <c r="F399" s="730"/>
      <c r="G399" s="825"/>
    </row>
    <row r="400" spans="1:7" s="703" customFormat="1" x14ac:dyDescent="0.2">
      <c r="A400" s="668"/>
      <c r="B400" s="669"/>
      <c r="C400" s="992" t="s">
        <v>24</v>
      </c>
      <c r="D400" s="992"/>
      <c r="E400" s="992"/>
      <c r="F400" s="993"/>
      <c r="G400" s="825"/>
    </row>
    <row r="401" spans="1:7" s="703" customFormat="1" x14ac:dyDescent="0.2">
      <c r="A401" s="675"/>
      <c r="B401" s="676" t="s">
        <v>117</v>
      </c>
      <c r="C401" s="670" t="s">
        <v>39</v>
      </c>
      <c r="D401" s="670"/>
      <c r="E401" s="843"/>
      <c r="F401" s="673"/>
      <c r="G401" s="825"/>
    </row>
    <row r="402" spans="1:7" s="703" customFormat="1" x14ac:dyDescent="0.2">
      <c r="A402" s="675"/>
      <c r="B402" s="676"/>
      <c r="C402" s="677" t="s">
        <v>292</v>
      </c>
      <c r="D402" s="677"/>
      <c r="E402" s="844">
        <f>E393</f>
        <v>1</v>
      </c>
      <c r="F402" s="680" t="s">
        <v>37</v>
      </c>
      <c r="G402" s="825"/>
    </row>
    <row r="403" spans="1:7" s="703" customFormat="1" x14ac:dyDescent="0.2">
      <c r="A403" s="675"/>
      <c r="B403" s="676"/>
      <c r="C403" s="677" t="s">
        <v>115</v>
      </c>
      <c r="D403" s="677"/>
      <c r="E403" s="844">
        <f>E394</f>
        <v>3</v>
      </c>
      <c r="F403" s="680" t="s">
        <v>37</v>
      </c>
      <c r="G403" s="825"/>
    </row>
    <row r="404" spans="1:7" s="703" customFormat="1" x14ac:dyDescent="0.2">
      <c r="A404" s="675"/>
      <c r="B404" s="676" t="s">
        <v>119</v>
      </c>
      <c r="C404" s="723" t="s">
        <v>214</v>
      </c>
      <c r="D404" s="724"/>
      <c r="E404" s="732"/>
      <c r="F404" s="680"/>
      <c r="G404" s="825"/>
    </row>
    <row r="405" spans="1:7" s="703" customFormat="1" x14ac:dyDescent="0.2">
      <c r="A405" s="675"/>
      <c r="B405" s="676"/>
      <c r="C405" s="677" t="str">
        <f>C396</f>
        <v>Pelumas/vet</v>
      </c>
      <c r="D405" s="845"/>
      <c r="E405" s="774">
        <f t="shared" ref="E405" si="8">E396</f>
        <v>3</v>
      </c>
      <c r="F405" s="680" t="s">
        <v>51</v>
      </c>
      <c r="G405" s="825"/>
    </row>
    <row r="406" spans="1:7" s="703" customFormat="1" x14ac:dyDescent="0.2">
      <c r="A406" s="675"/>
      <c r="B406" s="676" t="s">
        <v>121</v>
      </c>
      <c r="C406" s="677" t="s">
        <v>249</v>
      </c>
      <c r="D406" s="767"/>
      <c r="E406" s="767"/>
      <c r="F406" s="680"/>
      <c r="G406" s="825"/>
    </row>
    <row r="407" spans="1:7" s="703" customFormat="1" ht="13.5" thickBot="1" x14ac:dyDescent="0.25">
      <c r="A407" s="707"/>
      <c r="B407" s="708"/>
      <c r="C407" s="712" t="s">
        <v>203</v>
      </c>
      <c r="D407" s="777" t="s">
        <v>219</v>
      </c>
      <c r="E407" s="714">
        <f>(E402+E403)/365</f>
        <v>1.0958904109589041E-2</v>
      </c>
      <c r="F407" s="715" t="s">
        <v>43</v>
      </c>
      <c r="G407" s="825"/>
    </row>
    <row r="408" spans="1:7" s="703" customFormat="1" ht="13.5" thickBot="1" x14ac:dyDescent="0.25">
      <c r="A408" s="972" t="s">
        <v>685</v>
      </c>
      <c r="B408" s="973"/>
      <c r="C408" s="973"/>
      <c r="D408" s="973"/>
      <c r="E408" s="973"/>
      <c r="F408" s="974"/>
      <c r="G408" s="825"/>
    </row>
    <row r="409" spans="1:7" s="703" customFormat="1" x14ac:dyDescent="0.2">
      <c r="A409" s="690"/>
      <c r="B409" s="691"/>
      <c r="C409" s="692"/>
      <c r="D409" s="692"/>
      <c r="E409" s="846"/>
      <c r="F409" s="674"/>
      <c r="G409" s="825"/>
    </row>
    <row r="410" spans="1:7" s="703" customFormat="1" ht="13.5" thickBot="1" x14ac:dyDescent="0.25">
      <c r="A410" s="975" t="str">
        <f>AHSP!A416</f>
        <v>P.7.2</v>
      </c>
      <c r="B410" s="975"/>
      <c r="C410" s="989" t="s">
        <v>644</v>
      </c>
      <c r="D410" s="989"/>
      <c r="E410" s="989"/>
      <c r="F410" s="989"/>
      <c r="G410" s="825"/>
    </row>
    <row r="411" spans="1:7" s="703" customFormat="1" x14ac:dyDescent="0.2">
      <c r="A411" s="986" t="s">
        <v>21</v>
      </c>
      <c r="B411" s="987"/>
      <c r="C411" s="662" t="s">
        <v>22</v>
      </c>
      <c r="D411" s="662" t="s">
        <v>57</v>
      </c>
      <c r="E411" s="663" t="s">
        <v>407</v>
      </c>
      <c r="F411" s="664" t="s">
        <v>23</v>
      </c>
      <c r="G411" s="825"/>
    </row>
    <row r="412" spans="1:7" s="703" customFormat="1" x14ac:dyDescent="0.2">
      <c r="A412" s="668"/>
      <c r="B412" s="669"/>
      <c r="C412" s="990" t="s">
        <v>220</v>
      </c>
      <c r="D412" s="990"/>
      <c r="E412" s="990"/>
      <c r="F412" s="991"/>
      <c r="G412" s="825"/>
    </row>
    <row r="413" spans="1:7" s="703" customFormat="1" x14ac:dyDescent="0.2">
      <c r="A413" s="675"/>
      <c r="B413" s="676" t="s">
        <v>117</v>
      </c>
      <c r="C413" s="723" t="s">
        <v>377</v>
      </c>
      <c r="D413" s="678"/>
      <c r="E413" s="733"/>
      <c r="F413" s="680"/>
      <c r="G413" s="825"/>
    </row>
    <row r="414" spans="1:7" s="703" customFormat="1" x14ac:dyDescent="0.2">
      <c r="A414" s="675"/>
      <c r="B414" s="676"/>
      <c r="C414" s="839" t="s">
        <v>292</v>
      </c>
      <c r="D414" s="678" t="s">
        <v>189</v>
      </c>
      <c r="E414" s="840">
        <v>4</v>
      </c>
      <c r="F414" s="680" t="s">
        <v>37</v>
      </c>
      <c r="G414" s="825"/>
    </row>
    <row r="415" spans="1:7" s="703" customFormat="1" x14ac:dyDescent="0.2">
      <c r="A415" s="675"/>
      <c r="B415" s="676"/>
      <c r="C415" s="723" t="s">
        <v>378</v>
      </c>
      <c r="D415" s="678" t="s">
        <v>190</v>
      </c>
      <c r="E415" s="840">
        <v>4</v>
      </c>
      <c r="F415" s="680" t="s">
        <v>37</v>
      </c>
      <c r="G415" s="825"/>
    </row>
    <row r="416" spans="1:7" s="703" customFormat="1" x14ac:dyDescent="0.2">
      <c r="A416" s="675"/>
      <c r="B416" s="676" t="s">
        <v>119</v>
      </c>
      <c r="C416" s="723" t="s">
        <v>214</v>
      </c>
      <c r="D416" s="724"/>
      <c r="E416" s="841"/>
      <c r="F416" s="680"/>
      <c r="G416" s="825"/>
    </row>
    <row r="417" spans="1:7" s="703" customFormat="1" x14ac:dyDescent="0.2">
      <c r="A417" s="675"/>
      <c r="B417" s="676"/>
      <c r="C417" s="723" t="s">
        <v>379</v>
      </c>
      <c r="D417" s="678" t="s">
        <v>31</v>
      </c>
      <c r="E417" s="840">
        <v>0.75</v>
      </c>
      <c r="F417" s="680" t="s">
        <v>199</v>
      </c>
      <c r="G417" s="825"/>
    </row>
    <row r="418" spans="1:7" s="703" customFormat="1" x14ac:dyDescent="0.2">
      <c r="A418" s="675"/>
      <c r="B418" s="676"/>
      <c r="C418" s="723" t="s">
        <v>385</v>
      </c>
      <c r="D418" s="678"/>
      <c r="E418" s="840">
        <v>1</v>
      </c>
      <c r="F418" s="680" t="s">
        <v>38</v>
      </c>
      <c r="G418" s="825"/>
    </row>
    <row r="419" spans="1:7" s="703" customFormat="1" x14ac:dyDescent="0.2">
      <c r="A419" s="675"/>
      <c r="B419" s="676"/>
      <c r="C419" s="723" t="s">
        <v>380</v>
      </c>
      <c r="D419" s="776"/>
      <c r="E419" s="840">
        <v>2</v>
      </c>
      <c r="F419" s="680" t="s">
        <v>52</v>
      </c>
      <c r="G419" s="825"/>
    </row>
    <row r="420" spans="1:7" s="703" customFormat="1" x14ac:dyDescent="0.2">
      <c r="A420" s="675"/>
      <c r="B420" s="676"/>
      <c r="C420" s="723" t="s">
        <v>381</v>
      </c>
      <c r="D420" s="776"/>
      <c r="E420" s="840">
        <v>1</v>
      </c>
      <c r="F420" s="680" t="str">
        <f>F419</f>
        <v>buah</v>
      </c>
      <c r="G420" s="825"/>
    </row>
    <row r="421" spans="1:7" s="703" customFormat="1" x14ac:dyDescent="0.2">
      <c r="A421" s="675"/>
      <c r="B421" s="676"/>
      <c r="C421" s="723" t="s">
        <v>382</v>
      </c>
      <c r="D421" s="724"/>
      <c r="E421" s="840">
        <v>2</v>
      </c>
      <c r="F421" s="680" t="str">
        <f>F420</f>
        <v>buah</v>
      </c>
      <c r="G421" s="825"/>
    </row>
    <row r="422" spans="1:7" s="703" customFormat="1" x14ac:dyDescent="0.2">
      <c r="A422" s="675"/>
      <c r="B422" s="676"/>
      <c r="C422" s="723" t="s">
        <v>383</v>
      </c>
      <c r="D422" s="724"/>
      <c r="E422" s="842">
        <v>2</v>
      </c>
      <c r="F422" s="680" t="str">
        <f t="shared" ref="F422:F423" si="9">F421</f>
        <v>buah</v>
      </c>
      <c r="G422" s="825"/>
    </row>
    <row r="423" spans="1:7" s="703" customFormat="1" x14ac:dyDescent="0.2">
      <c r="A423" s="675"/>
      <c r="B423" s="676"/>
      <c r="C423" s="723" t="s">
        <v>384</v>
      </c>
      <c r="D423" s="723"/>
      <c r="E423" s="840">
        <v>3</v>
      </c>
      <c r="F423" s="680" t="str">
        <f t="shared" si="9"/>
        <v>buah</v>
      </c>
      <c r="G423" s="825"/>
    </row>
    <row r="424" spans="1:7" s="703" customFormat="1" x14ac:dyDescent="0.2">
      <c r="A424" s="675"/>
      <c r="B424" s="676" t="s">
        <v>121</v>
      </c>
      <c r="C424" s="723" t="s">
        <v>40</v>
      </c>
      <c r="D424" s="723"/>
      <c r="E424" s="847"/>
      <c r="F424" s="680"/>
      <c r="G424" s="825"/>
    </row>
    <row r="425" spans="1:7" s="703" customFormat="1" x14ac:dyDescent="0.2">
      <c r="A425" s="675"/>
      <c r="B425" s="676"/>
      <c r="C425" s="723" t="s">
        <v>204</v>
      </c>
      <c r="D425" s="723"/>
      <c r="E425" s="774"/>
      <c r="F425" s="680"/>
      <c r="G425" s="825"/>
    </row>
    <row r="426" spans="1:7" s="703" customFormat="1" x14ac:dyDescent="0.2">
      <c r="A426" s="675"/>
      <c r="B426" s="676"/>
      <c r="C426" s="727" t="s">
        <v>205</v>
      </c>
      <c r="D426" s="821"/>
      <c r="E426" s="729"/>
      <c r="F426" s="730"/>
      <c r="G426" s="825"/>
    </row>
    <row r="427" spans="1:7" s="703" customFormat="1" x14ac:dyDescent="0.2">
      <c r="A427" s="668"/>
      <c r="B427" s="669"/>
      <c r="C427" s="992" t="s">
        <v>24</v>
      </c>
      <c r="D427" s="992"/>
      <c r="E427" s="992"/>
      <c r="F427" s="993"/>
      <c r="G427" s="825"/>
    </row>
    <row r="428" spans="1:7" s="703" customFormat="1" x14ac:dyDescent="0.2">
      <c r="A428" s="675"/>
      <c r="B428" s="676" t="s">
        <v>117</v>
      </c>
      <c r="C428" s="670" t="s">
        <v>39</v>
      </c>
      <c r="D428" s="670"/>
      <c r="E428" s="843"/>
      <c r="F428" s="673"/>
      <c r="G428" s="825"/>
    </row>
    <row r="429" spans="1:7" s="703" customFormat="1" x14ac:dyDescent="0.2">
      <c r="A429" s="675"/>
      <c r="B429" s="676"/>
      <c r="C429" s="677" t="s">
        <v>292</v>
      </c>
      <c r="D429" s="677"/>
      <c r="E429" s="844">
        <f>E414</f>
        <v>4</v>
      </c>
      <c r="F429" s="680" t="s">
        <v>37</v>
      </c>
      <c r="G429" s="825"/>
    </row>
    <row r="430" spans="1:7" s="703" customFormat="1" x14ac:dyDescent="0.2">
      <c r="A430" s="675"/>
      <c r="B430" s="676"/>
      <c r="C430" s="677" t="s">
        <v>115</v>
      </c>
      <c r="D430" s="677"/>
      <c r="E430" s="844">
        <f>E415</f>
        <v>4</v>
      </c>
      <c r="F430" s="680" t="s">
        <v>37</v>
      </c>
      <c r="G430" s="825"/>
    </row>
    <row r="431" spans="1:7" s="703" customFormat="1" x14ac:dyDescent="0.2">
      <c r="A431" s="675"/>
      <c r="B431" s="676" t="s">
        <v>119</v>
      </c>
      <c r="C431" s="723" t="s">
        <v>214</v>
      </c>
      <c r="D431" s="724"/>
      <c r="E431" s="732"/>
      <c r="F431" s="680"/>
      <c r="G431" s="825"/>
    </row>
    <row r="432" spans="1:7" s="703" customFormat="1" x14ac:dyDescent="0.2">
      <c r="A432" s="675"/>
      <c r="B432" s="676"/>
      <c r="C432" s="677" t="str">
        <f>C417</f>
        <v>BBM Mesin Genset</v>
      </c>
      <c r="D432" s="845"/>
      <c r="E432" s="774">
        <f>E417</f>
        <v>0.75</v>
      </c>
      <c r="F432" s="680" t="str">
        <f>F418</f>
        <v>liter</v>
      </c>
      <c r="G432" s="825"/>
    </row>
    <row r="433" spans="1:7" s="703" customFormat="1" x14ac:dyDescent="0.2">
      <c r="A433" s="675"/>
      <c r="B433" s="676"/>
      <c r="C433" s="677" t="str">
        <f>C418</f>
        <v>Pelumas</v>
      </c>
      <c r="D433" s="845"/>
      <c r="E433" s="774">
        <f t="shared" ref="E433" si="10">E418</f>
        <v>1</v>
      </c>
      <c r="F433" s="680" t="str">
        <f>F432</f>
        <v>liter</v>
      </c>
      <c r="G433" s="825"/>
    </row>
    <row r="434" spans="1:7" s="703" customFormat="1" x14ac:dyDescent="0.2">
      <c r="A434" s="675"/>
      <c r="B434" s="676"/>
      <c r="C434" s="677" t="str">
        <f t="shared" ref="C434:C438" si="11">C419</f>
        <v xml:space="preserve">Seal </v>
      </c>
      <c r="D434" s="845"/>
      <c r="E434" s="774">
        <f t="shared" ref="E434" si="12">E419</f>
        <v>2</v>
      </c>
      <c r="F434" s="680" t="str">
        <f>F419</f>
        <v>buah</v>
      </c>
      <c r="G434" s="825"/>
    </row>
    <row r="435" spans="1:7" s="703" customFormat="1" x14ac:dyDescent="0.2">
      <c r="A435" s="675"/>
      <c r="B435" s="676"/>
      <c r="C435" s="677" t="str">
        <f t="shared" si="11"/>
        <v>Radiator</v>
      </c>
      <c r="D435" s="845"/>
      <c r="E435" s="774">
        <f t="shared" ref="E435:F435" si="13">E420</f>
        <v>1</v>
      </c>
      <c r="F435" s="680" t="str">
        <f t="shared" si="13"/>
        <v>buah</v>
      </c>
      <c r="G435" s="825"/>
    </row>
    <row r="436" spans="1:7" s="703" customFormat="1" x14ac:dyDescent="0.2">
      <c r="A436" s="675"/>
      <c r="B436" s="676"/>
      <c r="C436" s="677" t="str">
        <f t="shared" si="11"/>
        <v xml:space="preserve">Filter Oli </v>
      </c>
      <c r="D436" s="845"/>
      <c r="E436" s="774">
        <f t="shared" ref="E436:F436" si="14">E421</f>
        <v>2</v>
      </c>
      <c r="F436" s="680" t="str">
        <f t="shared" si="14"/>
        <v>buah</v>
      </c>
      <c r="G436" s="825"/>
    </row>
    <row r="437" spans="1:7" s="703" customFormat="1" x14ac:dyDescent="0.2">
      <c r="A437" s="675"/>
      <c r="B437" s="676"/>
      <c r="C437" s="677" t="str">
        <f t="shared" si="11"/>
        <v xml:space="preserve">Filter Solar </v>
      </c>
      <c r="D437" s="845"/>
      <c r="E437" s="774">
        <f t="shared" ref="E437:F437" si="15">E422</f>
        <v>2</v>
      </c>
      <c r="F437" s="680" t="str">
        <f t="shared" si="15"/>
        <v>buah</v>
      </c>
      <c r="G437" s="825"/>
    </row>
    <row r="438" spans="1:7" s="703" customFormat="1" x14ac:dyDescent="0.2">
      <c r="A438" s="675"/>
      <c r="B438" s="676"/>
      <c r="C438" s="677" t="str">
        <f t="shared" si="11"/>
        <v>Filter Udara</v>
      </c>
      <c r="D438" s="845"/>
      <c r="E438" s="774">
        <f t="shared" ref="E438:F438" si="16">E423</f>
        <v>3</v>
      </c>
      <c r="F438" s="680" t="str">
        <f t="shared" si="16"/>
        <v>buah</v>
      </c>
      <c r="G438" s="825"/>
    </row>
    <row r="439" spans="1:7" s="703" customFormat="1" x14ac:dyDescent="0.2">
      <c r="A439" s="675"/>
      <c r="B439" s="676" t="s">
        <v>121</v>
      </c>
      <c r="C439" s="677" t="s">
        <v>249</v>
      </c>
      <c r="D439" s="767"/>
      <c r="E439" s="767"/>
      <c r="F439" s="680"/>
      <c r="G439" s="825"/>
    </row>
    <row r="440" spans="1:7" s="703" customFormat="1" ht="13.5" thickBot="1" x14ac:dyDescent="0.25">
      <c r="A440" s="707"/>
      <c r="B440" s="708"/>
      <c r="C440" s="712" t="s">
        <v>203</v>
      </c>
      <c r="D440" s="777" t="s">
        <v>219</v>
      </c>
      <c r="E440" s="714">
        <f>(E429+E430)/365</f>
        <v>2.1917808219178082E-2</v>
      </c>
      <c r="F440" s="715" t="s">
        <v>43</v>
      </c>
      <c r="G440" s="825"/>
    </row>
    <row r="441" spans="1:7" s="703" customFormat="1" ht="13.5" thickBot="1" x14ac:dyDescent="0.25">
      <c r="A441" s="972" t="s">
        <v>685</v>
      </c>
      <c r="B441" s="973"/>
      <c r="C441" s="973"/>
      <c r="D441" s="973"/>
      <c r="E441" s="973"/>
      <c r="F441" s="974"/>
      <c r="G441" s="825"/>
    </row>
    <row r="442" spans="1:7" s="703" customFormat="1" x14ac:dyDescent="0.2">
      <c r="A442" s="690"/>
      <c r="B442" s="691"/>
      <c r="C442" s="692"/>
      <c r="D442" s="692"/>
      <c r="E442" s="846"/>
      <c r="F442" s="674"/>
      <c r="G442" s="825"/>
    </row>
    <row r="443" spans="1:7" s="703" customFormat="1" ht="13.5" thickBot="1" x14ac:dyDescent="0.25">
      <c r="A443" s="975" t="str">
        <f>AHSP!A437</f>
        <v>P.7.3a</v>
      </c>
      <c r="B443" s="975"/>
      <c r="C443" s="989" t="str">
        <f>AHSP!B437</f>
        <v>Pemeliharaan Peralatan HM pintu Spillway (Hidraulik)</v>
      </c>
      <c r="D443" s="989"/>
      <c r="E443" s="989"/>
      <c r="F443" s="989"/>
      <c r="G443" s="825"/>
    </row>
    <row r="444" spans="1:7" s="703" customFormat="1" x14ac:dyDescent="0.2">
      <c r="A444" s="986" t="s">
        <v>21</v>
      </c>
      <c r="B444" s="987"/>
      <c r="C444" s="662" t="s">
        <v>22</v>
      </c>
      <c r="D444" s="662" t="s">
        <v>57</v>
      </c>
      <c r="E444" s="663" t="s">
        <v>407</v>
      </c>
      <c r="F444" s="664" t="s">
        <v>23</v>
      </c>
      <c r="G444" s="825"/>
    </row>
    <row r="445" spans="1:7" s="703" customFormat="1" x14ac:dyDescent="0.2">
      <c r="A445" s="668"/>
      <c r="B445" s="669"/>
      <c r="C445" s="990" t="s">
        <v>220</v>
      </c>
      <c r="D445" s="990"/>
      <c r="E445" s="990"/>
      <c r="F445" s="991"/>
      <c r="G445" s="825"/>
    </row>
    <row r="446" spans="1:7" s="703" customFormat="1" x14ac:dyDescent="0.2">
      <c r="A446" s="675"/>
      <c r="B446" s="676" t="s">
        <v>117</v>
      </c>
      <c r="C446" s="723" t="s">
        <v>377</v>
      </c>
      <c r="D446" s="678"/>
      <c r="E446" s="733"/>
      <c r="F446" s="680"/>
      <c r="G446" s="825"/>
    </row>
    <row r="447" spans="1:7" s="703" customFormat="1" ht="15" customHeight="1" x14ac:dyDescent="0.2">
      <c r="A447" s="675"/>
      <c r="B447" s="676"/>
      <c r="C447" s="839" t="s">
        <v>292</v>
      </c>
      <c r="D447" s="678" t="s">
        <v>189</v>
      </c>
      <c r="E447" s="840">
        <v>4</v>
      </c>
      <c r="F447" s="680" t="s">
        <v>37</v>
      </c>
      <c r="G447" s="825"/>
    </row>
    <row r="448" spans="1:7" s="703" customFormat="1" x14ac:dyDescent="0.2">
      <c r="A448" s="675"/>
      <c r="B448" s="676"/>
      <c r="C448" s="723" t="s">
        <v>378</v>
      </c>
      <c r="D448" s="678" t="s">
        <v>190</v>
      </c>
      <c r="E448" s="840">
        <v>4</v>
      </c>
      <c r="F448" s="680" t="s">
        <v>37</v>
      </c>
      <c r="G448" s="825"/>
    </row>
    <row r="449" spans="1:7" s="703" customFormat="1" x14ac:dyDescent="0.2">
      <c r="A449" s="675"/>
      <c r="B449" s="676" t="s">
        <v>119</v>
      </c>
      <c r="C449" s="723" t="s">
        <v>214</v>
      </c>
      <c r="D449" s="724"/>
      <c r="E449" s="841"/>
      <c r="F449" s="680"/>
      <c r="G449" s="825"/>
    </row>
    <row r="450" spans="1:7" s="703" customFormat="1" x14ac:dyDescent="0.2">
      <c r="A450" s="675"/>
      <c r="B450" s="676"/>
      <c r="C450" s="723" t="s">
        <v>379</v>
      </c>
      <c r="D450" s="678" t="s">
        <v>31</v>
      </c>
      <c r="E450" s="840">
        <v>0.75</v>
      </c>
      <c r="F450" s="680" t="s">
        <v>199</v>
      </c>
      <c r="G450" s="825"/>
    </row>
    <row r="451" spans="1:7" s="703" customFormat="1" x14ac:dyDescent="0.2">
      <c r="A451" s="675"/>
      <c r="B451" s="676"/>
      <c r="C451" s="723" t="s">
        <v>385</v>
      </c>
      <c r="D451" s="678"/>
      <c r="E451" s="840">
        <v>1</v>
      </c>
      <c r="F451" s="680" t="s">
        <v>38</v>
      </c>
      <c r="G451" s="825"/>
    </row>
    <row r="452" spans="1:7" s="703" customFormat="1" x14ac:dyDescent="0.2">
      <c r="A452" s="675"/>
      <c r="B452" s="676"/>
      <c r="C452" s="723" t="s">
        <v>380</v>
      </c>
      <c r="D452" s="776"/>
      <c r="E452" s="840">
        <v>2</v>
      </c>
      <c r="F452" s="680" t="s">
        <v>52</v>
      </c>
      <c r="G452" s="825"/>
    </row>
    <row r="453" spans="1:7" s="703" customFormat="1" x14ac:dyDescent="0.2">
      <c r="A453" s="675"/>
      <c r="B453" s="676"/>
      <c r="C453" s="723" t="s">
        <v>381</v>
      </c>
      <c r="D453" s="776"/>
      <c r="E453" s="840">
        <v>1</v>
      </c>
      <c r="F453" s="680" t="str">
        <f>F452</f>
        <v>buah</v>
      </c>
      <c r="G453" s="825"/>
    </row>
    <row r="454" spans="1:7" s="703" customFormat="1" x14ac:dyDescent="0.2">
      <c r="A454" s="675"/>
      <c r="B454" s="676"/>
      <c r="C454" s="723" t="s">
        <v>382</v>
      </c>
      <c r="D454" s="724"/>
      <c r="E454" s="840">
        <v>2</v>
      </c>
      <c r="F454" s="680" t="str">
        <f>F453</f>
        <v>buah</v>
      </c>
      <c r="G454" s="825"/>
    </row>
    <row r="455" spans="1:7" s="703" customFormat="1" x14ac:dyDescent="0.2">
      <c r="A455" s="675"/>
      <c r="B455" s="676"/>
      <c r="C455" s="723" t="s">
        <v>383</v>
      </c>
      <c r="D455" s="724"/>
      <c r="E455" s="842">
        <v>2</v>
      </c>
      <c r="F455" s="680" t="str">
        <f t="shared" ref="F455:F456" si="17">F454</f>
        <v>buah</v>
      </c>
      <c r="G455" s="825"/>
    </row>
    <row r="456" spans="1:7" s="703" customFormat="1" x14ac:dyDescent="0.2">
      <c r="A456" s="675"/>
      <c r="B456" s="676"/>
      <c r="C456" s="723" t="s">
        <v>384</v>
      </c>
      <c r="D456" s="723"/>
      <c r="E456" s="840">
        <v>3</v>
      </c>
      <c r="F456" s="680" t="str">
        <f t="shared" si="17"/>
        <v>buah</v>
      </c>
      <c r="G456" s="825"/>
    </row>
    <row r="457" spans="1:7" s="703" customFormat="1" x14ac:dyDescent="0.2">
      <c r="A457" s="675"/>
      <c r="B457" s="676" t="s">
        <v>121</v>
      </c>
      <c r="C457" s="723" t="s">
        <v>40</v>
      </c>
      <c r="D457" s="723"/>
      <c r="E457" s="774"/>
      <c r="F457" s="680"/>
      <c r="G457" s="825"/>
    </row>
    <row r="458" spans="1:7" s="703" customFormat="1" x14ac:dyDescent="0.2">
      <c r="A458" s="675"/>
      <c r="B458" s="676"/>
      <c r="C458" s="723" t="s">
        <v>204</v>
      </c>
      <c r="D458" s="723"/>
      <c r="E458" s="774"/>
      <c r="F458" s="680"/>
      <c r="G458" s="825"/>
    </row>
    <row r="459" spans="1:7" s="703" customFormat="1" x14ac:dyDescent="0.2">
      <c r="A459" s="675"/>
      <c r="B459" s="676"/>
      <c r="C459" s="727" t="s">
        <v>205</v>
      </c>
      <c r="D459" s="821"/>
      <c r="E459" s="729"/>
      <c r="F459" s="730"/>
      <c r="G459" s="825"/>
    </row>
    <row r="460" spans="1:7" s="703" customFormat="1" x14ac:dyDescent="0.2">
      <c r="A460" s="668"/>
      <c r="B460" s="669"/>
      <c r="C460" s="992" t="s">
        <v>24</v>
      </c>
      <c r="D460" s="992"/>
      <c r="E460" s="992"/>
      <c r="F460" s="993"/>
      <c r="G460" s="825"/>
    </row>
    <row r="461" spans="1:7" s="703" customFormat="1" x14ac:dyDescent="0.2">
      <c r="A461" s="675"/>
      <c r="B461" s="676" t="s">
        <v>117</v>
      </c>
      <c r="C461" s="670" t="s">
        <v>39</v>
      </c>
      <c r="D461" s="670"/>
      <c r="E461" s="843"/>
      <c r="F461" s="673"/>
      <c r="G461" s="825"/>
    </row>
    <row r="462" spans="1:7" s="703" customFormat="1" x14ac:dyDescent="0.2">
      <c r="A462" s="675"/>
      <c r="B462" s="676"/>
      <c r="C462" s="677" t="s">
        <v>292</v>
      </c>
      <c r="D462" s="677"/>
      <c r="E462" s="844">
        <f>E447</f>
        <v>4</v>
      </c>
      <c r="F462" s="680" t="s">
        <v>37</v>
      </c>
      <c r="G462" s="825"/>
    </row>
    <row r="463" spans="1:7" s="703" customFormat="1" x14ac:dyDescent="0.2">
      <c r="A463" s="675"/>
      <c r="B463" s="676"/>
      <c r="C463" s="677" t="s">
        <v>115</v>
      </c>
      <c r="D463" s="677"/>
      <c r="E463" s="844">
        <f>E448</f>
        <v>4</v>
      </c>
      <c r="F463" s="680" t="s">
        <v>37</v>
      </c>
      <c r="G463" s="825"/>
    </row>
    <row r="464" spans="1:7" s="703" customFormat="1" x14ac:dyDescent="0.2">
      <c r="A464" s="675"/>
      <c r="B464" s="676" t="s">
        <v>119</v>
      </c>
      <c r="C464" s="723" t="s">
        <v>214</v>
      </c>
      <c r="D464" s="724"/>
      <c r="E464" s="732"/>
      <c r="F464" s="680"/>
      <c r="G464" s="825"/>
    </row>
    <row r="465" spans="1:7" s="703" customFormat="1" x14ac:dyDescent="0.2">
      <c r="A465" s="675"/>
      <c r="B465" s="676"/>
      <c r="C465" s="677" t="str">
        <f>C450</f>
        <v>BBM Mesin Genset</v>
      </c>
      <c r="D465" s="845"/>
      <c r="E465" s="774">
        <f>E450</f>
        <v>0.75</v>
      </c>
      <c r="F465" s="680" t="str">
        <f>F451</f>
        <v>liter</v>
      </c>
      <c r="G465" s="825"/>
    </row>
    <row r="466" spans="1:7" s="703" customFormat="1" x14ac:dyDescent="0.2">
      <c r="A466" s="675"/>
      <c r="B466" s="676"/>
      <c r="C466" s="677" t="str">
        <f>C451</f>
        <v>Pelumas</v>
      </c>
      <c r="D466" s="845"/>
      <c r="E466" s="774">
        <f t="shared" ref="E466" si="18">E451</f>
        <v>1</v>
      </c>
      <c r="F466" s="680" t="str">
        <f>F465</f>
        <v>liter</v>
      </c>
      <c r="G466" s="825"/>
    </row>
    <row r="467" spans="1:7" s="703" customFormat="1" x14ac:dyDescent="0.2">
      <c r="A467" s="675"/>
      <c r="B467" s="676"/>
      <c r="C467" s="677" t="str">
        <f t="shared" ref="C467:C471" si="19">C452</f>
        <v xml:space="preserve">Seal </v>
      </c>
      <c r="D467" s="845"/>
      <c r="E467" s="774">
        <f t="shared" ref="E467" si="20">E452</f>
        <v>2</v>
      </c>
      <c r="F467" s="680" t="str">
        <f>F452</f>
        <v>buah</v>
      </c>
      <c r="G467" s="825"/>
    </row>
    <row r="468" spans="1:7" s="703" customFormat="1" x14ac:dyDescent="0.2">
      <c r="A468" s="675"/>
      <c r="B468" s="676"/>
      <c r="C468" s="677" t="str">
        <f t="shared" si="19"/>
        <v>Radiator</v>
      </c>
      <c r="D468" s="845"/>
      <c r="E468" s="774">
        <f t="shared" ref="E468:F468" si="21">E453</f>
        <v>1</v>
      </c>
      <c r="F468" s="680" t="str">
        <f t="shared" si="21"/>
        <v>buah</v>
      </c>
      <c r="G468" s="825"/>
    </row>
    <row r="469" spans="1:7" s="703" customFormat="1" x14ac:dyDescent="0.2">
      <c r="A469" s="675"/>
      <c r="B469" s="676"/>
      <c r="C469" s="677" t="str">
        <f t="shared" si="19"/>
        <v xml:space="preserve">Filter Oli </v>
      </c>
      <c r="D469" s="845"/>
      <c r="E469" s="774">
        <f t="shared" ref="E469:F469" si="22">E454</f>
        <v>2</v>
      </c>
      <c r="F469" s="680" t="str">
        <f t="shared" si="22"/>
        <v>buah</v>
      </c>
      <c r="G469" s="825"/>
    </row>
    <row r="470" spans="1:7" s="703" customFormat="1" x14ac:dyDescent="0.2">
      <c r="A470" s="675"/>
      <c r="B470" s="676"/>
      <c r="C470" s="677" t="str">
        <f t="shared" si="19"/>
        <v xml:space="preserve">Filter Solar </v>
      </c>
      <c r="D470" s="845"/>
      <c r="E470" s="774">
        <f t="shared" ref="E470:F470" si="23">E455</f>
        <v>2</v>
      </c>
      <c r="F470" s="680" t="str">
        <f t="shared" si="23"/>
        <v>buah</v>
      </c>
      <c r="G470" s="825"/>
    </row>
    <row r="471" spans="1:7" s="703" customFormat="1" x14ac:dyDescent="0.2">
      <c r="A471" s="675"/>
      <c r="B471" s="676"/>
      <c r="C471" s="677" t="str">
        <f t="shared" si="19"/>
        <v>Filter Udara</v>
      </c>
      <c r="D471" s="845"/>
      <c r="E471" s="774">
        <f t="shared" ref="E471:F471" si="24">E456</f>
        <v>3</v>
      </c>
      <c r="F471" s="680" t="str">
        <f t="shared" si="24"/>
        <v>buah</v>
      </c>
      <c r="G471" s="825"/>
    </row>
    <row r="472" spans="1:7" s="703" customFormat="1" x14ac:dyDescent="0.2">
      <c r="A472" s="675"/>
      <c r="B472" s="676" t="s">
        <v>121</v>
      </c>
      <c r="C472" s="677" t="s">
        <v>249</v>
      </c>
      <c r="D472" s="767"/>
      <c r="E472" s="767"/>
      <c r="F472" s="680"/>
      <c r="G472" s="825"/>
    </row>
    <row r="473" spans="1:7" s="703" customFormat="1" ht="13.5" thickBot="1" x14ac:dyDescent="0.25">
      <c r="A473" s="707"/>
      <c r="B473" s="708"/>
      <c r="C473" s="712" t="s">
        <v>203</v>
      </c>
      <c r="D473" s="777" t="s">
        <v>219</v>
      </c>
      <c r="E473" s="714">
        <f>(E462+E463)/365</f>
        <v>2.1917808219178082E-2</v>
      </c>
      <c r="F473" s="715" t="s">
        <v>43</v>
      </c>
      <c r="G473" s="825"/>
    </row>
    <row r="474" spans="1:7" s="703" customFormat="1" ht="13.5" thickBot="1" x14ac:dyDescent="0.25">
      <c r="A474" s="972" t="s">
        <v>685</v>
      </c>
      <c r="B474" s="973"/>
      <c r="C474" s="973"/>
      <c r="D474" s="973"/>
      <c r="E474" s="973"/>
      <c r="F474" s="974"/>
      <c r="G474" s="825"/>
    </row>
    <row r="475" spans="1:7" s="703" customFormat="1" x14ac:dyDescent="0.2">
      <c r="A475" s="690"/>
      <c r="B475" s="691"/>
      <c r="C475" s="692"/>
      <c r="D475" s="692"/>
      <c r="E475" s="846"/>
      <c r="F475" s="674"/>
      <c r="G475" s="825"/>
    </row>
    <row r="476" spans="1:7" s="703" customFormat="1" ht="13.5" thickBot="1" x14ac:dyDescent="0.25">
      <c r="A476" s="975" t="str">
        <f>AHSP!A458</f>
        <v>P.7.3b</v>
      </c>
      <c r="B476" s="975"/>
      <c r="C476" s="989" t="str">
        <f>AHSP!B458</f>
        <v>Pemeliharaan Peralatan HM pintu spillway (stangdrat)</v>
      </c>
      <c r="D476" s="989"/>
      <c r="E476" s="989"/>
      <c r="F476" s="989"/>
      <c r="G476" s="825"/>
    </row>
    <row r="477" spans="1:7" s="703" customFormat="1" x14ac:dyDescent="0.2">
      <c r="A477" s="986" t="s">
        <v>21</v>
      </c>
      <c r="B477" s="987"/>
      <c r="C477" s="662" t="s">
        <v>22</v>
      </c>
      <c r="D477" s="662" t="s">
        <v>57</v>
      </c>
      <c r="E477" s="663" t="s">
        <v>407</v>
      </c>
      <c r="F477" s="664" t="s">
        <v>23</v>
      </c>
      <c r="G477" s="825"/>
    </row>
    <row r="478" spans="1:7" s="703" customFormat="1" x14ac:dyDescent="0.2">
      <c r="A478" s="668"/>
      <c r="B478" s="669"/>
      <c r="C478" s="990" t="s">
        <v>220</v>
      </c>
      <c r="D478" s="990"/>
      <c r="E478" s="990"/>
      <c r="F478" s="991"/>
      <c r="G478" s="825"/>
    </row>
    <row r="479" spans="1:7" s="703" customFormat="1" x14ac:dyDescent="0.2">
      <c r="A479" s="675"/>
      <c r="B479" s="676" t="s">
        <v>117</v>
      </c>
      <c r="C479" s="723" t="s">
        <v>377</v>
      </c>
      <c r="D479" s="678"/>
      <c r="E479" s="733"/>
      <c r="F479" s="680"/>
      <c r="G479" s="825"/>
    </row>
    <row r="480" spans="1:7" s="703" customFormat="1" x14ac:dyDescent="0.2">
      <c r="A480" s="675"/>
      <c r="B480" s="676"/>
      <c r="C480" s="839" t="s">
        <v>292</v>
      </c>
      <c r="D480" s="678" t="s">
        <v>189</v>
      </c>
      <c r="E480" s="840">
        <v>1</v>
      </c>
      <c r="F480" s="680" t="s">
        <v>37</v>
      </c>
      <c r="G480" s="825"/>
    </row>
    <row r="481" spans="1:7" s="703" customFormat="1" x14ac:dyDescent="0.2">
      <c r="A481" s="675"/>
      <c r="B481" s="676"/>
      <c r="C481" s="723" t="s">
        <v>378</v>
      </c>
      <c r="D481" s="678" t="s">
        <v>190</v>
      </c>
      <c r="E481" s="840">
        <v>3</v>
      </c>
      <c r="F481" s="680" t="s">
        <v>37</v>
      </c>
      <c r="G481" s="825"/>
    </row>
    <row r="482" spans="1:7" s="703" customFormat="1" x14ac:dyDescent="0.2">
      <c r="A482" s="675"/>
      <c r="B482" s="676" t="s">
        <v>119</v>
      </c>
      <c r="C482" s="723" t="s">
        <v>214</v>
      </c>
      <c r="D482" s="724"/>
      <c r="E482" s="841"/>
      <c r="F482" s="680"/>
      <c r="G482" s="825"/>
    </row>
    <row r="483" spans="1:7" s="703" customFormat="1" x14ac:dyDescent="0.2">
      <c r="A483" s="675"/>
      <c r="B483" s="676"/>
      <c r="C483" s="723" t="s">
        <v>579</v>
      </c>
      <c r="D483" s="678"/>
      <c r="E483" s="840">
        <v>3</v>
      </c>
      <c r="F483" s="680" t="s">
        <v>38</v>
      </c>
      <c r="G483" s="825"/>
    </row>
    <row r="484" spans="1:7" s="703" customFormat="1" x14ac:dyDescent="0.2">
      <c r="A484" s="675"/>
      <c r="B484" s="676" t="s">
        <v>121</v>
      </c>
      <c r="C484" s="723" t="s">
        <v>40</v>
      </c>
      <c r="D484" s="723"/>
      <c r="E484" s="774"/>
      <c r="F484" s="680"/>
      <c r="G484" s="825"/>
    </row>
    <row r="485" spans="1:7" s="703" customFormat="1" x14ac:dyDescent="0.2">
      <c r="A485" s="675"/>
      <c r="B485" s="676"/>
      <c r="C485" s="723" t="s">
        <v>204</v>
      </c>
      <c r="D485" s="723"/>
      <c r="E485" s="774"/>
      <c r="F485" s="680"/>
      <c r="G485" s="825"/>
    </row>
    <row r="486" spans="1:7" s="703" customFormat="1" x14ac:dyDescent="0.2">
      <c r="A486" s="675"/>
      <c r="B486" s="676"/>
      <c r="C486" s="727" t="s">
        <v>205</v>
      </c>
      <c r="D486" s="821"/>
      <c r="E486" s="729"/>
      <c r="F486" s="730"/>
      <c r="G486" s="825"/>
    </row>
    <row r="487" spans="1:7" s="703" customFormat="1" x14ac:dyDescent="0.2">
      <c r="A487" s="668"/>
      <c r="B487" s="669"/>
      <c r="C487" s="992" t="s">
        <v>24</v>
      </c>
      <c r="D487" s="992"/>
      <c r="E487" s="992"/>
      <c r="F487" s="993"/>
      <c r="G487" s="825"/>
    </row>
    <row r="488" spans="1:7" s="703" customFormat="1" x14ac:dyDescent="0.2">
      <c r="A488" s="675"/>
      <c r="B488" s="676" t="s">
        <v>117</v>
      </c>
      <c r="C488" s="670" t="s">
        <v>39</v>
      </c>
      <c r="D488" s="670"/>
      <c r="E488" s="843"/>
      <c r="F488" s="673"/>
      <c r="G488" s="825"/>
    </row>
    <row r="489" spans="1:7" s="703" customFormat="1" x14ac:dyDescent="0.2">
      <c r="A489" s="675"/>
      <c r="B489" s="676"/>
      <c r="C489" s="677" t="s">
        <v>292</v>
      </c>
      <c r="D489" s="677"/>
      <c r="E489" s="844">
        <f>E480</f>
        <v>1</v>
      </c>
      <c r="F489" s="680" t="s">
        <v>37</v>
      </c>
      <c r="G489" s="825"/>
    </row>
    <row r="490" spans="1:7" s="703" customFormat="1" x14ac:dyDescent="0.2">
      <c r="A490" s="675"/>
      <c r="B490" s="676"/>
      <c r="C490" s="677" t="s">
        <v>115</v>
      </c>
      <c r="D490" s="677"/>
      <c r="E490" s="844">
        <f>E481</f>
        <v>3</v>
      </c>
      <c r="F490" s="680" t="s">
        <v>37</v>
      </c>
      <c r="G490" s="825"/>
    </row>
    <row r="491" spans="1:7" s="703" customFormat="1" x14ac:dyDescent="0.2">
      <c r="A491" s="675"/>
      <c r="B491" s="676" t="s">
        <v>119</v>
      </c>
      <c r="C491" s="723" t="s">
        <v>214</v>
      </c>
      <c r="D491" s="724"/>
      <c r="E491" s="732"/>
      <c r="F491" s="680"/>
      <c r="G491" s="825"/>
    </row>
    <row r="492" spans="1:7" s="703" customFormat="1" x14ac:dyDescent="0.2">
      <c r="A492" s="675"/>
      <c r="B492" s="676"/>
      <c r="C492" s="677" t="str">
        <f>C483</f>
        <v>Pelumas/vet</v>
      </c>
      <c r="D492" s="845"/>
      <c r="E492" s="774">
        <f t="shared" ref="E492" si="25">E483</f>
        <v>3</v>
      </c>
      <c r="F492" s="680" t="s">
        <v>51</v>
      </c>
      <c r="G492" s="825"/>
    </row>
    <row r="493" spans="1:7" s="703" customFormat="1" x14ac:dyDescent="0.2">
      <c r="A493" s="675"/>
      <c r="B493" s="676" t="s">
        <v>121</v>
      </c>
      <c r="C493" s="677" t="s">
        <v>249</v>
      </c>
      <c r="D493" s="767"/>
      <c r="E493" s="767"/>
      <c r="F493" s="680"/>
      <c r="G493" s="825"/>
    </row>
    <row r="494" spans="1:7" s="703" customFormat="1" ht="13.5" thickBot="1" x14ac:dyDescent="0.25">
      <c r="A494" s="707"/>
      <c r="B494" s="708"/>
      <c r="C494" s="712" t="s">
        <v>203</v>
      </c>
      <c r="D494" s="777" t="s">
        <v>219</v>
      </c>
      <c r="E494" s="714">
        <f>(E489+E490)/365</f>
        <v>1.0958904109589041E-2</v>
      </c>
      <c r="F494" s="715" t="s">
        <v>43</v>
      </c>
      <c r="G494" s="825"/>
    </row>
    <row r="495" spans="1:7" s="703" customFormat="1" ht="13.5" thickBot="1" x14ac:dyDescent="0.25">
      <c r="A495" s="972" t="s">
        <v>685</v>
      </c>
      <c r="B495" s="973"/>
      <c r="C495" s="973"/>
      <c r="D495" s="973"/>
      <c r="E495" s="973"/>
      <c r="F495" s="974"/>
      <c r="G495" s="825"/>
    </row>
    <row r="496" spans="1:7" s="703" customFormat="1" x14ac:dyDescent="0.2">
      <c r="A496" s="690"/>
      <c r="B496" s="691"/>
      <c r="C496" s="692"/>
      <c r="D496" s="692"/>
      <c r="E496" s="846"/>
      <c r="F496" s="674"/>
      <c r="G496" s="825"/>
    </row>
    <row r="497" spans="1:7" s="703" customFormat="1" ht="13.5" thickBot="1" x14ac:dyDescent="0.25">
      <c r="A497" s="975" t="str">
        <f>AHSP!A473</f>
        <v>P.7.4</v>
      </c>
      <c r="B497" s="975"/>
      <c r="C497" s="989" t="str">
        <f>AHSP!B473</f>
        <v>Pemeliharaan Peralatan HM Pintu Emergency Spillway</v>
      </c>
      <c r="D497" s="989"/>
      <c r="E497" s="989"/>
      <c r="F497" s="989"/>
      <c r="G497" s="825"/>
    </row>
    <row r="498" spans="1:7" s="703" customFormat="1" x14ac:dyDescent="0.2">
      <c r="A498" s="986" t="s">
        <v>21</v>
      </c>
      <c r="B498" s="987"/>
      <c r="C498" s="662" t="s">
        <v>22</v>
      </c>
      <c r="D498" s="662" t="s">
        <v>57</v>
      </c>
      <c r="E498" s="663" t="s">
        <v>407</v>
      </c>
      <c r="F498" s="664" t="s">
        <v>23</v>
      </c>
      <c r="G498" s="825"/>
    </row>
    <row r="499" spans="1:7" s="703" customFormat="1" x14ac:dyDescent="0.2">
      <c r="A499" s="668"/>
      <c r="B499" s="669"/>
      <c r="C499" s="996" t="s">
        <v>220</v>
      </c>
      <c r="D499" s="997"/>
      <c r="E499" s="997"/>
      <c r="F499" s="998"/>
      <c r="G499" s="825"/>
    </row>
    <row r="500" spans="1:7" s="703" customFormat="1" x14ac:dyDescent="0.2">
      <c r="A500" s="675"/>
      <c r="B500" s="676" t="s">
        <v>117</v>
      </c>
      <c r="C500" s="723" t="s">
        <v>377</v>
      </c>
      <c r="D500" s="678"/>
      <c r="E500" s="733"/>
      <c r="F500" s="680"/>
      <c r="G500" s="825"/>
    </row>
    <row r="501" spans="1:7" s="703" customFormat="1" x14ac:dyDescent="0.2">
      <c r="A501" s="675"/>
      <c r="B501" s="676"/>
      <c r="C501" s="839" t="s">
        <v>292</v>
      </c>
      <c r="D501" s="678" t="s">
        <v>189</v>
      </c>
      <c r="E501" s="840">
        <v>4</v>
      </c>
      <c r="F501" s="680" t="s">
        <v>37</v>
      </c>
      <c r="G501" s="825"/>
    </row>
    <row r="502" spans="1:7" s="703" customFormat="1" x14ac:dyDescent="0.2">
      <c r="A502" s="675"/>
      <c r="B502" s="676"/>
      <c r="C502" s="723" t="s">
        <v>378</v>
      </c>
      <c r="D502" s="678" t="s">
        <v>190</v>
      </c>
      <c r="E502" s="840">
        <v>8</v>
      </c>
      <c r="F502" s="680" t="s">
        <v>37</v>
      </c>
      <c r="G502" s="825"/>
    </row>
    <row r="503" spans="1:7" s="703" customFormat="1" x14ac:dyDescent="0.2">
      <c r="A503" s="675"/>
      <c r="B503" s="676" t="s">
        <v>119</v>
      </c>
      <c r="C503" s="723" t="s">
        <v>214</v>
      </c>
      <c r="D503" s="724"/>
      <c r="E503" s="841"/>
      <c r="F503" s="680"/>
      <c r="G503" s="825"/>
    </row>
    <row r="504" spans="1:7" s="703" customFormat="1" x14ac:dyDescent="0.2">
      <c r="A504" s="675"/>
      <c r="B504" s="676"/>
      <c r="C504" s="723" t="s">
        <v>379</v>
      </c>
      <c r="D504" s="678" t="s">
        <v>31</v>
      </c>
      <c r="E504" s="840">
        <v>0.75</v>
      </c>
      <c r="F504" s="680" t="s">
        <v>199</v>
      </c>
      <c r="G504" s="825"/>
    </row>
    <row r="505" spans="1:7" s="703" customFormat="1" x14ac:dyDescent="0.2">
      <c r="A505" s="675"/>
      <c r="B505" s="676"/>
      <c r="C505" s="723" t="s">
        <v>385</v>
      </c>
      <c r="D505" s="678"/>
      <c r="E505" s="840">
        <v>1</v>
      </c>
      <c r="F505" s="680" t="s">
        <v>38</v>
      </c>
      <c r="G505" s="825"/>
    </row>
    <row r="506" spans="1:7" s="703" customFormat="1" x14ac:dyDescent="0.2">
      <c r="A506" s="675"/>
      <c r="B506" s="676"/>
      <c r="C506" s="723" t="s">
        <v>380</v>
      </c>
      <c r="D506" s="776"/>
      <c r="E506" s="840">
        <v>2</v>
      </c>
      <c r="F506" s="680" t="s">
        <v>52</v>
      </c>
      <c r="G506" s="825"/>
    </row>
    <row r="507" spans="1:7" s="703" customFormat="1" x14ac:dyDescent="0.2">
      <c r="A507" s="675"/>
      <c r="B507" s="676"/>
      <c r="C507" s="723" t="s">
        <v>381</v>
      </c>
      <c r="D507" s="776"/>
      <c r="E507" s="840">
        <v>1</v>
      </c>
      <c r="F507" s="680" t="str">
        <f>F506</f>
        <v>buah</v>
      </c>
      <c r="G507" s="825"/>
    </row>
    <row r="508" spans="1:7" s="703" customFormat="1" x14ac:dyDescent="0.2">
      <c r="A508" s="675"/>
      <c r="B508" s="676"/>
      <c r="C508" s="723" t="s">
        <v>382</v>
      </c>
      <c r="D508" s="724"/>
      <c r="E508" s="840">
        <v>2</v>
      </c>
      <c r="F508" s="680" t="str">
        <f>F507</f>
        <v>buah</v>
      </c>
      <c r="G508" s="825"/>
    </row>
    <row r="509" spans="1:7" s="703" customFormat="1" x14ac:dyDescent="0.2">
      <c r="A509" s="675"/>
      <c r="B509" s="676"/>
      <c r="C509" s="723" t="s">
        <v>383</v>
      </c>
      <c r="D509" s="724"/>
      <c r="E509" s="842">
        <v>2</v>
      </c>
      <c r="F509" s="680" t="str">
        <f t="shared" ref="F509:F510" si="26">F508</f>
        <v>buah</v>
      </c>
      <c r="G509" s="825"/>
    </row>
    <row r="510" spans="1:7" s="703" customFormat="1" x14ac:dyDescent="0.2">
      <c r="A510" s="675"/>
      <c r="B510" s="676"/>
      <c r="C510" s="723" t="s">
        <v>384</v>
      </c>
      <c r="D510" s="723"/>
      <c r="E510" s="840">
        <v>3</v>
      </c>
      <c r="F510" s="680" t="str">
        <f t="shared" si="26"/>
        <v>buah</v>
      </c>
      <c r="G510" s="825"/>
    </row>
    <row r="511" spans="1:7" s="703" customFormat="1" x14ac:dyDescent="0.2">
      <c r="A511" s="675"/>
      <c r="B511" s="676" t="s">
        <v>121</v>
      </c>
      <c r="C511" s="723" t="s">
        <v>40</v>
      </c>
      <c r="D511" s="723"/>
      <c r="E511" s="774"/>
      <c r="F511" s="680"/>
      <c r="G511" s="825"/>
    </row>
    <row r="512" spans="1:7" s="703" customFormat="1" x14ac:dyDescent="0.2">
      <c r="A512" s="675"/>
      <c r="B512" s="676"/>
      <c r="C512" s="723" t="s">
        <v>204</v>
      </c>
      <c r="D512" s="723"/>
      <c r="E512" s="774"/>
      <c r="F512" s="680"/>
      <c r="G512" s="825"/>
    </row>
    <row r="513" spans="1:7" s="703" customFormat="1" x14ac:dyDescent="0.2">
      <c r="A513" s="675"/>
      <c r="B513" s="676"/>
      <c r="C513" s="727" t="s">
        <v>205</v>
      </c>
      <c r="D513" s="821"/>
      <c r="E513" s="729"/>
      <c r="F513" s="730"/>
      <c r="G513" s="825"/>
    </row>
    <row r="514" spans="1:7" s="703" customFormat="1" x14ac:dyDescent="0.2">
      <c r="A514" s="668"/>
      <c r="B514" s="669"/>
      <c r="C514" s="992" t="s">
        <v>24</v>
      </c>
      <c r="D514" s="992"/>
      <c r="E514" s="992"/>
      <c r="F514" s="993"/>
      <c r="G514" s="825"/>
    </row>
    <row r="515" spans="1:7" s="703" customFormat="1" x14ac:dyDescent="0.2">
      <c r="A515" s="675"/>
      <c r="B515" s="676" t="s">
        <v>117</v>
      </c>
      <c r="C515" s="670" t="s">
        <v>39</v>
      </c>
      <c r="D515" s="670"/>
      <c r="E515" s="843"/>
      <c r="F515" s="673"/>
      <c r="G515" s="825"/>
    </row>
    <row r="516" spans="1:7" s="703" customFormat="1" x14ac:dyDescent="0.2">
      <c r="A516" s="675"/>
      <c r="B516" s="676"/>
      <c r="C516" s="677" t="s">
        <v>292</v>
      </c>
      <c r="D516" s="677"/>
      <c r="E516" s="844">
        <f>E501</f>
        <v>4</v>
      </c>
      <c r="F516" s="680" t="s">
        <v>37</v>
      </c>
      <c r="G516" s="825"/>
    </row>
    <row r="517" spans="1:7" s="703" customFormat="1" x14ac:dyDescent="0.2">
      <c r="A517" s="675"/>
      <c r="B517" s="676"/>
      <c r="C517" s="677" t="s">
        <v>115</v>
      </c>
      <c r="D517" s="677"/>
      <c r="E517" s="844">
        <f>E502</f>
        <v>8</v>
      </c>
      <c r="F517" s="680" t="s">
        <v>37</v>
      </c>
      <c r="G517" s="825"/>
    </row>
    <row r="518" spans="1:7" s="703" customFormat="1" x14ac:dyDescent="0.2">
      <c r="A518" s="675"/>
      <c r="B518" s="676" t="s">
        <v>119</v>
      </c>
      <c r="C518" s="723" t="s">
        <v>214</v>
      </c>
      <c r="D518" s="724"/>
      <c r="E518" s="732"/>
      <c r="F518" s="680"/>
      <c r="G518" s="825"/>
    </row>
    <row r="519" spans="1:7" s="703" customFormat="1" x14ac:dyDescent="0.2">
      <c r="A519" s="675"/>
      <c r="B519" s="676"/>
      <c r="C519" s="677" t="str">
        <f>C504</f>
        <v>BBM Mesin Genset</v>
      </c>
      <c r="D519" s="845"/>
      <c r="E519" s="774">
        <f>E504</f>
        <v>0.75</v>
      </c>
      <c r="F519" s="680" t="str">
        <f>F505</f>
        <v>liter</v>
      </c>
      <c r="G519" s="825"/>
    </row>
    <row r="520" spans="1:7" s="703" customFormat="1" x14ac:dyDescent="0.2">
      <c r="A520" s="675"/>
      <c r="B520" s="676"/>
      <c r="C520" s="677" t="str">
        <f>C505</f>
        <v>Pelumas</v>
      </c>
      <c r="D520" s="845"/>
      <c r="E520" s="774">
        <f t="shared" ref="E520" si="27">E505</f>
        <v>1</v>
      </c>
      <c r="F520" s="680" t="str">
        <f>F519</f>
        <v>liter</v>
      </c>
      <c r="G520" s="825"/>
    </row>
    <row r="521" spans="1:7" s="703" customFormat="1" x14ac:dyDescent="0.2">
      <c r="A521" s="675"/>
      <c r="B521" s="676"/>
      <c r="C521" s="677" t="str">
        <f t="shared" ref="C521:C525" si="28">C506</f>
        <v xml:space="preserve">Seal </v>
      </c>
      <c r="D521" s="845"/>
      <c r="E521" s="774">
        <f t="shared" ref="E521" si="29">E506</f>
        <v>2</v>
      </c>
      <c r="F521" s="680" t="str">
        <f>F506</f>
        <v>buah</v>
      </c>
      <c r="G521" s="825"/>
    </row>
    <row r="522" spans="1:7" s="703" customFormat="1" x14ac:dyDescent="0.2">
      <c r="A522" s="675"/>
      <c r="B522" s="676"/>
      <c r="C522" s="677" t="str">
        <f t="shared" si="28"/>
        <v>Radiator</v>
      </c>
      <c r="D522" s="845"/>
      <c r="E522" s="774">
        <f t="shared" ref="E522:F522" si="30">E507</f>
        <v>1</v>
      </c>
      <c r="F522" s="680" t="str">
        <f t="shared" si="30"/>
        <v>buah</v>
      </c>
      <c r="G522" s="825"/>
    </row>
    <row r="523" spans="1:7" s="703" customFormat="1" x14ac:dyDescent="0.2">
      <c r="A523" s="675"/>
      <c r="B523" s="676"/>
      <c r="C523" s="677" t="str">
        <f t="shared" si="28"/>
        <v xml:space="preserve">Filter Oli </v>
      </c>
      <c r="D523" s="845"/>
      <c r="E523" s="774">
        <f t="shared" ref="E523:F523" si="31">E508</f>
        <v>2</v>
      </c>
      <c r="F523" s="680" t="str">
        <f t="shared" si="31"/>
        <v>buah</v>
      </c>
      <c r="G523" s="825"/>
    </row>
    <row r="524" spans="1:7" s="703" customFormat="1" x14ac:dyDescent="0.2">
      <c r="A524" s="675"/>
      <c r="B524" s="676"/>
      <c r="C524" s="677" t="str">
        <f t="shared" si="28"/>
        <v xml:space="preserve">Filter Solar </v>
      </c>
      <c r="D524" s="845"/>
      <c r="E524" s="774">
        <f t="shared" ref="E524:F524" si="32">E509</f>
        <v>2</v>
      </c>
      <c r="F524" s="680" t="str">
        <f t="shared" si="32"/>
        <v>buah</v>
      </c>
      <c r="G524" s="825"/>
    </row>
    <row r="525" spans="1:7" s="703" customFormat="1" x14ac:dyDescent="0.2">
      <c r="A525" s="675"/>
      <c r="B525" s="676"/>
      <c r="C525" s="677" t="str">
        <f t="shared" si="28"/>
        <v>Filter Udara</v>
      </c>
      <c r="D525" s="845"/>
      <c r="E525" s="774">
        <f t="shared" ref="E525:F525" si="33">E510</f>
        <v>3</v>
      </c>
      <c r="F525" s="680" t="str">
        <f t="shared" si="33"/>
        <v>buah</v>
      </c>
      <c r="G525" s="825"/>
    </row>
    <row r="526" spans="1:7" s="703" customFormat="1" x14ac:dyDescent="0.2">
      <c r="A526" s="675"/>
      <c r="B526" s="676" t="s">
        <v>121</v>
      </c>
      <c r="C526" s="677" t="s">
        <v>249</v>
      </c>
      <c r="D526" s="767"/>
      <c r="E526" s="767"/>
      <c r="F526" s="680"/>
      <c r="G526" s="825"/>
    </row>
    <row r="527" spans="1:7" s="703" customFormat="1" ht="13.5" thickBot="1" x14ac:dyDescent="0.25">
      <c r="A527" s="707"/>
      <c r="B527" s="708"/>
      <c r="C527" s="712" t="s">
        <v>203</v>
      </c>
      <c r="D527" s="777" t="s">
        <v>219</v>
      </c>
      <c r="E527" s="714">
        <f>(E516+E517)/365</f>
        <v>3.287671232876712E-2</v>
      </c>
      <c r="F527" s="715" t="s">
        <v>43</v>
      </c>
      <c r="G527" s="825"/>
    </row>
    <row r="528" spans="1:7" s="703" customFormat="1" ht="13.5" thickBot="1" x14ac:dyDescent="0.25">
      <c r="A528" s="972" t="s">
        <v>685</v>
      </c>
      <c r="B528" s="973"/>
      <c r="C528" s="973"/>
      <c r="D528" s="973"/>
      <c r="E528" s="973"/>
      <c r="F528" s="974"/>
      <c r="G528" s="825"/>
    </row>
    <row r="529" spans="1:7" s="703" customFormat="1" x14ac:dyDescent="0.2">
      <c r="A529" s="848"/>
      <c r="B529" s="849"/>
      <c r="C529" s="850"/>
      <c r="D529" s="851"/>
      <c r="E529" s="852"/>
      <c r="F529" s="853"/>
      <c r="G529" s="825"/>
    </row>
    <row r="530" spans="1:7" s="703" customFormat="1" ht="13.5" thickBot="1" x14ac:dyDescent="0.25">
      <c r="A530" s="975" t="str">
        <f>AHSP!A494</f>
        <v>P.7</v>
      </c>
      <c r="B530" s="975"/>
      <c r="C530" s="989" t="s">
        <v>684</v>
      </c>
      <c r="D530" s="989"/>
      <c r="E530" s="989"/>
      <c r="F530" s="989"/>
      <c r="G530" s="825"/>
    </row>
    <row r="531" spans="1:7" s="703" customFormat="1" x14ac:dyDescent="0.2">
      <c r="A531" s="986" t="s">
        <v>21</v>
      </c>
      <c r="B531" s="987"/>
      <c r="C531" s="662" t="s">
        <v>22</v>
      </c>
      <c r="D531" s="662" t="s">
        <v>57</v>
      </c>
      <c r="E531" s="663" t="s">
        <v>407</v>
      </c>
      <c r="F531" s="664" t="s">
        <v>23</v>
      </c>
      <c r="G531" s="825"/>
    </row>
    <row r="532" spans="1:7" s="703" customFormat="1" ht="25.5" x14ac:dyDescent="0.2">
      <c r="A532" s="675"/>
      <c r="B532" s="819" t="s">
        <v>117</v>
      </c>
      <c r="C532" s="677" t="s">
        <v>699</v>
      </c>
      <c r="D532" s="677"/>
      <c r="E532" s="854">
        <v>1</v>
      </c>
      <c r="F532" s="680" t="s">
        <v>106</v>
      </c>
      <c r="G532" s="825"/>
    </row>
    <row r="533" spans="1:7" s="703" customFormat="1" ht="25.5" x14ac:dyDescent="0.2">
      <c r="A533" s="675"/>
      <c r="B533" s="819" t="s">
        <v>119</v>
      </c>
      <c r="C533" s="677" t="s">
        <v>700</v>
      </c>
      <c r="D533" s="678"/>
      <c r="E533" s="854">
        <v>1</v>
      </c>
      <c r="F533" s="680" t="s">
        <v>106</v>
      </c>
      <c r="G533" s="825"/>
    </row>
    <row r="534" spans="1:7" s="703" customFormat="1" ht="13.5" thickBot="1" x14ac:dyDescent="0.25">
      <c r="A534" s="707"/>
      <c r="B534" s="708"/>
      <c r="C534" s="712"/>
      <c r="D534" s="712"/>
      <c r="E534" s="830"/>
      <c r="F534" s="715"/>
      <c r="G534" s="825"/>
    </row>
    <row r="535" spans="1:7" s="703" customFormat="1" ht="13.5" thickBot="1" x14ac:dyDescent="0.25">
      <c r="A535" s="972" t="s">
        <v>685</v>
      </c>
      <c r="B535" s="973"/>
      <c r="C535" s="973"/>
      <c r="D535" s="973"/>
      <c r="E535" s="973"/>
      <c r="F535" s="974"/>
      <c r="G535" s="825"/>
    </row>
    <row r="536" spans="1:7" s="703" customFormat="1" ht="13.5" thickBot="1" x14ac:dyDescent="0.25">
      <c r="A536" s="690"/>
      <c r="B536" s="691"/>
      <c r="C536" s="692"/>
      <c r="D536" s="692"/>
      <c r="E536" s="846"/>
      <c r="F536" s="674"/>
      <c r="G536" s="825"/>
    </row>
    <row r="537" spans="1:7" s="703" customFormat="1" ht="15" customHeight="1" x14ac:dyDescent="0.2">
      <c r="A537" s="1026" t="s">
        <v>152</v>
      </c>
      <c r="B537" s="1027"/>
      <c r="C537" s="994" t="s">
        <v>388</v>
      </c>
      <c r="D537" s="994"/>
      <c r="E537" s="994"/>
      <c r="F537" s="995"/>
      <c r="G537" s="825"/>
    </row>
    <row r="538" spans="1:7" s="703" customFormat="1" ht="13.5" thickBot="1" x14ac:dyDescent="0.25">
      <c r="A538" s="855"/>
      <c r="B538" s="856"/>
      <c r="C538" s="1028" t="s">
        <v>389</v>
      </c>
      <c r="D538" s="1028"/>
      <c r="E538" s="1028"/>
      <c r="F538" s="1029"/>
      <c r="G538" s="825"/>
    </row>
    <row r="539" spans="1:7" s="703" customFormat="1" x14ac:dyDescent="0.2">
      <c r="A539" s="857"/>
      <c r="B539" s="690"/>
      <c r="C539" s="793"/>
      <c r="D539" s="793"/>
      <c r="E539" s="793"/>
      <c r="F539" s="793"/>
      <c r="G539" s="825"/>
    </row>
    <row r="540" spans="1:7" s="703" customFormat="1" x14ac:dyDescent="0.2">
      <c r="A540" s="659" t="s">
        <v>169</v>
      </c>
      <c r="B540" s="659"/>
      <c r="C540" s="659"/>
      <c r="D540" s="659"/>
      <c r="E540" s="659"/>
      <c r="F540" s="659"/>
      <c r="G540" s="825"/>
    </row>
    <row r="541" spans="1:7" s="703" customFormat="1" ht="13.5" thickBot="1" x14ac:dyDescent="0.25">
      <c r="A541" s="976" t="s">
        <v>539</v>
      </c>
      <c r="B541" s="976"/>
      <c r="C541" s="977" t="s">
        <v>530</v>
      </c>
      <c r="D541" s="977"/>
      <c r="E541" s="977"/>
      <c r="F541" s="977"/>
      <c r="G541" s="825"/>
    </row>
    <row r="542" spans="1:7" s="703" customFormat="1" x14ac:dyDescent="0.2">
      <c r="A542" s="986" t="s">
        <v>21</v>
      </c>
      <c r="B542" s="987"/>
      <c r="C542" s="662" t="s">
        <v>22</v>
      </c>
      <c r="D542" s="662" t="s">
        <v>57</v>
      </c>
      <c r="E542" s="663" t="s">
        <v>407</v>
      </c>
      <c r="F542" s="664" t="s">
        <v>23</v>
      </c>
      <c r="G542" s="825"/>
    </row>
    <row r="543" spans="1:7" s="703" customFormat="1" x14ac:dyDescent="0.2">
      <c r="A543" s="812"/>
      <c r="B543" s="822"/>
      <c r="C543" s="981" t="s">
        <v>220</v>
      </c>
      <c r="D543" s="982"/>
      <c r="E543" s="982"/>
      <c r="F543" s="983"/>
      <c r="G543" s="825"/>
    </row>
    <row r="544" spans="1:7" s="703" customFormat="1" x14ac:dyDescent="0.2">
      <c r="A544" s="799"/>
      <c r="B544" s="669" t="s">
        <v>117</v>
      </c>
      <c r="C544" s="762" t="s">
        <v>171</v>
      </c>
      <c r="D544" s="763" t="s">
        <v>172</v>
      </c>
      <c r="E544" s="764">
        <f>'OP TAHUNAN'!G140*2</f>
        <v>3</v>
      </c>
      <c r="F544" s="816" t="s">
        <v>165</v>
      </c>
      <c r="G544" s="825"/>
    </row>
    <row r="545" spans="1:7" s="703" customFormat="1" x14ac:dyDescent="0.2">
      <c r="A545" s="799"/>
      <c r="B545" s="676"/>
      <c r="C545" s="723" t="s">
        <v>173</v>
      </c>
      <c r="D545" s="678" t="s">
        <v>174</v>
      </c>
      <c r="E545" s="810">
        <v>40</v>
      </c>
      <c r="F545" s="732" t="s">
        <v>175</v>
      </c>
      <c r="G545" s="825"/>
    </row>
    <row r="546" spans="1:7" s="703" customFormat="1" x14ac:dyDescent="0.2">
      <c r="A546" s="799"/>
      <c r="B546" s="676"/>
      <c r="C546" s="723" t="s">
        <v>176</v>
      </c>
      <c r="D546" s="678" t="s">
        <v>177</v>
      </c>
      <c r="E546" s="810">
        <v>10</v>
      </c>
      <c r="F546" s="732" t="s">
        <v>165</v>
      </c>
      <c r="G546" s="825"/>
    </row>
    <row r="547" spans="1:7" s="703" customFormat="1" x14ac:dyDescent="0.2">
      <c r="A547" s="799"/>
      <c r="B547" s="676" t="s">
        <v>119</v>
      </c>
      <c r="C547" s="723" t="s">
        <v>178</v>
      </c>
      <c r="D547" s="678" t="s">
        <v>179</v>
      </c>
      <c r="E547" s="766">
        <f>'OP TAHUNAN'!H140*2</f>
        <v>0</v>
      </c>
      <c r="F547" s="732" t="s">
        <v>165</v>
      </c>
      <c r="G547" s="825"/>
    </row>
    <row r="548" spans="1:7" s="703" customFormat="1" x14ac:dyDescent="0.2">
      <c r="A548" s="799"/>
      <c r="B548" s="676"/>
      <c r="C548" s="723" t="s">
        <v>180</v>
      </c>
      <c r="D548" s="678" t="s">
        <v>181</v>
      </c>
      <c r="E548" s="810">
        <v>45</v>
      </c>
      <c r="F548" s="732" t="s">
        <v>175</v>
      </c>
      <c r="G548" s="825"/>
    </row>
    <row r="549" spans="1:7" s="703" customFormat="1" x14ac:dyDescent="0.2">
      <c r="A549" s="799"/>
      <c r="B549" s="676"/>
      <c r="C549" s="723" t="s">
        <v>182</v>
      </c>
      <c r="D549" s="678" t="s">
        <v>183</v>
      </c>
      <c r="E549" s="810">
        <v>55</v>
      </c>
      <c r="F549" s="732" t="s">
        <v>165</v>
      </c>
      <c r="G549" s="825"/>
    </row>
    <row r="550" spans="1:7" s="703" customFormat="1" x14ac:dyDescent="0.2">
      <c r="A550" s="858"/>
      <c r="B550" s="676" t="s">
        <v>121</v>
      </c>
      <c r="C550" s="723" t="s">
        <v>184</v>
      </c>
      <c r="D550" s="678" t="s">
        <v>185</v>
      </c>
      <c r="E550" s="766">
        <f>'OP TAHUNAN'!I140*2</f>
        <v>0.76</v>
      </c>
      <c r="F550" s="732" t="s">
        <v>165</v>
      </c>
      <c r="G550" s="825"/>
    </row>
    <row r="551" spans="1:7" s="703" customFormat="1" x14ac:dyDescent="0.2">
      <c r="A551" s="858"/>
      <c r="B551" s="676"/>
      <c r="C551" s="723" t="s">
        <v>186</v>
      </c>
      <c r="D551" s="678" t="s">
        <v>174</v>
      </c>
      <c r="E551" s="810">
        <v>5</v>
      </c>
      <c r="F551" s="732" t="s">
        <v>175</v>
      </c>
      <c r="G551" s="825"/>
    </row>
    <row r="552" spans="1:7" s="703" customFormat="1" x14ac:dyDescent="0.2">
      <c r="A552" s="858"/>
      <c r="B552" s="676"/>
      <c r="C552" s="723"/>
      <c r="D552" s="678"/>
      <c r="E552" s="766"/>
      <c r="F552" s="732"/>
      <c r="G552" s="825"/>
    </row>
    <row r="553" spans="1:7" s="703" customFormat="1" x14ac:dyDescent="0.2">
      <c r="A553" s="858"/>
      <c r="B553" s="676" t="s">
        <v>123</v>
      </c>
      <c r="C553" s="723" t="s">
        <v>188</v>
      </c>
      <c r="D553" s="767"/>
      <c r="E553" s="859"/>
      <c r="F553" s="732"/>
      <c r="G553" s="825"/>
    </row>
    <row r="554" spans="1:7" s="703" customFormat="1" x14ac:dyDescent="0.2">
      <c r="A554" s="858"/>
      <c r="B554" s="676"/>
      <c r="C554" s="723" t="s">
        <v>255</v>
      </c>
      <c r="D554" s="678" t="s">
        <v>189</v>
      </c>
      <c r="E554" s="810">
        <v>2</v>
      </c>
      <c r="F554" s="732" t="s">
        <v>105</v>
      </c>
      <c r="G554" s="825"/>
    </row>
    <row r="555" spans="1:7" s="703" customFormat="1" x14ac:dyDescent="0.2">
      <c r="A555" s="858"/>
      <c r="B555" s="676"/>
      <c r="C555" s="723" t="s">
        <v>39</v>
      </c>
      <c r="D555" s="678" t="s">
        <v>190</v>
      </c>
      <c r="E555" s="810">
        <v>3</v>
      </c>
      <c r="F555" s="732" t="s">
        <v>105</v>
      </c>
      <c r="G555" s="825"/>
    </row>
    <row r="556" spans="1:7" s="703" customFormat="1" x14ac:dyDescent="0.2">
      <c r="A556" s="858"/>
      <c r="B556" s="676" t="s">
        <v>61</v>
      </c>
      <c r="C556" s="723" t="s">
        <v>251</v>
      </c>
      <c r="D556" s="678"/>
      <c r="E556" s="766"/>
      <c r="F556" s="732"/>
      <c r="G556" s="825"/>
    </row>
    <row r="557" spans="1:7" s="703" customFormat="1" x14ac:dyDescent="0.2">
      <c r="A557" s="858"/>
      <c r="B557" s="676"/>
      <c r="C557" s="820" t="s">
        <v>252</v>
      </c>
      <c r="D557" s="678" t="s">
        <v>191</v>
      </c>
      <c r="E557" s="840">
        <v>5</v>
      </c>
      <c r="F557" s="732" t="s">
        <v>45</v>
      </c>
      <c r="G557" s="825"/>
    </row>
    <row r="558" spans="1:7" s="703" customFormat="1" x14ac:dyDescent="0.2">
      <c r="A558" s="858"/>
      <c r="B558" s="676"/>
      <c r="C558" s="820" t="s">
        <v>395</v>
      </c>
      <c r="D558" s="678" t="s">
        <v>192</v>
      </c>
      <c r="E558" s="840">
        <f>E557</f>
        <v>5</v>
      </c>
      <c r="F558" s="732" t="s">
        <v>45</v>
      </c>
      <c r="G558" s="825"/>
    </row>
    <row r="559" spans="1:7" s="703" customFormat="1" x14ac:dyDescent="0.2">
      <c r="A559" s="858"/>
      <c r="B559" s="676" t="s">
        <v>126</v>
      </c>
      <c r="C559" s="723" t="s">
        <v>254</v>
      </c>
      <c r="D559" s="677"/>
      <c r="E559" s="860"/>
      <c r="F559" s="732"/>
      <c r="G559" s="825"/>
    </row>
    <row r="560" spans="1:7" s="703" customFormat="1" x14ac:dyDescent="0.2">
      <c r="A560" s="858"/>
      <c r="B560" s="676"/>
      <c r="C560" s="723" t="s">
        <v>193</v>
      </c>
      <c r="D560" s="682" t="s">
        <v>408</v>
      </c>
      <c r="E560" s="861">
        <f>E544/E545</f>
        <v>7.4999999999999997E-2</v>
      </c>
      <c r="F560" s="732" t="s">
        <v>45</v>
      </c>
      <c r="G560" s="825"/>
    </row>
    <row r="561" spans="1:7" s="703" customFormat="1" x14ac:dyDescent="0.2">
      <c r="A561" s="858"/>
      <c r="B561" s="676"/>
      <c r="C561" s="723" t="s">
        <v>194</v>
      </c>
      <c r="D561" s="682" t="s">
        <v>409</v>
      </c>
      <c r="E561" s="861">
        <f>E547/E548</f>
        <v>0</v>
      </c>
      <c r="F561" s="732" t="s">
        <v>45</v>
      </c>
      <c r="G561" s="825"/>
    </row>
    <row r="562" spans="1:7" s="703" customFormat="1" x14ac:dyDescent="0.2">
      <c r="A562" s="858"/>
      <c r="B562" s="676"/>
      <c r="C562" s="723" t="s">
        <v>195</v>
      </c>
      <c r="D562" s="682" t="s">
        <v>410</v>
      </c>
      <c r="E562" s="861">
        <f>E550/E551</f>
        <v>0.152</v>
      </c>
      <c r="F562" s="732" t="s">
        <v>45</v>
      </c>
      <c r="G562" s="825"/>
    </row>
    <row r="563" spans="1:7" s="703" customFormat="1" x14ac:dyDescent="0.2">
      <c r="A563" s="858"/>
      <c r="B563" s="676"/>
      <c r="C563" s="723" t="s">
        <v>197</v>
      </c>
      <c r="D563" s="724" t="s">
        <v>703</v>
      </c>
      <c r="E563" s="861">
        <f>SUM(E557:E562)</f>
        <v>10.226999999999999</v>
      </c>
      <c r="F563" s="732" t="s">
        <v>45</v>
      </c>
      <c r="G563" s="825"/>
    </row>
    <row r="564" spans="1:7" s="703" customFormat="1" x14ac:dyDescent="0.2">
      <c r="A564" s="858"/>
      <c r="B564" s="676"/>
      <c r="C564" s="723"/>
      <c r="D564" s="723"/>
      <c r="E564" s="861">
        <f>E563/8</f>
        <v>1.2783749999999998</v>
      </c>
      <c r="F564" s="732" t="s">
        <v>112</v>
      </c>
      <c r="G564" s="825"/>
    </row>
    <row r="565" spans="1:7" s="703" customFormat="1" x14ac:dyDescent="0.2">
      <c r="A565" s="858"/>
      <c r="B565" s="676" t="s">
        <v>127</v>
      </c>
      <c r="C565" s="723" t="s">
        <v>203</v>
      </c>
      <c r="D565" s="723"/>
      <c r="E565" s="860"/>
      <c r="F565" s="732"/>
      <c r="G565" s="825"/>
    </row>
    <row r="566" spans="1:7" s="703" customFormat="1" x14ac:dyDescent="0.2">
      <c r="A566" s="858"/>
      <c r="B566" s="676"/>
      <c r="C566" s="820" t="s">
        <v>204</v>
      </c>
      <c r="D566" s="723"/>
      <c r="E566" s="860"/>
      <c r="F566" s="732"/>
      <c r="G566" s="825"/>
    </row>
    <row r="567" spans="1:7" s="703" customFormat="1" x14ac:dyDescent="0.2">
      <c r="A567" s="858"/>
      <c r="B567" s="676"/>
      <c r="C567" s="820" t="s">
        <v>205</v>
      </c>
      <c r="D567" s="723"/>
      <c r="E567" s="860"/>
      <c r="F567" s="732"/>
      <c r="G567" s="825"/>
    </row>
    <row r="568" spans="1:7" s="703" customFormat="1" x14ac:dyDescent="0.2">
      <c r="A568" s="858"/>
      <c r="B568" s="676" t="s">
        <v>62</v>
      </c>
      <c r="C568" s="723" t="s">
        <v>276</v>
      </c>
      <c r="D568" s="723"/>
      <c r="E568" s="774"/>
      <c r="F568" s="732"/>
      <c r="G568" s="825"/>
    </row>
    <row r="569" spans="1:7" s="703" customFormat="1" x14ac:dyDescent="0.2">
      <c r="A569" s="858"/>
      <c r="B569" s="676"/>
      <c r="C569" s="820" t="s">
        <v>207</v>
      </c>
      <c r="D569" s="678" t="s">
        <v>208</v>
      </c>
      <c r="E569" s="862">
        <v>10</v>
      </c>
      <c r="F569" s="732" t="s">
        <v>55</v>
      </c>
      <c r="G569" s="825"/>
    </row>
    <row r="570" spans="1:7" s="703" customFormat="1" x14ac:dyDescent="0.2">
      <c r="A570" s="858"/>
      <c r="B570" s="739"/>
      <c r="C570" s="727" t="s">
        <v>209</v>
      </c>
      <c r="D570" s="728" t="s">
        <v>210</v>
      </c>
      <c r="E570" s="863">
        <v>18</v>
      </c>
      <c r="F570" s="804" t="s">
        <v>211</v>
      </c>
      <c r="G570" s="825"/>
    </row>
    <row r="571" spans="1:7" s="703" customFormat="1" x14ac:dyDescent="0.2">
      <c r="A571" s="858"/>
      <c r="B571" s="657"/>
      <c r="C571" s="981" t="s">
        <v>24</v>
      </c>
      <c r="D571" s="982"/>
      <c r="E571" s="982"/>
      <c r="F571" s="983"/>
      <c r="G571" s="825"/>
    </row>
    <row r="572" spans="1:7" s="703" customFormat="1" x14ac:dyDescent="0.2">
      <c r="A572" s="858"/>
      <c r="B572" s="669" t="s">
        <v>117</v>
      </c>
      <c r="C572" s="770" t="s">
        <v>188</v>
      </c>
      <c r="D572" s="771"/>
      <c r="E572" s="771"/>
      <c r="F572" s="816"/>
      <c r="G572" s="825"/>
    </row>
    <row r="573" spans="1:7" s="703" customFormat="1" x14ac:dyDescent="0.2">
      <c r="A573" s="858"/>
      <c r="B573" s="676"/>
      <c r="C573" s="773" t="str">
        <f>C554</f>
        <v>Petugas Inspeksi</v>
      </c>
      <c r="D573" s="845" t="s">
        <v>212</v>
      </c>
      <c r="E573" s="774">
        <f>E554*E564</f>
        <v>2.5567499999999996</v>
      </c>
      <c r="F573" s="732" t="s">
        <v>37</v>
      </c>
      <c r="G573" s="825"/>
    </row>
    <row r="574" spans="1:7" s="703" customFormat="1" x14ac:dyDescent="0.2">
      <c r="A574" s="858"/>
      <c r="B574" s="676"/>
      <c r="C574" s="773" t="s">
        <v>39</v>
      </c>
      <c r="D574" s="845" t="s">
        <v>213</v>
      </c>
      <c r="E574" s="774">
        <f>E564*E555</f>
        <v>3.8351249999999997</v>
      </c>
      <c r="F574" s="732" t="s">
        <v>37</v>
      </c>
      <c r="G574" s="825"/>
    </row>
    <row r="575" spans="1:7" s="703" customFormat="1" x14ac:dyDescent="0.2">
      <c r="A575" s="858"/>
      <c r="B575" s="676" t="s">
        <v>119</v>
      </c>
      <c r="C575" s="723" t="s">
        <v>214</v>
      </c>
      <c r="D575" s="724"/>
      <c r="E575" s="732"/>
      <c r="F575" s="732"/>
      <c r="G575" s="825"/>
    </row>
    <row r="576" spans="1:7" s="703" customFormat="1" x14ac:dyDescent="0.2">
      <c r="A576" s="858"/>
      <c r="B576" s="676"/>
      <c r="C576" s="677" t="s">
        <v>215</v>
      </c>
      <c r="D576" s="776" t="s">
        <v>216</v>
      </c>
      <c r="E576" s="683">
        <f>E544/E546</f>
        <v>0.3</v>
      </c>
      <c r="F576" s="732" t="s">
        <v>107</v>
      </c>
      <c r="G576" s="825"/>
    </row>
    <row r="577" spans="1:7" s="703" customFormat="1" x14ac:dyDescent="0.2">
      <c r="A577" s="858"/>
      <c r="B577" s="676"/>
      <c r="C577" s="677" t="s">
        <v>217</v>
      </c>
      <c r="D577" s="776" t="s">
        <v>218</v>
      </c>
      <c r="E577" s="683">
        <f>E547/E549</f>
        <v>0</v>
      </c>
      <c r="F577" s="732" t="s">
        <v>107</v>
      </c>
      <c r="G577" s="825"/>
    </row>
    <row r="578" spans="1:7" s="703" customFormat="1" x14ac:dyDescent="0.2">
      <c r="A578" s="858"/>
      <c r="B578" s="676" t="s">
        <v>121</v>
      </c>
      <c r="C578" s="677" t="s">
        <v>276</v>
      </c>
      <c r="D578" s="845"/>
      <c r="E578" s="734"/>
      <c r="F578" s="732"/>
      <c r="G578" s="825"/>
    </row>
    <row r="579" spans="1:7" x14ac:dyDescent="0.2">
      <c r="A579" s="858"/>
      <c r="B579" s="676"/>
      <c r="C579" s="677" t="s">
        <v>287</v>
      </c>
      <c r="D579" s="845" t="s">
        <v>289</v>
      </c>
      <c r="E579" s="734">
        <f>E569/500</f>
        <v>0.02</v>
      </c>
      <c r="F579" s="732" t="s">
        <v>284</v>
      </c>
      <c r="G579" s="825"/>
    </row>
    <row r="580" spans="1:7" s="689" customFormat="1" x14ac:dyDescent="0.2">
      <c r="A580" s="858"/>
      <c r="B580" s="676"/>
      <c r="C580" s="677" t="s">
        <v>288</v>
      </c>
      <c r="D580" s="845" t="s">
        <v>290</v>
      </c>
      <c r="E580" s="734">
        <f>E570/30</f>
        <v>0.6</v>
      </c>
      <c r="F580" s="732" t="s">
        <v>109</v>
      </c>
      <c r="G580" s="825"/>
    </row>
    <row r="581" spans="1:7" x14ac:dyDescent="0.2">
      <c r="A581" s="858"/>
      <c r="B581" s="676" t="s">
        <v>121</v>
      </c>
      <c r="C581" s="677" t="s">
        <v>203</v>
      </c>
      <c r="D581" s="682" t="s">
        <v>219</v>
      </c>
      <c r="E581" s="683">
        <f>(E574+E573)/365</f>
        <v>1.751198630136986E-2</v>
      </c>
      <c r="F581" s="732" t="s">
        <v>43</v>
      </c>
      <c r="G581" s="825"/>
    </row>
    <row r="582" spans="1:7" x14ac:dyDescent="0.2">
      <c r="A582" s="864"/>
      <c r="B582" s="865"/>
      <c r="C582" s="865" t="str">
        <f>C1559</f>
        <v>Perlengkapan K3</v>
      </c>
      <c r="D582" s="865"/>
      <c r="E582" s="865"/>
      <c r="F582" s="865"/>
      <c r="G582" s="825"/>
    </row>
    <row r="583" spans="1:7" ht="13.5" thickBot="1" x14ac:dyDescent="0.25">
      <c r="A583" s="972" t="s">
        <v>685</v>
      </c>
      <c r="B583" s="973"/>
      <c r="C583" s="973"/>
      <c r="D583" s="973"/>
      <c r="E583" s="973"/>
      <c r="F583" s="974"/>
      <c r="G583" s="825"/>
    </row>
    <row r="584" spans="1:7" x14ac:dyDescent="0.2">
      <c r="A584" s="848"/>
      <c r="B584" s="866"/>
      <c r="C584" s="866"/>
      <c r="D584" s="866"/>
      <c r="E584" s="866"/>
      <c r="F584" s="866"/>
      <c r="G584" s="825"/>
    </row>
    <row r="585" spans="1:7" ht="13.5" thickBot="1" x14ac:dyDescent="0.25">
      <c r="A585" s="976" t="s">
        <v>540</v>
      </c>
      <c r="B585" s="976"/>
      <c r="C585" s="977" t="s">
        <v>531</v>
      </c>
      <c r="D585" s="977"/>
      <c r="E585" s="977"/>
      <c r="F585" s="977"/>
      <c r="G585" s="825"/>
    </row>
    <row r="586" spans="1:7" x14ac:dyDescent="0.2">
      <c r="A586" s="986" t="s">
        <v>21</v>
      </c>
      <c r="B586" s="987"/>
      <c r="C586" s="662" t="s">
        <v>22</v>
      </c>
      <c r="D586" s="662" t="s">
        <v>57</v>
      </c>
      <c r="E586" s="663" t="s">
        <v>407</v>
      </c>
      <c r="F586" s="664" t="s">
        <v>23</v>
      </c>
      <c r="G586" s="825"/>
    </row>
    <row r="587" spans="1:7" x14ac:dyDescent="0.2">
      <c r="A587" s="812"/>
      <c r="B587" s="822"/>
      <c r="C587" s="981" t="s">
        <v>220</v>
      </c>
      <c r="D587" s="982"/>
      <c r="E587" s="982"/>
      <c r="F587" s="983"/>
      <c r="G587" s="825"/>
    </row>
    <row r="588" spans="1:7" x14ac:dyDescent="0.2">
      <c r="A588" s="799"/>
      <c r="B588" s="669" t="s">
        <v>117</v>
      </c>
      <c r="C588" s="762" t="s">
        <v>171</v>
      </c>
      <c r="D588" s="763" t="s">
        <v>172</v>
      </c>
      <c r="E588" s="764">
        <f>'OP TAHUNAN'!G141*2</f>
        <v>3</v>
      </c>
      <c r="F588" s="816" t="s">
        <v>165</v>
      </c>
      <c r="G588" s="825"/>
    </row>
    <row r="589" spans="1:7" x14ac:dyDescent="0.2">
      <c r="A589" s="799"/>
      <c r="B589" s="676"/>
      <c r="C589" s="723" t="s">
        <v>173</v>
      </c>
      <c r="D589" s="678" t="s">
        <v>174</v>
      </c>
      <c r="E589" s="810">
        <v>50</v>
      </c>
      <c r="F589" s="732" t="s">
        <v>175</v>
      </c>
      <c r="G589" s="825"/>
    </row>
    <row r="590" spans="1:7" x14ac:dyDescent="0.2">
      <c r="A590" s="799"/>
      <c r="B590" s="676"/>
      <c r="C590" s="723" t="s">
        <v>176</v>
      </c>
      <c r="D590" s="678" t="s">
        <v>177</v>
      </c>
      <c r="E590" s="810">
        <v>10</v>
      </c>
      <c r="F590" s="732" t="s">
        <v>165</v>
      </c>
      <c r="G590" s="825"/>
    </row>
    <row r="591" spans="1:7" x14ac:dyDescent="0.2">
      <c r="A591" s="799"/>
      <c r="B591" s="676" t="s">
        <v>119</v>
      </c>
      <c r="C591" s="723" t="s">
        <v>178</v>
      </c>
      <c r="D591" s="678" t="s">
        <v>179</v>
      </c>
      <c r="E591" s="766">
        <f>'OP TAHUNAN'!H141*2</f>
        <v>0</v>
      </c>
      <c r="F591" s="732" t="s">
        <v>165</v>
      </c>
      <c r="G591" s="825"/>
    </row>
    <row r="592" spans="1:7" x14ac:dyDescent="0.2">
      <c r="A592" s="799"/>
      <c r="B592" s="676"/>
      <c r="C592" s="723" t="s">
        <v>180</v>
      </c>
      <c r="D592" s="678" t="s">
        <v>181</v>
      </c>
      <c r="E592" s="810">
        <v>45</v>
      </c>
      <c r="F592" s="732" t="s">
        <v>175</v>
      </c>
      <c r="G592" s="825"/>
    </row>
    <row r="593" spans="1:7" x14ac:dyDescent="0.2">
      <c r="A593" s="799"/>
      <c r="B593" s="676"/>
      <c r="C593" s="723" t="s">
        <v>182</v>
      </c>
      <c r="D593" s="678" t="s">
        <v>183</v>
      </c>
      <c r="E593" s="810">
        <v>55</v>
      </c>
      <c r="F593" s="732" t="s">
        <v>165</v>
      </c>
      <c r="G593" s="825"/>
    </row>
    <row r="594" spans="1:7" x14ac:dyDescent="0.2">
      <c r="A594" s="858"/>
      <c r="B594" s="676" t="s">
        <v>121</v>
      </c>
      <c r="C594" s="723" t="s">
        <v>184</v>
      </c>
      <c r="D594" s="678" t="s">
        <v>185</v>
      </c>
      <c r="E594" s="766">
        <f>'OP TAHUNAN'!I141*2</f>
        <v>0.96</v>
      </c>
      <c r="F594" s="732" t="s">
        <v>165</v>
      </c>
      <c r="G594" s="825"/>
    </row>
    <row r="595" spans="1:7" x14ac:dyDescent="0.2">
      <c r="A595" s="858"/>
      <c r="B595" s="676"/>
      <c r="C595" s="723" t="s">
        <v>186</v>
      </c>
      <c r="D595" s="678" t="s">
        <v>174</v>
      </c>
      <c r="E595" s="810">
        <v>4</v>
      </c>
      <c r="F595" s="732" t="s">
        <v>175</v>
      </c>
      <c r="G595" s="825"/>
    </row>
    <row r="596" spans="1:7" x14ac:dyDescent="0.2">
      <c r="A596" s="858"/>
      <c r="B596" s="676"/>
      <c r="C596" s="723"/>
      <c r="D596" s="678"/>
      <c r="E596" s="766"/>
      <c r="F596" s="732"/>
      <c r="G596" s="825"/>
    </row>
    <row r="597" spans="1:7" x14ac:dyDescent="0.2">
      <c r="A597" s="858"/>
      <c r="B597" s="676" t="s">
        <v>123</v>
      </c>
      <c r="C597" s="723" t="s">
        <v>188</v>
      </c>
      <c r="D597" s="767"/>
      <c r="E597" s="859"/>
      <c r="F597" s="732"/>
      <c r="G597" s="825"/>
    </row>
    <row r="598" spans="1:7" x14ac:dyDescent="0.2">
      <c r="A598" s="858"/>
      <c r="B598" s="676"/>
      <c r="C598" s="723" t="s">
        <v>255</v>
      </c>
      <c r="D598" s="678" t="s">
        <v>189</v>
      </c>
      <c r="E598" s="810">
        <v>3</v>
      </c>
      <c r="F598" s="732" t="s">
        <v>105</v>
      </c>
      <c r="G598" s="825"/>
    </row>
    <row r="599" spans="1:7" x14ac:dyDescent="0.2">
      <c r="A599" s="858"/>
      <c r="B599" s="676"/>
      <c r="C599" s="723" t="s">
        <v>39</v>
      </c>
      <c r="D599" s="678" t="s">
        <v>190</v>
      </c>
      <c r="E599" s="810">
        <v>5</v>
      </c>
      <c r="F599" s="732" t="s">
        <v>105</v>
      </c>
      <c r="G599" s="825"/>
    </row>
    <row r="600" spans="1:7" x14ac:dyDescent="0.2">
      <c r="A600" s="858"/>
      <c r="B600" s="676" t="s">
        <v>61</v>
      </c>
      <c r="C600" s="723" t="s">
        <v>251</v>
      </c>
      <c r="D600" s="678"/>
      <c r="E600" s="766"/>
      <c r="F600" s="732"/>
      <c r="G600" s="825"/>
    </row>
    <row r="601" spans="1:7" x14ac:dyDescent="0.2">
      <c r="A601" s="858"/>
      <c r="B601" s="676"/>
      <c r="C601" s="820" t="s">
        <v>252</v>
      </c>
      <c r="D601" s="678" t="s">
        <v>191</v>
      </c>
      <c r="E601" s="840">
        <v>6</v>
      </c>
      <c r="F601" s="732" t="s">
        <v>45</v>
      </c>
      <c r="G601" s="825"/>
    </row>
    <row r="602" spans="1:7" x14ac:dyDescent="0.2">
      <c r="A602" s="858"/>
      <c r="B602" s="676"/>
      <c r="C602" s="820" t="s">
        <v>395</v>
      </c>
      <c r="D602" s="678" t="s">
        <v>192</v>
      </c>
      <c r="E602" s="840">
        <f>E601</f>
        <v>6</v>
      </c>
      <c r="F602" s="732" t="s">
        <v>45</v>
      </c>
      <c r="G602" s="825"/>
    </row>
    <row r="603" spans="1:7" x14ac:dyDescent="0.2">
      <c r="A603" s="858"/>
      <c r="B603" s="676" t="s">
        <v>126</v>
      </c>
      <c r="C603" s="723" t="s">
        <v>254</v>
      </c>
      <c r="D603" s="677"/>
      <c r="E603" s="860"/>
      <c r="F603" s="732"/>
      <c r="G603" s="825"/>
    </row>
    <row r="604" spans="1:7" x14ac:dyDescent="0.2">
      <c r="A604" s="858"/>
      <c r="B604" s="676"/>
      <c r="C604" s="723" t="s">
        <v>193</v>
      </c>
      <c r="D604" s="682" t="s">
        <v>408</v>
      </c>
      <c r="E604" s="734">
        <f>E588/E589</f>
        <v>0.06</v>
      </c>
      <c r="F604" s="732" t="s">
        <v>45</v>
      </c>
      <c r="G604" s="825"/>
    </row>
    <row r="605" spans="1:7" x14ac:dyDescent="0.2">
      <c r="A605" s="858"/>
      <c r="B605" s="676"/>
      <c r="C605" s="723" t="s">
        <v>194</v>
      </c>
      <c r="D605" s="682" t="s">
        <v>409</v>
      </c>
      <c r="E605" s="734">
        <f>E591/E592</f>
        <v>0</v>
      </c>
      <c r="F605" s="732" t="s">
        <v>45</v>
      </c>
      <c r="G605" s="825"/>
    </row>
    <row r="606" spans="1:7" x14ac:dyDescent="0.2">
      <c r="A606" s="858"/>
      <c r="B606" s="676"/>
      <c r="C606" s="723" t="s">
        <v>195</v>
      </c>
      <c r="D606" s="682" t="s">
        <v>410</v>
      </c>
      <c r="E606" s="734">
        <f>E594/E595</f>
        <v>0.24</v>
      </c>
      <c r="F606" s="732" t="s">
        <v>45</v>
      </c>
      <c r="G606" s="825"/>
    </row>
    <row r="607" spans="1:7" ht="13.5" customHeight="1" x14ac:dyDescent="0.2">
      <c r="A607" s="858"/>
      <c r="B607" s="676"/>
      <c r="C607" s="723" t="s">
        <v>197</v>
      </c>
      <c r="D607" s="724" t="s">
        <v>703</v>
      </c>
      <c r="E607" s="734">
        <f>SUM(E601:E606)</f>
        <v>12.3</v>
      </c>
      <c r="F607" s="732" t="s">
        <v>45</v>
      </c>
      <c r="G607" s="825"/>
    </row>
    <row r="608" spans="1:7" s="689" customFormat="1" ht="13.5" customHeight="1" x14ac:dyDescent="0.2">
      <c r="A608" s="858"/>
      <c r="B608" s="676"/>
      <c r="C608" s="723"/>
      <c r="D608" s="723"/>
      <c r="E608" s="734">
        <f>E607/8</f>
        <v>1.5375000000000001</v>
      </c>
      <c r="F608" s="732" t="s">
        <v>112</v>
      </c>
      <c r="G608" s="825"/>
    </row>
    <row r="609" spans="1:7" ht="13.5" customHeight="1" x14ac:dyDescent="0.2">
      <c r="A609" s="858"/>
      <c r="B609" s="676" t="s">
        <v>127</v>
      </c>
      <c r="C609" s="723" t="s">
        <v>203</v>
      </c>
      <c r="D609" s="723"/>
      <c r="E609" s="774"/>
      <c r="F609" s="732"/>
      <c r="G609" s="825"/>
    </row>
    <row r="610" spans="1:7" ht="13.5" customHeight="1" x14ac:dyDescent="0.2">
      <c r="A610" s="858"/>
      <c r="B610" s="676"/>
      <c r="C610" s="820" t="s">
        <v>204</v>
      </c>
      <c r="D610" s="723"/>
      <c r="E610" s="774"/>
      <c r="F610" s="732"/>
      <c r="G610" s="825"/>
    </row>
    <row r="611" spans="1:7" ht="13.5" customHeight="1" x14ac:dyDescent="0.2">
      <c r="A611" s="858"/>
      <c r="B611" s="676"/>
      <c r="C611" s="820" t="s">
        <v>205</v>
      </c>
      <c r="D611" s="723"/>
      <c r="E611" s="774"/>
      <c r="F611" s="732"/>
      <c r="G611" s="825"/>
    </row>
    <row r="612" spans="1:7" ht="13.5" customHeight="1" x14ac:dyDescent="0.2">
      <c r="A612" s="858"/>
      <c r="B612" s="676" t="s">
        <v>62</v>
      </c>
      <c r="C612" s="723" t="s">
        <v>276</v>
      </c>
      <c r="D612" s="723"/>
      <c r="E612" s="774"/>
      <c r="F612" s="732"/>
      <c r="G612" s="825"/>
    </row>
    <row r="613" spans="1:7" ht="13.5" customHeight="1" x14ac:dyDescent="0.2">
      <c r="A613" s="858"/>
      <c r="B613" s="676"/>
      <c r="C613" s="820" t="s">
        <v>207</v>
      </c>
      <c r="D613" s="678" t="s">
        <v>208</v>
      </c>
      <c r="E613" s="862">
        <v>15</v>
      </c>
      <c r="F613" s="732" t="s">
        <v>55</v>
      </c>
      <c r="G613" s="825"/>
    </row>
    <row r="614" spans="1:7" ht="13.5" customHeight="1" x14ac:dyDescent="0.2">
      <c r="A614" s="858"/>
      <c r="B614" s="739"/>
      <c r="C614" s="727" t="s">
        <v>209</v>
      </c>
      <c r="D614" s="728" t="s">
        <v>210</v>
      </c>
      <c r="E614" s="863">
        <v>24</v>
      </c>
      <c r="F614" s="804" t="s">
        <v>211</v>
      </c>
      <c r="G614" s="825"/>
    </row>
    <row r="615" spans="1:7" ht="13.5" customHeight="1" x14ac:dyDescent="0.2">
      <c r="A615" s="858"/>
      <c r="B615" s="657"/>
      <c r="C615" s="981" t="s">
        <v>24</v>
      </c>
      <c r="D615" s="982"/>
      <c r="E615" s="982"/>
      <c r="F615" s="983"/>
      <c r="G615" s="825"/>
    </row>
    <row r="616" spans="1:7" ht="13.5" customHeight="1" x14ac:dyDescent="0.2">
      <c r="A616" s="858"/>
      <c r="B616" s="669" t="s">
        <v>117</v>
      </c>
      <c r="C616" s="770" t="s">
        <v>188</v>
      </c>
      <c r="D616" s="771"/>
      <c r="E616" s="771"/>
      <c r="F616" s="816"/>
      <c r="G616" s="825"/>
    </row>
    <row r="617" spans="1:7" ht="13.5" customHeight="1" x14ac:dyDescent="0.2">
      <c r="A617" s="858"/>
      <c r="B617" s="676"/>
      <c r="C617" s="773" t="str">
        <f>C598</f>
        <v>Petugas Inspeksi</v>
      </c>
      <c r="D617" s="845" t="s">
        <v>212</v>
      </c>
      <c r="E617" s="774">
        <f>E598*E608</f>
        <v>4.6125000000000007</v>
      </c>
      <c r="F617" s="732" t="s">
        <v>37</v>
      </c>
      <c r="G617" s="825"/>
    </row>
    <row r="618" spans="1:7" ht="13.5" customHeight="1" x14ac:dyDescent="0.2">
      <c r="A618" s="858"/>
      <c r="B618" s="676"/>
      <c r="C618" s="773" t="s">
        <v>39</v>
      </c>
      <c r="D618" s="845" t="s">
        <v>213</v>
      </c>
      <c r="E618" s="774">
        <f>E608*E599</f>
        <v>7.6875</v>
      </c>
      <c r="F618" s="732" t="s">
        <v>37</v>
      </c>
      <c r="G618" s="825"/>
    </row>
    <row r="619" spans="1:7" ht="13.5" customHeight="1" x14ac:dyDescent="0.2">
      <c r="A619" s="858"/>
      <c r="B619" s="676" t="s">
        <v>119</v>
      </c>
      <c r="C619" s="723" t="s">
        <v>214</v>
      </c>
      <c r="D619" s="724"/>
      <c r="E619" s="732"/>
      <c r="F619" s="732"/>
      <c r="G619" s="825"/>
    </row>
    <row r="620" spans="1:7" ht="13.5" customHeight="1" x14ac:dyDescent="0.2">
      <c r="A620" s="858"/>
      <c r="B620" s="676"/>
      <c r="C620" s="677" t="s">
        <v>215</v>
      </c>
      <c r="D620" s="776" t="s">
        <v>216</v>
      </c>
      <c r="E620" s="683">
        <f>E588/E590</f>
        <v>0.3</v>
      </c>
      <c r="F620" s="732" t="s">
        <v>107</v>
      </c>
      <c r="G620" s="825"/>
    </row>
    <row r="621" spans="1:7" ht="13.5" customHeight="1" x14ac:dyDescent="0.2">
      <c r="A621" s="858"/>
      <c r="B621" s="676"/>
      <c r="C621" s="677" t="s">
        <v>217</v>
      </c>
      <c r="D621" s="776" t="s">
        <v>218</v>
      </c>
      <c r="E621" s="683">
        <f>E591/E593</f>
        <v>0</v>
      </c>
      <c r="F621" s="732" t="s">
        <v>107</v>
      </c>
      <c r="G621" s="825"/>
    </row>
    <row r="622" spans="1:7" ht="13.5" customHeight="1" x14ac:dyDescent="0.2">
      <c r="A622" s="858"/>
      <c r="B622" s="676" t="s">
        <v>121</v>
      </c>
      <c r="C622" s="677" t="s">
        <v>276</v>
      </c>
      <c r="D622" s="845"/>
      <c r="E622" s="734"/>
      <c r="F622" s="732"/>
      <c r="G622" s="825"/>
    </row>
    <row r="623" spans="1:7" ht="13.5" customHeight="1" x14ac:dyDescent="0.2">
      <c r="A623" s="858"/>
      <c r="B623" s="676"/>
      <c r="C623" s="677" t="s">
        <v>287</v>
      </c>
      <c r="D623" s="845" t="s">
        <v>289</v>
      </c>
      <c r="E623" s="734">
        <f>E613/500</f>
        <v>0.03</v>
      </c>
      <c r="F623" s="732" t="s">
        <v>284</v>
      </c>
      <c r="G623" s="825"/>
    </row>
    <row r="624" spans="1:7" ht="13.5" customHeight="1" x14ac:dyDescent="0.2">
      <c r="A624" s="858"/>
      <c r="B624" s="676"/>
      <c r="C624" s="677" t="s">
        <v>288</v>
      </c>
      <c r="D624" s="845" t="s">
        <v>290</v>
      </c>
      <c r="E624" s="734">
        <f>E614/30</f>
        <v>0.8</v>
      </c>
      <c r="F624" s="732" t="s">
        <v>109</v>
      </c>
      <c r="G624" s="825"/>
    </row>
    <row r="625" spans="1:7" ht="13.5" customHeight="1" x14ac:dyDescent="0.2">
      <c r="A625" s="858"/>
      <c r="B625" s="676" t="s">
        <v>121</v>
      </c>
      <c r="C625" s="677" t="s">
        <v>203</v>
      </c>
      <c r="D625" s="682" t="s">
        <v>219</v>
      </c>
      <c r="E625" s="683">
        <f>(E618+E617)/365</f>
        <v>3.3698630136986304E-2</v>
      </c>
      <c r="F625" s="732" t="s">
        <v>43</v>
      </c>
      <c r="G625" s="825"/>
    </row>
    <row r="626" spans="1:7" ht="13.5" customHeight="1" x14ac:dyDescent="0.2">
      <c r="A626" s="864"/>
      <c r="B626" s="865"/>
      <c r="C626" s="865" t="str">
        <f>C1603</f>
        <v>Perlengkapan K3</v>
      </c>
      <c r="D626" s="865"/>
      <c r="E626" s="865"/>
      <c r="F626" s="865"/>
      <c r="G626" s="825"/>
    </row>
    <row r="627" spans="1:7" ht="13.5" customHeight="1" thickBot="1" x14ac:dyDescent="0.25">
      <c r="A627" s="972" t="s">
        <v>685</v>
      </c>
      <c r="B627" s="973"/>
      <c r="C627" s="973"/>
      <c r="D627" s="973"/>
      <c r="E627" s="973"/>
      <c r="F627" s="974"/>
      <c r="G627" s="825"/>
    </row>
    <row r="628" spans="1:7" ht="13.5" customHeight="1" x14ac:dyDescent="0.2">
      <c r="A628" s="848"/>
      <c r="B628" s="866"/>
      <c r="C628" s="867"/>
      <c r="D628" s="867"/>
      <c r="E628" s="867"/>
      <c r="F628" s="866"/>
      <c r="G628" s="825"/>
    </row>
    <row r="629" spans="1:7" ht="13.5" customHeight="1" thickBot="1" x14ac:dyDescent="0.25">
      <c r="A629" s="976" t="s">
        <v>541</v>
      </c>
      <c r="B629" s="976"/>
      <c r="C629" s="977" t="s">
        <v>532</v>
      </c>
      <c r="D629" s="977"/>
      <c r="E629" s="977"/>
      <c r="F629" s="977"/>
      <c r="G629" s="825"/>
    </row>
    <row r="630" spans="1:7" ht="13.5" customHeight="1" x14ac:dyDescent="0.2">
      <c r="A630" s="986" t="s">
        <v>21</v>
      </c>
      <c r="B630" s="987"/>
      <c r="C630" s="662" t="s">
        <v>22</v>
      </c>
      <c r="D630" s="662" t="s">
        <v>57</v>
      </c>
      <c r="E630" s="663" t="s">
        <v>407</v>
      </c>
      <c r="F630" s="664" t="s">
        <v>23</v>
      </c>
      <c r="G630" s="825"/>
    </row>
    <row r="631" spans="1:7" ht="13.5" customHeight="1" x14ac:dyDescent="0.2">
      <c r="A631" s="812"/>
      <c r="B631" s="822"/>
      <c r="C631" s="981" t="s">
        <v>220</v>
      </c>
      <c r="D631" s="982"/>
      <c r="E631" s="982"/>
      <c r="F631" s="983"/>
      <c r="G631" s="825"/>
    </row>
    <row r="632" spans="1:7" ht="13.5" customHeight="1" x14ac:dyDescent="0.2">
      <c r="A632" s="799"/>
      <c r="B632" s="669" t="s">
        <v>117</v>
      </c>
      <c r="C632" s="762" t="s">
        <v>171</v>
      </c>
      <c r="D632" s="763" t="s">
        <v>172</v>
      </c>
      <c r="E632" s="764">
        <f>'OP TAHUNAN'!G142*2</f>
        <v>4</v>
      </c>
      <c r="F632" s="816" t="s">
        <v>165</v>
      </c>
      <c r="G632" s="825"/>
    </row>
    <row r="633" spans="1:7" ht="13.5" customHeight="1" x14ac:dyDescent="0.2">
      <c r="A633" s="799"/>
      <c r="B633" s="676"/>
      <c r="C633" s="723" t="s">
        <v>173</v>
      </c>
      <c r="D633" s="678" t="s">
        <v>174</v>
      </c>
      <c r="E633" s="810">
        <v>55</v>
      </c>
      <c r="F633" s="732" t="s">
        <v>175</v>
      </c>
      <c r="G633" s="825"/>
    </row>
    <row r="634" spans="1:7" ht="13.5" customHeight="1" x14ac:dyDescent="0.2">
      <c r="A634" s="799"/>
      <c r="B634" s="676"/>
      <c r="C634" s="723" t="s">
        <v>176</v>
      </c>
      <c r="D634" s="678" t="s">
        <v>177</v>
      </c>
      <c r="E634" s="810">
        <v>10</v>
      </c>
      <c r="F634" s="732" t="s">
        <v>165</v>
      </c>
      <c r="G634" s="825"/>
    </row>
    <row r="635" spans="1:7" ht="13.5" customHeight="1" x14ac:dyDescent="0.2">
      <c r="A635" s="799"/>
      <c r="B635" s="676" t="s">
        <v>119</v>
      </c>
      <c r="C635" s="723" t="s">
        <v>178</v>
      </c>
      <c r="D635" s="678" t="s">
        <v>179</v>
      </c>
      <c r="E635" s="766">
        <f>'OP TAHUNAN'!H142*2</f>
        <v>0</v>
      </c>
      <c r="F635" s="732" t="s">
        <v>165</v>
      </c>
      <c r="G635" s="825"/>
    </row>
    <row r="636" spans="1:7" ht="13.5" customHeight="1" x14ac:dyDescent="0.2">
      <c r="A636" s="799"/>
      <c r="B636" s="676"/>
      <c r="C636" s="723" t="s">
        <v>180</v>
      </c>
      <c r="D636" s="678" t="s">
        <v>181</v>
      </c>
      <c r="E636" s="810">
        <v>45</v>
      </c>
      <c r="F636" s="732" t="s">
        <v>175</v>
      </c>
      <c r="G636" s="825"/>
    </row>
    <row r="637" spans="1:7" ht="13.5" customHeight="1" x14ac:dyDescent="0.2">
      <c r="A637" s="799"/>
      <c r="B637" s="676"/>
      <c r="C637" s="723" t="s">
        <v>182</v>
      </c>
      <c r="D637" s="678" t="s">
        <v>183</v>
      </c>
      <c r="E637" s="810">
        <v>55</v>
      </c>
      <c r="F637" s="732" t="s">
        <v>165</v>
      </c>
      <c r="G637" s="825"/>
    </row>
    <row r="638" spans="1:7" ht="13.5" customHeight="1" x14ac:dyDescent="0.2">
      <c r="A638" s="858"/>
      <c r="B638" s="676" t="s">
        <v>121</v>
      </c>
      <c r="C638" s="723" t="s">
        <v>184</v>
      </c>
      <c r="D638" s="678" t="s">
        <v>185</v>
      </c>
      <c r="E638" s="766">
        <f>'OP TAHUNAN'!I142*2</f>
        <v>0.7</v>
      </c>
      <c r="F638" s="732" t="s">
        <v>165</v>
      </c>
      <c r="G638" s="825"/>
    </row>
    <row r="639" spans="1:7" ht="13.5" customHeight="1" x14ac:dyDescent="0.2">
      <c r="A639" s="858"/>
      <c r="B639" s="676"/>
      <c r="C639" s="723" t="s">
        <v>186</v>
      </c>
      <c r="D639" s="678" t="s">
        <v>174</v>
      </c>
      <c r="E639" s="810">
        <v>4</v>
      </c>
      <c r="F639" s="732" t="s">
        <v>175</v>
      </c>
      <c r="G639" s="825"/>
    </row>
    <row r="640" spans="1:7" ht="13.5" customHeight="1" x14ac:dyDescent="0.2">
      <c r="A640" s="858"/>
      <c r="B640" s="676"/>
      <c r="C640" s="723"/>
      <c r="D640" s="678"/>
      <c r="E640" s="766"/>
      <c r="F640" s="732"/>
      <c r="G640" s="825"/>
    </row>
    <row r="641" spans="1:7" ht="13.5" customHeight="1" x14ac:dyDescent="0.2">
      <c r="A641" s="858"/>
      <c r="B641" s="676" t="s">
        <v>123</v>
      </c>
      <c r="C641" s="723" t="s">
        <v>188</v>
      </c>
      <c r="D641" s="767"/>
      <c r="E641" s="859"/>
      <c r="F641" s="732"/>
      <c r="G641" s="825"/>
    </row>
    <row r="642" spans="1:7" ht="13.5" customHeight="1" x14ac:dyDescent="0.2">
      <c r="A642" s="858"/>
      <c r="B642" s="676"/>
      <c r="C642" s="723" t="s">
        <v>255</v>
      </c>
      <c r="D642" s="678" t="s">
        <v>189</v>
      </c>
      <c r="E642" s="810">
        <v>3</v>
      </c>
      <c r="F642" s="732" t="s">
        <v>105</v>
      </c>
      <c r="G642" s="825"/>
    </row>
    <row r="643" spans="1:7" ht="13.5" customHeight="1" x14ac:dyDescent="0.2">
      <c r="A643" s="858"/>
      <c r="B643" s="676"/>
      <c r="C643" s="723" t="s">
        <v>39</v>
      </c>
      <c r="D643" s="678" t="s">
        <v>190</v>
      </c>
      <c r="E643" s="810">
        <v>6</v>
      </c>
      <c r="F643" s="732" t="s">
        <v>105</v>
      </c>
      <c r="G643" s="825"/>
    </row>
    <row r="644" spans="1:7" ht="13.5" customHeight="1" x14ac:dyDescent="0.2">
      <c r="A644" s="858"/>
      <c r="B644" s="676" t="s">
        <v>61</v>
      </c>
      <c r="C644" s="723" t="s">
        <v>251</v>
      </c>
      <c r="D644" s="678"/>
      <c r="E644" s="766"/>
      <c r="F644" s="732"/>
      <c r="G644" s="825"/>
    </row>
    <row r="645" spans="1:7" ht="13.5" customHeight="1" x14ac:dyDescent="0.2">
      <c r="A645" s="858"/>
      <c r="B645" s="676"/>
      <c r="C645" s="820" t="s">
        <v>252</v>
      </c>
      <c r="D645" s="678" t="s">
        <v>191</v>
      </c>
      <c r="E645" s="840">
        <v>6</v>
      </c>
      <c r="F645" s="732" t="s">
        <v>45</v>
      </c>
      <c r="G645" s="825"/>
    </row>
    <row r="646" spans="1:7" ht="13.5" customHeight="1" x14ac:dyDescent="0.2">
      <c r="A646" s="858"/>
      <c r="B646" s="676"/>
      <c r="C646" s="820" t="s">
        <v>395</v>
      </c>
      <c r="D646" s="678" t="s">
        <v>192</v>
      </c>
      <c r="E646" s="840">
        <f>E645</f>
        <v>6</v>
      </c>
      <c r="F646" s="732" t="s">
        <v>45</v>
      </c>
      <c r="G646" s="825"/>
    </row>
    <row r="647" spans="1:7" ht="13.5" customHeight="1" x14ac:dyDescent="0.2">
      <c r="A647" s="858"/>
      <c r="B647" s="676" t="s">
        <v>126</v>
      </c>
      <c r="C647" s="723" t="s">
        <v>254</v>
      </c>
      <c r="D647" s="677"/>
      <c r="E647" s="774"/>
      <c r="F647" s="732"/>
      <c r="G647" s="825"/>
    </row>
    <row r="648" spans="1:7" ht="13.5" customHeight="1" x14ac:dyDescent="0.2">
      <c r="A648" s="858"/>
      <c r="B648" s="676"/>
      <c r="C648" s="723" t="s">
        <v>193</v>
      </c>
      <c r="D648" s="682" t="s">
        <v>408</v>
      </c>
      <c r="E648" s="734">
        <f>E632/E633</f>
        <v>7.2727272727272724E-2</v>
      </c>
      <c r="F648" s="732" t="s">
        <v>45</v>
      </c>
      <c r="G648" s="825"/>
    </row>
    <row r="649" spans="1:7" ht="13.5" customHeight="1" x14ac:dyDescent="0.2">
      <c r="A649" s="858"/>
      <c r="B649" s="676"/>
      <c r="C649" s="723" t="s">
        <v>194</v>
      </c>
      <c r="D649" s="682" t="s">
        <v>409</v>
      </c>
      <c r="E649" s="734">
        <f>E635/E636</f>
        <v>0</v>
      </c>
      <c r="F649" s="732" t="s">
        <v>45</v>
      </c>
      <c r="G649" s="825"/>
    </row>
    <row r="650" spans="1:7" ht="13.5" customHeight="1" x14ac:dyDescent="0.2">
      <c r="A650" s="858"/>
      <c r="B650" s="676"/>
      <c r="C650" s="723" t="s">
        <v>195</v>
      </c>
      <c r="D650" s="682" t="s">
        <v>410</v>
      </c>
      <c r="E650" s="734">
        <f>E638/E639</f>
        <v>0.17499999999999999</v>
      </c>
      <c r="F650" s="732" t="s">
        <v>45</v>
      </c>
      <c r="G650" s="825"/>
    </row>
    <row r="651" spans="1:7" ht="13.5" customHeight="1" x14ac:dyDescent="0.2">
      <c r="A651" s="858"/>
      <c r="B651" s="676"/>
      <c r="C651" s="723" t="s">
        <v>197</v>
      </c>
      <c r="D651" s="724" t="s">
        <v>703</v>
      </c>
      <c r="E651" s="734">
        <f>SUM(E645:E650)</f>
        <v>12.247727272727273</v>
      </c>
      <c r="F651" s="732" t="s">
        <v>45</v>
      </c>
      <c r="G651" s="825"/>
    </row>
    <row r="652" spans="1:7" ht="13.5" customHeight="1" x14ac:dyDescent="0.2">
      <c r="A652" s="858"/>
      <c r="B652" s="676"/>
      <c r="C652" s="723"/>
      <c r="D652" s="723"/>
      <c r="E652" s="734">
        <f>E651/8</f>
        <v>1.5309659090909091</v>
      </c>
      <c r="F652" s="732" t="s">
        <v>112</v>
      </c>
      <c r="G652" s="825"/>
    </row>
    <row r="653" spans="1:7" ht="13.5" customHeight="1" x14ac:dyDescent="0.2">
      <c r="A653" s="858"/>
      <c r="B653" s="676" t="s">
        <v>127</v>
      </c>
      <c r="C653" s="723" t="s">
        <v>203</v>
      </c>
      <c r="D653" s="723"/>
      <c r="E653" s="774"/>
      <c r="F653" s="732"/>
      <c r="G653" s="825"/>
    </row>
    <row r="654" spans="1:7" ht="13.5" customHeight="1" x14ac:dyDescent="0.2">
      <c r="A654" s="858"/>
      <c r="B654" s="676"/>
      <c r="C654" s="820" t="s">
        <v>204</v>
      </c>
      <c r="D654" s="723"/>
      <c r="E654" s="774"/>
      <c r="F654" s="732"/>
      <c r="G654" s="825"/>
    </row>
    <row r="655" spans="1:7" ht="13.5" customHeight="1" x14ac:dyDescent="0.2">
      <c r="A655" s="858"/>
      <c r="B655" s="676"/>
      <c r="C655" s="820" t="s">
        <v>205</v>
      </c>
      <c r="D655" s="723"/>
      <c r="E655" s="774"/>
      <c r="F655" s="732"/>
      <c r="G655" s="825"/>
    </row>
    <row r="656" spans="1:7" s="689" customFormat="1" ht="13.5" customHeight="1" x14ac:dyDescent="0.2">
      <c r="A656" s="858"/>
      <c r="B656" s="676" t="s">
        <v>62</v>
      </c>
      <c r="C656" s="723" t="s">
        <v>276</v>
      </c>
      <c r="D656" s="723"/>
      <c r="E656" s="774"/>
      <c r="F656" s="732"/>
      <c r="G656" s="825"/>
    </row>
    <row r="657" spans="1:7" ht="13.5" customHeight="1" x14ac:dyDescent="0.2">
      <c r="A657" s="858"/>
      <c r="B657" s="676"/>
      <c r="C657" s="820" t="s">
        <v>207</v>
      </c>
      <c r="D657" s="678" t="s">
        <v>208</v>
      </c>
      <c r="E657" s="862">
        <v>15</v>
      </c>
      <c r="F657" s="732" t="s">
        <v>55</v>
      </c>
      <c r="G657" s="825"/>
    </row>
    <row r="658" spans="1:7" ht="13.5" customHeight="1" x14ac:dyDescent="0.2">
      <c r="A658" s="858"/>
      <c r="B658" s="739"/>
      <c r="C658" s="727" t="s">
        <v>209</v>
      </c>
      <c r="D658" s="728" t="s">
        <v>210</v>
      </c>
      <c r="E658" s="863">
        <v>24</v>
      </c>
      <c r="F658" s="804" t="s">
        <v>211</v>
      </c>
      <c r="G658" s="825"/>
    </row>
    <row r="659" spans="1:7" ht="13.5" customHeight="1" x14ac:dyDescent="0.2">
      <c r="A659" s="858"/>
      <c r="B659" s="657"/>
      <c r="C659" s="981" t="s">
        <v>24</v>
      </c>
      <c r="D659" s="982"/>
      <c r="E659" s="982"/>
      <c r="F659" s="983"/>
      <c r="G659" s="825"/>
    </row>
    <row r="660" spans="1:7" ht="13.5" customHeight="1" x14ac:dyDescent="0.2">
      <c r="A660" s="858"/>
      <c r="B660" s="669" t="s">
        <v>117</v>
      </c>
      <c r="C660" s="770" t="s">
        <v>188</v>
      </c>
      <c r="D660" s="771"/>
      <c r="E660" s="771"/>
      <c r="F660" s="816"/>
      <c r="G660" s="825"/>
    </row>
    <row r="661" spans="1:7" ht="13.5" customHeight="1" x14ac:dyDescent="0.2">
      <c r="A661" s="858"/>
      <c r="B661" s="676"/>
      <c r="C661" s="773" t="str">
        <f>C642</f>
        <v>Petugas Inspeksi</v>
      </c>
      <c r="D661" s="845" t="s">
        <v>212</v>
      </c>
      <c r="E661" s="774">
        <f>E642*E652</f>
        <v>4.5928977272727272</v>
      </c>
      <c r="F661" s="732" t="s">
        <v>37</v>
      </c>
      <c r="G661" s="825"/>
    </row>
    <row r="662" spans="1:7" ht="13.5" customHeight="1" x14ac:dyDescent="0.2">
      <c r="A662" s="858"/>
      <c r="B662" s="676"/>
      <c r="C662" s="773" t="s">
        <v>39</v>
      </c>
      <c r="D662" s="845" t="s">
        <v>213</v>
      </c>
      <c r="E662" s="774">
        <f>E652*E643</f>
        <v>9.1857954545454543</v>
      </c>
      <c r="F662" s="732" t="s">
        <v>37</v>
      </c>
      <c r="G662" s="825"/>
    </row>
    <row r="663" spans="1:7" ht="13.5" customHeight="1" x14ac:dyDescent="0.2">
      <c r="A663" s="858"/>
      <c r="B663" s="676" t="s">
        <v>119</v>
      </c>
      <c r="C663" s="723" t="s">
        <v>214</v>
      </c>
      <c r="D663" s="724"/>
      <c r="E663" s="732"/>
      <c r="F663" s="732"/>
      <c r="G663" s="825"/>
    </row>
    <row r="664" spans="1:7" ht="13.5" customHeight="1" x14ac:dyDescent="0.2">
      <c r="A664" s="858"/>
      <c r="B664" s="676"/>
      <c r="C664" s="677" t="s">
        <v>215</v>
      </c>
      <c r="D664" s="776" t="s">
        <v>216</v>
      </c>
      <c r="E664" s="683">
        <f>E632/E634</f>
        <v>0.4</v>
      </c>
      <c r="F664" s="732" t="s">
        <v>107</v>
      </c>
      <c r="G664" s="825"/>
    </row>
    <row r="665" spans="1:7" ht="13.5" customHeight="1" x14ac:dyDescent="0.2">
      <c r="A665" s="858"/>
      <c r="B665" s="676"/>
      <c r="C665" s="677" t="s">
        <v>217</v>
      </c>
      <c r="D665" s="776" t="s">
        <v>218</v>
      </c>
      <c r="E665" s="683">
        <f>E635/E637</f>
        <v>0</v>
      </c>
      <c r="F665" s="732" t="s">
        <v>107</v>
      </c>
      <c r="G665" s="825"/>
    </row>
    <row r="666" spans="1:7" ht="13.5" customHeight="1" x14ac:dyDescent="0.2">
      <c r="A666" s="858"/>
      <c r="B666" s="676" t="s">
        <v>121</v>
      </c>
      <c r="C666" s="677" t="s">
        <v>276</v>
      </c>
      <c r="D666" s="845"/>
      <c r="E666" s="734"/>
      <c r="F666" s="732"/>
      <c r="G666" s="825"/>
    </row>
    <row r="667" spans="1:7" ht="13.5" customHeight="1" x14ac:dyDescent="0.2">
      <c r="A667" s="858"/>
      <c r="B667" s="676"/>
      <c r="C667" s="677" t="s">
        <v>287</v>
      </c>
      <c r="D667" s="845" t="s">
        <v>289</v>
      </c>
      <c r="E667" s="734">
        <f>E657/500</f>
        <v>0.03</v>
      </c>
      <c r="F667" s="732" t="s">
        <v>284</v>
      </c>
      <c r="G667" s="825"/>
    </row>
    <row r="668" spans="1:7" ht="13.5" customHeight="1" x14ac:dyDescent="0.2">
      <c r="A668" s="858"/>
      <c r="B668" s="676"/>
      <c r="C668" s="677" t="s">
        <v>288</v>
      </c>
      <c r="D668" s="845" t="s">
        <v>290</v>
      </c>
      <c r="E668" s="734">
        <f>E658/30</f>
        <v>0.8</v>
      </c>
      <c r="F668" s="732" t="s">
        <v>109</v>
      </c>
      <c r="G668" s="825"/>
    </row>
    <row r="669" spans="1:7" ht="13.5" customHeight="1" x14ac:dyDescent="0.2">
      <c r="A669" s="858"/>
      <c r="B669" s="676" t="s">
        <v>121</v>
      </c>
      <c r="C669" s="677" t="s">
        <v>203</v>
      </c>
      <c r="D669" s="682" t="s">
        <v>219</v>
      </c>
      <c r="E669" s="683">
        <f>(E662+E661)/365</f>
        <v>3.7749844333748443E-2</v>
      </c>
      <c r="F669" s="732" t="s">
        <v>43</v>
      </c>
      <c r="G669" s="825"/>
    </row>
    <row r="670" spans="1:7" ht="13.5" customHeight="1" x14ac:dyDescent="0.2">
      <c r="A670" s="864"/>
      <c r="B670" s="865"/>
      <c r="C670" s="865" t="str">
        <f>C1647</f>
        <v>Perlengkapan K3</v>
      </c>
      <c r="D670" s="865"/>
      <c r="E670" s="865"/>
      <c r="F670" s="865"/>
      <c r="G670" s="825"/>
    </row>
    <row r="671" spans="1:7" ht="13.5" customHeight="1" thickBot="1" x14ac:dyDescent="0.25">
      <c r="A671" s="972" t="s">
        <v>685</v>
      </c>
      <c r="B671" s="973"/>
      <c r="C671" s="973"/>
      <c r="D671" s="973"/>
      <c r="E671" s="973"/>
      <c r="F671" s="974"/>
      <c r="G671" s="825"/>
    </row>
    <row r="672" spans="1:7" ht="13.5" customHeight="1" x14ac:dyDescent="0.2">
      <c r="A672" s="848"/>
      <c r="B672" s="866"/>
      <c r="C672" s="866"/>
      <c r="D672" s="866"/>
      <c r="E672" s="866"/>
      <c r="F672" s="866"/>
      <c r="G672" s="825"/>
    </row>
    <row r="673" spans="1:7" ht="13.5" customHeight="1" thickBot="1" x14ac:dyDescent="0.25">
      <c r="A673" s="976" t="s">
        <v>542</v>
      </c>
      <c r="B673" s="976"/>
      <c r="C673" s="977" t="s">
        <v>533</v>
      </c>
      <c r="D673" s="977"/>
      <c r="E673" s="977"/>
      <c r="F673" s="977"/>
      <c r="G673" s="825"/>
    </row>
    <row r="674" spans="1:7" ht="13.5" customHeight="1" x14ac:dyDescent="0.2">
      <c r="A674" s="986" t="s">
        <v>21</v>
      </c>
      <c r="B674" s="987"/>
      <c r="C674" s="662" t="s">
        <v>22</v>
      </c>
      <c r="D674" s="662" t="s">
        <v>57</v>
      </c>
      <c r="E674" s="663" t="s">
        <v>407</v>
      </c>
      <c r="F674" s="664" t="s">
        <v>23</v>
      </c>
      <c r="G674" s="825"/>
    </row>
    <row r="675" spans="1:7" ht="13.5" customHeight="1" x14ac:dyDescent="0.2">
      <c r="A675" s="812"/>
      <c r="B675" s="822"/>
      <c r="C675" s="981" t="s">
        <v>220</v>
      </c>
      <c r="D675" s="982"/>
      <c r="E675" s="982"/>
      <c r="F675" s="983"/>
      <c r="G675" s="825"/>
    </row>
    <row r="676" spans="1:7" ht="13.5" customHeight="1" x14ac:dyDescent="0.2">
      <c r="A676" s="799"/>
      <c r="B676" s="669" t="s">
        <v>117</v>
      </c>
      <c r="C676" s="762" t="s">
        <v>171</v>
      </c>
      <c r="D676" s="763" t="s">
        <v>172</v>
      </c>
      <c r="E676" s="764">
        <f>'OP TAHUNAN'!G143*2</f>
        <v>3</v>
      </c>
      <c r="F676" s="816" t="s">
        <v>165</v>
      </c>
      <c r="G676" s="825"/>
    </row>
    <row r="677" spans="1:7" ht="13.5" customHeight="1" x14ac:dyDescent="0.2">
      <c r="A677" s="799"/>
      <c r="B677" s="676"/>
      <c r="C677" s="723" t="s">
        <v>173</v>
      </c>
      <c r="D677" s="678" t="s">
        <v>174</v>
      </c>
      <c r="E677" s="810">
        <v>55</v>
      </c>
      <c r="F677" s="732" t="s">
        <v>175</v>
      </c>
      <c r="G677" s="825"/>
    </row>
    <row r="678" spans="1:7" ht="13.5" customHeight="1" x14ac:dyDescent="0.2">
      <c r="A678" s="799"/>
      <c r="B678" s="676"/>
      <c r="C678" s="723" t="s">
        <v>176</v>
      </c>
      <c r="D678" s="678" t="s">
        <v>177</v>
      </c>
      <c r="E678" s="810">
        <v>10</v>
      </c>
      <c r="F678" s="732" t="s">
        <v>165</v>
      </c>
      <c r="G678" s="825"/>
    </row>
    <row r="679" spans="1:7" ht="13.5" customHeight="1" x14ac:dyDescent="0.2">
      <c r="A679" s="799"/>
      <c r="B679" s="676" t="s">
        <v>119</v>
      </c>
      <c r="C679" s="723" t="s">
        <v>178</v>
      </c>
      <c r="D679" s="678" t="s">
        <v>179</v>
      </c>
      <c r="E679" s="766">
        <f>'OP TAHUNAN'!H143*2</f>
        <v>0</v>
      </c>
      <c r="F679" s="732" t="s">
        <v>165</v>
      </c>
      <c r="G679" s="825"/>
    </row>
    <row r="680" spans="1:7" ht="13.5" customHeight="1" x14ac:dyDescent="0.2">
      <c r="A680" s="799"/>
      <c r="B680" s="676"/>
      <c r="C680" s="723" t="s">
        <v>180</v>
      </c>
      <c r="D680" s="678" t="s">
        <v>181</v>
      </c>
      <c r="E680" s="810">
        <v>45</v>
      </c>
      <c r="F680" s="732" t="s">
        <v>175</v>
      </c>
      <c r="G680" s="825"/>
    </row>
    <row r="681" spans="1:7" ht="13.5" customHeight="1" x14ac:dyDescent="0.2">
      <c r="A681" s="799"/>
      <c r="B681" s="676"/>
      <c r="C681" s="723" t="s">
        <v>182</v>
      </c>
      <c r="D681" s="678" t="s">
        <v>183</v>
      </c>
      <c r="E681" s="810">
        <v>55</v>
      </c>
      <c r="F681" s="732" t="s">
        <v>165</v>
      </c>
      <c r="G681" s="825"/>
    </row>
    <row r="682" spans="1:7" ht="13.5" customHeight="1" x14ac:dyDescent="0.2">
      <c r="A682" s="858"/>
      <c r="B682" s="676" t="s">
        <v>121</v>
      </c>
      <c r="C682" s="723" t="s">
        <v>184</v>
      </c>
      <c r="D682" s="678" t="s">
        <v>185</v>
      </c>
      <c r="E682" s="766">
        <f>'OP TAHUNAN'!I143*2</f>
        <v>1.52</v>
      </c>
      <c r="F682" s="732" t="s">
        <v>165</v>
      </c>
      <c r="G682" s="825"/>
    </row>
    <row r="683" spans="1:7" ht="13.5" customHeight="1" x14ac:dyDescent="0.2">
      <c r="A683" s="858"/>
      <c r="B683" s="676"/>
      <c r="C683" s="723" t="s">
        <v>186</v>
      </c>
      <c r="D683" s="678" t="s">
        <v>174</v>
      </c>
      <c r="E683" s="810">
        <v>4</v>
      </c>
      <c r="F683" s="732" t="s">
        <v>175</v>
      </c>
      <c r="G683" s="825"/>
    </row>
    <row r="684" spans="1:7" ht="13.5" customHeight="1" x14ac:dyDescent="0.2">
      <c r="A684" s="858"/>
      <c r="B684" s="676"/>
      <c r="C684" s="723"/>
      <c r="D684" s="678"/>
      <c r="E684" s="766"/>
      <c r="F684" s="732"/>
      <c r="G684" s="825"/>
    </row>
    <row r="685" spans="1:7" ht="13.5" customHeight="1" x14ac:dyDescent="0.2">
      <c r="A685" s="858"/>
      <c r="B685" s="676" t="s">
        <v>123</v>
      </c>
      <c r="C685" s="723" t="s">
        <v>188</v>
      </c>
      <c r="D685" s="767"/>
      <c r="E685" s="859"/>
      <c r="F685" s="732"/>
      <c r="G685" s="825"/>
    </row>
    <row r="686" spans="1:7" ht="13.5" customHeight="1" x14ac:dyDescent="0.2">
      <c r="A686" s="858"/>
      <c r="B686" s="676"/>
      <c r="C686" s="723" t="s">
        <v>255</v>
      </c>
      <c r="D686" s="678" t="s">
        <v>189</v>
      </c>
      <c r="E686" s="810">
        <v>3</v>
      </c>
      <c r="F686" s="732" t="s">
        <v>105</v>
      </c>
      <c r="G686" s="825"/>
    </row>
    <row r="687" spans="1:7" ht="13.5" customHeight="1" x14ac:dyDescent="0.2">
      <c r="A687" s="858"/>
      <c r="B687" s="676"/>
      <c r="C687" s="723" t="s">
        <v>39</v>
      </c>
      <c r="D687" s="678" t="s">
        <v>190</v>
      </c>
      <c r="E687" s="810">
        <v>6</v>
      </c>
      <c r="F687" s="732" t="s">
        <v>105</v>
      </c>
      <c r="G687" s="825"/>
    </row>
    <row r="688" spans="1:7" ht="13.5" customHeight="1" x14ac:dyDescent="0.2">
      <c r="A688" s="858"/>
      <c r="B688" s="676" t="s">
        <v>61</v>
      </c>
      <c r="C688" s="723" t="s">
        <v>251</v>
      </c>
      <c r="D688" s="678"/>
      <c r="E688" s="766"/>
      <c r="F688" s="732"/>
      <c r="G688" s="825"/>
    </row>
    <row r="689" spans="1:7" ht="13.5" customHeight="1" x14ac:dyDescent="0.2">
      <c r="A689" s="858"/>
      <c r="B689" s="676"/>
      <c r="C689" s="820" t="s">
        <v>252</v>
      </c>
      <c r="D689" s="678" t="s">
        <v>191</v>
      </c>
      <c r="E689" s="860">
        <v>0.25</v>
      </c>
      <c r="F689" s="732" t="s">
        <v>45</v>
      </c>
      <c r="G689" s="825"/>
    </row>
    <row r="690" spans="1:7" ht="13.5" customHeight="1" x14ac:dyDescent="0.2">
      <c r="A690" s="858"/>
      <c r="B690" s="676"/>
      <c r="C690" s="820" t="s">
        <v>395</v>
      </c>
      <c r="D690" s="678" t="s">
        <v>192</v>
      </c>
      <c r="E690" s="860">
        <f>15/60</f>
        <v>0.25</v>
      </c>
      <c r="F690" s="732" t="s">
        <v>45</v>
      </c>
      <c r="G690" s="825"/>
    </row>
    <row r="691" spans="1:7" ht="13.5" customHeight="1" x14ac:dyDescent="0.2">
      <c r="A691" s="858"/>
      <c r="B691" s="676" t="s">
        <v>126</v>
      </c>
      <c r="C691" s="723" t="s">
        <v>254</v>
      </c>
      <c r="D691" s="677"/>
      <c r="E691" s="774"/>
      <c r="F691" s="732"/>
      <c r="G691" s="825"/>
    </row>
    <row r="692" spans="1:7" ht="13.5" customHeight="1" x14ac:dyDescent="0.2">
      <c r="A692" s="858"/>
      <c r="B692" s="676"/>
      <c r="C692" s="723" t="s">
        <v>193</v>
      </c>
      <c r="D692" s="682" t="s">
        <v>408</v>
      </c>
      <c r="E692" s="734">
        <f>E676/E677</f>
        <v>5.4545454545454543E-2</v>
      </c>
      <c r="F692" s="732" t="s">
        <v>45</v>
      </c>
      <c r="G692" s="825"/>
    </row>
    <row r="693" spans="1:7" ht="13.5" customHeight="1" x14ac:dyDescent="0.2">
      <c r="A693" s="858"/>
      <c r="B693" s="676"/>
      <c r="C693" s="723" t="s">
        <v>194</v>
      </c>
      <c r="D693" s="682" t="s">
        <v>409</v>
      </c>
      <c r="E693" s="734">
        <f>E679/E680</f>
        <v>0</v>
      </c>
      <c r="F693" s="732" t="s">
        <v>45</v>
      </c>
      <c r="G693" s="825"/>
    </row>
    <row r="694" spans="1:7" ht="13.5" customHeight="1" x14ac:dyDescent="0.2">
      <c r="A694" s="858"/>
      <c r="B694" s="676"/>
      <c r="C694" s="723" t="s">
        <v>195</v>
      </c>
      <c r="D694" s="682" t="s">
        <v>410</v>
      </c>
      <c r="E694" s="734">
        <f>E682/E683</f>
        <v>0.38</v>
      </c>
      <c r="F694" s="732" t="s">
        <v>45</v>
      </c>
      <c r="G694" s="825"/>
    </row>
    <row r="695" spans="1:7" ht="13.5" customHeight="1" x14ac:dyDescent="0.2">
      <c r="A695" s="858"/>
      <c r="B695" s="676"/>
      <c r="C695" s="723" t="s">
        <v>197</v>
      </c>
      <c r="D695" s="724" t="s">
        <v>703</v>
      </c>
      <c r="E695" s="734">
        <f>SUM(E689:E694)</f>
        <v>0.93454545454545457</v>
      </c>
      <c r="F695" s="732" t="s">
        <v>45</v>
      </c>
      <c r="G695" s="825"/>
    </row>
    <row r="696" spans="1:7" ht="13.5" customHeight="1" x14ac:dyDescent="0.2">
      <c r="A696" s="858"/>
      <c r="B696" s="676"/>
      <c r="C696" s="723"/>
      <c r="D696" s="723"/>
      <c r="E696" s="734">
        <f>E695/8</f>
        <v>0.11681818181818182</v>
      </c>
      <c r="F696" s="732" t="s">
        <v>112</v>
      </c>
      <c r="G696" s="825"/>
    </row>
    <row r="697" spans="1:7" ht="13.5" customHeight="1" x14ac:dyDescent="0.2">
      <c r="A697" s="858"/>
      <c r="B697" s="676" t="s">
        <v>127</v>
      </c>
      <c r="C697" s="723" t="s">
        <v>203</v>
      </c>
      <c r="D697" s="723"/>
      <c r="E697" s="774"/>
      <c r="F697" s="732"/>
      <c r="G697" s="825"/>
    </row>
    <row r="698" spans="1:7" ht="13.5" customHeight="1" x14ac:dyDescent="0.2">
      <c r="A698" s="858"/>
      <c r="B698" s="676"/>
      <c r="C698" s="820" t="s">
        <v>204</v>
      </c>
      <c r="D698" s="723"/>
      <c r="E698" s="774"/>
      <c r="F698" s="732"/>
      <c r="G698" s="825"/>
    </row>
    <row r="699" spans="1:7" s="689" customFormat="1" ht="13.5" customHeight="1" x14ac:dyDescent="0.2">
      <c r="A699" s="858"/>
      <c r="B699" s="676"/>
      <c r="C699" s="820" t="s">
        <v>205</v>
      </c>
      <c r="D699" s="723"/>
      <c r="E699" s="774"/>
      <c r="F699" s="732"/>
      <c r="G699" s="825"/>
    </row>
    <row r="700" spans="1:7" x14ac:dyDescent="0.2">
      <c r="A700" s="858"/>
      <c r="B700" s="676" t="s">
        <v>62</v>
      </c>
      <c r="C700" s="723" t="s">
        <v>276</v>
      </c>
      <c r="D700" s="723"/>
      <c r="E700" s="774"/>
      <c r="F700" s="732"/>
      <c r="G700" s="674"/>
    </row>
    <row r="701" spans="1:7" x14ac:dyDescent="0.2">
      <c r="A701" s="858"/>
      <c r="B701" s="676"/>
      <c r="C701" s="820" t="s">
        <v>207</v>
      </c>
      <c r="D701" s="678" t="s">
        <v>208</v>
      </c>
      <c r="E701" s="862">
        <v>27</v>
      </c>
      <c r="F701" s="732" t="s">
        <v>55</v>
      </c>
      <c r="G701" s="797"/>
    </row>
    <row r="702" spans="1:7" x14ac:dyDescent="0.2">
      <c r="A702" s="858"/>
      <c r="B702" s="739"/>
      <c r="C702" s="727" t="s">
        <v>209</v>
      </c>
      <c r="D702" s="728" t="s">
        <v>210</v>
      </c>
      <c r="E702" s="863">
        <v>24</v>
      </c>
      <c r="F702" s="804" t="s">
        <v>211</v>
      </c>
      <c r="G702" s="659"/>
    </row>
    <row r="703" spans="1:7" x14ac:dyDescent="0.2">
      <c r="A703" s="858"/>
      <c r="B703" s="657"/>
      <c r="C703" s="981" t="s">
        <v>24</v>
      </c>
      <c r="D703" s="982"/>
      <c r="E703" s="982"/>
      <c r="F703" s="983"/>
      <c r="G703" s="674"/>
    </row>
    <row r="704" spans="1:7" x14ac:dyDescent="0.2">
      <c r="A704" s="858"/>
      <c r="B704" s="669" t="s">
        <v>117</v>
      </c>
      <c r="C704" s="770" t="s">
        <v>188</v>
      </c>
      <c r="D704" s="771"/>
      <c r="E704" s="771"/>
      <c r="F704" s="816"/>
      <c r="G704" s="674"/>
    </row>
    <row r="705" spans="1:7" x14ac:dyDescent="0.2">
      <c r="A705" s="858"/>
      <c r="B705" s="676"/>
      <c r="C705" s="773" t="str">
        <f>C686</f>
        <v>Petugas Inspeksi</v>
      </c>
      <c r="D705" s="845" t="s">
        <v>212</v>
      </c>
      <c r="E705" s="774">
        <f>E686*E696</f>
        <v>0.35045454545454546</v>
      </c>
      <c r="F705" s="732" t="s">
        <v>37</v>
      </c>
      <c r="G705" s="674"/>
    </row>
    <row r="706" spans="1:7" x14ac:dyDescent="0.2">
      <c r="A706" s="858"/>
      <c r="B706" s="676"/>
      <c r="C706" s="773" t="s">
        <v>39</v>
      </c>
      <c r="D706" s="845" t="s">
        <v>213</v>
      </c>
      <c r="E706" s="774">
        <f>E696*E687</f>
        <v>0.70090909090909093</v>
      </c>
      <c r="F706" s="732" t="s">
        <v>37</v>
      </c>
      <c r="G706" s="674"/>
    </row>
    <row r="707" spans="1:7" x14ac:dyDescent="0.2">
      <c r="A707" s="858"/>
      <c r="B707" s="676" t="s">
        <v>119</v>
      </c>
      <c r="C707" s="723" t="s">
        <v>214</v>
      </c>
      <c r="D707" s="724"/>
      <c r="E707" s="732"/>
      <c r="F707" s="732"/>
      <c r="G707" s="674"/>
    </row>
    <row r="708" spans="1:7" x14ac:dyDescent="0.2">
      <c r="A708" s="858"/>
      <c r="B708" s="676"/>
      <c r="C708" s="677" t="s">
        <v>215</v>
      </c>
      <c r="D708" s="776" t="s">
        <v>216</v>
      </c>
      <c r="E708" s="683">
        <f>E676/E678</f>
        <v>0.3</v>
      </c>
      <c r="F708" s="732" t="s">
        <v>107</v>
      </c>
      <c r="G708" s="674"/>
    </row>
    <row r="709" spans="1:7" x14ac:dyDescent="0.2">
      <c r="A709" s="858"/>
      <c r="B709" s="676"/>
      <c r="C709" s="677" t="s">
        <v>217</v>
      </c>
      <c r="D709" s="776" t="s">
        <v>218</v>
      </c>
      <c r="E709" s="683">
        <f>E679/E681</f>
        <v>0</v>
      </c>
      <c r="F709" s="732" t="s">
        <v>107</v>
      </c>
      <c r="G709" s="674"/>
    </row>
    <row r="710" spans="1:7" x14ac:dyDescent="0.2">
      <c r="A710" s="858"/>
      <c r="B710" s="676" t="s">
        <v>121</v>
      </c>
      <c r="C710" s="677" t="s">
        <v>276</v>
      </c>
      <c r="D710" s="845"/>
      <c r="E710" s="734"/>
      <c r="F710" s="732"/>
      <c r="G710" s="674"/>
    </row>
    <row r="711" spans="1:7" x14ac:dyDescent="0.2">
      <c r="A711" s="858"/>
      <c r="B711" s="676"/>
      <c r="C711" s="677" t="s">
        <v>287</v>
      </c>
      <c r="D711" s="845" t="s">
        <v>289</v>
      </c>
      <c r="E711" s="734">
        <f>E701/500</f>
        <v>5.3999999999999999E-2</v>
      </c>
      <c r="F711" s="732" t="s">
        <v>284</v>
      </c>
      <c r="G711" s="674"/>
    </row>
    <row r="712" spans="1:7" x14ac:dyDescent="0.2">
      <c r="A712" s="858"/>
      <c r="B712" s="676"/>
      <c r="C712" s="677" t="s">
        <v>288</v>
      </c>
      <c r="D712" s="845" t="s">
        <v>290</v>
      </c>
      <c r="E712" s="734">
        <f>E702/30</f>
        <v>0.8</v>
      </c>
      <c r="F712" s="732" t="s">
        <v>109</v>
      </c>
      <c r="G712" s="674"/>
    </row>
    <row r="713" spans="1:7" x14ac:dyDescent="0.2">
      <c r="A713" s="858"/>
      <c r="B713" s="676" t="s">
        <v>121</v>
      </c>
      <c r="C713" s="677" t="s">
        <v>203</v>
      </c>
      <c r="D713" s="682" t="s">
        <v>219</v>
      </c>
      <c r="E713" s="683">
        <f>(E706+E705)/365</f>
        <v>2.8804483188044831E-3</v>
      </c>
      <c r="F713" s="732" t="s">
        <v>43</v>
      </c>
      <c r="G713" s="674"/>
    </row>
    <row r="714" spans="1:7" x14ac:dyDescent="0.2">
      <c r="A714" s="864"/>
      <c r="B714" s="865"/>
      <c r="C714" s="865">
        <f>C1691</f>
        <v>0</v>
      </c>
      <c r="D714" s="865"/>
      <c r="E714" s="865"/>
      <c r="F714" s="865"/>
      <c r="G714" s="674"/>
    </row>
    <row r="715" spans="1:7" ht="13.5" thickBot="1" x14ac:dyDescent="0.25">
      <c r="A715" s="972" t="s">
        <v>685</v>
      </c>
      <c r="B715" s="973"/>
      <c r="C715" s="973"/>
      <c r="D715" s="973"/>
      <c r="E715" s="973"/>
      <c r="F715" s="974"/>
      <c r="G715" s="674"/>
    </row>
    <row r="716" spans="1:7" x14ac:dyDescent="0.2">
      <c r="A716" s="848"/>
      <c r="B716" s="866"/>
      <c r="C716" s="866"/>
      <c r="D716" s="866"/>
      <c r="E716" s="866"/>
      <c r="F716" s="866"/>
      <c r="G716" s="674"/>
    </row>
    <row r="717" spans="1:7" ht="13.5" thickBot="1" x14ac:dyDescent="0.25">
      <c r="A717" s="976" t="s">
        <v>543</v>
      </c>
      <c r="B717" s="976"/>
      <c r="C717" s="977" t="s">
        <v>535</v>
      </c>
      <c r="D717" s="977"/>
      <c r="E717" s="977"/>
      <c r="F717" s="977"/>
      <c r="G717" s="674"/>
    </row>
    <row r="718" spans="1:7" x14ac:dyDescent="0.2">
      <c r="A718" s="986" t="s">
        <v>21</v>
      </c>
      <c r="B718" s="987"/>
      <c r="C718" s="662" t="s">
        <v>22</v>
      </c>
      <c r="D718" s="662" t="s">
        <v>57</v>
      </c>
      <c r="E718" s="663" t="s">
        <v>407</v>
      </c>
      <c r="F718" s="664" t="s">
        <v>23</v>
      </c>
      <c r="G718" s="659"/>
    </row>
    <row r="719" spans="1:7" x14ac:dyDescent="0.2">
      <c r="A719" s="812"/>
      <c r="B719" s="822"/>
      <c r="C719" s="981" t="s">
        <v>220</v>
      </c>
      <c r="D719" s="982"/>
      <c r="E719" s="982"/>
      <c r="F719" s="983"/>
      <c r="G719" s="674"/>
    </row>
    <row r="720" spans="1:7" x14ac:dyDescent="0.2">
      <c r="A720" s="799"/>
      <c r="B720" s="669" t="s">
        <v>117</v>
      </c>
      <c r="C720" s="762" t="s">
        <v>171</v>
      </c>
      <c r="D720" s="763" t="s">
        <v>172</v>
      </c>
      <c r="E720" s="764">
        <f>'OP TAHUNAN'!G144*2</f>
        <v>0</v>
      </c>
      <c r="F720" s="816" t="s">
        <v>165</v>
      </c>
      <c r="G720" s="674"/>
    </row>
    <row r="721" spans="1:7" x14ac:dyDescent="0.2">
      <c r="A721" s="799"/>
      <c r="B721" s="676"/>
      <c r="C721" s="723" t="s">
        <v>173</v>
      </c>
      <c r="D721" s="678" t="s">
        <v>174</v>
      </c>
      <c r="E721" s="810">
        <v>55</v>
      </c>
      <c r="F721" s="732" t="s">
        <v>175</v>
      </c>
      <c r="G721" s="674"/>
    </row>
    <row r="722" spans="1:7" x14ac:dyDescent="0.2">
      <c r="A722" s="799"/>
      <c r="B722" s="676"/>
      <c r="C722" s="723" t="s">
        <v>176</v>
      </c>
      <c r="D722" s="678" t="s">
        <v>177</v>
      </c>
      <c r="E722" s="810">
        <v>10</v>
      </c>
      <c r="F722" s="732" t="s">
        <v>165</v>
      </c>
      <c r="G722" s="674"/>
    </row>
    <row r="723" spans="1:7" x14ac:dyDescent="0.2">
      <c r="A723" s="799"/>
      <c r="B723" s="676" t="s">
        <v>119</v>
      </c>
      <c r="C723" s="723" t="s">
        <v>178</v>
      </c>
      <c r="D723" s="678" t="s">
        <v>179</v>
      </c>
      <c r="E723" s="766">
        <f>'OP TAHUNAN'!H144*2</f>
        <v>0</v>
      </c>
      <c r="F723" s="732" t="s">
        <v>165</v>
      </c>
      <c r="G723" s="674"/>
    </row>
    <row r="724" spans="1:7" x14ac:dyDescent="0.2">
      <c r="A724" s="799"/>
      <c r="B724" s="676"/>
      <c r="C724" s="723" t="s">
        <v>180</v>
      </c>
      <c r="D724" s="678" t="s">
        <v>181</v>
      </c>
      <c r="E724" s="810">
        <v>45</v>
      </c>
      <c r="F724" s="732" t="s">
        <v>175</v>
      </c>
      <c r="G724" s="674"/>
    </row>
    <row r="725" spans="1:7" x14ac:dyDescent="0.2">
      <c r="A725" s="799"/>
      <c r="B725" s="676"/>
      <c r="C725" s="723" t="s">
        <v>182</v>
      </c>
      <c r="D725" s="678" t="s">
        <v>183</v>
      </c>
      <c r="E725" s="810">
        <v>55</v>
      </c>
      <c r="F725" s="732" t="s">
        <v>165</v>
      </c>
      <c r="G725" s="674"/>
    </row>
    <row r="726" spans="1:7" x14ac:dyDescent="0.2">
      <c r="A726" s="858"/>
      <c r="B726" s="676" t="s">
        <v>121</v>
      </c>
      <c r="C726" s="723" t="s">
        <v>184</v>
      </c>
      <c r="D726" s="678" t="s">
        <v>185</v>
      </c>
      <c r="E726" s="766">
        <f>'OP TAHUNAN'!I144*2</f>
        <v>0</v>
      </c>
      <c r="F726" s="732" t="s">
        <v>165</v>
      </c>
      <c r="G726" s="674"/>
    </row>
    <row r="727" spans="1:7" x14ac:dyDescent="0.2">
      <c r="A727" s="858"/>
      <c r="B727" s="676"/>
      <c r="C727" s="723" t="s">
        <v>186</v>
      </c>
      <c r="D727" s="678" t="s">
        <v>174</v>
      </c>
      <c r="E727" s="810">
        <v>4</v>
      </c>
      <c r="F727" s="732" t="s">
        <v>175</v>
      </c>
      <c r="G727" s="674"/>
    </row>
    <row r="728" spans="1:7" x14ac:dyDescent="0.2">
      <c r="A728" s="858"/>
      <c r="B728" s="676"/>
      <c r="C728" s="723"/>
      <c r="D728" s="678"/>
      <c r="E728" s="766"/>
      <c r="F728" s="732"/>
      <c r="G728" s="793"/>
    </row>
    <row r="729" spans="1:7" x14ac:dyDescent="0.2">
      <c r="A729" s="858"/>
      <c r="B729" s="676" t="s">
        <v>123</v>
      </c>
      <c r="C729" s="723" t="s">
        <v>188</v>
      </c>
      <c r="D729" s="767"/>
      <c r="E729" s="859"/>
      <c r="F729" s="732"/>
      <c r="G729" s="825"/>
    </row>
    <row r="730" spans="1:7" x14ac:dyDescent="0.2">
      <c r="A730" s="858"/>
      <c r="B730" s="676"/>
      <c r="C730" s="723" t="s">
        <v>255</v>
      </c>
      <c r="D730" s="678" t="s">
        <v>189</v>
      </c>
      <c r="E730" s="810">
        <v>4</v>
      </c>
      <c r="F730" s="732" t="s">
        <v>105</v>
      </c>
      <c r="G730" s="825"/>
    </row>
    <row r="731" spans="1:7" x14ac:dyDescent="0.2">
      <c r="A731" s="858"/>
      <c r="B731" s="676"/>
      <c r="C731" s="723" t="s">
        <v>39</v>
      </c>
      <c r="D731" s="678" t="s">
        <v>190</v>
      </c>
      <c r="E731" s="810">
        <v>6</v>
      </c>
      <c r="F731" s="732" t="s">
        <v>105</v>
      </c>
      <c r="G731" s="825"/>
    </row>
    <row r="732" spans="1:7" x14ac:dyDescent="0.2">
      <c r="A732" s="858"/>
      <c r="B732" s="676" t="s">
        <v>61</v>
      </c>
      <c r="C732" s="723" t="s">
        <v>251</v>
      </c>
      <c r="D732" s="678"/>
      <c r="E732" s="766"/>
      <c r="F732" s="732"/>
      <c r="G732" s="825"/>
    </row>
    <row r="733" spans="1:7" x14ac:dyDescent="0.2">
      <c r="A733" s="858"/>
      <c r="B733" s="676"/>
      <c r="C733" s="820" t="s">
        <v>252</v>
      </c>
      <c r="D733" s="678" t="s">
        <v>191</v>
      </c>
      <c r="E733" s="860">
        <v>0.25</v>
      </c>
      <c r="F733" s="732" t="s">
        <v>45</v>
      </c>
      <c r="G733" s="825"/>
    </row>
    <row r="734" spans="1:7" x14ac:dyDescent="0.2">
      <c r="A734" s="858"/>
      <c r="B734" s="676"/>
      <c r="C734" s="820" t="s">
        <v>395</v>
      </c>
      <c r="D734" s="678" t="s">
        <v>192</v>
      </c>
      <c r="E734" s="860">
        <f>15/60</f>
        <v>0.25</v>
      </c>
      <c r="F734" s="732" t="s">
        <v>45</v>
      </c>
      <c r="G734" s="825"/>
    </row>
    <row r="735" spans="1:7" x14ac:dyDescent="0.2">
      <c r="A735" s="858"/>
      <c r="B735" s="676" t="s">
        <v>126</v>
      </c>
      <c r="C735" s="723" t="s">
        <v>254</v>
      </c>
      <c r="D735" s="677"/>
      <c r="E735" s="774"/>
      <c r="F735" s="732"/>
      <c r="G735" s="825"/>
    </row>
    <row r="736" spans="1:7" x14ac:dyDescent="0.2">
      <c r="A736" s="858"/>
      <c r="B736" s="676"/>
      <c r="C736" s="723" t="s">
        <v>193</v>
      </c>
      <c r="D736" s="682" t="s">
        <v>408</v>
      </c>
      <c r="E736" s="734">
        <f>E720/E721</f>
        <v>0</v>
      </c>
      <c r="F736" s="732" t="s">
        <v>45</v>
      </c>
      <c r="G736" s="825"/>
    </row>
    <row r="737" spans="1:7" s="689" customFormat="1" x14ac:dyDescent="0.2">
      <c r="A737" s="858"/>
      <c r="B737" s="676"/>
      <c r="C737" s="723" t="s">
        <v>194</v>
      </c>
      <c r="D737" s="682" t="s">
        <v>409</v>
      </c>
      <c r="E737" s="734">
        <f>E723/E724</f>
        <v>0</v>
      </c>
      <c r="F737" s="732" t="s">
        <v>45</v>
      </c>
      <c r="G737" s="825"/>
    </row>
    <row r="738" spans="1:7" x14ac:dyDescent="0.2">
      <c r="A738" s="858"/>
      <c r="B738" s="676"/>
      <c r="C738" s="723" t="s">
        <v>195</v>
      </c>
      <c r="D738" s="682" t="s">
        <v>410</v>
      </c>
      <c r="E738" s="734">
        <f>E726/E727</f>
        <v>0</v>
      </c>
      <c r="F738" s="732" t="s">
        <v>45</v>
      </c>
      <c r="G738" s="825"/>
    </row>
    <row r="739" spans="1:7" x14ac:dyDescent="0.2">
      <c r="A739" s="858"/>
      <c r="B739" s="676"/>
      <c r="C739" s="723" t="s">
        <v>197</v>
      </c>
      <c r="D739" s="724" t="s">
        <v>703</v>
      </c>
      <c r="E739" s="734">
        <f>SUM(E733:E738)</f>
        <v>0.5</v>
      </c>
      <c r="F739" s="732" t="s">
        <v>45</v>
      </c>
      <c r="G739" s="825"/>
    </row>
    <row r="740" spans="1:7" x14ac:dyDescent="0.2">
      <c r="A740" s="858"/>
      <c r="B740" s="676"/>
      <c r="C740" s="723"/>
      <c r="D740" s="723"/>
      <c r="E740" s="734">
        <f>E739/8</f>
        <v>6.25E-2</v>
      </c>
      <c r="F740" s="732" t="s">
        <v>112</v>
      </c>
      <c r="G740" s="825"/>
    </row>
    <row r="741" spans="1:7" x14ac:dyDescent="0.2">
      <c r="A741" s="858"/>
      <c r="B741" s="676" t="s">
        <v>127</v>
      </c>
      <c r="C741" s="723" t="s">
        <v>203</v>
      </c>
      <c r="D741" s="723"/>
      <c r="E741" s="774"/>
      <c r="F741" s="732"/>
      <c r="G741" s="825"/>
    </row>
    <row r="742" spans="1:7" x14ac:dyDescent="0.2">
      <c r="A742" s="858"/>
      <c r="B742" s="676"/>
      <c r="C742" s="820" t="s">
        <v>204</v>
      </c>
      <c r="D742" s="723"/>
      <c r="E742" s="774"/>
      <c r="F742" s="732"/>
      <c r="G742" s="825"/>
    </row>
    <row r="743" spans="1:7" x14ac:dyDescent="0.2">
      <c r="A743" s="858"/>
      <c r="B743" s="676"/>
      <c r="C743" s="820" t="s">
        <v>205</v>
      </c>
      <c r="D743" s="723"/>
      <c r="E743" s="774"/>
      <c r="F743" s="732"/>
      <c r="G743" s="674"/>
    </row>
    <row r="744" spans="1:7" x14ac:dyDescent="0.2">
      <c r="A744" s="858"/>
      <c r="B744" s="676" t="s">
        <v>62</v>
      </c>
      <c r="C744" s="723" t="s">
        <v>276</v>
      </c>
      <c r="D744" s="723"/>
      <c r="E744" s="774"/>
      <c r="F744" s="732"/>
      <c r="G744" s="797"/>
    </row>
    <row r="745" spans="1:7" x14ac:dyDescent="0.2">
      <c r="A745" s="858"/>
      <c r="B745" s="676"/>
      <c r="C745" s="820" t="s">
        <v>207</v>
      </c>
      <c r="D745" s="678" t="s">
        <v>208</v>
      </c>
      <c r="E745" s="862">
        <v>30</v>
      </c>
      <c r="F745" s="732" t="s">
        <v>55</v>
      </c>
      <c r="G745" s="659"/>
    </row>
    <row r="746" spans="1:7" x14ac:dyDescent="0.2">
      <c r="A746" s="858"/>
      <c r="B746" s="739"/>
      <c r="C746" s="727" t="s">
        <v>209</v>
      </c>
      <c r="D746" s="728" t="s">
        <v>210</v>
      </c>
      <c r="E746" s="863">
        <v>24</v>
      </c>
      <c r="F746" s="804" t="s">
        <v>211</v>
      </c>
      <c r="G746" s="674"/>
    </row>
    <row r="747" spans="1:7" x14ac:dyDescent="0.2">
      <c r="A747" s="858"/>
      <c r="B747" s="657"/>
      <c r="C747" s="981" t="s">
        <v>24</v>
      </c>
      <c r="D747" s="982"/>
      <c r="E747" s="982"/>
      <c r="F747" s="983"/>
      <c r="G747" s="674"/>
    </row>
    <row r="748" spans="1:7" x14ac:dyDescent="0.2">
      <c r="A748" s="858"/>
      <c r="B748" s="669" t="s">
        <v>117</v>
      </c>
      <c r="C748" s="770" t="s">
        <v>188</v>
      </c>
      <c r="D748" s="771"/>
      <c r="E748" s="771"/>
      <c r="F748" s="816"/>
      <c r="G748" s="674"/>
    </row>
    <row r="749" spans="1:7" x14ac:dyDescent="0.2">
      <c r="A749" s="858"/>
      <c r="B749" s="676"/>
      <c r="C749" s="773" t="str">
        <f>C730</f>
        <v>Petugas Inspeksi</v>
      </c>
      <c r="D749" s="845" t="s">
        <v>212</v>
      </c>
      <c r="E749" s="774">
        <f>E730*E740</f>
        <v>0.25</v>
      </c>
      <c r="F749" s="732" t="s">
        <v>37</v>
      </c>
      <c r="G749" s="674"/>
    </row>
    <row r="750" spans="1:7" x14ac:dyDescent="0.2">
      <c r="A750" s="858"/>
      <c r="B750" s="676"/>
      <c r="C750" s="773" t="s">
        <v>39</v>
      </c>
      <c r="D750" s="845" t="s">
        <v>213</v>
      </c>
      <c r="E750" s="774">
        <f>E740*E731</f>
        <v>0.375</v>
      </c>
      <c r="F750" s="732" t="s">
        <v>37</v>
      </c>
      <c r="G750" s="674"/>
    </row>
    <row r="751" spans="1:7" x14ac:dyDescent="0.2">
      <c r="A751" s="858"/>
      <c r="B751" s="676" t="s">
        <v>119</v>
      </c>
      <c r="C751" s="723" t="s">
        <v>214</v>
      </c>
      <c r="D751" s="724"/>
      <c r="E751" s="732"/>
      <c r="F751" s="732"/>
      <c r="G751" s="674"/>
    </row>
    <row r="752" spans="1:7" x14ac:dyDescent="0.2">
      <c r="A752" s="858"/>
      <c r="B752" s="676"/>
      <c r="C752" s="677" t="s">
        <v>215</v>
      </c>
      <c r="D752" s="776" t="s">
        <v>216</v>
      </c>
      <c r="E752" s="683">
        <f>E720/E722</f>
        <v>0</v>
      </c>
      <c r="F752" s="732" t="s">
        <v>107</v>
      </c>
      <c r="G752" s="674"/>
    </row>
    <row r="753" spans="1:7" x14ac:dyDescent="0.2">
      <c r="A753" s="858"/>
      <c r="B753" s="676"/>
      <c r="C753" s="677" t="s">
        <v>217</v>
      </c>
      <c r="D753" s="776" t="s">
        <v>218</v>
      </c>
      <c r="E753" s="683">
        <f>E723/E725</f>
        <v>0</v>
      </c>
      <c r="F753" s="732" t="s">
        <v>107</v>
      </c>
      <c r="G753" s="674"/>
    </row>
    <row r="754" spans="1:7" x14ac:dyDescent="0.2">
      <c r="A754" s="858"/>
      <c r="B754" s="676" t="s">
        <v>121</v>
      </c>
      <c r="C754" s="677" t="s">
        <v>276</v>
      </c>
      <c r="D754" s="845"/>
      <c r="E754" s="734"/>
      <c r="F754" s="732"/>
      <c r="G754" s="674"/>
    </row>
    <row r="755" spans="1:7" x14ac:dyDescent="0.2">
      <c r="A755" s="858"/>
      <c r="B755" s="676"/>
      <c r="C755" s="677" t="s">
        <v>287</v>
      </c>
      <c r="D755" s="845" t="s">
        <v>289</v>
      </c>
      <c r="E755" s="734">
        <f>E745/500</f>
        <v>0.06</v>
      </c>
      <c r="F755" s="732" t="s">
        <v>284</v>
      </c>
      <c r="G755" s="674"/>
    </row>
    <row r="756" spans="1:7" x14ac:dyDescent="0.2">
      <c r="A756" s="858"/>
      <c r="B756" s="676"/>
      <c r="C756" s="677" t="s">
        <v>288</v>
      </c>
      <c r="D756" s="845" t="s">
        <v>290</v>
      </c>
      <c r="E756" s="734">
        <f>E746/30</f>
        <v>0.8</v>
      </c>
      <c r="F756" s="732" t="s">
        <v>109</v>
      </c>
      <c r="G756" s="674"/>
    </row>
    <row r="757" spans="1:7" x14ac:dyDescent="0.2">
      <c r="A757" s="858"/>
      <c r="B757" s="676" t="s">
        <v>121</v>
      </c>
      <c r="C757" s="677" t="s">
        <v>203</v>
      </c>
      <c r="D757" s="682" t="s">
        <v>219</v>
      </c>
      <c r="E757" s="683">
        <f>(E750+E749)/365</f>
        <v>1.7123287671232876E-3</v>
      </c>
      <c r="F757" s="732" t="s">
        <v>43</v>
      </c>
      <c r="G757" s="674"/>
    </row>
    <row r="758" spans="1:7" x14ac:dyDescent="0.2">
      <c r="A758" s="864"/>
      <c r="B758" s="865"/>
      <c r="C758" s="865">
        <f>C1735</f>
        <v>0</v>
      </c>
      <c r="D758" s="865"/>
      <c r="E758" s="865"/>
      <c r="F758" s="865"/>
      <c r="G758" s="674"/>
    </row>
    <row r="759" spans="1:7" ht="13.5" thickBot="1" x14ac:dyDescent="0.25">
      <c r="A759" s="972" t="s">
        <v>685</v>
      </c>
      <c r="B759" s="973"/>
      <c r="C759" s="973"/>
      <c r="D759" s="973"/>
      <c r="E759" s="973"/>
      <c r="F759" s="974"/>
      <c r="G759" s="674"/>
    </row>
    <row r="760" spans="1:7" x14ac:dyDescent="0.2">
      <c r="A760" s="848"/>
      <c r="B760" s="866"/>
      <c r="C760" s="866"/>
      <c r="D760" s="866"/>
      <c r="E760" s="866"/>
      <c r="F760" s="866"/>
      <c r="G760" s="674"/>
    </row>
    <row r="761" spans="1:7" ht="13.5" thickBot="1" x14ac:dyDescent="0.25">
      <c r="A761" s="976" t="s">
        <v>544</v>
      </c>
      <c r="B761" s="976"/>
      <c r="C761" s="977" t="s">
        <v>536</v>
      </c>
      <c r="D761" s="977"/>
      <c r="E761" s="977"/>
      <c r="F761" s="977"/>
      <c r="G761" s="659"/>
    </row>
    <row r="762" spans="1:7" x14ac:dyDescent="0.2">
      <c r="A762" s="986" t="s">
        <v>21</v>
      </c>
      <c r="B762" s="987"/>
      <c r="C762" s="662" t="s">
        <v>22</v>
      </c>
      <c r="D762" s="662" t="s">
        <v>57</v>
      </c>
      <c r="E762" s="663" t="s">
        <v>407</v>
      </c>
      <c r="F762" s="664" t="s">
        <v>23</v>
      </c>
      <c r="G762" s="674"/>
    </row>
    <row r="763" spans="1:7" x14ac:dyDescent="0.2">
      <c r="A763" s="812"/>
      <c r="B763" s="822"/>
      <c r="C763" s="981" t="s">
        <v>220</v>
      </c>
      <c r="D763" s="982"/>
      <c r="E763" s="982"/>
      <c r="F763" s="983"/>
      <c r="G763" s="674"/>
    </row>
    <row r="764" spans="1:7" x14ac:dyDescent="0.2">
      <c r="A764" s="799"/>
      <c r="B764" s="669" t="s">
        <v>117</v>
      </c>
      <c r="C764" s="762" t="s">
        <v>171</v>
      </c>
      <c r="D764" s="763" t="s">
        <v>172</v>
      </c>
      <c r="E764" s="764">
        <f>'OP TAHUNAN'!G145*2</f>
        <v>0</v>
      </c>
      <c r="F764" s="816" t="s">
        <v>165</v>
      </c>
      <c r="G764" s="674"/>
    </row>
    <row r="765" spans="1:7" x14ac:dyDescent="0.2">
      <c r="A765" s="799"/>
      <c r="B765" s="676"/>
      <c r="C765" s="723" t="s">
        <v>173</v>
      </c>
      <c r="D765" s="678" t="s">
        <v>174</v>
      </c>
      <c r="E765" s="810">
        <v>55</v>
      </c>
      <c r="F765" s="732" t="s">
        <v>175</v>
      </c>
      <c r="G765" s="674"/>
    </row>
    <row r="766" spans="1:7" x14ac:dyDescent="0.2">
      <c r="A766" s="799"/>
      <c r="B766" s="676"/>
      <c r="C766" s="723" t="s">
        <v>176</v>
      </c>
      <c r="D766" s="678" t="s">
        <v>177</v>
      </c>
      <c r="E766" s="810">
        <v>10</v>
      </c>
      <c r="F766" s="732" t="s">
        <v>165</v>
      </c>
      <c r="G766" s="674"/>
    </row>
    <row r="767" spans="1:7" x14ac:dyDescent="0.2">
      <c r="A767" s="799"/>
      <c r="B767" s="676" t="s">
        <v>119</v>
      </c>
      <c r="C767" s="723" t="s">
        <v>178</v>
      </c>
      <c r="D767" s="678" t="s">
        <v>179</v>
      </c>
      <c r="E767" s="766">
        <f>'OP TAHUNAN'!H145*2</f>
        <v>0</v>
      </c>
      <c r="F767" s="732" t="s">
        <v>165</v>
      </c>
      <c r="G767" s="674"/>
    </row>
    <row r="768" spans="1:7" x14ac:dyDescent="0.2">
      <c r="A768" s="799"/>
      <c r="B768" s="676"/>
      <c r="C768" s="723" t="s">
        <v>180</v>
      </c>
      <c r="D768" s="678" t="s">
        <v>181</v>
      </c>
      <c r="E768" s="810">
        <v>45</v>
      </c>
      <c r="F768" s="732" t="s">
        <v>175</v>
      </c>
      <c r="G768" s="674"/>
    </row>
    <row r="769" spans="1:7" x14ac:dyDescent="0.2">
      <c r="A769" s="799"/>
      <c r="B769" s="676"/>
      <c r="C769" s="723" t="s">
        <v>182</v>
      </c>
      <c r="D769" s="678" t="s">
        <v>183</v>
      </c>
      <c r="E769" s="810">
        <v>55</v>
      </c>
      <c r="F769" s="732" t="s">
        <v>165</v>
      </c>
      <c r="G769" s="674"/>
    </row>
    <row r="770" spans="1:7" x14ac:dyDescent="0.2">
      <c r="A770" s="858"/>
      <c r="B770" s="676" t="s">
        <v>121</v>
      </c>
      <c r="C770" s="723" t="s">
        <v>184</v>
      </c>
      <c r="D770" s="678" t="s">
        <v>185</v>
      </c>
      <c r="E770" s="766">
        <f>'OP TAHUNAN'!I145*2</f>
        <v>0</v>
      </c>
      <c r="F770" s="732" t="s">
        <v>165</v>
      </c>
      <c r="G770" s="674"/>
    </row>
    <row r="771" spans="1:7" x14ac:dyDescent="0.2">
      <c r="A771" s="858"/>
      <c r="B771" s="676"/>
      <c r="C771" s="723" t="s">
        <v>186</v>
      </c>
      <c r="D771" s="678" t="s">
        <v>174</v>
      </c>
      <c r="E771" s="810">
        <v>4</v>
      </c>
      <c r="F771" s="732" t="s">
        <v>175</v>
      </c>
      <c r="G771" s="868"/>
    </row>
    <row r="772" spans="1:7" x14ac:dyDescent="0.2">
      <c r="A772" s="858"/>
      <c r="B772" s="676"/>
      <c r="C772" s="723"/>
      <c r="D772" s="678"/>
      <c r="E772" s="766"/>
      <c r="F772" s="732"/>
      <c r="G772" s="674"/>
    </row>
    <row r="773" spans="1:7" x14ac:dyDescent="0.2">
      <c r="A773" s="858"/>
      <c r="B773" s="676" t="s">
        <v>123</v>
      </c>
      <c r="C773" s="723" t="s">
        <v>188</v>
      </c>
      <c r="D773" s="767"/>
      <c r="E773" s="859"/>
      <c r="F773" s="732"/>
      <c r="G773" s="674"/>
    </row>
    <row r="774" spans="1:7" x14ac:dyDescent="0.2">
      <c r="A774" s="858"/>
      <c r="B774" s="676"/>
      <c r="C774" s="723" t="s">
        <v>255</v>
      </c>
      <c r="D774" s="678" t="s">
        <v>189</v>
      </c>
      <c r="E774" s="810">
        <v>2</v>
      </c>
      <c r="F774" s="732" t="s">
        <v>105</v>
      </c>
      <c r="G774" s="674"/>
    </row>
    <row r="775" spans="1:7" x14ac:dyDescent="0.2">
      <c r="A775" s="858"/>
      <c r="B775" s="676"/>
      <c r="C775" s="723" t="s">
        <v>39</v>
      </c>
      <c r="D775" s="678" t="s">
        <v>190</v>
      </c>
      <c r="E775" s="810">
        <v>4</v>
      </c>
      <c r="F775" s="732" t="s">
        <v>105</v>
      </c>
      <c r="G775" s="674"/>
    </row>
    <row r="776" spans="1:7" x14ac:dyDescent="0.2">
      <c r="A776" s="858"/>
      <c r="B776" s="676" t="s">
        <v>61</v>
      </c>
      <c r="C776" s="723" t="s">
        <v>251</v>
      </c>
      <c r="D776" s="678"/>
      <c r="E776" s="766"/>
      <c r="F776" s="732"/>
      <c r="G776" s="674"/>
    </row>
    <row r="777" spans="1:7" x14ac:dyDescent="0.2">
      <c r="A777" s="858"/>
      <c r="B777" s="676"/>
      <c r="C777" s="820" t="s">
        <v>252</v>
      </c>
      <c r="D777" s="678" t="s">
        <v>191</v>
      </c>
      <c r="E777" s="860">
        <v>0.25</v>
      </c>
      <c r="F777" s="732" t="s">
        <v>45</v>
      </c>
      <c r="G777" s="674"/>
    </row>
    <row r="778" spans="1:7" x14ac:dyDescent="0.2">
      <c r="A778" s="858"/>
      <c r="B778" s="676"/>
      <c r="C778" s="820" t="s">
        <v>395</v>
      </c>
      <c r="D778" s="678" t="s">
        <v>192</v>
      </c>
      <c r="E778" s="860">
        <f>15/60</f>
        <v>0.25</v>
      </c>
      <c r="F778" s="732" t="s">
        <v>45</v>
      </c>
      <c r="G778" s="674"/>
    </row>
    <row r="779" spans="1:7" s="689" customFormat="1" x14ac:dyDescent="0.2">
      <c r="A779" s="858"/>
      <c r="B779" s="676" t="s">
        <v>126</v>
      </c>
      <c r="C779" s="723" t="s">
        <v>254</v>
      </c>
      <c r="D779" s="677"/>
      <c r="E779" s="774"/>
      <c r="F779" s="732"/>
      <c r="G779" s="674"/>
    </row>
    <row r="780" spans="1:7" x14ac:dyDescent="0.2">
      <c r="A780" s="858"/>
      <c r="B780" s="676"/>
      <c r="C780" s="723" t="s">
        <v>193</v>
      </c>
      <c r="D780" s="682" t="s">
        <v>408</v>
      </c>
      <c r="E780" s="734">
        <f>E764/E765</f>
        <v>0</v>
      </c>
      <c r="F780" s="732" t="s">
        <v>45</v>
      </c>
      <c r="G780" s="674"/>
    </row>
    <row r="781" spans="1:7" x14ac:dyDescent="0.2">
      <c r="A781" s="858"/>
      <c r="B781" s="676"/>
      <c r="C781" s="723" t="s">
        <v>194</v>
      </c>
      <c r="D781" s="682" t="s">
        <v>409</v>
      </c>
      <c r="E781" s="734">
        <f>E767/E768</f>
        <v>0</v>
      </c>
      <c r="F781" s="732" t="s">
        <v>45</v>
      </c>
      <c r="G781" s="674"/>
    </row>
    <row r="782" spans="1:7" x14ac:dyDescent="0.2">
      <c r="A782" s="858"/>
      <c r="B782" s="676"/>
      <c r="C782" s="723" t="s">
        <v>195</v>
      </c>
      <c r="D782" s="682" t="s">
        <v>410</v>
      </c>
      <c r="E782" s="734">
        <f>E770/E771</f>
        <v>0</v>
      </c>
      <c r="F782" s="732" t="s">
        <v>45</v>
      </c>
      <c r="G782" s="674"/>
    </row>
    <row r="783" spans="1:7" x14ac:dyDescent="0.2">
      <c r="A783" s="858"/>
      <c r="B783" s="676"/>
      <c r="C783" s="723" t="s">
        <v>197</v>
      </c>
      <c r="D783" s="724" t="s">
        <v>703</v>
      </c>
      <c r="E783" s="734">
        <f>SUM(E777:E782)</f>
        <v>0.5</v>
      </c>
      <c r="F783" s="732" t="s">
        <v>45</v>
      </c>
      <c r="G783" s="674"/>
    </row>
    <row r="784" spans="1:7" x14ac:dyDescent="0.2">
      <c r="A784" s="858"/>
      <c r="B784" s="676"/>
      <c r="C784" s="723"/>
      <c r="D784" s="723"/>
      <c r="E784" s="734">
        <f>E783/8</f>
        <v>6.25E-2</v>
      </c>
      <c r="F784" s="732" t="s">
        <v>112</v>
      </c>
      <c r="G784" s="674"/>
    </row>
    <row r="785" spans="1:7" x14ac:dyDescent="0.2">
      <c r="A785" s="858"/>
      <c r="B785" s="676" t="s">
        <v>127</v>
      </c>
      <c r="C785" s="723" t="s">
        <v>203</v>
      </c>
      <c r="D785" s="723"/>
      <c r="E785" s="774"/>
      <c r="F785" s="732"/>
      <c r="G785" s="674"/>
    </row>
    <row r="786" spans="1:7" x14ac:dyDescent="0.2">
      <c r="A786" s="858"/>
      <c r="B786" s="676"/>
      <c r="C786" s="820" t="s">
        <v>204</v>
      </c>
      <c r="D786" s="723"/>
      <c r="E786" s="774"/>
      <c r="F786" s="732"/>
      <c r="G786" s="674"/>
    </row>
    <row r="787" spans="1:7" x14ac:dyDescent="0.2">
      <c r="A787" s="858"/>
      <c r="B787" s="676"/>
      <c r="C787" s="820" t="s">
        <v>205</v>
      </c>
      <c r="D787" s="723"/>
      <c r="E787" s="774"/>
      <c r="F787" s="732"/>
      <c r="G787" s="674"/>
    </row>
    <row r="788" spans="1:7" x14ac:dyDescent="0.2">
      <c r="A788" s="858"/>
      <c r="B788" s="676" t="s">
        <v>62</v>
      </c>
      <c r="C788" s="723" t="s">
        <v>276</v>
      </c>
      <c r="D788" s="723"/>
      <c r="E788" s="774"/>
      <c r="F788" s="732"/>
      <c r="G788" s="674"/>
    </row>
    <row r="789" spans="1:7" x14ac:dyDescent="0.2">
      <c r="A789" s="858"/>
      <c r="B789" s="676"/>
      <c r="C789" s="820" t="s">
        <v>207</v>
      </c>
      <c r="D789" s="678" t="s">
        <v>208</v>
      </c>
      <c r="E789" s="862">
        <v>12</v>
      </c>
      <c r="F789" s="732" t="s">
        <v>55</v>
      </c>
      <c r="G789" s="674"/>
    </row>
    <row r="790" spans="1:7" x14ac:dyDescent="0.2">
      <c r="A790" s="858"/>
      <c r="B790" s="739"/>
      <c r="C790" s="727" t="s">
        <v>209</v>
      </c>
      <c r="D790" s="728" t="s">
        <v>210</v>
      </c>
      <c r="E790" s="863">
        <v>18</v>
      </c>
      <c r="F790" s="804" t="s">
        <v>211</v>
      </c>
      <c r="G790" s="674"/>
    </row>
    <row r="791" spans="1:7" x14ac:dyDescent="0.2">
      <c r="A791" s="858"/>
      <c r="B791" s="657"/>
      <c r="C791" s="981" t="s">
        <v>24</v>
      </c>
      <c r="D791" s="982"/>
      <c r="E791" s="982"/>
      <c r="F791" s="983"/>
      <c r="G791" s="674"/>
    </row>
    <row r="792" spans="1:7" x14ac:dyDescent="0.2">
      <c r="A792" s="858"/>
      <c r="B792" s="669" t="s">
        <v>117</v>
      </c>
      <c r="C792" s="770" t="s">
        <v>188</v>
      </c>
      <c r="D792" s="771"/>
      <c r="E792" s="771"/>
      <c r="F792" s="816"/>
      <c r="G792" s="674"/>
    </row>
    <row r="793" spans="1:7" x14ac:dyDescent="0.2">
      <c r="A793" s="858"/>
      <c r="B793" s="676"/>
      <c r="C793" s="773" t="str">
        <f>C774</f>
        <v>Petugas Inspeksi</v>
      </c>
      <c r="D793" s="845" t="s">
        <v>212</v>
      </c>
      <c r="E793" s="774">
        <f>E774*E784</f>
        <v>0.125</v>
      </c>
      <c r="F793" s="732" t="s">
        <v>37</v>
      </c>
      <c r="G793" s="674"/>
    </row>
    <row r="794" spans="1:7" x14ac:dyDescent="0.2">
      <c r="A794" s="858"/>
      <c r="B794" s="676"/>
      <c r="C794" s="773" t="s">
        <v>39</v>
      </c>
      <c r="D794" s="845" t="s">
        <v>213</v>
      </c>
      <c r="E794" s="774">
        <f>E784*E775</f>
        <v>0.25</v>
      </c>
      <c r="F794" s="732" t="s">
        <v>37</v>
      </c>
      <c r="G794" s="674"/>
    </row>
    <row r="795" spans="1:7" x14ac:dyDescent="0.2">
      <c r="A795" s="858"/>
      <c r="B795" s="676" t="s">
        <v>119</v>
      </c>
      <c r="C795" s="723" t="s">
        <v>214</v>
      </c>
      <c r="D795" s="724"/>
      <c r="E795" s="732"/>
      <c r="F795" s="732"/>
      <c r="G795" s="674"/>
    </row>
    <row r="796" spans="1:7" x14ac:dyDescent="0.2">
      <c r="A796" s="858"/>
      <c r="B796" s="676"/>
      <c r="C796" s="677" t="s">
        <v>215</v>
      </c>
      <c r="D796" s="776" t="s">
        <v>216</v>
      </c>
      <c r="E796" s="683">
        <f>E764/E766</f>
        <v>0</v>
      </c>
      <c r="F796" s="732" t="s">
        <v>107</v>
      </c>
      <c r="G796" s="674"/>
    </row>
    <row r="797" spans="1:7" x14ac:dyDescent="0.2">
      <c r="A797" s="858"/>
      <c r="B797" s="676"/>
      <c r="C797" s="677" t="s">
        <v>217</v>
      </c>
      <c r="D797" s="776" t="s">
        <v>218</v>
      </c>
      <c r="E797" s="683">
        <f>E767/E769</f>
        <v>0</v>
      </c>
      <c r="F797" s="732" t="s">
        <v>107</v>
      </c>
      <c r="G797" s="674"/>
    </row>
    <row r="798" spans="1:7" x14ac:dyDescent="0.2">
      <c r="A798" s="858"/>
      <c r="B798" s="676" t="s">
        <v>121</v>
      </c>
      <c r="C798" s="677" t="s">
        <v>276</v>
      </c>
      <c r="D798" s="845"/>
      <c r="E798" s="734"/>
      <c r="F798" s="732"/>
      <c r="G798" s="674"/>
    </row>
    <row r="799" spans="1:7" x14ac:dyDescent="0.2">
      <c r="A799" s="858"/>
      <c r="B799" s="676"/>
      <c r="C799" s="677" t="s">
        <v>287</v>
      </c>
      <c r="D799" s="845" t="s">
        <v>289</v>
      </c>
      <c r="E799" s="734">
        <f>E789/500</f>
        <v>2.4E-2</v>
      </c>
      <c r="F799" s="732" t="s">
        <v>284</v>
      </c>
      <c r="G799" s="674"/>
    </row>
    <row r="800" spans="1:7" x14ac:dyDescent="0.2">
      <c r="A800" s="858"/>
      <c r="B800" s="676"/>
      <c r="C800" s="677" t="s">
        <v>288</v>
      </c>
      <c r="D800" s="845" t="s">
        <v>290</v>
      </c>
      <c r="E800" s="734">
        <f>E790/30</f>
        <v>0.6</v>
      </c>
      <c r="F800" s="732" t="s">
        <v>109</v>
      </c>
      <c r="G800" s="674"/>
    </row>
    <row r="801" spans="1:7" x14ac:dyDescent="0.2">
      <c r="A801" s="858"/>
      <c r="B801" s="676" t="s">
        <v>121</v>
      </c>
      <c r="C801" s="677" t="s">
        <v>203</v>
      </c>
      <c r="D801" s="682" t="s">
        <v>219</v>
      </c>
      <c r="E801" s="683">
        <f>(E794+E793)/365</f>
        <v>1.0273972602739725E-3</v>
      </c>
      <c r="F801" s="732" t="s">
        <v>43</v>
      </c>
      <c r="G801" s="659"/>
    </row>
    <row r="802" spans="1:7" x14ac:dyDescent="0.2">
      <c r="A802" s="864"/>
      <c r="B802" s="865"/>
      <c r="C802" s="865">
        <f>C1778</f>
        <v>0</v>
      </c>
      <c r="D802" s="865"/>
      <c r="E802" s="865"/>
      <c r="F802" s="865"/>
      <c r="G802" s="674"/>
    </row>
    <row r="803" spans="1:7" ht="13.5" thickBot="1" x14ac:dyDescent="0.25">
      <c r="A803" s="972" t="s">
        <v>685</v>
      </c>
      <c r="B803" s="973"/>
      <c r="C803" s="973"/>
      <c r="D803" s="973"/>
      <c r="E803" s="973"/>
      <c r="F803" s="974"/>
      <c r="G803" s="674"/>
    </row>
    <row r="804" spans="1:7" x14ac:dyDescent="0.2">
      <c r="A804" s="848"/>
      <c r="B804" s="866"/>
      <c r="C804" s="866"/>
      <c r="D804" s="866"/>
      <c r="E804" s="866"/>
      <c r="F804" s="866"/>
      <c r="G804" s="674"/>
    </row>
    <row r="805" spans="1:7" ht="13.5" thickBot="1" x14ac:dyDescent="0.25">
      <c r="A805" s="976" t="s">
        <v>545</v>
      </c>
      <c r="B805" s="976"/>
      <c r="C805" s="977" t="s">
        <v>537</v>
      </c>
      <c r="D805" s="977"/>
      <c r="E805" s="977"/>
      <c r="F805" s="977"/>
      <c r="G805" s="674"/>
    </row>
    <row r="806" spans="1:7" x14ac:dyDescent="0.2">
      <c r="A806" s="986" t="s">
        <v>21</v>
      </c>
      <c r="B806" s="987"/>
      <c r="C806" s="662" t="s">
        <v>22</v>
      </c>
      <c r="D806" s="662" t="s">
        <v>57</v>
      </c>
      <c r="E806" s="663" t="s">
        <v>407</v>
      </c>
      <c r="F806" s="664" t="s">
        <v>23</v>
      </c>
      <c r="G806" s="674"/>
    </row>
    <row r="807" spans="1:7" x14ac:dyDescent="0.2">
      <c r="A807" s="812"/>
      <c r="B807" s="822"/>
      <c r="C807" s="981" t="s">
        <v>220</v>
      </c>
      <c r="D807" s="982"/>
      <c r="E807" s="982"/>
      <c r="F807" s="983"/>
      <c r="G807" s="674"/>
    </row>
    <row r="808" spans="1:7" x14ac:dyDescent="0.2">
      <c r="A808" s="799"/>
      <c r="B808" s="669" t="s">
        <v>117</v>
      </c>
      <c r="C808" s="762" t="s">
        <v>171</v>
      </c>
      <c r="D808" s="763" t="s">
        <v>172</v>
      </c>
      <c r="E808" s="764">
        <f>'OP TAHUNAN'!G146*2</f>
        <v>0</v>
      </c>
      <c r="F808" s="816" t="s">
        <v>165</v>
      </c>
      <c r="G808" s="674"/>
    </row>
    <row r="809" spans="1:7" x14ac:dyDescent="0.2">
      <c r="A809" s="799"/>
      <c r="B809" s="676"/>
      <c r="C809" s="723" t="s">
        <v>173</v>
      </c>
      <c r="D809" s="678" t="s">
        <v>174</v>
      </c>
      <c r="E809" s="810">
        <v>55</v>
      </c>
      <c r="F809" s="732" t="s">
        <v>175</v>
      </c>
      <c r="G809" s="674"/>
    </row>
    <row r="810" spans="1:7" x14ac:dyDescent="0.2">
      <c r="A810" s="799"/>
      <c r="B810" s="676"/>
      <c r="C810" s="723" t="s">
        <v>176</v>
      </c>
      <c r="D810" s="678" t="s">
        <v>177</v>
      </c>
      <c r="E810" s="810">
        <v>10</v>
      </c>
      <c r="F810" s="732" t="s">
        <v>165</v>
      </c>
      <c r="G810" s="674"/>
    </row>
    <row r="811" spans="1:7" x14ac:dyDescent="0.2">
      <c r="A811" s="799"/>
      <c r="B811" s="676" t="s">
        <v>119</v>
      </c>
      <c r="C811" s="723" t="s">
        <v>178</v>
      </c>
      <c r="D811" s="678" t="s">
        <v>179</v>
      </c>
      <c r="E811" s="766">
        <f>'OP TAHUNAN'!H146*2</f>
        <v>0</v>
      </c>
      <c r="F811" s="732" t="s">
        <v>165</v>
      </c>
      <c r="G811" s="674"/>
    </row>
    <row r="812" spans="1:7" x14ac:dyDescent="0.2">
      <c r="A812" s="799"/>
      <c r="B812" s="676"/>
      <c r="C812" s="723" t="s">
        <v>180</v>
      </c>
      <c r="D812" s="678" t="s">
        <v>181</v>
      </c>
      <c r="E812" s="810">
        <v>45</v>
      </c>
      <c r="F812" s="732" t="s">
        <v>175</v>
      </c>
    </row>
    <row r="813" spans="1:7" x14ac:dyDescent="0.2">
      <c r="A813" s="799"/>
      <c r="B813" s="676"/>
      <c r="C813" s="723" t="s">
        <v>182</v>
      </c>
      <c r="D813" s="678" t="s">
        <v>183</v>
      </c>
      <c r="E813" s="810">
        <v>55</v>
      </c>
      <c r="F813" s="732" t="s">
        <v>165</v>
      </c>
    </row>
    <row r="814" spans="1:7" x14ac:dyDescent="0.2">
      <c r="A814" s="858"/>
      <c r="B814" s="676" t="s">
        <v>121</v>
      </c>
      <c r="C814" s="723" t="s">
        <v>184</v>
      </c>
      <c r="D814" s="678" t="s">
        <v>185</v>
      </c>
      <c r="E814" s="766">
        <f>'OP TAHUNAN'!I146*2</f>
        <v>0</v>
      </c>
      <c r="F814" s="732" t="s">
        <v>165</v>
      </c>
      <c r="G814" s="705"/>
    </row>
    <row r="815" spans="1:7" x14ac:dyDescent="0.2">
      <c r="A815" s="858"/>
      <c r="B815" s="676"/>
      <c r="C815" s="723" t="s">
        <v>186</v>
      </c>
      <c r="D815" s="678" t="s">
        <v>174</v>
      </c>
      <c r="E815" s="810">
        <v>4</v>
      </c>
      <c r="F815" s="732" t="s">
        <v>175</v>
      </c>
      <c r="G815" s="659"/>
    </row>
    <row r="816" spans="1:7" x14ac:dyDescent="0.2">
      <c r="A816" s="858"/>
      <c r="B816" s="676"/>
      <c r="C816" s="723"/>
      <c r="D816" s="678"/>
      <c r="E816" s="766"/>
      <c r="F816" s="732"/>
      <c r="G816" s="674"/>
    </row>
    <row r="817" spans="1:7" x14ac:dyDescent="0.2">
      <c r="A817" s="858"/>
      <c r="B817" s="676" t="s">
        <v>123</v>
      </c>
      <c r="C817" s="723" t="s">
        <v>188</v>
      </c>
      <c r="D817" s="767"/>
      <c r="E817" s="859"/>
      <c r="F817" s="732"/>
      <c r="G817" s="674"/>
    </row>
    <row r="818" spans="1:7" x14ac:dyDescent="0.2">
      <c r="A818" s="858"/>
      <c r="B818" s="676"/>
      <c r="C818" s="723" t="s">
        <v>255</v>
      </c>
      <c r="D818" s="678" t="s">
        <v>189</v>
      </c>
      <c r="E818" s="810">
        <v>5</v>
      </c>
      <c r="F818" s="732" t="s">
        <v>105</v>
      </c>
      <c r="G818" s="674"/>
    </row>
    <row r="819" spans="1:7" x14ac:dyDescent="0.2">
      <c r="A819" s="858"/>
      <c r="B819" s="676"/>
      <c r="C819" s="723" t="s">
        <v>39</v>
      </c>
      <c r="D819" s="678" t="s">
        <v>190</v>
      </c>
      <c r="E819" s="810">
        <v>15</v>
      </c>
      <c r="F819" s="732" t="s">
        <v>105</v>
      </c>
      <c r="G819" s="674"/>
    </row>
    <row r="820" spans="1:7" x14ac:dyDescent="0.2">
      <c r="A820" s="858"/>
      <c r="B820" s="676" t="s">
        <v>61</v>
      </c>
      <c r="C820" s="723" t="s">
        <v>251</v>
      </c>
      <c r="D820" s="678"/>
      <c r="E820" s="766"/>
      <c r="F820" s="732"/>
      <c r="G820" s="674"/>
    </row>
    <row r="821" spans="1:7" x14ac:dyDescent="0.2">
      <c r="A821" s="858"/>
      <c r="B821" s="676"/>
      <c r="C821" s="820" t="s">
        <v>252</v>
      </c>
      <c r="D821" s="678" t="s">
        <v>191</v>
      </c>
      <c r="E821" s="860">
        <v>0.25</v>
      </c>
      <c r="F821" s="732" t="s">
        <v>45</v>
      </c>
      <c r="G821" s="674"/>
    </row>
    <row r="822" spans="1:7" x14ac:dyDescent="0.2">
      <c r="A822" s="858"/>
      <c r="B822" s="676"/>
      <c r="C822" s="820" t="s">
        <v>395</v>
      </c>
      <c r="D822" s="678" t="s">
        <v>192</v>
      </c>
      <c r="E822" s="860">
        <f>15/60</f>
        <v>0.25</v>
      </c>
      <c r="F822" s="732" t="s">
        <v>45</v>
      </c>
      <c r="G822" s="674"/>
    </row>
    <row r="823" spans="1:7" x14ac:dyDescent="0.2">
      <c r="A823" s="858"/>
      <c r="B823" s="676" t="s">
        <v>126</v>
      </c>
      <c r="C823" s="723" t="s">
        <v>254</v>
      </c>
      <c r="D823" s="677"/>
      <c r="E823" s="774"/>
      <c r="F823" s="732"/>
      <c r="G823" s="674"/>
    </row>
    <row r="824" spans="1:7" x14ac:dyDescent="0.2">
      <c r="A824" s="858"/>
      <c r="B824" s="676"/>
      <c r="C824" s="723" t="s">
        <v>193</v>
      </c>
      <c r="D824" s="682" t="s">
        <v>408</v>
      </c>
      <c r="E824" s="734">
        <f>E808/E809</f>
        <v>0</v>
      </c>
      <c r="F824" s="732" t="s">
        <v>45</v>
      </c>
      <c r="G824" s="674"/>
    </row>
    <row r="825" spans="1:7" x14ac:dyDescent="0.2">
      <c r="A825" s="858"/>
      <c r="B825" s="676"/>
      <c r="C825" s="723" t="s">
        <v>194</v>
      </c>
      <c r="D825" s="682" t="s">
        <v>409</v>
      </c>
      <c r="E825" s="734">
        <f>E811/E812</f>
        <v>0</v>
      </c>
      <c r="F825" s="732" t="s">
        <v>45</v>
      </c>
      <c r="G825" s="674"/>
    </row>
    <row r="826" spans="1:7" x14ac:dyDescent="0.2">
      <c r="A826" s="858"/>
      <c r="B826" s="676"/>
      <c r="C826" s="723" t="s">
        <v>195</v>
      </c>
      <c r="D826" s="682" t="s">
        <v>410</v>
      </c>
      <c r="E826" s="734">
        <f>E814/E815</f>
        <v>0</v>
      </c>
      <c r="F826" s="732" t="s">
        <v>45</v>
      </c>
      <c r="G826" s="674"/>
    </row>
    <row r="827" spans="1:7" x14ac:dyDescent="0.2">
      <c r="A827" s="858"/>
      <c r="B827" s="676"/>
      <c r="C827" s="723" t="s">
        <v>197</v>
      </c>
      <c r="D827" s="724" t="s">
        <v>703</v>
      </c>
      <c r="E827" s="734">
        <f>SUM(E821:E826)</f>
        <v>0.5</v>
      </c>
      <c r="F827" s="732" t="s">
        <v>45</v>
      </c>
      <c r="G827" s="674"/>
    </row>
    <row r="828" spans="1:7" s="689" customFormat="1" x14ac:dyDescent="0.2">
      <c r="A828" s="858"/>
      <c r="B828" s="676"/>
      <c r="C828" s="723"/>
      <c r="D828" s="723"/>
      <c r="E828" s="734">
        <f>E827/8</f>
        <v>6.25E-2</v>
      </c>
      <c r="F828" s="732" t="s">
        <v>112</v>
      </c>
      <c r="G828" s="674"/>
    </row>
    <row r="829" spans="1:7" ht="25.5" customHeight="1" x14ac:dyDescent="0.2">
      <c r="A829" s="858"/>
      <c r="B829" s="676" t="s">
        <v>127</v>
      </c>
      <c r="C829" s="723" t="s">
        <v>203</v>
      </c>
      <c r="D829" s="723"/>
      <c r="E829" s="774"/>
      <c r="F829" s="732"/>
      <c r="G829" s="674"/>
    </row>
    <row r="830" spans="1:7" x14ac:dyDescent="0.2">
      <c r="A830" s="858"/>
      <c r="B830" s="676"/>
      <c r="C830" s="820" t="s">
        <v>204</v>
      </c>
      <c r="D830" s="723"/>
      <c r="E830" s="774"/>
      <c r="F830" s="732"/>
      <c r="G830" s="674"/>
    </row>
    <row r="831" spans="1:7" x14ac:dyDescent="0.2">
      <c r="A831" s="858"/>
      <c r="B831" s="676"/>
      <c r="C831" s="820" t="s">
        <v>205</v>
      </c>
      <c r="D831" s="723"/>
      <c r="E831" s="774"/>
      <c r="F831" s="732"/>
      <c r="G831" s="674"/>
    </row>
    <row r="832" spans="1:7" x14ac:dyDescent="0.2">
      <c r="A832" s="858"/>
      <c r="B832" s="676" t="s">
        <v>62</v>
      </c>
      <c r="C832" s="723" t="s">
        <v>276</v>
      </c>
      <c r="D832" s="723"/>
      <c r="E832" s="774"/>
      <c r="F832" s="732"/>
      <c r="G832" s="674"/>
    </row>
    <row r="833" spans="1:7" x14ac:dyDescent="0.2">
      <c r="A833" s="858"/>
      <c r="B833" s="676"/>
      <c r="C833" s="820" t="s">
        <v>207</v>
      </c>
      <c r="D833" s="678" t="s">
        <v>208</v>
      </c>
      <c r="E833" s="862">
        <v>40</v>
      </c>
      <c r="F833" s="732" t="s">
        <v>55</v>
      </c>
      <c r="G833" s="674"/>
    </row>
    <row r="834" spans="1:7" x14ac:dyDescent="0.2">
      <c r="A834" s="858"/>
      <c r="B834" s="739"/>
      <c r="C834" s="727" t="s">
        <v>209</v>
      </c>
      <c r="D834" s="728" t="s">
        <v>210</v>
      </c>
      <c r="E834" s="863">
        <v>36</v>
      </c>
      <c r="F834" s="804" t="s">
        <v>211</v>
      </c>
      <c r="G834" s="674"/>
    </row>
    <row r="835" spans="1:7" x14ac:dyDescent="0.2">
      <c r="A835" s="858"/>
      <c r="B835" s="657"/>
      <c r="C835" s="981" t="s">
        <v>24</v>
      </c>
      <c r="D835" s="982"/>
      <c r="E835" s="982"/>
      <c r="F835" s="983"/>
      <c r="G835" s="674"/>
    </row>
    <row r="836" spans="1:7" x14ac:dyDescent="0.2">
      <c r="A836" s="858"/>
      <c r="B836" s="669" t="s">
        <v>117</v>
      </c>
      <c r="C836" s="770" t="s">
        <v>188</v>
      </c>
      <c r="D836" s="771"/>
      <c r="E836" s="771"/>
      <c r="F836" s="816"/>
      <c r="G836" s="674"/>
    </row>
    <row r="837" spans="1:7" x14ac:dyDescent="0.2">
      <c r="A837" s="858"/>
      <c r="B837" s="676"/>
      <c r="C837" s="773" t="str">
        <f>C818</f>
        <v>Petugas Inspeksi</v>
      </c>
      <c r="D837" s="845" t="s">
        <v>212</v>
      </c>
      <c r="E837" s="774">
        <f>E818*E828</f>
        <v>0.3125</v>
      </c>
      <c r="F837" s="732" t="s">
        <v>37</v>
      </c>
      <c r="G837" s="674"/>
    </row>
    <row r="838" spans="1:7" x14ac:dyDescent="0.2">
      <c r="A838" s="858"/>
      <c r="B838" s="676"/>
      <c r="C838" s="773" t="s">
        <v>39</v>
      </c>
      <c r="D838" s="845" t="s">
        <v>213</v>
      </c>
      <c r="E838" s="774">
        <f>E828*E819</f>
        <v>0.9375</v>
      </c>
      <c r="F838" s="732" t="s">
        <v>37</v>
      </c>
      <c r="G838" s="674"/>
    </row>
    <row r="839" spans="1:7" x14ac:dyDescent="0.2">
      <c r="A839" s="858"/>
      <c r="B839" s="676" t="s">
        <v>119</v>
      </c>
      <c r="C839" s="723" t="s">
        <v>214</v>
      </c>
      <c r="D839" s="724"/>
      <c r="E839" s="732"/>
      <c r="F839" s="732"/>
      <c r="G839" s="674"/>
    </row>
    <row r="840" spans="1:7" x14ac:dyDescent="0.2">
      <c r="A840" s="858"/>
      <c r="B840" s="676"/>
      <c r="C840" s="677" t="s">
        <v>215</v>
      </c>
      <c r="D840" s="776" t="s">
        <v>216</v>
      </c>
      <c r="E840" s="683">
        <f>E808/E810</f>
        <v>0</v>
      </c>
      <c r="F840" s="732" t="s">
        <v>107</v>
      </c>
      <c r="G840" s="674"/>
    </row>
    <row r="841" spans="1:7" x14ac:dyDescent="0.2">
      <c r="A841" s="858"/>
      <c r="B841" s="676"/>
      <c r="C841" s="677" t="s">
        <v>217</v>
      </c>
      <c r="D841" s="776" t="s">
        <v>218</v>
      </c>
      <c r="E841" s="683">
        <f>E811/E813</f>
        <v>0</v>
      </c>
      <c r="F841" s="732" t="s">
        <v>107</v>
      </c>
      <c r="G841" s="674"/>
    </row>
    <row r="842" spans="1:7" x14ac:dyDescent="0.2">
      <c r="A842" s="858"/>
      <c r="B842" s="676" t="s">
        <v>121</v>
      </c>
      <c r="C842" s="677" t="s">
        <v>276</v>
      </c>
      <c r="D842" s="845"/>
      <c r="E842" s="734"/>
      <c r="F842" s="732"/>
      <c r="G842" s="674"/>
    </row>
    <row r="843" spans="1:7" x14ac:dyDescent="0.2">
      <c r="A843" s="858"/>
      <c r="B843" s="676"/>
      <c r="C843" s="677" t="s">
        <v>287</v>
      </c>
      <c r="D843" s="845" t="s">
        <v>289</v>
      </c>
      <c r="E843" s="734">
        <f>E833/500</f>
        <v>0.08</v>
      </c>
      <c r="F843" s="732" t="s">
        <v>284</v>
      </c>
      <c r="G843" s="674"/>
    </row>
    <row r="844" spans="1:7" x14ac:dyDescent="0.2">
      <c r="A844" s="858"/>
      <c r="B844" s="676"/>
      <c r="C844" s="677" t="s">
        <v>288</v>
      </c>
      <c r="D844" s="845" t="s">
        <v>290</v>
      </c>
      <c r="E844" s="734">
        <f>E834/30</f>
        <v>1.2</v>
      </c>
      <c r="F844" s="732" t="s">
        <v>109</v>
      </c>
      <c r="G844" s="659"/>
    </row>
    <row r="845" spans="1:7" x14ac:dyDescent="0.2">
      <c r="A845" s="858"/>
      <c r="B845" s="676" t="s">
        <v>121</v>
      </c>
      <c r="C845" s="677" t="s">
        <v>203</v>
      </c>
      <c r="D845" s="682" t="s">
        <v>219</v>
      </c>
      <c r="E845" s="683">
        <f>(E838+E837)/365</f>
        <v>3.4246575342465752E-3</v>
      </c>
      <c r="F845" s="732" t="s">
        <v>43</v>
      </c>
      <c r="G845" s="674"/>
    </row>
    <row r="846" spans="1:7" x14ac:dyDescent="0.2">
      <c r="A846" s="864"/>
      <c r="B846" s="865"/>
      <c r="C846" s="865">
        <f>C1820</f>
        <v>0</v>
      </c>
      <c r="D846" s="865"/>
      <c r="E846" s="865"/>
      <c r="F846" s="865"/>
      <c r="G846" s="674"/>
    </row>
    <row r="847" spans="1:7" ht="13.5" thickBot="1" x14ac:dyDescent="0.25">
      <c r="A847" s="972" t="s">
        <v>685</v>
      </c>
      <c r="B847" s="973"/>
      <c r="C847" s="973"/>
      <c r="D847" s="973"/>
      <c r="E847" s="973"/>
      <c r="F847" s="974"/>
      <c r="G847" s="674"/>
    </row>
    <row r="848" spans="1:7" x14ac:dyDescent="0.2">
      <c r="A848" s="848"/>
      <c r="B848" s="866"/>
      <c r="C848" s="866"/>
      <c r="D848" s="866"/>
      <c r="E848" s="866"/>
      <c r="F848" s="866"/>
      <c r="G848" s="674"/>
    </row>
    <row r="849" spans="1:7" ht="13.5" thickBot="1" x14ac:dyDescent="0.25">
      <c r="A849" s="976" t="s">
        <v>546</v>
      </c>
      <c r="B849" s="976"/>
      <c r="C849" s="977" t="s">
        <v>538</v>
      </c>
      <c r="D849" s="977"/>
      <c r="E849" s="977"/>
      <c r="F849" s="977"/>
      <c r="G849" s="674"/>
    </row>
    <row r="850" spans="1:7" x14ac:dyDescent="0.2">
      <c r="A850" s="986" t="s">
        <v>21</v>
      </c>
      <c r="B850" s="987"/>
      <c r="C850" s="662" t="s">
        <v>22</v>
      </c>
      <c r="D850" s="662" t="s">
        <v>57</v>
      </c>
      <c r="E850" s="663" t="s">
        <v>407</v>
      </c>
      <c r="F850" s="664" t="s">
        <v>23</v>
      </c>
      <c r="G850" s="674"/>
    </row>
    <row r="851" spans="1:7" x14ac:dyDescent="0.2">
      <c r="A851" s="812"/>
      <c r="B851" s="822"/>
      <c r="C851" s="981" t="s">
        <v>220</v>
      </c>
      <c r="D851" s="982"/>
      <c r="E851" s="982"/>
      <c r="F851" s="983"/>
      <c r="G851" s="674"/>
    </row>
    <row r="852" spans="1:7" x14ac:dyDescent="0.2">
      <c r="A852" s="799"/>
      <c r="B852" s="669" t="s">
        <v>117</v>
      </c>
      <c r="C852" s="762" t="s">
        <v>171</v>
      </c>
      <c r="D852" s="763" t="s">
        <v>172</v>
      </c>
      <c r="E852" s="764">
        <f>'OP TAHUNAN'!G147*2</f>
        <v>0</v>
      </c>
      <c r="F852" s="816" t="s">
        <v>165</v>
      </c>
      <c r="G852" s="674"/>
    </row>
    <row r="853" spans="1:7" x14ac:dyDescent="0.2">
      <c r="A853" s="799"/>
      <c r="B853" s="676"/>
      <c r="C853" s="723" t="s">
        <v>173</v>
      </c>
      <c r="D853" s="678" t="s">
        <v>174</v>
      </c>
      <c r="E853" s="810">
        <v>55</v>
      </c>
      <c r="F853" s="732" t="s">
        <v>175</v>
      </c>
      <c r="G853" s="674"/>
    </row>
    <row r="854" spans="1:7" x14ac:dyDescent="0.2">
      <c r="A854" s="799"/>
      <c r="B854" s="676"/>
      <c r="C854" s="723" t="s">
        <v>176</v>
      </c>
      <c r="D854" s="678" t="s">
        <v>177</v>
      </c>
      <c r="E854" s="810">
        <v>10</v>
      </c>
      <c r="F854" s="732" t="s">
        <v>165</v>
      </c>
      <c r="G854" s="674"/>
    </row>
    <row r="855" spans="1:7" x14ac:dyDescent="0.2">
      <c r="A855" s="799"/>
      <c r="B855" s="676" t="s">
        <v>119</v>
      </c>
      <c r="C855" s="723" t="s">
        <v>178</v>
      </c>
      <c r="D855" s="678" t="s">
        <v>179</v>
      </c>
      <c r="E855" s="766">
        <f>'OP TAHUNAN'!H147*2</f>
        <v>0</v>
      </c>
      <c r="F855" s="732" t="s">
        <v>165</v>
      </c>
      <c r="G855" s="674"/>
    </row>
    <row r="856" spans="1:7" x14ac:dyDescent="0.2">
      <c r="A856" s="799"/>
      <c r="B856" s="676"/>
      <c r="C856" s="723" t="s">
        <v>180</v>
      </c>
      <c r="D856" s="678" t="s">
        <v>181</v>
      </c>
      <c r="E856" s="810">
        <v>45</v>
      </c>
      <c r="F856" s="732" t="s">
        <v>175</v>
      </c>
      <c r="G856" s="674"/>
    </row>
    <row r="857" spans="1:7" x14ac:dyDescent="0.2">
      <c r="A857" s="799"/>
      <c r="B857" s="676"/>
      <c r="C857" s="723" t="s">
        <v>182</v>
      </c>
      <c r="D857" s="678" t="s">
        <v>183</v>
      </c>
      <c r="E857" s="810">
        <v>55</v>
      </c>
      <c r="F857" s="732" t="s">
        <v>165</v>
      </c>
      <c r="G857" s="674"/>
    </row>
    <row r="858" spans="1:7" x14ac:dyDescent="0.2">
      <c r="A858" s="858"/>
      <c r="B858" s="676" t="s">
        <v>121</v>
      </c>
      <c r="C858" s="723" t="s">
        <v>184</v>
      </c>
      <c r="D858" s="678" t="s">
        <v>185</v>
      </c>
      <c r="E858" s="766">
        <f>'OP TAHUNAN'!I147*2</f>
        <v>0</v>
      </c>
      <c r="F858" s="732" t="s">
        <v>165</v>
      </c>
      <c r="G858" s="674"/>
    </row>
    <row r="859" spans="1:7" x14ac:dyDescent="0.2">
      <c r="A859" s="858"/>
      <c r="B859" s="676"/>
      <c r="C859" s="723" t="s">
        <v>186</v>
      </c>
      <c r="D859" s="678" t="s">
        <v>174</v>
      </c>
      <c r="E859" s="810">
        <v>4</v>
      </c>
      <c r="F859" s="732" t="s">
        <v>175</v>
      </c>
      <c r="G859" s="674"/>
    </row>
    <row r="860" spans="1:7" x14ac:dyDescent="0.2">
      <c r="A860" s="858"/>
      <c r="B860" s="676"/>
      <c r="C860" s="723"/>
      <c r="D860" s="678"/>
      <c r="E860" s="766"/>
      <c r="F860" s="732"/>
      <c r="G860" s="674"/>
    </row>
    <row r="861" spans="1:7" x14ac:dyDescent="0.2">
      <c r="A861" s="858"/>
      <c r="B861" s="676" t="s">
        <v>123</v>
      </c>
      <c r="C861" s="723" t="s">
        <v>188</v>
      </c>
      <c r="D861" s="767"/>
      <c r="E861" s="859"/>
      <c r="F861" s="732"/>
      <c r="G861" s="674"/>
    </row>
    <row r="862" spans="1:7" x14ac:dyDescent="0.2">
      <c r="A862" s="858"/>
      <c r="B862" s="676"/>
      <c r="C862" s="723" t="s">
        <v>255</v>
      </c>
      <c r="D862" s="678" t="s">
        <v>189</v>
      </c>
      <c r="E862" s="810">
        <v>3</v>
      </c>
      <c r="F862" s="732" t="s">
        <v>105</v>
      </c>
      <c r="G862" s="705"/>
    </row>
    <row r="863" spans="1:7" x14ac:dyDescent="0.2">
      <c r="A863" s="858"/>
      <c r="B863" s="676"/>
      <c r="C863" s="723" t="s">
        <v>39</v>
      </c>
      <c r="D863" s="678" t="s">
        <v>190</v>
      </c>
      <c r="E863" s="810">
        <v>6</v>
      </c>
      <c r="F863" s="732" t="s">
        <v>105</v>
      </c>
      <c r="G863" s="659"/>
    </row>
    <row r="864" spans="1:7" x14ac:dyDescent="0.2">
      <c r="A864" s="858"/>
      <c r="B864" s="676" t="s">
        <v>61</v>
      </c>
      <c r="C864" s="723" t="s">
        <v>251</v>
      </c>
      <c r="D864" s="678"/>
      <c r="E864" s="766"/>
      <c r="F864" s="732"/>
      <c r="G864" s="674"/>
    </row>
    <row r="865" spans="1:7" x14ac:dyDescent="0.2">
      <c r="A865" s="858"/>
      <c r="B865" s="676"/>
      <c r="C865" s="820" t="s">
        <v>252</v>
      </c>
      <c r="D865" s="678" t="s">
        <v>191</v>
      </c>
      <c r="E865" s="860">
        <v>0.25</v>
      </c>
      <c r="F865" s="732" t="s">
        <v>45</v>
      </c>
      <c r="G865" s="674"/>
    </row>
    <row r="866" spans="1:7" x14ac:dyDescent="0.2">
      <c r="A866" s="858"/>
      <c r="B866" s="676"/>
      <c r="C866" s="820" t="s">
        <v>395</v>
      </c>
      <c r="D866" s="678" t="s">
        <v>192</v>
      </c>
      <c r="E866" s="860">
        <f>15/60</f>
        <v>0.25</v>
      </c>
      <c r="F866" s="732" t="s">
        <v>45</v>
      </c>
      <c r="G866" s="674"/>
    </row>
    <row r="867" spans="1:7" x14ac:dyDescent="0.2">
      <c r="A867" s="858"/>
      <c r="B867" s="676" t="s">
        <v>126</v>
      </c>
      <c r="C867" s="723" t="s">
        <v>254</v>
      </c>
      <c r="D867" s="677"/>
      <c r="E867" s="774"/>
      <c r="F867" s="732"/>
      <c r="G867" s="674"/>
    </row>
    <row r="868" spans="1:7" x14ac:dyDescent="0.2">
      <c r="A868" s="858"/>
      <c r="B868" s="676"/>
      <c r="C868" s="723" t="s">
        <v>193</v>
      </c>
      <c r="D868" s="682" t="s">
        <v>408</v>
      </c>
      <c r="E868" s="734">
        <f>E852/E853</f>
        <v>0</v>
      </c>
      <c r="F868" s="732" t="s">
        <v>45</v>
      </c>
      <c r="G868" s="674"/>
    </row>
    <row r="869" spans="1:7" x14ac:dyDescent="0.2">
      <c r="A869" s="858"/>
      <c r="B869" s="676"/>
      <c r="C869" s="723" t="s">
        <v>194</v>
      </c>
      <c r="D869" s="682" t="s">
        <v>409</v>
      </c>
      <c r="E869" s="734">
        <f>E855/E856</f>
        <v>0</v>
      </c>
      <c r="F869" s="732" t="s">
        <v>45</v>
      </c>
      <c r="G869" s="674"/>
    </row>
    <row r="870" spans="1:7" x14ac:dyDescent="0.2">
      <c r="A870" s="858"/>
      <c r="B870" s="676"/>
      <c r="C870" s="723" t="s">
        <v>195</v>
      </c>
      <c r="D870" s="682" t="s">
        <v>410</v>
      </c>
      <c r="E870" s="734">
        <f>E858/E859</f>
        <v>0</v>
      </c>
      <c r="F870" s="732" t="s">
        <v>45</v>
      </c>
      <c r="G870" s="674"/>
    </row>
    <row r="871" spans="1:7" x14ac:dyDescent="0.2">
      <c r="A871" s="858"/>
      <c r="B871" s="676"/>
      <c r="C871" s="723" t="s">
        <v>197</v>
      </c>
      <c r="D871" s="724" t="s">
        <v>703</v>
      </c>
      <c r="E871" s="734">
        <f>SUM(E865:E870)</f>
        <v>0.5</v>
      </c>
      <c r="F871" s="732" t="s">
        <v>45</v>
      </c>
      <c r="G871" s="674"/>
    </row>
    <row r="872" spans="1:7" x14ac:dyDescent="0.2">
      <c r="A872" s="858"/>
      <c r="B872" s="676"/>
      <c r="C872" s="723"/>
      <c r="D872" s="723"/>
      <c r="E872" s="734">
        <f>E871/8</f>
        <v>6.25E-2</v>
      </c>
      <c r="F872" s="732" t="s">
        <v>112</v>
      </c>
      <c r="G872" s="674"/>
    </row>
    <row r="873" spans="1:7" x14ac:dyDescent="0.2">
      <c r="A873" s="858"/>
      <c r="B873" s="676" t="s">
        <v>127</v>
      </c>
      <c r="C873" s="723" t="s">
        <v>203</v>
      </c>
      <c r="D873" s="723"/>
      <c r="E873" s="774"/>
      <c r="F873" s="732"/>
      <c r="G873" s="674"/>
    </row>
    <row r="874" spans="1:7" x14ac:dyDescent="0.2">
      <c r="A874" s="858"/>
      <c r="B874" s="676"/>
      <c r="C874" s="820" t="s">
        <v>204</v>
      </c>
      <c r="D874" s="723"/>
      <c r="E874" s="774"/>
      <c r="F874" s="732"/>
      <c r="G874" s="674"/>
    </row>
    <row r="875" spans="1:7" x14ac:dyDescent="0.2">
      <c r="A875" s="858"/>
      <c r="B875" s="676"/>
      <c r="C875" s="820" t="s">
        <v>205</v>
      </c>
      <c r="D875" s="723"/>
      <c r="E875" s="774"/>
      <c r="F875" s="732"/>
      <c r="G875" s="674"/>
    </row>
    <row r="876" spans="1:7" x14ac:dyDescent="0.2">
      <c r="A876" s="858"/>
      <c r="B876" s="676" t="s">
        <v>62</v>
      </c>
      <c r="C876" s="723" t="s">
        <v>276</v>
      </c>
      <c r="D876" s="723"/>
      <c r="E876" s="774"/>
      <c r="F876" s="732"/>
      <c r="G876" s="674"/>
    </row>
    <row r="877" spans="1:7" x14ac:dyDescent="0.2">
      <c r="A877" s="858"/>
      <c r="B877" s="676"/>
      <c r="C877" s="820" t="s">
        <v>207</v>
      </c>
      <c r="D877" s="678" t="s">
        <v>208</v>
      </c>
      <c r="E877" s="862">
        <v>18</v>
      </c>
      <c r="F877" s="732" t="s">
        <v>55</v>
      </c>
      <c r="G877" s="674"/>
    </row>
    <row r="878" spans="1:7" x14ac:dyDescent="0.2">
      <c r="A878" s="858"/>
      <c r="B878" s="739"/>
      <c r="C878" s="727" t="s">
        <v>209</v>
      </c>
      <c r="D878" s="728" t="s">
        <v>210</v>
      </c>
      <c r="E878" s="863">
        <v>12</v>
      </c>
      <c r="F878" s="804" t="s">
        <v>211</v>
      </c>
      <c r="G878" s="674"/>
    </row>
    <row r="879" spans="1:7" x14ac:dyDescent="0.2">
      <c r="A879" s="858"/>
      <c r="B879" s="657"/>
      <c r="C879" s="981" t="s">
        <v>24</v>
      </c>
      <c r="D879" s="982"/>
      <c r="E879" s="982"/>
      <c r="F879" s="983"/>
      <c r="G879" s="674"/>
    </row>
    <row r="880" spans="1:7" x14ac:dyDescent="0.2">
      <c r="A880" s="858"/>
      <c r="B880" s="669" t="s">
        <v>117</v>
      </c>
      <c r="C880" s="770" t="s">
        <v>188</v>
      </c>
      <c r="D880" s="771"/>
      <c r="E880" s="771"/>
      <c r="F880" s="816"/>
      <c r="G880" s="674"/>
    </row>
    <row r="881" spans="1:7" x14ac:dyDescent="0.2">
      <c r="A881" s="858"/>
      <c r="B881" s="676"/>
      <c r="C881" s="773" t="str">
        <f>C862</f>
        <v>Petugas Inspeksi</v>
      </c>
      <c r="D881" s="845" t="s">
        <v>212</v>
      </c>
      <c r="E881" s="774">
        <f>E862*E872</f>
        <v>0.1875</v>
      </c>
      <c r="F881" s="732" t="s">
        <v>37</v>
      </c>
      <c r="G881" s="674"/>
    </row>
    <row r="882" spans="1:7" x14ac:dyDescent="0.2">
      <c r="A882" s="858"/>
      <c r="B882" s="676"/>
      <c r="C882" s="773" t="s">
        <v>39</v>
      </c>
      <c r="D882" s="845" t="s">
        <v>213</v>
      </c>
      <c r="E882" s="774">
        <f>E872*E863</f>
        <v>0.375</v>
      </c>
      <c r="F882" s="732" t="s">
        <v>37</v>
      </c>
      <c r="G882" s="674"/>
    </row>
    <row r="883" spans="1:7" x14ac:dyDescent="0.2">
      <c r="A883" s="858"/>
      <c r="B883" s="676" t="s">
        <v>119</v>
      </c>
      <c r="C883" s="723" t="s">
        <v>214</v>
      </c>
      <c r="D883" s="724"/>
      <c r="E883" s="732"/>
      <c r="F883" s="732"/>
      <c r="G883" s="674"/>
    </row>
    <row r="884" spans="1:7" x14ac:dyDescent="0.2">
      <c r="A884" s="858"/>
      <c r="B884" s="676"/>
      <c r="C884" s="677" t="s">
        <v>215</v>
      </c>
      <c r="D884" s="776" t="s">
        <v>216</v>
      </c>
      <c r="E884" s="683">
        <f>E852/E854</f>
        <v>0</v>
      </c>
      <c r="F884" s="732" t="s">
        <v>107</v>
      </c>
      <c r="G884" s="674"/>
    </row>
    <row r="885" spans="1:7" x14ac:dyDescent="0.2">
      <c r="A885" s="858"/>
      <c r="B885" s="676"/>
      <c r="C885" s="677" t="s">
        <v>217</v>
      </c>
      <c r="D885" s="776" t="s">
        <v>218</v>
      </c>
      <c r="E885" s="683">
        <f>E855/E857</f>
        <v>0</v>
      </c>
      <c r="F885" s="732" t="s">
        <v>107</v>
      </c>
      <c r="G885" s="674"/>
    </row>
    <row r="886" spans="1:7" x14ac:dyDescent="0.2">
      <c r="A886" s="858"/>
      <c r="B886" s="676" t="s">
        <v>121</v>
      </c>
      <c r="C886" s="677" t="s">
        <v>276</v>
      </c>
      <c r="D886" s="845"/>
      <c r="E886" s="734"/>
      <c r="F886" s="732"/>
      <c r="G886" s="674"/>
    </row>
    <row r="887" spans="1:7" x14ac:dyDescent="0.2">
      <c r="A887" s="858"/>
      <c r="B887" s="676"/>
      <c r="C887" s="677" t="s">
        <v>287</v>
      </c>
      <c r="D887" s="845" t="s">
        <v>289</v>
      </c>
      <c r="E887" s="734">
        <f>E877/500</f>
        <v>3.5999999999999997E-2</v>
      </c>
      <c r="F887" s="732" t="s">
        <v>284</v>
      </c>
      <c r="G887" s="674"/>
    </row>
    <row r="888" spans="1:7" x14ac:dyDescent="0.2">
      <c r="A888" s="858"/>
      <c r="B888" s="676"/>
      <c r="C888" s="677" t="s">
        <v>288</v>
      </c>
      <c r="D888" s="845" t="s">
        <v>290</v>
      </c>
      <c r="E888" s="734">
        <f>E878/30</f>
        <v>0.4</v>
      </c>
      <c r="F888" s="732" t="s">
        <v>109</v>
      </c>
      <c r="G888" s="674"/>
    </row>
    <row r="889" spans="1:7" x14ac:dyDescent="0.2">
      <c r="A889" s="858"/>
      <c r="B889" s="676" t="s">
        <v>121</v>
      </c>
      <c r="C889" s="677" t="s">
        <v>203</v>
      </c>
      <c r="D889" s="682" t="s">
        <v>219</v>
      </c>
      <c r="E889" s="683">
        <f>(E882+E881)/365</f>
        <v>1.5410958904109589E-3</v>
      </c>
      <c r="F889" s="732" t="s">
        <v>43</v>
      </c>
      <c r="G889" s="674"/>
    </row>
    <row r="890" spans="1:7" x14ac:dyDescent="0.2">
      <c r="A890" s="864"/>
      <c r="B890" s="865"/>
      <c r="C890" s="865">
        <f>C1862</f>
        <v>0</v>
      </c>
      <c r="D890" s="865"/>
      <c r="E890" s="865"/>
      <c r="F890" s="865"/>
      <c r="G890" s="674"/>
    </row>
    <row r="891" spans="1:7" ht="13.5" thickBot="1" x14ac:dyDescent="0.25">
      <c r="A891" s="972" t="s">
        <v>685</v>
      </c>
      <c r="B891" s="973"/>
      <c r="C891" s="973"/>
      <c r="D891" s="973"/>
      <c r="E891" s="973"/>
      <c r="F891" s="974"/>
      <c r="G891" s="674"/>
    </row>
    <row r="892" spans="1:7" x14ac:dyDescent="0.2">
      <c r="A892" s="848"/>
      <c r="B892" s="866"/>
      <c r="C892" s="866"/>
      <c r="D892" s="866"/>
      <c r="E892" s="866"/>
      <c r="F892" s="866"/>
      <c r="G892" s="659"/>
    </row>
    <row r="893" spans="1:7" ht="13.5" thickBot="1" x14ac:dyDescent="0.25">
      <c r="A893" s="976" t="s">
        <v>555</v>
      </c>
      <c r="B893" s="976"/>
      <c r="C893" s="977" t="s">
        <v>552</v>
      </c>
      <c r="D893" s="977"/>
      <c r="E893" s="977"/>
      <c r="F893" s="977"/>
      <c r="G893" s="674"/>
    </row>
    <row r="894" spans="1:7" x14ac:dyDescent="0.2">
      <c r="A894" s="986" t="s">
        <v>21</v>
      </c>
      <c r="B894" s="987"/>
      <c r="C894" s="662" t="s">
        <v>22</v>
      </c>
      <c r="D894" s="662" t="s">
        <v>57</v>
      </c>
      <c r="E894" s="663" t="s">
        <v>407</v>
      </c>
      <c r="F894" s="664" t="s">
        <v>23</v>
      </c>
      <c r="G894" s="674"/>
    </row>
    <row r="895" spans="1:7" x14ac:dyDescent="0.2">
      <c r="A895" s="812"/>
      <c r="B895" s="822"/>
      <c r="C895" s="981" t="s">
        <v>220</v>
      </c>
      <c r="D895" s="982"/>
      <c r="E895" s="982"/>
      <c r="F895" s="983"/>
      <c r="G895" s="674"/>
    </row>
    <row r="896" spans="1:7" x14ac:dyDescent="0.2">
      <c r="A896" s="799"/>
      <c r="B896" s="669" t="s">
        <v>117</v>
      </c>
      <c r="C896" s="762" t="s">
        <v>171</v>
      </c>
      <c r="D896" s="763" t="s">
        <v>172</v>
      </c>
      <c r="E896" s="764">
        <f>'OP TAHUNAN'!G148*2</f>
        <v>3</v>
      </c>
      <c r="F896" s="816" t="s">
        <v>165</v>
      </c>
      <c r="G896" s="674"/>
    </row>
    <row r="897" spans="1:7" x14ac:dyDescent="0.2">
      <c r="A897" s="799"/>
      <c r="B897" s="676"/>
      <c r="C897" s="723" t="s">
        <v>173</v>
      </c>
      <c r="D897" s="678" t="s">
        <v>174</v>
      </c>
      <c r="E897" s="810">
        <v>55</v>
      </c>
      <c r="F897" s="732" t="s">
        <v>175</v>
      </c>
      <c r="G897" s="674"/>
    </row>
    <row r="898" spans="1:7" x14ac:dyDescent="0.2">
      <c r="A898" s="799"/>
      <c r="B898" s="676"/>
      <c r="C898" s="723" t="s">
        <v>176</v>
      </c>
      <c r="D898" s="678" t="s">
        <v>177</v>
      </c>
      <c r="E898" s="810">
        <v>10</v>
      </c>
      <c r="F898" s="732" t="s">
        <v>165</v>
      </c>
      <c r="G898" s="674"/>
    </row>
    <row r="899" spans="1:7" x14ac:dyDescent="0.2">
      <c r="A899" s="799"/>
      <c r="B899" s="676" t="s">
        <v>119</v>
      </c>
      <c r="C899" s="723" t="s">
        <v>178</v>
      </c>
      <c r="D899" s="678" t="s">
        <v>179</v>
      </c>
      <c r="E899" s="766">
        <f>'OP TAHUNAN'!H148*2</f>
        <v>0</v>
      </c>
      <c r="F899" s="732" t="s">
        <v>165</v>
      </c>
      <c r="G899" s="674"/>
    </row>
    <row r="900" spans="1:7" x14ac:dyDescent="0.2">
      <c r="A900" s="799"/>
      <c r="B900" s="676"/>
      <c r="C900" s="723" t="s">
        <v>180</v>
      </c>
      <c r="D900" s="678" t="s">
        <v>181</v>
      </c>
      <c r="E900" s="810">
        <v>45</v>
      </c>
      <c r="F900" s="732" t="s">
        <v>175</v>
      </c>
      <c r="G900" s="674"/>
    </row>
    <row r="901" spans="1:7" x14ac:dyDescent="0.2">
      <c r="A901" s="799"/>
      <c r="B901" s="676"/>
      <c r="C901" s="723" t="s">
        <v>182</v>
      </c>
      <c r="D901" s="678" t="s">
        <v>183</v>
      </c>
      <c r="E901" s="810">
        <v>55</v>
      </c>
      <c r="F901" s="732" t="s">
        <v>165</v>
      </c>
      <c r="G901" s="674"/>
    </row>
    <row r="902" spans="1:7" x14ac:dyDescent="0.2">
      <c r="A902" s="858"/>
      <c r="B902" s="676" t="s">
        <v>121</v>
      </c>
      <c r="C902" s="723" t="s">
        <v>184</v>
      </c>
      <c r="D902" s="678" t="s">
        <v>185</v>
      </c>
      <c r="E902" s="766">
        <f>'OP TAHUNAN'!I148*2</f>
        <v>0.25</v>
      </c>
      <c r="F902" s="732" t="s">
        <v>165</v>
      </c>
      <c r="G902" s="674"/>
    </row>
    <row r="903" spans="1:7" x14ac:dyDescent="0.2">
      <c r="A903" s="858"/>
      <c r="B903" s="676"/>
      <c r="C903" s="723" t="s">
        <v>186</v>
      </c>
      <c r="D903" s="678" t="s">
        <v>174</v>
      </c>
      <c r="E903" s="810">
        <v>4</v>
      </c>
      <c r="F903" s="732" t="s">
        <v>175</v>
      </c>
      <c r="G903" s="674"/>
    </row>
    <row r="904" spans="1:7" x14ac:dyDescent="0.2">
      <c r="A904" s="858"/>
      <c r="B904" s="676"/>
      <c r="C904" s="723"/>
      <c r="D904" s="678"/>
      <c r="E904" s="766"/>
      <c r="F904" s="732"/>
      <c r="G904" s="674"/>
    </row>
    <row r="905" spans="1:7" x14ac:dyDescent="0.2">
      <c r="A905" s="858"/>
      <c r="B905" s="676" t="s">
        <v>123</v>
      </c>
      <c r="C905" s="723" t="s">
        <v>188</v>
      </c>
      <c r="D905" s="767"/>
      <c r="E905" s="859"/>
      <c r="F905" s="732"/>
      <c r="G905" s="705"/>
    </row>
    <row r="906" spans="1:7" x14ac:dyDescent="0.2">
      <c r="A906" s="858"/>
      <c r="B906" s="676"/>
      <c r="C906" s="723" t="s">
        <v>255</v>
      </c>
      <c r="D906" s="678" t="s">
        <v>189</v>
      </c>
      <c r="E906" s="810">
        <v>2</v>
      </c>
      <c r="F906" s="732" t="s">
        <v>105</v>
      </c>
      <c r="G906" s="659"/>
    </row>
    <row r="907" spans="1:7" x14ac:dyDescent="0.2">
      <c r="A907" s="858"/>
      <c r="B907" s="676"/>
      <c r="C907" s="723" t="s">
        <v>39</v>
      </c>
      <c r="D907" s="678" t="s">
        <v>190</v>
      </c>
      <c r="E907" s="810">
        <v>4</v>
      </c>
      <c r="F907" s="732" t="s">
        <v>105</v>
      </c>
      <c r="G907" s="674"/>
    </row>
    <row r="908" spans="1:7" x14ac:dyDescent="0.2">
      <c r="A908" s="858"/>
      <c r="B908" s="676" t="s">
        <v>61</v>
      </c>
      <c r="C908" s="723" t="s">
        <v>251</v>
      </c>
      <c r="D908" s="678"/>
      <c r="E908" s="766"/>
      <c r="F908" s="732"/>
      <c r="G908" s="674"/>
    </row>
    <row r="909" spans="1:7" x14ac:dyDescent="0.2">
      <c r="A909" s="858"/>
      <c r="B909" s="676"/>
      <c r="C909" s="820" t="s">
        <v>252</v>
      </c>
      <c r="D909" s="678" t="s">
        <v>191</v>
      </c>
      <c r="E909" s="860">
        <v>0.25</v>
      </c>
      <c r="F909" s="732" t="s">
        <v>45</v>
      </c>
      <c r="G909" s="674"/>
    </row>
    <row r="910" spans="1:7" x14ac:dyDescent="0.2">
      <c r="A910" s="858"/>
      <c r="B910" s="676"/>
      <c r="C910" s="820" t="s">
        <v>395</v>
      </c>
      <c r="D910" s="678" t="s">
        <v>192</v>
      </c>
      <c r="E910" s="860">
        <v>1</v>
      </c>
      <c r="F910" s="732" t="s">
        <v>45</v>
      </c>
      <c r="G910" s="674"/>
    </row>
    <row r="911" spans="1:7" x14ac:dyDescent="0.2">
      <c r="A911" s="858"/>
      <c r="B911" s="676" t="s">
        <v>126</v>
      </c>
      <c r="C911" s="723" t="s">
        <v>254</v>
      </c>
      <c r="D911" s="677"/>
      <c r="E911" s="774"/>
      <c r="F911" s="732"/>
      <c r="G911" s="674"/>
    </row>
    <row r="912" spans="1:7" x14ac:dyDescent="0.2">
      <c r="A912" s="858"/>
      <c r="B912" s="676"/>
      <c r="C912" s="723" t="s">
        <v>193</v>
      </c>
      <c r="D912" s="682" t="s">
        <v>408</v>
      </c>
      <c r="E912" s="734">
        <f>E896/E897</f>
        <v>5.4545454545454543E-2</v>
      </c>
      <c r="F912" s="732" t="s">
        <v>45</v>
      </c>
      <c r="G912" s="674"/>
    </row>
    <row r="913" spans="1:7" x14ac:dyDescent="0.2">
      <c r="A913" s="858"/>
      <c r="B913" s="676"/>
      <c r="C913" s="723" t="s">
        <v>194</v>
      </c>
      <c r="D913" s="682" t="s">
        <v>409</v>
      </c>
      <c r="E913" s="734">
        <f>E899/E900</f>
        <v>0</v>
      </c>
      <c r="F913" s="732" t="s">
        <v>45</v>
      </c>
      <c r="G913" s="674"/>
    </row>
    <row r="914" spans="1:7" x14ac:dyDescent="0.2">
      <c r="A914" s="858"/>
      <c r="B914" s="676"/>
      <c r="C914" s="723" t="s">
        <v>195</v>
      </c>
      <c r="D914" s="682" t="s">
        <v>410</v>
      </c>
      <c r="E914" s="734">
        <f>E902/E903</f>
        <v>6.25E-2</v>
      </c>
      <c r="F914" s="732" t="s">
        <v>45</v>
      </c>
      <c r="G914" s="674"/>
    </row>
    <row r="915" spans="1:7" x14ac:dyDescent="0.2">
      <c r="A915" s="858"/>
      <c r="B915" s="676"/>
      <c r="C915" s="723" t="s">
        <v>197</v>
      </c>
      <c r="D915" s="724" t="s">
        <v>703</v>
      </c>
      <c r="E915" s="734">
        <f>SUM(E909:E914)</f>
        <v>1.3670454545454545</v>
      </c>
      <c r="F915" s="732" t="s">
        <v>45</v>
      </c>
      <c r="G915" s="674"/>
    </row>
    <row r="916" spans="1:7" x14ac:dyDescent="0.2">
      <c r="A916" s="858"/>
      <c r="B916" s="676"/>
      <c r="C916" s="723"/>
      <c r="D916" s="723"/>
      <c r="E916" s="734">
        <f>E915/8</f>
        <v>0.17088068181818181</v>
      </c>
      <c r="F916" s="732" t="s">
        <v>112</v>
      </c>
      <c r="G916" s="674"/>
    </row>
    <row r="917" spans="1:7" x14ac:dyDescent="0.2">
      <c r="A917" s="858"/>
      <c r="B917" s="676" t="s">
        <v>127</v>
      </c>
      <c r="C917" s="723" t="s">
        <v>203</v>
      </c>
      <c r="D917" s="723"/>
      <c r="E917" s="774"/>
      <c r="F917" s="732"/>
      <c r="G917" s="674"/>
    </row>
    <row r="918" spans="1:7" x14ac:dyDescent="0.2">
      <c r="A918" s="858"/>
      <c r="B918" s="676"/>
      <c r="C918" s="820" t="s">
        <v>204</v>
      </c>
      <c r="D918" s="723"/>
      <c r="E918" s="774"/>
      <c r="F918" s="732"/>
      <c r="G918" s="674"/>
    </row>
    <row r="919" spans="1:7" x14ac:dyDescent="0.2">
      <c r="A919" s="858"/>
      <c r="B919" s="676"/>
      <c r="C919" s="820" t="s">
        <v>205</v>
      </c>
      <c r="D919" s="723"/>
      <c r="E919" s="774"/>
      <c r="F919" s="732"/>
      <c r="G919" s="674"/>
    </row>
    <row r="920" spans="1:7" x14ac:dyDescent="0.2">
      <c r="A920" s="858"/>
      <c r="B920" s="676" t="s">
        <v>62</v>
      </c>
      <c r="C920" s="723" t="s">
        <v>276</v>
      </c>
      <c r="D920" s="723"/>
      <c r="E920" s="774"/>
      <c r="F920" s="732"/>
      <c r="G920" s="674"/>
    </row>
    <row r="921" spans="1:7" x14ac:dyDescent="0.2">
      <c r="A921" s="858"/>
      <c r="B921" s="676"/>
      <c r="C921" s="820" t="s">
        <v>207</v>
      </c>
      <c r="D921" s="678" t="s">
        <v>208</v>
      </c>
      <c r="E921" s="862">
        <v>12</v>
      </c>
      <c r="F921" s="732" t="s">
        <v>55</v>
      </c>
      <c r="G921" s="674"/>
    </row>
    <row r="922" spans="1:7" x14ac:dyDescent="0.2">
      <c r="A922" s="858"/>
      <c r="B922" s="739"/>
      <c r="C922" s="727" t="s">
        <v>209</v>
      </c>
      <c r="D922" s="728" t="s">
        <v>210</v>
      </c>
      <c r="E922" s="863">
        <v>12</v>
      </c>
      <c r="F922" s="804" t="s">
        <v>211</v>
      </c>
      <c r="G922" s="674"/>
    </row>
    <row r="923" spans="1:7" x14ac:dyDescent="0.2">
      <c r="A923" s="858"/>
      <c r="B923" s="657"/>
      <c r="C923" s="981" t="s">
        <v>24</v>
      </c>
      <c r="D923" s="982"/>
      <c r="E923" s="982"/>
      <c r="F923" s="983"/>
      <c r="G923" s="674"/>
    </row>
    <row r="924" spans="1:7" x14ac:dyDescent="0.2">
      <c r="A924" s="858"/>
      <c r="B924" s="669" t="s">
        <v>117</v>
      </c>
      <c r="C924" s="770" t="s">
        <v>188</v>
      </c>
      <c r="D924" s="771"/>
      <c r="E924" s="771"/>
      <c r="F924" s="816"/>
      <c r="G924" s="674"/>
    </row>
    <row r="925" spans="1:7" x14ac:dyDescent="0.2">
      <c r="A925" s="858"/>
      <c r="B925" s="676"/>
      <c r="C925" s="773" t="str">
        <f>C906</f>
        <v>Petugas Inspeksi</v>
      </c>
      <c r="D925" s="845" t="s">
        <v>212</v>
      </c>
      <c r="E925" s="774">
        <f>E906*E916</f>
        <v>0.34176136363636361</v>
      </c>
      <c r="F925" s="732" t="s">
        <v>37</v>
      </c>
      <c r="G925" s="674"/>
    </row>
    <row r="926" spans="1:7" x14ac:dyDescent="0.2">
      <c r="A926" s="858"/>
      <c r="B926" s="676"/>
      <c r="C926" s="773" t="s">
        <v>39</v>
      </c>
      <c r="D926" s="845" t="s">
        <v>213</v>
      </c>
      <c r="E926" s="774">
        <f>E916*E907</f>
        <v>0.68352272727272723</v>
      </c>
      <c r="F926" s="732" t="s">
        <v>37</v>
      </c>
      <c r="G926" s="674"/>
    </row>
    <row r="927" spans="1:7" x14ac:dyDescent="0.2">
      <c r="A927" s="858"/>
      <c r="B927" s="676" t="s">
        <v>119</v>
      </c>
      <c r="C927" s="723" t="s">
        <v>214</v>
      </c>
      <c r="D927" s="724"/>
      <c r="E927" s="732"/>
      <c r="F927" s="732"/>
      <c r="G927" s="674"/>
    </row>
    <row r="928" spans="1:7" x14ac:dyDescent="0.2">
      <c r="A928" s="858"/>
      <c r="B928" s="676"/>
      <c r="C928" s="677" t="s">
        <v>215</v>
      </c>
      <c r="D928" s="776" t="s">
        <v>216</v>
      </c>
      <c r="E928" s="683">
        <f>E896/E898</f>
        <v>0.3</v>
      </c>
      <c r="F928" s="732" t="s">
        <v>107</v>
      </c>
      <c r="G928" s="674"/>
    </row>
    <row r="929" spans="1:7" x14ac:dyDescent="0.2">
      <c r="A929" s="858"/>
      <c r="B929" s="676"/>
      <c r="C929" s="677" t="s">
        <v>217</v>
      </c>
      <c r="D929" s="776" t="s">
        <v>218</v>
      </c>
      <c r="E929" s="683">
        <f>E899/E901</f>
        <v>0</v>
      </c>
      <c r="F929" s="732" t="s">
        <v>107</v>
      </c>
      <c r="G929" s="674"/>
    </row>
    <row r="930" spans="1:7" x14ac:dyDescent="0.2">
      <c r="A930" s="858"/>
      <c r="B930" s="676" t="s">
        <v>121</v>
      </c>
      <c r="C930" s="677" t="s">
        <v>276</v>
      </c>
      <c r="D930" s="845"/>
      <c r="E930" s="734"/>
      <c r="F930" s="732"/>
      <c r="G930" s="674"/>
    </row>
    <row r="931" spans="1:7" x14ac:dyDescent="0.2">
      <c r="A931" s="858"/>
      <c r="B931" s="676"/>
      <c r="C931" s="677" t="s">
        <v>287</v>
      </c>
      <c r="D931" s="845" t="s">
        <v>289</v>
      </c>
      <c r="E931" s="734">
        <f>E921/500</f>
        <v>2.4E-2</v>
      </c>
      <c r="F931" s="732" t="s">
        <v>284</v>
      </c>
      <c r="G931" s="674"/>
    </row>
    <row r="932" spans="1:7" x14ac:dyDescent="0.2">
      <c r="A932" s="858"/>
      <c r="B932" s="676"/>
      <c r="C932" s="677" t="s">
        <v>288</v>
      </c>
      <c r="D932" s="845" t="s">
        <v>290</v>
      </c>
      <c r="E932" s="734">
        <f>E922/30</f>
        <v>0.4</v>
      </c>
      <c r="F932" s="732" t="s">
        <v>109</v>
      </c>
      <c r="G932" s="674"/>
    </row>
    <row r="933" spans="1:7" x14ac:dyDescent="0.2">
      <c r="A933" s="858"/>
      <c r="B933" s="676" t="s">
        <v>121</v>
      </c>
      <c r="C933" s="677" t="s">
        <v>203</v>
      </c>
      <c r="D933" s="682" t="s">
        <v>219</v>
      </c>
      <c r="E933" s="683">
        <f>(E926+E925)/365</f>
        <v>2.8089975093399749E-3</v>
      </c>
      <c r="F933" s="732" t="s">
        <v>43</v>
      </c>
      <c r="G933" s="674"/>
    </row>
    <row r="934" spans="1:7" x14ac:dyDescent="0.2">
      <c r="A934" s="864"/>
      <c r="B934" s="865"/>
      <c r="C934" s="865">
        <f>C1904</f>
        <v>0</v>
      </c>
      <c r="D934" s="865"/>
      <c r="E934" s="865"/>
      <c r="F934" s="865"/>
      <c r="G934" s="659"/>
    </row>
    <row r="935" spans="1:7" ht="13.5" thickBot="1" x14ac:dyDescent="0.25">
      <c r="A935" s="972" t="s">
        <v>685</v>
      </c>
      <c r="B935" s="973"/>
      <c r="C935" s="973"/>
      <c r="D935" s="973"/>
      <c r="E935" s="973"/>
      <c r="F935" s="974"/>
      <c r="G935" s="674"/>
    </row>
    <row r="936" spans="1:7" x14ac:dyDescent="0.2">
      <c r="A936" s="848"/>
      <c r="B936" s="866"/>
      <c r="C936" s="866"/>
      <c r="D936" s="866"/>
      <c r="E936" s="866"/>
      <c r="F936" s="866"/>
      <c r="G936" s="674"/>
    </row>
    <row r="937" spans="1:7" ht="13.5" thickBot="1" x14ac:dyDescent="0.25">
      <c r="A937" s="976" t="s">
        <v>566</v>
      </c>
      <c r="B937" s="976"/>
      <c r="C937" s="977" t="s">
        <v>554</v>
      </c>
      <c r="D937" s="977"/>
      <c r="E937" s="977"/>
      <c r="F937" s="977"/>
      <c r="G937" s="674"/>
    </row>
    <row r="938" spans="1:7" x14ac:dyDescent="0.2">
      <c r="A938" s="986" t="s">
        <v>21</v>
      </c>
      <c r="B938" s="987"/>
      <c r="C938" s="662" t="s">
        <v>22</v>
      </c>
      <c r="D938" s="662" t="s">
        <v>57</v>
      </c>
      <c r="E938" s="663" t="s">
        <v>407</v>
      </c>
      <c r="F938" s="664" t="s">
        <v>23</v>
      </c>
      <c r="G938" s="674"/>
    </row>
    <row r="939" spans="1:7" x14ac:dyDescent="0.2">
      <c r="A939" s="812"/>
      <c r="B939" s="822"/>
      <c r="C939" s="981" t="s">
        <v>220</v>
      </c>
      <c r="D939" s="982"/>
      <c r="E939" s="982"/>
      <c r="F939" s="983"/>
      <c r="G939" s="674"/>
    </row>
    <row r="940" spans="1:7" x14ac:dyDescent="0.2">
      <c r="A940" s="799"/>
      <c r="B940" s="669" t="s">
        <v>117</v>
      </c>
      <c r="C940" s="762" t="s">
        <v>171</v>
      </c>
      <c r="D940" s="763" t="s">
        <v>172</v>
      </c>
      <c r="E940" s="764">
        <f>'OP TAHUNAN'!G149*2</f>
        <v>2</v>
      </c>
      <c r="F940" s="816" t="s">
        <v>165</v>
      </c>
      <c r="G940" s="674"/>
    </row>
    <row r="941" spans="1:7" x14ac:dyDescent="0.2">
      <c r="A941" s="799"/>
      <c r="B941" s="676"/>
      <c r="C941" s="723" t="s">
        <v>173</v>
      </c>
      <c r="D941" s="678" t="s">
        <v>174</v>
      </c>
      <c r="E941" s="810">
        <v>55</v>
      </c>
      <c r="F941" s="732" t="s">
        <v>175</v>
      </c>
      <c r="G941" s="674"/>
    </row>
    <row r="942" spans="1:7" x14ac:dyDescent="0.2">
      <c r="A942" s="799"/>
      <c r="B942" s="676"/>
      <c r="C942" s="723" t="s">
        <v>176</v>
      </c>
      <c r="D942" s="678" t="s">
        <v>177</v>
      </c>
      <c r="E942" s="810">
        <v>10</v>
      </c>
      <c r="F942" s="732" t="s">
        <v>165</v>
      </c>
      <c r="G942" s="674"/>
    </row>
    <row r="943" spans="1:7" x14ac:dyDescent="0.2">
      <c r="A943" s="799"/>
      <c r="B943" s="676" t="s">
        <v>119</v>
      </c>
      <c r="C943" s="723" t="s">
        <v>178</v>
      </c>
      <c r="D943" s="678" t="s">
        <v>179</v>
      </c>
      <c r="E943" s="766">
        <f>'OP TAHUNAN'!H149*2</f>
        <v>0</v>
      </c>
      <c r="F943" s="732" t="s">
        <v>165</v>
      </c>
      <c r="G943" s="674"/>
    </row>
    <row r="944" spans="1:7" x14ac:dyDescent="0.2">
      <c r="A944" s="799"/>
      <c r="B944" s="676"/>
      <c r="C944" s="723" t="s">
        <v>180</v>
      </c>
      <c r="D944" s="678" t="s">
        <v>181</v>
      </c>
      <c r="E944" s="810">
        <v>45</v>
      </c>
      <c r="F944" s="732" t="s">
        <v>175</v>
      </c>
      <c r="G944" s="674"/>
    </row>
    <row r="945" spans="1:7" x14ac:dyDescent="0.2">
      <c r="A945" s="799"/>
      <c r="B945" s="676"/>
      <c r="C945" s="723" t="s">
        <v>182</v>
      </c>
      <c r="D945" s="678" t="s">
        <v>183</v>
      </c>
      <c r="E945" s="810">
        <v>55</v>
      </c>
      <c r="F945" s="732" t="s">
        <v>165</v>
      </c>
      <c r="G945" s="674"/>
    </row>
    <row r="946" spans="1:7" x14ac:dyDescent="0.2">
      <c r="A946" s="858"/>
      <c r="B946" s="676" t="s">
        <v>121</v>
      </c>
      <c r="C946" s="723" t="s">
        <v>184</v>
      </c>
      <c r="D946" s="678" t="s">
        <v>185</v>
      </c>
      <c r="E946" s="766">
        <f>'OP TAHUNAN'!I149*2</f>
        <v>0.2</v>
      </c>
      <c r="F946" s="732" t="s">
        <v>165</v>
      </c>
      <c r="G946" s="674"/>
    </row>
    <row r="947" spans="1:7" x14ac:dyDescent="0.2">
      <c r="A947" s="858"/>
      <c r="B947" s="676"/>
      <c r="C947" s="723" t="s">
        <v>186</v>
      </c>
      <c r="D947" s="678" t="s">
        <v>174</v>
      </c>
      <c r="E947" s="810">
        <v>4</v>
      </c>
      <c r="F947" s="732" t="s">
        <v>175</v>
      </c>
      <c r="G947" s="705"/>
    </row>
    <row r="948" spans="1:7" x14ac:dyDescent="0.2">
      <c r="A948" s="858"/>
      <c r="B948" s="676"/>
      <c r="C948" s="723"/>
      <c r="D948" s="678"/>
      <c r="E948" s="766"/>
      <c r="F948" s="732"/>
      <c r="G948" s="659"/>
    </row>
    <row r="949" spans="1:7" x14ac:dyDescent="0.2">
      <c r="A949" s="858"/>
      <c r="B949" s="676" t="s">
        <v>123</v>
      </c>
      <c r="C949" s="723" t="s">
        <v>188</v>
      </c>
      <c r="D949" s="767"/>
      <c r="E949" s="859"/>
      <c r="F949" s="732"/>
      <c r="G949" s="674"/>
    </row>
    <row r="950" spans="1:7" x14ac:dyDescent="0.2">
      <c r="A950" s="858"/>
      <c r="B950" s="676"/>
      <c r="C950" s="723" t="s">
        <v>255</v>
      </c>
      <c r="D950" s="678" t="s">
        <v>189</v>
      </c>
      <c r="E950" s="810">
        <v>3</v>
      </c>
      <c r="F950" s="732" t="s">
        <v>105</v>
      </c>
      <c r="G950" s="674"/>
    </row>
    <row r="951" spans="1:7" x14ac:dyDescent="0.2">
      <c r="A951" s="858"/>
      <c r="B951" s="676"/>
      <c r="C951" s="723" t="s">
        <v>39</v>
      </c>
      <c r="D951" s="678" t="s">
        <v>190</v>
      </c>
      <c r="E951" s="810">
        <v>6</v>
      </c>
      <c r="F951" s="732" t="s">
        <v>105</v>
      </c>
      <c r="G951" s="674"/>
    </row>
    <row r="952" spans="1:7" x14ac:dyDescent="0.2">
      <c r="A952" s="858"/>
      <c r="B952" s="676" t="s">
        <v>61</v>
      </c>
      <c r="C952" s="723" t="s">
        <v>251</v>
      </c>
      <c r="D952" s="678"/>
      <c r="E952" s="766"/>
      <c r="F952" s="732"/>
      <c r="G952" s="674"/>
    </row>
    <row r="953" spans="1:7" x14ac:dyDescent="0.2">
      <c r="A953" s="858"/>
      <c r="B953" s="676"/>
      <c r="C953" s="820" t="s">
        <v>252</v>
      </c>
      <c r="D953" s="678" t="s">
        <v>191</v>
      </c>
      <c r="E953" s="860">
        <v>0.25</v>
      </c>
      <c r="F953" s="732" t="s">
        <v>45</v>
      </c>
      <c r="G953" s="674"/>
    </row>
    <row r="954" spans="1:7" x14ac:dyDescent="0.2">
      <c r="A954" s="858"/>
      <c r="B954" s="676"/>
      <c r="C954" s="820" t="s">
        <v>395</v>
      </c>
      <c r="D954" s="678" t="s">
        <v>192</v>
      </c>
      <c r="E954" s="860">
        <v>1</v>
      </c>
      <c r="F954" s="732" t="s">
        <v>45</v>
      </c>
      <c r="G954" s="674"/>
    </row>
    <row r="955" spans="1:7" x14ac:dyDescent="0.2">
      <c r="A955" s="858"/>
      <c r="B955" s="676" t="s">
        <v>126</v>
      </c>
      <c r="C955" s="723" t="s">
        <v>254</v>
      </c>
      <c r="D955" s="677"/>
      <c r="E955" s="774"/>
      <c r="F955" s="732"/>
      <c r="G955" s="674"/>
    </row>
    <row r="956" spans="1:7" x14ac:dyDescent="0.2">
      <c r="A956" s="858"/>
      <c r="B956" s="676"/>
      <c r="C956" s="723" t="s">
        <v>193</v>
      </c>
      <c r="D956" s="682" t="s">
        <v>408</v>
      </c>
      <c r="E956" s="734">
        <f>E940/E941</f>
        <v>3.6363636363636362E-2</v>
      </c>
      <c r="F956" s="732" t="s">
        <v>45</v>
      </c>
      <c r="G956" s="674"/>
    </row>
    <row r="957" spans="1:7" x14ac:dyDescent="0.2">
      <c r="A957" s="858"/>
      <c r="B957" s="676"/>
      <c r="C957" s="723" t="s">
        <v>194</v>
      </c>
      <c r="D957" s="682" t="s">
        <v>409</v>
      </c>
      <c r="E957" s="734">
        <f>E943/E944</f>
        <v>0</v>
      </c>
      <c r="F957" s="732" t="s">
        <v>45</v>
      </c>
      <c r="G957" s="674"/>
    </row>
    <row r="958" spans="1:7" x14ac:dyDescent="0.2">
      <c r="A958" s="858"/>
      <c r="B958" s="676"/>
      <c r="C958" s="723" t="s">
        <v>195</v>
      </c>
      <c r="D958" s="682" t="s">
        <v>410</v>
      </c>
      <c r="E958" s="734">
        <f>E946/E947</f>
        <v>0.05</v>
      </c>
      <c r="F958" s="732" t="s">
        <v>45</v>
      </c>
      <c r="G958" s="674"/>
    </row>
    <row r="959" spans="1:7" x14ac:dyDescent="0.2">
      <c r="A959" s="858"/>
      <c r="B959" s="676"/>
      <c r="C959" s="723" t="s">
        <v>197</v>
      </c>
      <c r="D959" s="724" t="s">
        <v>703</v>
      </c>
      <c r="E959" s="734">
        <f>SUM(E953:E958)</f>
        <v>1.3363636363636364</v>
      </c>
      <c r="F959" s="732" t="s">
        <v>45</v>
      </c>
      <c r="G959" s="674"/>
    </row>
    <row r="960" spans="1:7" x14ac:dyDescent="0.2">
      <c r="A960" s="858"/>
      <c r="B960" s="676"/>
      <c r="C960" s="723"/>
      <c r="D960" s="723"/>
      <c r="E960" s="734">
        <f>E959/8</f>
        <v>0.16704545454545455</v>
      </c>
      <c r="F960" s="732" t="s">
        <v>112</v>
      </c>
      <c r="G960" s="674"/>
    </row>
    <row r="961" spans="1:7" x14ac:dyDescent="0.2">
      <c r="A961" s="858"/>
      <c r="B961" s="676" t="s">
        <v>127</v>
      </c>
      <c r="C961" s="723" t="s">
        <v>203</v>
      </c>
      <c r="D961" s="723"/>
      <c r="E961" s="774"/>
      <c r="F961" s="732"/>
      <c r="G961" s="674"/>
    </row>
    <row r="962" spans="1:7" x14ac:dyDescent="0.2">
      <c r="A962" s="858"/>
      <c r="B962" s="676"/>
      <c r="C962" s="820" t="s">
        <v>204</v>
      </c>
      <c r="D962" s="723"/>
      <c r="E962" s="774"/>
      <c r="F962" s="732"/>
      <c r="G962" s="674"/>
    </row>
    <row r="963" spans="1:7" x14ac:dyDescent="0.2">
      <c r="A963" s="858"/>
      <c r="B963" s="676"/>
      <c r="C963" s="820" t="s">
        <v>205</v>
      </c>
      <c r="D963" s="723"/>
      <c r="E963" s="774"/>
      <c r="F963" s="732"/>
      <c r="G963" s="674"/>
    </row>
    <row r="964" spans="1:7" x14ac:dyDescent="0.2">
      <c r="A964" s="858"/>
      <c r="B964" s="676" t="s">
        <v>62</v>
      </c>
      <c r="C964" s="723" t="s">
        <v>276</v>
      </c>
      <c r="D964" s="723"/>
      <c r="E964" s="774"/>
      <c r="F964" s="732"/>
      <c r="G964" s="674"/>
    </row>
    <row r="965" spans="1:7" x14ac:dyDescent="0.2">
      <c r="A965" s="858"/>
      <c r="B965" s="676"/>
      <c r="C965" s="820" t="s">
        <v>207</v>
      </c>
      <c r="D965" s="678" t="s">
        <v>208</v>
      </c>
      <c r="E965" s="862">
        <v>18</v>
      </c>
      <c r="F965" s="732" t="s">
        <v>55</v>
      </c>
      <c r="G965" s="674"/>
    </row>
    <row r="966" spans="1:7" x14ac:dyDescent="0.2">
      <c r="A966" s="858"/>
      <c r="B966" s="739"/>
      <c r="C966" s="727" t="s">
        <v>209</v>
      </c>
      <c r="D966" s="728" t="s">
        <v>210</v>
      </c>
      <c r="E966" s="863">
        <v>18</v>
      </c>
      <c r="F966" s="804" t="s">
        <v>211</v>
      </c>
      <c r="G966" s="674"/>
    </row>
    <row r="967" spans="1:7" x14ac:dyDescent="0.2">
      <c r="A967" s="858"/>
      <c r="B967" s="657"/>
      <c r="C967" s="981" t="s">
        <v>24</v>
      </c>
      <c r="D967" s="982"/>
      <c r="E967" s="982"/>
      <c r="F967" s="983"/>
      <c r="G967" s="674"/>
    </row>
    <row r="968" spans="1:7" x14ac:dyDescent="0.2">
      <c r="A968" s="858"/>
      <c r="B968" s="669" t="s">
        <v>117</v>
      </c>
      <c r="C968" s="770" t="s">
        <v>188</v>
      </c>
      <c r="D968" s="771"/>
      <c r="E968" s="771"/>
      <c r="F968" s="816"/>
      <c r="G968" s="674"/>
    </row>
    <row r="969" spans="1:7" x14ac:dyDescent="0.2">
      <c r="A969" s="858"/>
      <c r="B969" s="676"/>
      <c r="C969" s="773" t="str">
        <f>C950</f>
        <v>Petugas Inspeksi</v>
      </c>
      <c r="D969" s="845" t="s">
        <v>212</v>
      </c>
      <c r="E969" s="774">
        <f>E950*E960</f>
        <v>0.50113636363636371</v>
      </c>
      <c r="F969" s="732" t="s">
        <v>37</v>
      </c>
      <c r="G969" s="674"/>
    </row>
    <row r="970" spans="1:7" x14ac:dyDescent="0.2">
      <c r="A970" s="858"/>
      <c r="B970" s="676"/>
      <c r="C970" s="773" t="s">
        <v>39</v>
      </c>
      <c r="D970" s="845" t="s">
        <v>213</v>
      </c>
      <c r="E970" s="774">
        <f>E960*E951</f>
        <v>1.0022727272727274</v>
      </c>
      <c r="F970" s="732" t="s">
        <v>37</v>
      </c>
      <c r="G970" s="674"/>
    </row>
    <row r="971" spans="1:7" x14ac:dyDescent="0.2">
      <c r="A971" s="858"/>
      <c r="B971" s="676" t="s">
        <v>119</v>
      </c>
      <c r="C971" s="723" t="s">
        <v>214</v>
      </c>
      <c r="D971" s="724"/>
      <c r="E971" s="732"/>
      <c r="F971" s="732"/>
      <c r="G971" s="674"/>
    </row>
    <row r="972" spans="1:7" x14ac:dyDescent="0.2">
      <c r="A972" s="858"/>
      <c r="B972" s="676"/>
      <c r="C972" s="677" t="s">
        <v>215</v>
      </c>
      <c r="D972" s="776" t="s">
        <v>216</v>
      </c>
      <c r="E972" s="683">
        <f>E940/E942</f>
        <v>0.2</v>
      </c>
      <c r="F972" s="732" t="s">
        <v>107</v>
      </c>
      <c r="G972" s="674"/>
    </row>
    <row r="973" spans="1:7" x14ac:dyDescent="0.2">
      <c r="A973" s="858"/>
      <c r="B973" s="676"/>
      <c r="C973" s="677" t="s">
        <v>217</v>
      </c>
      <c r="D973" s="776" t="s">
        <v>218</v>
      </c>
      <c r="E973" s="683">
        <f>E943/E945</f>
        <v>0</v>
      </c>
      <c r="F973" s="732" t="s">
        <v>107</v>
      </c>
      <c r="G973" s="674"/>
    </row>
    <row r="974" spans="1:7" x14ac:dyDescent="0.2">
      <c r="A974" s="858"/>
      <c r="B974" s="676" t="s">
        <v>121</v>
      </c>
      <c r="C974" s="677" t="s">
        <v>276</v>
      </c>
      <c r="D974" s="845"/>
      <c r="E974" s="734"/>
      <c r="F974" s="732"/>
      <c r="G974" s="674"/>
    </row>
    <row r="975" spans="1:7" x14ac:dyDescent="0.2">
      <c r="A975" s="858"/>
      <c r="B975" s="676"/>
      <c r="C975" s="677" t="s">
        <v>287</v>
      </c>
      <c r="D975" s="845" t="s">
        <v>289</v>
      </c>
      <c r="E975" s="734">
        <f>E965/500</f>
        <v>3.5999999999999997E-2</v>
      </c>
      <c r="F975" s="732" t="s">
        <v>284</v>
      </c>
      <c r="G975" s="674"/>
    </row>
    <row r="976" spans="1:7" x14ac:dyDescent="0.2">
      <c r="A976" s="858"/>
      <c r="B976" s="676"/>
      <c r="C976" s="677" t="s">
        <v>288</v>
      </c>
      <c r="D976" s="845" t="s">
        <v>290</v>
      </c>
      <c r="E976" s="734">
        <f>E966/30</f>
        <v>0.6</v>
      </c>
      <c r="F976" s="732" t="s">
        <v>109</v>
      </c>
      <c r="G976" s="674"/>
    </row>
    <row r="977" spans="1:7" x14ac:dyDescent="0.2">
      <c r="A977" s="858"/>
      <c r="B977" s="676" t="s">
        <v>121</v>
      </c>
      <c r="C977" s="677" t="s">
        <v>203</v>
      </c>
      <c r="D977" s="682" t="s">
        <v>219</v>
      </c>
      <c r="E977" s="683">
        <f>(E970+E969)/365</f>
        <v>4.1189290161892907E-3</v>
      </c>
      <c r="F977" s="732" t="s">
        <v>43</v>
      </c>
      <c r="G977" s="659"/>
    </row>
    <row r="978" spans="1:7" x14ac:dyDescent="0.2">
      <c r="A978" s="864"/>
      <c r="B978" s="865"/>
      <c r="C978" s="865">
        <f>C1946</f>
        <v>0</v>
      </c>
      <c r="D978" s="865"/>
      <c r="E978" s="865"/>
      <c r="F978" s="865"/>
      <c r="G978" s="674"/>
    </row>
    <row r="979" spans="1:7" ht="13.5" thickBot="1" x14ac:dyDescent="0.25">
      <c r="A979" s="972" t="s">
        <v>685</v>
      </c>
      <c r="B979" s="973"/>
      <c r="C979" s="973"/>
      <c r="D979" s="973"/>
      <c r="E979" s="973"/>
      <c r="F979" s="974"/>
      <c r="G979" s="674"/>
    </row>
    <row r="980" spans="1:7" x14ac:dyDescent="0.2">
      <c r="A980" s="869"/>
      <c r="B980" s="870"/>
      <c r="C980" s="871"/>
      <c r="D980" s="872"/>
      <c r="E980" s="873"/>
      <c r="F980" s="874"/>
      <c r="G980" s="674"/>
    </row>
    <row r="981" spans="1:7" ht="13.5" thickBot="1" x14ac:dyDescent="0.25">
      <c r="A981" s="976" t="s">
        <v>567</v>
      </c>
      <c r="B981" s="976"/>
      <c r="C981" s="977" t="s">
        <v>557</v>
      </c>
      <c r="D981" s="977"/>
      <c r="E981" s="977"/>
      <c r="F981" s="977"/>
      <c r="G981" s="674"/>
    </row>
    <row r="982" spans="1:7" x14ac:dyDescent="0.2">
      <c r="A982" s="986" t="s">
        <v>21</v>
      </c>
      <c r="B982" s="987"/>
      <c r="C982" s="662" t="s">
        <v>22</v>
      </c>
      <c r="D982" s="662" t="s">
        <v>57</v>
      </c>
      <c r="E982" s="663" t="s">
        <v>407</v>
      </c>
      <c r="F982" s="664" t="s">
        <v>23</v>
      </c>
      <c r="G982" s="674"/>
    </row>
    <row r="983" spans="1:7" x14ac:dyDescent="0.2">
      <c r="A983" s="812"/>
      <c r="B983" s="822"/>
      <c r="C983" s="981" t="s">
        <v>220</v>
      </c>
      <c r="D983" s="982"/>
      <c r="E983" s="982"/>
      <c r="F983" s="983"/>
      <c r="G983" s="674"/>
    </row>
    <row r="984" spans="1:7" x14ac:dyDescent="0.2">
      <c r="A984" s="799"/>
      <c r="B984" s="669" t="s">
        <v>117</v>
      </c>
      <c r="C984" s="762" t="s">
        <v>171</v>
      </c>
      <c r="D984" s="763" t="s">
        <v>172</v>
      </c>
      <c r="E984" s="764">
        <f>'OP TAHUNAN'!G150*2</f>
        <v>6</v>
      </c>
      <c r="F984" s="816" t="s">
        <v>165</v>
      </c>
      <c r="G984" s="674"/>
    </row>
    <row r="985" spans="1:7" x14ac:dyDescent="0.2">
      <c r="A985" s="799"/>
      <c r="B985" s="676"/>
      <c r="C985" s="723" t="s">
        <v>173</v>
      </c>
      <c r="D985" s="678" t="s">
        <v>174</v>
      </c>
      <c r="E985" s="810">
        <v>55</v>
      </c>
      <c r="F985" s="732" t="s">
        <v>175</v>
      </c>
      <c r="G985" s="674"/>
    </row>
    <row r="986" spans="1:7" x14ac:dyDescent="0.2">
      <c r="A986" s="799"/>
      <c r="B986" s="676"/>
      <c r="C986" s="723" t="s">
        <v>176</v>
      </c>
      <c r="D986" s="678" t="s">
        <v>177</v>
      </c>
      <c r="E986" s="810">
        <v>10</v>
      </c>
      <c r="F986" s="732" t="s">
        <v>165</v>
      </c>
      <c r="G986" s="674"/>
    </row>
    <row r="987" spans="1:7" x14ac:dyDescent="0.2">
      <c r="A987" s="799"/>
      <c r="B987" s="676" t="s">
        <v>119</v>
      </c>
      <c r="C987" s="723" t="s">
        <v>178</v>
      </c>
      <c r="D987" s="678" t="s">
        <v>179</v>
      </c>
      <c r="E987" s="766">
        <f>'OP TAHUNAN'!H150*2</f>
        <v>0</v>
      </c>
      <c r="F987" s="732" t="s">
        <v>165</v>
      </c>
      <c r="G987" s="674"/>
    </row>
    <row r="988" spans="1:7" x14ac:dyDescent="0.2">
      <c r="A988" s="799"/>
      <c r="B988" s="676"/>
      <c r="C988" s="723" t="s">
        <v>180</v>
      </c>
      <c r="D988" s="678" t="s">
        <v>181</v>
      </c>
      <c r="E988" s="810">
        <v>45</v>
      </c>
      <c r="F988" s="732" t="s">
        <v>175</v>
      </c>
      <c r="G988" s="674"/>
    </row>
    <row r="989" spans="1:7" x14ac:dyDescent="0.2">
      <c r="A989" s="799"/>
      <c r="B989" s="676"/>
      <c r="C989" s="723" t="s">
        <v>182</v>
      </c>
      <c r="D989" s="678" t="s">
        <v>183</v>
      </c>
      <c r="E989" s="810">
        <v>55</v>
      </c>
      <c r="F989" s="732" t="s">
        <v>165</v>
      </c>
      <c r="G989" s="674"/>
    </row>
    <row r="990" spans="1:7" x14ac:dyDescent="0.2">
      <c r="A990" s="858"/>
      <c r="B990" s="676" t="s">
        <v>121</v>
      </c>
      <c r="C990" s="723" t="s">
        <v>184</v>
      </c>
      <c r="D990" s="678" t="s">
        <v>185</v>
      </c>
      <c r="E990" s="766">
        <f>'OP TAHUNAN'!I150*2</f>
        <v>0.05</v>
      </c>
      <c r="F990" s="732" t="s">
        <v>165</v>
      </c>
      <c r="G990" s="674"/>
    </row>
    <row r="991" spans="1:7" x14ac:dyDescent="0.2">
      <c r="A991" s="858"/>
      <c r="B991" s="676"/>
      <c r="C991" s="723" t="s">
        <v>186</v>
      </c>
      <c r="D991" s="678" t="s">
        <v>174</v>
      </c>
      <c r="E991" s="810">
        <v>4</v>
      </c>
      <c r="F991" s="732" t="s">
        <v>175</v>
      </c>
      <c r="G991" s="797"/>
    </row>
    <row r="992" spans="1:7" x14ac:dyDescent="0.2">
      <c r="A992" s="858"/>
      <c r="B992" s="676"/>
      <c r="C992" s="723"/>
      <c r="D992" s="678"/>
      <c r="E992" s="766"/>
      <c r="F992" s="732"/>
      <c r="G992" s="775"/>
    </row>
    <row r="993" spans="1:7" x14ac:dyDescent="0.2">
      <c r="A993" s="858"/>
      <c r="B993" s="676" t="s">
        <v>123</v>
      </c>
      <c r="C993" s="723" t="s">
        <v>188</v>
      </c>
      <c r="D993" s="767"/>
      <c r="E993" s="859"/>
      <c r="F993" s="732"/>
      <c r="G993" s="674"/>
    </row>
    <row r="994" spans="1:7" x14ac:dyDescent="0.2">
      <c r="A994" s="858"/>
      <c r="B994" s="676"/>
      <c r="C994" s="723" t="s">
        <v>255</v>
      </c>
      <c r="D994" s="678" t="s">
        <v>189</v>
      </c>
      <c r="E994" s="810">
        <v>3</v>
      </c>
      <c r="F994" s="732" t="s">
        <v>105</v>
      </c>
      <c r="G994" s="674"/>
    </row>
    <row r="995" spans="1:7" x14ac:dyDescent="0.2">
      <c r="A995" s="858"/>
      <c r="B995" s="676"/>
      <c r="C995" s="723" t="s">
        <v>39</v>
      </c>
      <c r="D995" s="678" t="s">
        <v>190</v>
      </c>
      <c r="E995" s="810">
        <v>6</v>
      </c>
      <c r="F995" s="732" t="s">
        <v>105</v>
      </c>
      <c r="G995" s="674"/>
    </row>
    <row r="996" spans="1:7" x14ac:dyDescent="0.2">
      <c r="A996" s="858"/>
      <c r="B996" s="676" t="s">
        <v>61</v>
      </c>
      <c r="C996" s="723" t="s">
        <v>251</v>
      </c>
      <c r="D996" s="678"/>
      <c r="E996" s="766"/>
      <c r="F996" s="732"/>
      <c r="G996" s="674"/>
    </row>
    <row r="997" spans="1:7" x14ac:dyDescent="0.2">
      <c r="A997" s="858"/>
      <c r="B997" s="676"/>
      <c r="C997" s="820" t="s">
        <v>252</v>
      </c>
      <c r="D997" s="678" t="s">
        <v>191</v>
      </c>
      <c r="E997" s="860">
        <v>0.25</v>
      </c>
      <c r="F997" s="732" t="s">
        <v>45</v>
      </c>
      <c r="G997" s="674"/>
    </row>
    <row r="998" spans="1:7" x14ac:dyDescent="0.2">
      <c r="A998" s="858"/>
      <c r="B998" s="676"/>
      <c r="C998" s="820" t="s">
        <v>395</v>
      </c>
      <c r="D998" s="678" t="s">
        <v>192</v>
      </c>
      <c r="E998" s="860">
        <v>1</v>
      </c>
      <c r="F998" s="732" t="s">
        <v>45</v>
      </c>
      <c r="G998" s="674"/>
    </row>
    <row r="999" spans="1:7" x14ac:dyDescent="0.2">
      <c r="A999" s="858"/>
      <c r="B999" s="676" t="s">
        <v>126</v>
      </c>
      <c r="C999" s="723" t="s">
        <v>254</v>
      </c>
      <c r="D999" s="677"/>
      <c r="E999" s="774"/>
      <c r="F999" s="732"/>
      <c r="G999" s="674"/>
    </row>
    <row r="1000" spans="1:7" x14ac:dyDescent="0.2">
      <c r="A1000" s="858"/>
      <c r="B1000" s="676"/>
      <c r="C1000" s="723" t="s">
        <v>193</v>
      </c>
      <c r="D1000" s="682" t="s">
        <v>408</v>
      </c>
      <c r="E1000" s="734">
        <f>E984/E985</f>
        <v>0.10909090909090909</v>
      </c>
      <c r="F1000" s="732" t="s">
        <v>45</v>
      </c>
      <c r="G1000" s="674"/>
    </row>
    <row r="1001" spans="1:7" x14ac:dyDescent="0.2">
      <c r="A1001" s="858"/>
      <c r="B1001" s="676"/>
      <c r="C1001" s="723" t="s">
        <v>194</v>
      </c>
      <c r="D1001" s="682" t="s">
        <v>409</v>
      </c>
      <c r="E1001" s="734">
        <f>E987/E988</f>
        <v>0</v>
      </c>
      <c r="F1001" s="732" t="s">
        <v>45</v>
      </c>
      <c r="G1001" s="674"/>
    </row>
    <row r="1002" spans="1:7" x14ac:dyDescent="0.2">
      <c r="A1002" s="858"/>
      <c r="B1002" s="676"/>
      <c r="C1002" s="723" t="s">
        <v>195</v>
      </c>
      <c r="D1002" s="682" t="s">
        <v>410</v>
      </c>
      <c r="E1002" s="734">
        <f>E990/E991</f>
        <v>1.2500000000000001E-2</v>
      </c>
      <c r="F1002" s="732" t="s">
        <v>45</v>
      </c>
      <c r="G1002" s="674"/>
    </row>
    <row r="1003" spans="1:7" x14ac:dyDescent="0.2">
      <c r="A1003" s="858"/>
      <c r="B1003" s="676"/>
      <c r="C1003" s="723" t="s">
        <v>197</v>
      </c>
      <c r="D1003" s="724" t="s">
        <v>703</v>
      </c>
      <c r="E1003" s="734">
        <f>SUM(E997:E1002)</f>
        <v>1.3715909090909091</v>
      </c>
      <c r="F1003" s="732" t="s">
        <v>45</v>
      </c>
    </row>
    <row r="1004" spans="1:7" x14ac:dyDescent="0.2">
      <c r="A1004" s="858"/>
      <c r="B1004" s="676"/>
      <c r="C1004" s="723"/>
      <c r="D1004" s="723"/>
      <c r="E1004" s="734">
        <f>E1003/8</f>
        <v>0.17144886363636364</v>
      </c>
      <c r="F1004" s="732" t="s">
        <v>112</v>
      </c>
    </row>
    <row r="1005" spans="1:7" x14ac:dyDescent="0.2">
      <c r="A1005" s="858"/>
      <c r="B1005" s="676" t="s">
        <v>127</v>
      </c>
      <c r="C1005" s="723" t="s">
        <v>203</v>
      </c>
      <c r="D1005" s="723"/>
      <c r="E1005" s="774"/>
      <c r="F1005" s="732"/>
    </row>
    <row r="1006" spans="1:7" x14ac:dyDescent="0.2">
      <c r="A1006" s="858"/>
      <c r="B1006" s="676"/>
      <c r="C1006" s="820" t="s">
        <v>204</v>
      </c>
      <c r="D1006" s="723"/>
      <c r="E1006" s="774"/>
      <c r="F1006" s="732"/>
    </row>
    <row r="1007" spans="1:7" x14ac:dyDescent="0.2">
      <c r="A1007" s="858"/>
      <c r="B1007" s="676"/>
      <c r="C1007" s="820" t="s">
        <v>205</v>
      </c>
      <c r="D1007" s="723"/>
      <c r="E1007" s="774"/>
      <c r="F1007" s="732"/>
      <c r="G1007" s="657"/>
    </row>
    <row r="1008" spans="1:7" x14ac:dyDescent="0.2">
      <c r="A1008" s="858"/>
      <c r="B1008" s="676" t="s">
        <v>62</v>
      </c>
      <c r="C1008" s="723" t="s">
        <v>276</v>
      </c>
      <c r="D1008" s="723"/>
      <c r="E1008" s="774"/>
      <c r="F1008" s="732"/>
      <c r="G1008" s="657"/>
    </row>
    <row r="1009" spans="1:7" x14ac:dyDescent="0.2">
      <c r="A1009" s="858"/>
      <c r="B1009" s="676"/>
      <c r="C1009" s="820" t="s">
        <v>207</v>
      </c>
      <c r="D1009" s="678" t="s">
        <v>208</v>
      </c>
      <c r="E1009" s="862">
        <v>18</v>
      </c>
      <c r="F1009" s="732" t="s">
        <v>55</v>
      </c>
      <c r="G1009" s="657"/>
    </row>
    <row r="1010" spans="1:7" x14ac:dyDescent="0.2">
      <c r="A1010" s="858"/>
      <c r="B1010" s="739"/>
      <c r="C1010" s="727" t="s">
        <v>209</v>
      </c>
      <c r="D1010" s="728" t="s">
        <v>210</v>
      </c>
      <c r="E1010" s="863">
        <v>18</v>
      </c>
      <c r="F1010" s="804" t="s">
        <v>211</v>
      </c>
      <c r="G1010" s="657"/>
    </row>
    <row r="1011" spans="1:7" x14ac:dyDescent="0.2">
      <c r="A1011" s="858"/>
      <c r="B1011" s="657"/>
      <c r="C1011" s="981" t="s">
        <v>24</v>
      </c>
      <c r="D1011" s="982"/>
      <c r="E1011" s="982"/>
      <c r="F1011" s="983"/>
      <c r="G1011" s="657"/>
    </row>
    <row r="1012" spans="1:7" x14ac:dyDescent="0.2">
      <c r="A1012" s="858"/>
      <c r="B1012" s="669" t="s">
        <v>117</v>
      </c>
      <c r="C1012" s="770" t="s">
        <v>188</v>
      </c>
      <c r="D1012" s="771"/>
      <c r="E1012" s="771"/>
      <c r="F1012" s="816"/>
      <c r="G1012" s="657"/>
    </row>
    <row r="1013" spans="1:7" x14ac:dyDescent="0.2">
      <c r="A1013" s="858"/>
      <c r="B1013" s="676"/>
      <c r="C1013" s="773" t="str">
        <f>C994</f>
        <v>Petugas Inspeksi</v>
      </c>
      <c r="D1013" s="845" t="s">
        <v>212</v>
      </c>
      <c r="E1013" s="774">
        <f>E994*E1004</f>
        <v>0.51434659090909096</v>
      </c>
      <c r="F1013" s="732" t="s">
        <v>37</v>
      </c>
      <c r="G1013" s="657"/>
    </row>
    <row r="1014" spans="1:7" x14ac:dyDescent="0.2">
      <c r="A1014" s="858"/>
      <c r="B1014" s="676"/>
      <c r="C1014" s="773" t="s">
        <v>39</v>
      </c>
      <c r="D1014" s="845" t="s">
        <v>213</v>
      </c>
      <c r="E1014" s="774">
        <f>E1004*E995</f>
        <v>1.0286931818181819</v>
      </c>
      <c r="F1014" s="732" t="s">
        <v>37</v>
      </c>
      <c r="G1014" s="657"/>
    </row>
    <row r="1015" spans="1:7" x14ac:dyDescent="0.2">
      <c r="A1015" s="858"/>
      <c r="B1015" s="676" t="s">
        <v>119</v>
      </c>
      <c r="C1015" s="723" t="s">
        <v>214</v>
      </c>
      <c r="D1015" s="724"/>
      <c r="E1015" s="732"/>
      <c r="F1015" s="732"/>
      <c r="G1015" s="657"/>
    </row>
    <row r="1016" spans="1:7" x14ac:dyDescent="0.2">
      <c r="A1016" s="858"/>
      <c r="B1016" s="676"/>
      <c r="C1016" s="677" t="s">
        <v>215</v>
      </c>
      <c r="D1016" s="776" t="s">
        <v>216</v>
      </c>
      <c r="E1016" s="683">
        <f>E984/E986</f>
        <v>0.6</v>
      </c>
      <c r="F1016" s="732" t="s">
        <v>107</v>
      </c>
      <c r="G1016" s="657"/>
    </row>
    <row r="1017" spans="1:7" x14ac:dyDescent="0.2">
      <c r="A1017" s="858"/>
      <c r="B1017" s="676"/>
      <c r="C1017" s="677" t="s">
        <v>217</v>
      </c>
      <c r="D1017" s="776" t="s">
        <v>218</v>
      </c>
      <c r="E1017" s="683">
        <f>E987/E989</f>
        <v>0</v>
      </c>
      <c r="F1017" s="732" t="s">
        <v>107</v>
      </c>
      <c r="G1017" s="657"/>
    </row>
    <row r="1018" spans="1:7" x14ac:dyDescent="0.2">
      <c r="A1018" s="858"/>
      <c r="B1018" s="676" t="s">
        <v>121</v>
      </c>
      <c r="C1018" s="677" t="s">
        <v>276</v>
      </c>
      <c r="D1018" s="845"/>
      <c r="E1018" s="734"/>
      <c r="F1018" s="732"/>
      <c r="G1018" s="657"/>
    </row>
    <row r="1019" spans="1:7" x14ac:dyDescent="0.2">
      <c r="A1019" s="858"/>
      <c r="B1019" s="676"/>
      <c r="C1019" s="677" t="s">
        <v>287</v>
      </c>
      <c r="D1019" s="845" t="s">
        <v>289</v>
      </c>
      <c r="E1019" s="734">
        <f>E1009/500</f>
        <v>3.5999999999999997E-2</v>
      </c>
      <c r="F1019" s="732" t="s">
        <v>284</v>
      </c>
      <c r="G1019" s="657"/>
    </row>
    <row r="1020" spans="1:7" x14ac:dyDescent="0.2">
      <c r="A1020" s="858"/>
      <c r="B1020" s="676"/>
      <c r="C1020" s="677" t="s">
        <v>288</v>
      </c>
      <c r="D1020" s="845" t="s">
        <v>290</v>
      </c>
      <c r="E1020" s="734">
        <f>E1010/30</f>
        <v>0.6</v>
      </c>
      <c r="F1020" s="732" t="s">
        <v>109</v>
      </c>
      <c r="G1020" s="657"/>
    </row>
    <row r="1021" spans="1:7" x14ac:dyDescent="0.2">
      <c r="A1021" s="858"/>
      <c r="B1021" s="676" t="s">
        <v>121</v>
      </c>
      <c r="C1021" s="677" t="s">
        <v>203</v>
      </c>
      <c r="D1021" s="682" t="s">
        <v>219</v>
      </c>
      <c r="E1021" s="683">
        <f>(E1014+E1013)/365</f>
        <v>4.2275062266500631E-3</v>
      </c>
      <c r="F1021" s="732" t="s">
        <v>43</v>
      </c>
      <c r="G1021" s="657"/>
    </row>
    <row r="1022" spans="1:7" x14ac:dyDescent="0.2">
      <c r="A1022" s="864"/>
      <c r="B1022" s="865"/>
      <c r="C1022" s="865">
        <f>C1988</f>
        <v>0</v>
      </c>
      <c r="D1022" s="865"/>
      <c r="E1022" s="865"/>
      <c r="F1022" s="865"/>
      <c r="G1022" s="657"/>
    </row>
    <row r="1023" spans="1:7" ht="13.5" thickBot="1" x14ac:dyDescent="0.25">
      <c r="A1023" s="972" t="s">
        <v>685</v>
      </c>
      <c r="B1023" s="973"/>
      <c r="C1023" s="973"/>
      <c r="D1023" s="973"/>
      <c r="E1023" s="973"/>
      <c r="F1023" s="974"/>
      <c r="G1023" s="657"/>
    </row>
    <row r="1024" spans="1:7" x14ac:dyDescent="0.2">
      <c r="A1024" s="869"/>
      <c r="B1024" s="870"/>
      <c r="C1024" s="871"/>
      <c r="D1024" s="872"/>
      <c r="E1024" s="873"/>
      <c r="F1024" s="874"/>
      <c r="G1024" s="657"/>
    </row>
    <row r="1025" spans="1:7" ht="13.5" thickBot="1" x14ac:dyDescent="0.25">
      <c r="A1025" s="976" t="s">
        <v>568</v>
      </c>
      <c r="B1025" s="976"/>
      <c r="C1025" s="977" t="s">
        <v>558</v>
      </c>
      <c r="D1025" s="977"/>
      <c r="E1025" s="977"/>
      <c r="F1025" s="977"/>
      <c r="G1025" s="657"/>
    </row>
    <row r="1026" spans="1:7" x14ac:dyDescent="0.2">
      <c r="A1026" s="986" t="s">
        <v>21</v>
      </c>
      <c r="B1026" s="987"/>
      <c r="C1026" s="662" t="s">
        <v>22</v>
      </c>
      <c r="D1026" s="662" t="s">
        <v>57</v>
      </c>
      <c r="E1026" s="663" t="s">
        <v>407</v>
      </c>
      <c r="F1026" s="664" t="s">
        <v>23</v>
      </c>
      <c r="G1026" s="657"/>
    </row>
    <row r="1027" spans="1:7" x14ac:dyDescent="0.2">
      <c r="A1027" s="812"/>
      <c r="B1027" s="822"/>
      <c r="C1027" s="981" t="s">
        <v>220</v>
      </c>
      <c r="D1027" s="982"/>
      <c r="E1027" s="982"/>
      <c r="F1027" s="983"/>
      <c r="G1027" s="657"/>
    </row>
    <row r="1028" spans="1:7" x14ac:dyDescent="0.2">
      <c r="A1028" s="799"/>
      <c r="B1028" s="669" t="s">
        <v>117</v>
      </c>
      <c r="C1028" s="762" t="s">
        <v>171</v>
      </c>
      <c r="D1028" s="763" t="s">
        <v>172</v>
      </c>
      <c r="E1028" s="764">
        <f>'OP TAHUNAN'!G151*2</f>
        <v>0</v>
      </c>
      <c r="F1028" s="816" t="s">
        <v>165</v>
      </c>
      <c r="G1028" s="657"/>
    </row>
    <row r="1029" spans="1:7" x14ac:dyDescent="0.2">
      <c r="A1029" s="799"/>
      <c r="B1029" s="676"/>
      <c r="C1029" s="723" t="s">
        <v>173</v>
      </c>
      <c r="D1029" s="678" t="s">
        <v>174</v>
      </c>
      <c r="E1029" s="810">
        <v>55</v>
      </c>
      <c r="F1029" s="732" t="s">
        <v>175</v>
      </c>
      <c r="G1029" s="657"/>
    </row>
    <row r="1030" spans="1:7" x14ac:dyDescent="0.2">
      <c r="A1030" s="799"/>
      <c r="B1030" s="676"/>
      <c r="C1030" s="723" t="s">
        <v>176</v>
      </c>
      <c r="D1030" s="678" t="s">
        <v>177</v>
      </c>
      <c r="E1030" s="810">
        <v>10</v>
      </c>
      <c r="F1030" s="732" t="s">
        <v>165</v>
      </c>
      <c r="G1030" s="657"/>
    </row>
    <row r="1031" spans="1:7" x14ac:dyDescent="0.2">
      <c r="A1031" s="799"/>
      <c r="B1031" s="676" t="s">
        <v>119</v>
      </c>
      <c r="C1031" s="723" t="s">
        <v>178</v>
      </c>
      <c r="D1031" s="678" t="s">
        <v>179</v>
      </c>
      <c r="E1031" s="766">
        <f>'OP TAHUNAN'!H151*2</f>
        <v>0</v>
      </c>
      <c r="F1031" s="732" t="s">
        <v>165</v>
      </c>
      <c r="G1031" s="657"/>
    </row>
    <row r="1032" spans="1:7" x14ac:dyDescent="0.2">
      <c r="A1032" s="799"/>
      <c r="B1032" s="676"/>
      <c r="C1032" s="723" t="s">
        <v>180</v>
      </c>
      <c r="D1032" s="678" t="s">
        <v>181</v>
      </c>
      <c r="E1032" s="810">
        <v>45</v>
      </c>
      <c r="F1032" s="732" t="s">
        <v>175</v>
      </c>
      <c r="G1032" s="657"/>
    </row>
    <row r="1033" spans="1:7" x14ac:dyDescent="0.2">
      <c r="A1033" s="799"/>
      <c r="B1033" s="676"/>
      <c r="C1033" s="723" t="s">
        <v>182</v>
      </c>
      <c r="D1033" s="678" t="s">
        <v>183</v>
      </c>
      <c r="E1033" s="810">
        <v>55</v>
      </c>
      <c r="F1033" s="732" t="s">
        <v>165</v>
      </c>
      <c r="G1033" s="657"/>
    </row>
    <row r="1034" spans="1:7" x14ac:dyDescent="0.2">
      <c r="A1034" s="858"/>
      <c r="B1034" s="676" t="s">
        <v>121</v>
      </c>
      <c r="C1034" s="723" t="s">
        <v>184</v>
      </c>
      <c r="D1034" s="678" t="s">
        <v>185</v>
      </c>
      <c r="E1034" s="766">
        <f>'OP TAHUNAN'!I151*2</f>
        <v>0</v>
      </c>
      <c r="F1034" s="732" t="s">
        <v>165</v>
      </c>
      <c r="G1034" s="657"/>
    </row>
    <row r="1035" spans="1:7" x14ac:dyDescent="0.2">
      <c r="A1035" s="858"/>
      <c r="B1035" s="676"/>
      <c r="C1035" s="723" t="s">
        <v>186</v>
      </c>
      <c r="D1035" s="678" t="s">
        <v>174</v>
      </c>
      <c r="E1035" s="810">
        <v>4</v>
      </c>
      <c r="F1035" s="732" t="s">
        <v>175</v>
      </c>
      <c r="G1035" s="657"/>
    </row>
    <row r="1036" spans="1:7" x14ac:dyDescent="0.2">
      <c r="A1036" s="858"/>
      <c r="B1036" s="676"/>
      <c r="C1036" s="723"/>
      <c r="D1036" s="678"/>
      <c r="E1036" s="766"/>
      <c r="F1036" s="732"/>
    </row>
    <row r="1037" spans="1:7" x14ac:dyDescent="0.2">
      <c r="A1037" s="858"/>
      <c r="B1037" s="676" t="s">
        <v>123</v>
      </c>
      <c r="C1037" s="723" t="s">
        <v>188</v>
      </c>
      <c r="D1037" s="767"/>
      <c r="E1037" s="859"/>
      <c r="F1037" s="732"/>
      <c r="G1037" s="657"/>
    </row>
    <row r="1038" spans="1:7" x14ac:dyDescent="0.2">
      <c r="A1038" s="858"/>
      <c r="B1038" s="676"/>
      <c r="C1038" s="723" t="s">
        <v>255</v>
      </c>
      <c r="D1038" s="678" t="s">
        <v>189</v>
      </c>
      <c r="E1038" s="810">
        <v>2</v>
      </c>
      <c r="F1038" s="732" t="s">
        <v>105</v>
      </c>
      <c r="G1038" s="657"/>
    </row>
    <row r="1039" spans="1:7" x14ac:dyDescent="0.2">
      <c r="A1039" s="858"/>
      <c r="B1039" s="676"/>
      <c r="C1039" s="723" t="s">
        <v>39</v>
      </c>
      <c r="D1039" s="678" t="s">
        <v>190</v>
      </c>
      <c r="E1039" s="810">
        <v>4</v>
      </c>
      <c r="F1039" s="732" t="s">
        <v>105</v>
      </c>
      <c r="G1039" s="657"/>
    </row>
    <row r="1040" spans="1:7" x14ac:dyDescent="0.2">
      <c r="A1040" s="858"/>
      <c r="B1040" s="676" t="s">
        <v>61</v>
      </c>
      <c r="C1040" s="723" t="s">
        <v>251</v>
      </c>
      <c r="D1040" s="678"/>
      <c r="E1040" s="766"/>
      <c r="F1040" s="732"/>
      <c r="G1040" s="657"/>
    </row>
    <row r="1041" spans="1:7" x14ac:dyDescent="0.2">
      <c r="A1041" s="858"/>
      <c r="B1041" s="676"/>
      <c r="C1041" s="820" t="s">
        <v>252</v>
      </c>
      <c r="D1041" s="678" t="s">
        <v>191</v>
      </c>
      <c r="E1041" s="860"/>
      <c r="F1041" s="732" t="s">
        <v>45</v>
      </c>
      <c r="G1041" s="657"/>
    </row>
    <row r="1042" spans="1:7" x14ac:dyDescent="0.2">
      <c r="A1042" s="858"/>
      <c r="B1042" s="676"/>
      <c r="C1042" s="820" t="s">
        <v>395</v>
      </c>
      <c r="D1042" s="678" t="s">
        <v>192</v>
      </c>
      <c r="E1042" s="860"/>
      <c r="F1042" s="732" t="s">
        <v>45</v>
      </c>
      <c r="G1042" s="657"/>
    </row>
    <row r="1043" spans="1:7" x14ac:dyDescent="0.2">
      <c r="A1043" s="858"/>
      <c r="B1043" s="676" t="s">
        <v>126</v>
      </c>
      <c r="C1043" s="723" t="s">
        <v>254</v>
      </c>
      <c r="D1043" s="677"/>
      <c r="E1043" s="774"/>
      <c r="F1043" s="732"/>
      <c r="G1043" s="657"/>
    </row>
    <row r="1044" spans="1:7" x14ac:dyDescent="0.2">
      <c r="A1044" s="858"/>
      <c r="B1044" s="676"/>
      <c r="C1044" s="723" t="s">
        <v>193</v>
      </c>
      <c r="D1044" s="682" t="s">
        <v>408</v>
      </c>
      <c r="E1044" s="734">
        <f>E1028/E1029</f>
        <v>0</v>
      </c>
      <c r="F1044" s="732" t="s">
        <v>45</v>
      </c>
      <c r="G1044" s="657"/>
    </row>
    <row r="1045" spans="1:7" x14ac:dyDescent="0.2">
      <c r="A1045" s="858"/>
      <c r="B1045" s="676"/>
      <c r="C1045" s="723" t="s">
        <v>194</v>
      </c>
      <c r="D1045" s="682" t="s">
        <v>409</v>
      </c>
      <c r="E1045" s="734">
        <f>E1031/E1032</f>
        <v>0</v>
      </c>
      <c r="F1045" s="732" t="s">
        <v>45</v>
      </c>
      <c r="G1045" s="657"/>
    </row>
    <row r="1046" spans="1:7" x14ac:dyDescent="0.2">
      <c r="A1046" s="858"/>
      <c r="B1046" s="676"/>
      <c r="C1046" s="723" t="s">
        <v>195</v>
      </c>
      <c r="D1046" s="682" t="s">
        <v>410</v>
      </c>
      <c r="E1046" s="734">
        <f>E1034/E1035</f>
        <v>0</v>
      </c>
      <c r="F1046" s="732" t="s">
        <v>45</v>
      </c>
      <c r="G1046" s="657"/>
    </row>
    <row r="1047" spans="1:7" x14ac:dyDescent="0.2">
      <c r="A1047" s="858"/>
      <c r="B1047" s="676"/>
      <c r="C1047" s="723" t="s">
        <v>197</v>
      </c>
      <c r="D1047" s="724" t="s">
        <v>703</v>
      </c>
      <c r="E1047" s="734">
        <f>SUM(E1041:E1046)</f>
        <v>0</v>
      </c>
      <c r="F1047" s="732" t="s">
        <v>45</v>
      </c>
      <c r="G1047" s="657"/>
    </row>
    <row r="1048" spans="1:7" x14ac:dyDescent="0.2">
      <c r="A1048" s="858"/>
      <c r="B1048" s="676"/>
      <c r="C1048" s="723"/>
      <c r="D1048" s="723"/>
      <c r="E1048" s="734">
        <f>E1047/8</f>
        <v>0</v>
      </c>
      <c r="F1048" s="732" t="s">
        <v>112</v>
      </c>
      <c r="G1048" s="657"/>
    </row>
    <row r="1049" spans="1:7" x14ac:dyDescent="0.2">
      <c r="A1049" s="858"/>
      <c r="B1049" s="676" t="s">
        <v>127</v>
      </c>
      <c r="C1049" s="723" t="s">
        <v>203</v>
      </c>
      <c r="D1049" s="723"/>
      <c r="E1049" s="774"/>
      <c r="F1049" s="732"/>
      <c r="G1049" s="657"/>
    </row>
    <row r="1050" spans="1:7" x14ac:dyDescent="0.2">
      <c r="A1050" s="858"/>
      <c r="B1050" s="676"/>
      <c r="C1050" s="820" t="s">
        <v>204</v>
      </c>
      <c r="D1050" s="723"/>
      <c r="E1050" s="774"/>
      <c r="F1050" s="732"/>
      <c r="G1050" s="657"/>
    </row>
    <row r="1051" spans="1:7" x14ac:dyDescent="0.2">
      <c r="A1051" s="858"/>
      <c r="B1051" s="676"/>
      <c r="C1051" s="820" t="s">
        <v>205</v>
      </c>
      <c r="D1051" s="723"/>
      <c r="E1051" s="774"/>
      <c r="F1051" s="732"/>
      <c r="G1051" s="657"/>
    </row>
    <row r="1052" spans="1:7" x14ac:dyDescent="0.2">
      <c r="A1052" s="858"/>
      <c r="B1052" s="676" t="s">
        <v>62</v>
      </c>
      <c r="C1052" s="723" t="s">
        <v>276</v>
      </c>
      <c r="D1052" s="723"/>
      <c r="E1052" s="774"/>
      <c r="F1052" s="732"/>
      <c r="G1052" s="657"/>
    </row>
    <row r="1053" spans="1:7" x14ac:dyDescent="0.2">
      <c r="A1053" s="858"/>
      <c r="B1053" s="676"/>
      <c r="C1053" s="820" t="s">
        <v>207</v>
      </c>
      <c r="D1053" s="678" t="s">
        <v>208</v>
      </c>
      <c r="E1053" s="862">
        <v>12</v>
      </c>
      <c r="F1053" s="732" t="s">
        <v>55</v>
      </c>
      <c r="G1053" s="657"/>
    </row>
    <row r="1054" spans="1:7" x14ac:dyDescent="0.2">
      <c r="A1054" s="858"/>
      <c r="B1054" s="739"/>
      <c r="C1054" s="727" t="s">
        <v>209</v>
      </c>
      <c r="D1054" s="728" t="s">
        <v>210</v>
      </c>
      <c r="E1054" s="863">
        <v>12</v>
      </c>
      <c r="F1054" s="804" t="s">
        <v>211</v>
      </c>
      <c r="G1054" s="657"/>
    </row>
    <row r="1055" spans="1:7" x14ac:dyDescent="0.2">
      <c r="A1055" s="858"/>
      <c r="B1055" s="657"/>
      <c r="C1055" s="981" t="s">
        <v>24</v>
      </c>
      <c r="D1055" s="982"/>
      <c r="E1055" s="982"/>
      <c r="F1055" s="983"/>
      <c r="G1055" s="657"/>
    </row>
    <row r="1056" spans="1:7" x14ac:dyDescent="0.2">
      <c r="A1056" s="858"/>
      <c r="B1056" s="669" t="s">
        <v>117</v>
      </c>
      <c r="C1056" s="770" t="s">
        <v>188</v>
      </c>
      <c r="D1056" s="771"/>
      <c r="E1056" s="771"/>
      <c r="F1056" s="816"/>
      <c r="G1056" s="657"/>
    </row>
    <row r="1057" spans="1:7" x14ac:dyDescent="0.2">
      <c r="A1057" s="858"/>
      <c r="B1057" s="676"/>
      <c r="C1057" s="773" t="str">
        <f>C1038</f>
        <v>Petugas Inspeksi</v>
      </c>
      <c r="D1057" s="845" t="s">
        <v>212</v>
      </c>
      <c r="E1057" s="774">
        <f>E1038*E1048</f>
        <v>0</v>
      </c>
      <c r="F1057" s="732" t="s">
        <v>37</v>
      </c>
      <c r="G1057" s="657"/>
    </row>
    <row r="1058" spans="1:7" x14ac:dyDescent="0.2">
      <c r="A1058" s="858"/>
      <c r="B1058" s="676"/>
      <c r="C1058" s="773" t="s">
        <v>39</v>
      </c>
      <c r="D1058" s="845" t="s">
        <v>213</v>
      </c>
      <c r="E1058" s="774">
        <f>E1048*E1039</f>
        <v>0</v>
      </c>
      <c r="F1058" s="732" t="s">
        <v>37</v>
      </c>
      <c r="G1058" s="657"/>
    </row>
    <row r="1059" spans="1:7" x14ac:dyDescent="0.2">
      <c r="A1059" s="858"/>
      <c r="B1059" s="676" t="s">
        <v>119</v>
      </c>
      <c r="C1059" s="723" t="s">
        <v>214</v>
      </c>
      <c r="D1059" s="724"/>
      <c r="E1059" s="732"/>
      <c r="F1059" s="732"/>
      <c r="G1059" s="657"/>
    </row>
    <row r="1060" spans="1:7" x14ac:dyDescent="0.2">
      <c r="A1060" s="858"/>
      <c r="B1060" s="676"/>
      <c r="C1060" s="677" t="s">
        <v>215</v>
      </c>
      <c r="D1060" s="776" t="s">
        <v>216</v>
      </c>
      <c r="E1060" s="683">
        <f>E1028/E1030</f>
        <v>0</v>
      </c>
      <c r="F1060" s="732" t="s">
        <v>107</v>
      </c>
      <c r="G1060" s="657"/>
    </row>
    <row r="1061" spans="1:7" x14ac:dyDescent="0.2">
      <c r="A1061" s="858"/>
      <c r="B1061" s="676"/>
      <c r="C1061" s="677" t="s">
        <v>217</v>
      </c>
      <c r="D1061" s="776" t="s">
        <v>218</v>
      </c>
      <c r="E1061" s="683">
        <f>E1031/E1033</f>
        <v>0</v>
      </c>
      <c r="F1061" s="732" t="s">
        <v>107</v>
      </c>
      <c r="G1061" s="657"/>
    </row>
    <row r="1062" spans="1:7" x14ac:dyDescent="0.2">
      <c r="A1062" s="858"/>
      <c r="B1062" s="676" t="s">
        <v>121</v>
      </c>
      <c r="C1062" s="677" t="s">
        <v>276</v>
      </c>
      <c r="D1062" s="845"/>
      <c r="E1062" s="734"/>
      <c r="F1062" s="732"/>
      <c r="G1062" s="657"/>
    </row>
    <row r="1063" spans="1:7" x14ac:dyDescent="0.2">
      <c r="A1063" s="858"/>
      <c r="B1063" s="676"/>
      <c r="C1063" s="677" t="s">
        <v>287</v>
      </c>
      <c r="D1063" s="845" t="s">
        <v>289</v>
      </c>
      <c r="E1063" s="734">
        <f>E1053/500</f>
        <v>2.4E-2</v>
      </c>
      <c r="F1063" s="732" t="s">
        <v>284</v>
      </c>
      <c r="G1063" s="657"/>
    </row>
    <row r="1064" spans="1:7" x14ac:dyDescent="0.2">
      <c r="A1064" s="858"/>
      <c r="B1064" s="676"/>
      <c r="C1064" s="677" t="s">
        <v>288</v>
      </c>
      <c r="D1064" s="845" t="s">
        <v>290</v>
      </c>
      <c r="E1064" s="734">
        <f>E1054/30</f>
        <v>0.4</v>
      </c>
      <c r="F1064" s="732" t="s">
        <v>109</v>
      </c>
      <c r="G1064" s="657"/>
    </row>
    <row r="1065" spans="1:7" x14ac:dyDescent="0.2">
      <c r="A1065" s="858"/>
      <c r="B1065" s="676" t="s">
        <v>121</v>
      </c>
      <c r="C1065" s="677" t="s">
        <v>203</v>
      </c>
      <c r="D1065" s="682" t="s">
        <v>219</v>
      </c>
      <c r="E1065" s="683">
        <f>(E1058+E1057)/365</f>
        <v>0</v>
      </c>
      <c r="F1065" s="732" t="s">
        <v>43</v>
      </c>
      <c r="G1065" s="657"/>
    </row>
    <row r="1066" spans="1:7" x14ac:dyDescent="0.2">
      <c r="A1066" s="864"/>
      <c r="B1066" s="865"/>
      <c r="C1066" s="865">
        <f>C2030</f>
        <v>0</v>
      </c>
      <c r="D1066" s="865"/>
      <c r="E1066" s="865"/>
      <c r="F1066" s="865"/>
      <c r="G1066" s="657"/>
    </row>
    <row r="1067" spans="1:7" ht="13.5" thickBot="1" x14ac:dyDescent="0.25">
      <c r="A1067" s="972" t="s">
        <v>685</v>
      </c>
      <c r="B1067" s="973"/>
      <c r="C1067" s="973"/>
      <c r="D1067" s="973"/>
      <c r="E1067" s="973"/>
      <c r="F1067" s="974"/>
      <c r="G1067" s="657"/>
    </row>
    <row r="1068" spans="1:7" x14ac:dyDescent="0.2">
      <c r="A1068" s="869"/>
      <c r="B1068" s="870"/>
      <c r="C1068" s="871"/>
      <c r="D1068" s="872"/>
      <c r="E1068" s="873"/>
      <c r="F1068" s="874"/>
      <c r="G1068" s="657"/>
    </row>
    <row r="1069" spans="1:7" ht="13.5" thickBot="1" x14ac:dyDescent="0.25">
      <c r="A1069" s="976" t="s">
        <v>569</v>
      </c>
      <c r="B1069" s="976"/>
      <c r="C1069" s="977" t="s">
        <v>559</v>
      </c>
      <c r="D1069" s="977"/>
      <c r="E1069" s="977"/>
      <c r="F1069" s="977"/>
      <c r="G1069" s="657"/>
    </row>
    <row r="1070" spans="1:7" x14ac:dyDescent="0.2">
      <c r="A1070" s="986" t="s">
        <v>21</v>
      </c>
      <c r="B1070" s="987"/>
      <c r="C1070" s="662" t="s">
        <v>22</v>
      </c>
      <c r="D1070" s="662" t="s">
        <v>57</v>
      </c>
      <c r="E1070" s="663" t="s">
        <v>407</v>
      </c>
      <c r="F1070" s="664" t="s">
        <v>23</v>
      </c>
      <c r="G1070" s="657"/>
    </row>
    <row r="1071" spans="1:7" x14ac:dyDescent="0.2">
      <c r="A1071" s="812"/>
      <c r="B1071" s="822"/>
      <c r="C1071" s="981" t="s">
        <v>220</v>
      </c>
      <c r="D1071" s="982"/>
      <c r="E1071" s="982"/>
      <c r="F1071" s="983"/>
      <c r="G1071" s="657"/>
    </row>
    <row r="1072" spans="1:7" x14ac:dyDescent="0.2">
      <c r="A1072" s="799"/>
      <c r="B1072" s="669" t="s">
        <v>117</v>
      </c>
      <c r="C1072" s="762" t="s">
        <v>171</v>
      </c>
      <c r="D1072" s="763" t="s">
        <v>172</v>
      </c>
      <c r="E1072" s="764">
        <f>'OP TAHUNAN'!G152*2</f>
        <v>0</v>
      </c>
      <c r="F1072" s="816" t="s">
        <v>165</v>
      </c>
      <c r="G1072" s="657"/>
    </row>
    <row r="1073" spans="1:7" x14ac:dyDescent="0.2">
      <c r="A1073" s="799"/>
      <c r="B1073" s="676"/>
      <c r="C1073" s="723" t="s">
        <v>173</v>
      </c>
      <c r="D1073" s="678" t="s">
        <v>174</v>
      </c>
      <c r="E1073" s="810">
        <v>55</v>
      </c>
      <c r="F1073" s="732" t="s">
        <v>175</v>
      </c>
      <c r="G1073" s="657"/>
    </row>
    <row r="1074" spans="1:7" x14ac:dyDescent="0.2">
      <c r="A1074" s="799"/>
      <c r="B1074" s="676"/>
      <c r="C1074" s="723" t="s">
        <v>176</v>
      </c>
      <c r="D1074" s="678" t="s">
        <v>177</v>
      </c>
      <c r="E1074" s="810">
        <v>10</v>
      </c>
      <c r="F1074" s="732" t="s">
        <v>165</v>
      </c>
      <c r="G1074" s="657"/>
    </row>
    <row r="1075" spans="1:7" x14ac:dyDescent="0.2">
      <c r="A1075" s="799"/>
      <c r="B1075" s="676" t="s">
        <v>119</v>
      </c>
      <c r="C1075" s="723" t="s">
        <v>178</v>
      </c>
      <c r="D1075" s="678" t="s">
        <v>179</v>
      </c>
      <c r="E1075" s="766">
        <f>'OP TAHUNAN'!H152*2</f>
        <v>0</v>
      </c>
      <c r="F1075" s="732" t="s">
        <v>165</v>
      </c>
      <c r="G1075" s="657"/>
    </row>
    <row r="1076" spans="1:7" x14ac:dyDescent="0.2">
      <c r="A1076" s="799"/>
      <c r="B1076" s="676"/>
      <c r="C1076" s="723" t="s">
        <v>180</v>
      </c>
      <c r="D1076" s="678" t="s">
        <v>181</v>
      </c>
      <c r="E1076" s="810">
        <v>45</v>
      </c>
      <c r="F1076" s="732" t="s">
        <v>175</v>
      </c>
      <c r="G1076" s="657"/>
    </row>
    <row r="1077" spans="1:7" x14ac:dyDescent="0.2">
      <c r="A1077" s="799"/>
      <c r="B1077" s="676"/>
      <c r="C1077" s="723" t="s">
        <v>182</v>
      </c>
      <c r="D1077" s="678" t="s">
        <v>183</v>
      </c>
      <c r="E1077" s="810">
        <v>55</v>
      </c>
      <c r="F1077" s="732" t="s">
        <v>165</v>
      </c>
      <c r="G1077" s="657"/>
    </row>
    <row r="1078" spans="1:7" x14ac:dyDescent="0.2">
      <c r="A1078" s="858"/>
      <c r="B1078" s="676" t="s">
        <v>121</v>
      </c>
      <c r="C1078" s="723" t="s">
        <v>184</v>
      </c>
      <c r="D1078" s="678" t="s">
        <v>185</v>
      </c>
      <c r="E1078" s="766">
        <f>'OP TAHUNAN'!I152*2</f>
        <v>4.0000000000000001E-3</v>
      </c>
      <c r="F1078" s="732" t="s">
        <v>165</v>
      </c>
      <c r="G1078" s="657"/>
    </row>
    <row r="1079" spans="1:7" x14ac:dyDescent="0.2">
      <c r="A1079" s="858"/>
      <c r="B1079" s="676"/>
      <c r="C1079" s="723" t="s">
        <v>186</v>
      </c>
      <c r="D1079" s="678" t="s">
        <v>174</v>
      </c>
      <c r="E1079" s="810">
        <v>4</v>
      </c>
      <c r="F1079" s="732" t="s">
        <v>175</v>
      </c>
      <c r="G1079" s="657"/>
    </row>
    <row r="1080" spans="1:7" x14ac:dyDescent="0.2">
      <c r="A1080" s="858"/>
      <c r="B1080" s="676"/>
      <c r="C1080" s="723"/>
      <c r="D1080" s="678"/>
      <c r="E1080" s="766"/>
      <c r="F1080" s="732"/>
      <c r="G1080" s="657"/>
    </row>
    <row r="1081" spans="1:7" x14ac:dyDescent="0.2">
      <c r="A1081" s="858"/>
      <c r="B1081" s="676" t="s">
        <v>123</v>
      </c>
      <c r="C1081" s="723" t="s">
        <v>188</v>
      </c>
      <c r="D1081" s="767"/>
      <c r="E1081" s="859"/>
      <c r="F1081" s="732"/>
      <c r="G1081" s="657"/>
    </row>
    <row r="1082" spans="1:7" x14ac:dyDescent="0.2">
      <c r="A1082" s="858"/>
      <c r="B1082" s="676"/>
      <c r="C1082" s="723" t="s">
        <v>255</v>
      </c>
      <c r="D1082" s="678" t="s">
        <v>189</v>
      </c>
      <c r="E1082" s="810">
        <v>2</v>
      </c>
      <c r="F1082" s="732" t="s">
        <v>105</v>
      </c>
      <c r="G1082" s="657"/>
    </row>
    <row r="1083" spans="1:7" x14ac:dyDescent="0.2">
      <c r="A1083" s="858"/>
      <c r="B1083" s="676"/>
      <c r="C1083" s="723" t="s">
        <v>39</v>
      </c>
      <c r="D1083" s="678" t="s">
        <v>190</v>
      </c>
      <c r="E1083" s="810">
        <v>4</v>
      </c>
      <c r="F1083" s="732" t="s">
        <v>105</v>
      </c>
      <c r="G1083" s="657"/>
    </row>
    <row r="1084" spans="1:7" x14ac:dyDescent="0.2">
      <c r="A1084" s="858"/>
      <c r="B1084" s="676" t="s">
        <v>61</v>
      </c>
      <c r="C1084" s="723" t="s">
        <v>251</v>
      </c>
      <c r="D1084" s="678"/>
      <c r="E1084" s="766"/>
      <c r="F1084" s="732"/>
      <c r="G1084" s="657"/>
    </row>
    <row r="1085" spans="1:7" x14ac:dyDescent="0.2">
      <c r="A1085" s="858"/>
      <c r="B1085" s="676"/>
      <c r="C1085" s="820" t="s">
        <v>252</v>
      </c>
      <c r="D1085" s="678" t="s">
        <v>191</v>
      </c>
      <c r="E1085" s="860">
        <v>0.25</v>
      </c>
      <c r="F1085" s="732" t="s">
        <v>45</v>
      </c>
      <c r="G1085" s="657"/>
    </row>
    <row r="1086" spans="1:7" x14ac:dyDescent="0.2">
      <c r="A1086" s="858"/>
      <c r="B1086" s="676"/>
      <c r="C1086" s="820" t="s">
        <v>395</v>
      </c>
      <c r="D1086" s="678" t="s">
        <v>192</v>
      </c>
      <c r="E1086" s="860">
        <v>1</v>
      </c>
      <c r="F1086" s="732" t="s">
        <v>45</v>
      </c>
      <c r="G1086" s="657"/>
    </row>
    <row r="1087" spans="1:7" x14ac:dyDescent="0.2">
      <c r="A1087" s="858"/>
      <c r="B1087" s="676" t="s">
        <v>126</v>
      </c>
      <c r="C1087" s="723" t="s">
        <v>254</v>
      </c>
      <c r="D1087" s="677"/>
      <c r="E1087" s="774"/>
      <c r="F1087" s="732"/>
      <c r="G1087" s="657"/>
    </row>
    <row r="1088" spans="1:7" x14ac:dyDescent="0.2">
      <c r="A1088" s="858"/>
      <c r="B1088" s="676"/>
      <c r="C1088" s="723" t="s">
        <v>193</v>
      </c>
      <c r="D1088" s="682" t="s">
        <v>408</v>
      </c>
      <c r="E1088" s="734">
        <f>E1072/E1073</f>
        <v>0</v>
      </c>
      <c r="F1088" s="732" t="s">
        <v>45</v>
      </c>
      <c r="G1088" s="657"/>
    </row>
    <row r="1089" spans="1:7" x14ac:dyDescent="0.2">
      <c r="A1089" s="858"/>
      <c r="B1089" s="676"/>
      <c r="C1089" s="723" t="s">
        <v>194</v>
      </c>
      <c r="D1089" s="682" t="s">
        <v>409</v>
      </c>
      <c r="E1089" s="734">
        <f>E1075/E1076</f>
        <v>0</v>
      </c>
      <c r="F1089" s="732" t="s">
        <v>45</v>
      </c>
      <c r="G1089" s="657"/>
    </row>
    <row r="1090" spans="1:7" x14ac:dyDescent="0.2">
      <c r="A1090" s="858"/>
      <c r="B1090" s="676"/>
      <c r="C1090" s="723" t="s">
        <v>195</v>
      </c>
      <c r="D1090" s="682" t="s">
        <v>410</v>
      </c>
      <c r="E1090" s="734">
        <f>E1078/E1079</f>
        <v>1E-3</v>
      </c>
      <c r="F1090" s="732" t="s">
        <v>45</v>
      </c>
      <c r="G1090" s="657"/>
    </row>
    <row r="1091" spans="1:7" x14ac:dyDescent="0.2">
      <c r="A1091" s="858"/>
      <c r="B1091" s="676"/>
      <c r="C1091" s="723" t="s">
        <v>197</v>
      </c>
      <c r="D1091" s="724" t="s">
        <v>703</v>
      </c>
      <c r="E1091" s="734">
        <f>SUM(E1085:E1090)</f>
        <v>1.2509999999999999</v>
      </c>
      <c r="F1091" s="732" t="s">
        <v>45</v>
      </c>
      <c r="G1091" s="657"/>
    </row>
    <row r="1092" spans="1:7" x14ac:dyDescent="0.2">
      <c r="A1092" s="858"/>
      <c r="B1092" s="676"/>
      <c r="C1092" s="723"/>
      <c r="D1092" s="723"/>
      <c r="E1092" s="734">
        <f>E1091/8</f>
        <v>0.15637499999999999</v>
      </c>
      <c r="F1092" s="732" t="s">
        <v>112</v>
      </c>
      <c r="G1092" s="657"/>
    </row>
    <row r="1093" spans="1:7" x14ac:dyDescent="0.2">
      <c r="A1093" s="858"/>
      <c r="B1093" s="676" t="s">
        <v>127</v>
      </c>
      <c r="C1093" s="723" t="s">
        <v>203</v>
      </c>
      <c r="D1093" s="723"/>
      <c r="E1093" s="774"/>
      <c r="F1093" s="732"/>
      <c r="G1093" s="657"/>
    </row>
    <row r="1094" spans="1:7" x14ac:dyDescent="0.2">
      <c r="A1094" s="858"/>
      <c r="B1094" s="676"/>
      <c r="C1094" s="820" t="s">
        <v>204</v>
      </c>
      <c r="D1094" s="723"/>
      <c r="E1094" s="774"/>
      <c r="F1094" s="732"/>
      <c r="G1094" s="657"/>
    </row>
    <row r="1095" spans="1:7" x14ac:dyDescent="0.2">
      <c r="A1095" s="858"/>
      <c r="B1095" s="676"/>
      <c r="C1095" s="820" t="s">
        <v>205</v>
      </c>
      <c r="D1095" s="723"/>
      <c r="E1095" s="774"/>
      <c r="F1095" s="732"/>
      <c r="G1095" s="657"/>
    </row>
    <row r="1096" spans="1:7" x14ac:dyDescent="0.2">
      <c r="A1096" s="858"/>
      <c r="B1096" s="676" t="s">
        <v>62</v>
      </c>
      <c r="C1096" s="723" t="s">
        <v>276</v>
      </c>
      <c r="D1096" s="723"/>
      <c r="E1096" s="774"/>
      <c r="F1096" s="732"/>
      <c r="G1096" s="657"/>
    </row>
    <row r="1097" spans="1:7" x14ac:dyDescent="0.2">
      <c r="A1097" s="858"/>
      <c r="B1097" s="676"/>
      <c r="C1097" s="820" t="s">
        <v>207</v>
      </c>
      <c r="D1097" s="678" t="s">
        <v>208</v>
      </c>
      <c r="E1097" s="862">
        <v>12</v>
      </c>
      <c r="F1097" s="732" t="s">
        <v>55</v>
      </c>
      <c r="G1097" s="657"/>
    </row>
    <row r="1098" spans="1:7" x14ac:dyDescent="0.2">
      <c r="A1098" s="858"/>
      <c r="B1098" s="739"/>
      <c r="C1098" s="727" t="s">
        <v>209</v>
      </c>
      <c r="D1098" s="728" t="s">
        <v>210</v>
      </c>
      <c r="E1098" s="863">
        <v>12</v>
      </c>
      <c r="F1098" s="804" t="s">
        <v>211</v>
      </c>
      <c r="G1098" s="657"/>
    </row>
    <row r="1099" spans="1:7" x14ac:dyDescent="0.2">
      <c r="A1099" s="858"/>
      <c r="B1099" s="657"/>
      <c r="C1099" s="981" t="s">
        <v>24</v>
      </c>
      <c r="D1099" s="982"/>
      <c r="E1099" s="982"/>
      <c r="F1099" s="983"/>
      <c r="G1099" s="657"/>
    </row>
    <row r="1100" spans="1:7" x14ac:dyDescent="0.2">
      <c r="A1100" s="858"/>
      <c r="B1100" s="669" t="s">
        <v>117</v>
      </c>
      <c r="C1100" s="770" t="s">
        <v>188</v>
      </c>
      <c r="D1100" s="771"/>
      <c r="E1100" s="771"/>
      <c r="F1100" s="816"/>
      <c r="G1100" s="657"/>
    </row>
    <row r="1101" spans="1:7" x14ac:dyDescent="0.2">
      <c r="A1101" s="858"/>
      <c r="B1101" s="676"/>
      <c r="C1101" s="773" t="str">
        <f>C1082</f>
        <v>Petugas Inspeksi</v>
      </c>
      <c r="D1101" s="845" t="s">
        <v>212</v>
      </c>
      <c r="E1101" s="774">
        <f>E1082*E1092</f>
        <v>0.31274999999999997</v>
      </c>
      <c r="F1101" s="732" t="s">
        <v>37</v>
      </c>
      <c r="G1101" s="657"/>
    </row>
    <row r="1102" spans="1:7" x14ac:dyDescent="0.2">
      <c r="A1102" s="858"/>
      <c r="B1102" s="676"/>
      <c r="C1102" s="773" t="s">
        <v>39</v>
      </c>
      <c r="D1102" s="845" t="s">
        <v>213</v>
      </c>
      <c r="E1102" s="774">
        <f>E1092*E1083</f>
        <v>0.62549999999999994</v>
      </c>
      <c r="F1102" s="732" t="s">
        <v>37</v>
      </c>
      <c r="G1102" s="657"/>
    </row>
    <row r="1103" spans="1:7" x14ac:dyDescent="0.2">
      <c r="A1103" s="858"/>
      <c r="B1103" s="676" t="s">
        <v>119</v>
      </c>
      <c r="C1103" s="723" t="s">
        <v>214</v>
      </c>
      <c r="D1103" s="724"/>
      <c r="E1103" s="732"/>
      <c r="F1103" s="732"/>
      <c r="G1103" s="657"/>
    </row>
    <row r="1104" spans="1:7" x14ac:dyDescent="0.2">
      <c r="A1104" s="858"/>
      <c r="B1104" s="676"/>
      <c r="C1104" s="677" t="s">
        <v>215</v>
      </c>
      <c r="D1104" s="776" t="s">
        <v>216</v>
      </c>
      <c r="E1104" s="683">
        <f>E1072/E1074</f>
        <v>0</v>
      </c>
      <c r="F1104" s="732" t="s">
        <v>107</v>
      </c>
      <c r="G1104" s="657"/>
    </row>
    <row r="1105" spans="1:7" x14ac:dyDescent="0.2">
      <c r="A1105" s="858"/>
      <c r="B1105" s="676"/>
      <c r="C1105" s="677" t="s">
        <v>217</v>
      </c>
      <c r="D1105" s="776" t="s">
        <v>218</v>
      </c>
      <c r="E1105" s="683">
        <f>E1075/E1077</f>
        <v>0</v>
      </c>
      <c r="F1105" s="732" t="s">
        <v>107</v>
      </c>
      <c r="G1105" s="657"/>
    </row>
    <row r="1106" spans="1:7" x14ac:dyDescent="0.2">
      <c r="A1106" s="858"/>
      <c r="B1106" s="676" t="s">
        <v>121</v>
      </c>
      <c r="C1106" s="677" t="s">
        <v>276</v>
      </c>
      <c r="D1106" s="845"/>
      <c r="E1106" s="734"/>
      <c r="F1106" s="732"/>
      <c r="G1106" s="657"/>
    </row>
    <row r="1107" spans="1:7" x14ac:dyDescent="0.2">
      <c r="A1107" s="858"/>
      <c r="B1107" s="676"/>
      <c r="C1107" s="677" t="s">
        <v>287</v>
      </c>
      <c r="D1107" s="845" t="s">
        <v>289</v>
      </c>
      <c r="E1107" s="734">
        <f>E1097/500</f>
        <v>2.4E-2</v>
      </c>
      <c r="F1107" s="732" t="s">
        <v>284</v>
      </c>
      <c r="G1107" s="657"/>
    </row>
    <row r="1108" spans="1:7" x14ac:dyDescent="0.2">
      <c r="A1108" s="858"/>
      <c r="B1108" s="676"/>
      <c r="C1108" s="677" t="s">
        <v>288</v>
      </c>
      <c r="D1108" s="845" t="s">
        <v>290</v>
      </c>
      <c r="E1108" s="734">
        <f>E1098/30</f>
        <v>0.4</v>
      </c>
      <c r="F1108" s="732" t="s">
        <v>109</v>
      </c>
      <c r="G1108" s="657"/>
    </row>
    <row r="1109" spans="1:7" x14ac:dyDescent="0.2">
      <c r="A1109" s="858"/>
      <c r="B1109" s="676" t="s">
        <v>121</v>
      </c>
      <c r="C1109" s="677" t="s">
        <v>203</v>
      </c>
      <c r="D1109" s="682" t="s">
        <v>219</v>
      </c>
      <c r="E1109" s="683">
        <f>(E1102+E1101)/365</f>
        <v>2.5705479452054793E-3</v>
      </c>
      <c r="F1109" s="732" t="s">
        <v>43</v>
      </c>
      <c r="G1109" s="657"/>
    </row>
    <row r="1110" spans="1:7" x14ac:dyDescent="0.2">
      <c r="A1110" s="864"/>
      <c r="B1110" s="865"/>
      <c r="C1110" s="865">
        <f>C2072</f>
        <v>0</v>
      </c>
      <c r="D1110" s="865"/>
      <c r="E1110" s="865"/>
      <c r="F1110" s="865"/>
      <c r="G1110" s="657"/>
    </row>
    <row r="1111" spans="1:7" ht="13.5" thickBot="1" x14ac:dyDescent="0.25">
      <c r="A1111" s="972" t="s">
        <v>685</v>
      </c>
      <c r="B1111" s="973"/>
      <c r="C1111" s="973"/>
      <c r="D1111" s="973"/>
      <c r="E1111" s="973"/>
      <c r="F1111" s="974"/>
      <c r="G1111" s="657"/>
    </row>
    <row r="1112" spans="1:7" x14ac:dyDescent="0.2">
      <c r="A1112" s="869"/>
      <c r="B1112" s="870"/>
      <c r="C1112" s="871"/>
      <c r="D1112" s="872"/>
      <c r="E1112" s="873"/>
      <c r="F1112" s="874"/>
      <c r="G1112" s="657"/>
    </row>
    <row r="1113" spans="1:7" ht="13.5" thickBot="1" x14ac:dyDescent="0.25">
      <c r="A1113" s="976" t="s">
        <v>570</v>
      </c>
      <c r="B1113" s="976"/>
      <c r="C1113" s="977" t="s">
        <v>560</v>
      </c>
      <c r="D1113" s="977"/>
      <c r="E1113" s="977"/>
      <c r="F1113" s="977"/>
      <c r="G1113" s="657"/>
    </row>
    <row r="1114" spans="1:7" x14ac:dyDescent="0.2">
      <c r="A1114" s="986" t="s">
        <v>21</v>
      </c>
      <c r="B1114" s="987"/>
      <c r="C1114" s="662" t="s">
        <v>22</v>
      </c>
      <c r="D1114" s="662" t="s">
        <v>57</v>
      </c>
      <c r="E1114" s="663" t="s">
        <v>407</v>
      </c>
      <c r="F1114" s="664" t="s">
        <v>23</v>
      </c>
      <c r="G1114" s="657"/>
    </row>
    <row r="1115" spans="1:7" x14ac:dyDescent="0.2">
      <c r="A1115" s="812"/>
      <c r="B1115" s="822"/>
      <c r="C1115" s="981" t="s">
        <v>220</v>
      </c>
      <c r="D1115" s="982"/>
      <c r="E1115" s="982"/>
      <c r="F1115" s="983"/>
      <c r="G1115" s="657"/>
    </row>
    <row r="1116" spans="1:7" x14ac:dyDescent="0.2">
      <c r="A1116" s="799"/>
      <c r="B1116" s="669" t="s">
        <v>117</v>
      </c>
      <c r="C1116" s="762" t="s">
        <v>171</v>
      </c>
      <c r="D1116" s="763" t="s">
        <v>172</v>
      </c>
      <c r="E1116" s="764">
        <f>'OP TAHUNAN'!G153*2</f>
        <v>38</v>
      </c>
      <c r="F1116" s="816" t="s">
        <v>165</v>
      </c>
      <c r="G1116" s="657"/>
    </row>
    <row r="1117" spans="1:7" x14ac:dyDescent="0.2">
      <c r="A1117" s="799"/>
      <c r="B1117" s="676"/>
      <c r="C1117" s="723" t="s">
        <v>173</v>
      </c>
      <c r="D1117" s="678" t="s">
        <v>174</v>
      </c>
      <c r="E1117" s="810">
        <v>45</v>
      </c>
      <c r="F1117" s="732" t="s">
        <v>175</v>
      </c>
      <c r="G1117" s="657"/>
    </row>
    <row r="1118" spans="1:7" x14ac:dyDescent="0.2">
      <c r="A1118" s="799"/>
      <c r="B1118" s="676"/>
      <c r="C1118" s="723" t="s">
        <v>176</v>
      </c>
      <c r="D1118" s="678" t="s">
        <v>177</v>
      </c>
      <c r="E1118" s="810">
        <v>10</v>
      </c>
      <c r="F1118" s="732" t="s">
        <v>165</v>
      </c>
      <c r="G1118" s="657"/>
    </row>
    <row r="1119" spans="1:7" x14ac:dyDescent="0.2">
      <c r="A1119" s="799"/>
      <c r="B1119" s="676" t="s">
        <v>119</v>
      </c>
      <c r="C1119" s="723" t="s">
        <v>178</v>
      </c>
      <c r="D1119" s="678" t="s">
        <v>179</v>
      </c>
      <c r="E1119" s="766">
        <f>'OP TAHUNAN'!H153*2</f>
        <v>0</v>
      </c>
      <c r="F1119" s="732" t="s">
        <v>165</v>
      </c>
      <c r="G1119" s="657"/>
    </row>
    <row r="1120" spans="1:7" x14ac:dyDescent="0.2">
      <c r="A1120" s="799"/>
      <c r="B1120" s="676"/>
      <c r="C1120" s="723" t="s">
        <v>180</v>
      </c>
      <c r="D1120" s="678" t="s">
        <v>181</v>
      </c>
      <c r="E1120" s="810">
        <v>50</v>
      </c>
      <c r="F1120" s="732" t="s">
        <v>175</v>
      </c>
      <c r="G1120" s="657"/>
    </row>
    <row r="1121" spans="1:7" x14ac:dyDescent="0.2">
      <c r="A1121" s="799"/>
      <c r="B1121" s="676"/>
      <c r="C1121" s="723" t="s">
        <v>182</v>
      </c>
      <c r="D1121" s="678" t="s">
        <v>183</v>
      </c>
      <c r="E1121" s="810">
        <v>55</v>
      </c>
      <c r="F1121" s="732" t="s">
        <v>165</v>
      </c>
      <c r="G1121" s="657"/>
    </row>
    <row r="1122" spans="1:7" x14ac:dyDescent="0.2">
      <c r="A1122" s="858"/>
      <c r="B1122" s="676" t="s">
        <v>121</v>
      </c>
      <c r="C1122" s="723" t="s">
        <v>184</v>
      </c>
      <c r="D1122" s="678" t="s">
        <v>185</v>
      </c>
      <c r="E1122" s="766">
        <f>'OP TAHUNAN'!I153*2</f>
        <v>1</v>
      </c>
      <c r="F1122" s="732" t="s">
        <v>165</v>
      </c>
      <c r="G1122" s="657"/>
    </row>
    <row r="1123" spans="1:7" x14ac:dyDescent="0.2">
      <c r="A1123" s="858"/>
      <c r="B1123" s="676"/>
      <c r="C1123" s="723" t="s">
        <v>186</v>
      </c>
      <c r="D1123" s="678" t="s">
        <v>174</v>
      </c>
      <c r="E1123" s="810">
        <v>4</v>
      </c>
      <c r="F1123" s="732" t="s">
        <v>175</v>
      </c>
      <c r="G1123" s="657"/>
    </row>
    <row r="1124" spans="1:7" x14ac:dyDescent="0.2">
      <c r="A1124" s="858"/>
      <c r="B1124" s="676"/>
      <c r="C1124" s="723"/>
      <c r="D1124" s="678"/>
      <c r="E1124" s="766"/>
      <c r="F1124" s="732"/>
      <c r="G1124" s="657"/>
    </row>
    <row r="1125" spans="1:7" x14ac:dyDescent="0.2">
      <c r="A1125" s="858"/>
      <c r="B1125" s="676" t="s">
        <v>123</v>
      </c>
      <c r="C1125" s="723" t="s">
        <v>188</v>
      </c>
      <c r="D1125" s="767"/>
      <c r="E1125" s="859"/>
      <c r="F1125" s="732"/>
      <c r="G1125" s="657"/>
    </row>
    <row r="1126" spans="1:7" x14ac:dyDescent="0.2">
      <c r="A1126" s="858"/>
      <c r="B1126" s="676"/>
      <c r="C1126" s="723" t="s">
        <v>255</v>
      </c>
      <c r="D1126" s="678" t="s">
        <v>189</v>
      </c>
      <c r="E1126" s="810">
        <v>3</v>
      </c>
      <c r="F1126" s="732" t="s">
        <v>105</v>
      </c>
      <c r="G1126" s="657"/>
    </row>
    <row r="1127" spans="1:7" x14ac:dyDescent="0.2">
      <c r="A1127" s="858"/>
      <c r="B1127" s="676"/>
      <c r="C1127" s="723" t="s">
        <v>39</v>
      </c>
      <c r="D1127" s="678" t="s">
        <v>190</v>
      </c>
      <c r="E1127" s="810">
        <v>6</v>
      </c>
      <c r="F1127" s="732" t="s">
        <v>105</v>
      </c>
      <c r="G1127" s="657"/>
    </row>
    <row r="1128" spans="1:7" x14ac:dyDescent="0.2">
      <c r="A1128" s="858"/>
      <c r="B1128" s="676" t="s">
        <v>61</v>
      </c>
      <c r="C1128" s="723" t="s">
        <v>251</v>
      </c>
      <c r="D1128" s="678"/>
      <c r="E1128" s="766"/>
      <c r="F1128" s="732"/>
      <c r="G1128" s="657"/>
    </row>
    <row r="1129" spans="1:7" x14ac:dyDescent="0.2">
      <c r="A1129" s="858"/>
      <c r="B1129" s="676"/>
      <c r="C1129" s="820" t="s">
        <v>252</v>
      </c>
      <c r="D1129" s="678" t="s">
        <v>191</v>
      </c>
      <c r="E1129" s="860">
        <v>0.25</v>
      </c>
      <c r="F1129" s="732" t="s">
        <v>45</v>
      </c>
      <c r="G1129" s="657"/>
    </row>
    <row r="1130" spans="1:7" x14ac:dyDescent="0.2">
      <c r="A1130" s="858"/>
      <c r="B1130" s="676"/>
      <c r="C1130" s="820" t="s">
        <v>395</v>
      </c>
      <c r="D1130" s="678" t="s">
        <v>192</v>
      </c>
      <c r="E1130" s="860">
        <v>1</v>
      </c>
      <c r="F1130" s="732" t="s">
        <v>45</v>
      </c>
      <c r="G1130" s="657"/>
    </row>
    <row r="1131" spans="1:7" x14ac:dyDescent="0.2">
      <c r="A1131" s="858"/>
      <c r="B1131" s="676" t="s">
        <v>126</v>
      </c>
      <c r="C1131" s="723" t="s">
        <v>254</v>
      </c>
      <c r="D1131" s="677"/>
      <c r="E1131" s="774"/>
      <c r="F1131" s="732"/>
      <c r="G1131" s="657"/>
    </row>
    <row r="1132" spans="1:7" x14ac:dyDescent="0.2">
      <c r="A1132" s="858"/>
      <c r="B1132" s="676"/>
      <c r="C1132" s="723" t="s">
        <v>193</v>
      </c>
      <c r="D1132" s="682" t="s">
        <v>408</v>
      </c>
      <c r="E1132" s="734">
        <f>E1116/E1117</f>
        <v>0.84444444444444444</v>
      </c>
      <c r="F1132" s="732" t="s">
        <v>45</v>
      </c>
      <c r="G1132" s="657"/>
    </row>
    <row r="1133" spans="1:7" x14ac:dyDescent="0.2">
      <c r="A1133" s="858"/>
      <c r="B1133" s="676"/>
      <c r="C1133" s="723" t="s">
        <v>194</v>
      </c>
      <c r="D1133" s="682" t="s">
        <v>409</v>
      </c>
      <c r="E1133" s="734">
        <f>E1119/E1120</f>
        <v>0</v>
      </c>
      <c r="F1133" s="732" t="s">
        <v>45</v>
      </c>
      <c r="G1133" s="657"/>
    </row>
    <row r="1134" spans="1:7" x14ac:dyDescent="0.2">
      <c r="A1134" s="858"/>
      <c r="B1134" s="676"/>
      <c r="C1134" s="723" t="s">
        <v>195</v>
      </c>
      <c r="D1134" s="682" t="s">
        <v>410</v>
      </c>
      <c r="E1134" s="734">
        <f>E1122/E1123</f>
        <v>0.25</v>
      </c>
      <c r="F1134" s="732" t="s">
        <v>45</v>
      </c>
      <c r="G1134" s="657"/>
    </row>
    <row r="1135" spans="1:7" x14ac:dyDescent="0.2">
      <c r="A1135" s="858"/>
      <c r="B1135" s="676"/>
      <c r="C1135" s="723" t="s">
        <v>197</v>
      </c>
      <c r="D1135" s="724" t="s">
        <v>703</v>
      </c>
      <c r="E1135" s="734">
        <f>SUM(E1129:E1134)</f>
        <v>2.3444444444444446</v>
      </c>
      <c r="F1135" s="732" t="s">
        <v>45</v>
      </c>
      <c r="G1135" s="657"/>
    </row>
    <row r="1136" spans="1:7" x14ac:dyDescent="0.2">
      <c r="A1136" s="858"/>
      <c r="B1136" s="676"/>
      <c r="C1136" s="723"/>
      <c r="D1136" s="723"/>
      <c r="E1136" s="734">
        <f>E1135/8</f>
        <v>0.29305555555555557</v>
      </c>
      <c r="F1136" s="732" t="s">
        <v>112</v>
      </c>
      <c r="G1136" s="657"/>
    </row>
    <row r="1137" spans="1:7" x14ac:dyDescent="0.2">
      <c r="A1137" s="858"/>
      <c r="B1137" s="676" t="s">
        <v>127</v>
      </c>
      <c r="C1137" s="723" t="s">
        <v>203</v>
      </c>
      <c r="D1137" s="723"/>
      <c r="E1137" s="774"/>
      <c r="F1137" s="732"/>
      <c r="G1137" s="657"/>
    </row>
    <row r="1138" spans="1:7" x14ac:dyDescent="0.2">
      <c r="A1138" s="858"/>
      <c r="B1138" s="676"/>
      <c r="C1138" s="820" t="s">
        <v>204</v>
      </c>
      <c r="D1138" s="723"/>
      <c r="E1138" s="774"/>
      <c r="F1138" s="732"/>
      <c r="G1138" s="657"/>
    </row>
    <row r="1139" spans="1:7" x14ac:dyDescent="0.2">
      <c r="A1139" s="858"/>
      <c r="B1139" s="676"/>
      <c r="C1139" s="820" t="s">
        <v>205</v>
      </c>
      <c r="D1139" s="723"/>
      <c r="E1139" s="774"/>
      <c r="F1139" s="732"/>
      <c r="G1139" s="657"/>
    </row>
    <row r="1140" spans="1:7" x14ac:dyDescent="0.2">
      <c r="A1140" s="858"/>
      <c r="B1140" s="676" t="s">
        <v>62</v>
      </c>
      <c r="C1140" s="723" t="s">
        <v>276</v>
      </c>
      <c r="D1140" s="723"/>
      <c r="E1140" s="774"/>
      <c r="F1140" s="732"/>
      <c r="G1140" s="657"/>
    </row>
    <row r="1141" spans="1:7" x14ac:dyDescent="0.2">
      <c r="A1141" s="858"/>
      <c r="B1141" s="676"/>
      <c r="C1141" s="820" t="s">
        <v>207</v>
      </c>
      <c r="D1141" s="678" t="s">
        <v>208</v>
      </c>
      <c r="E1141" s="862">
        <v>18</v>
      </c>
      <c r="F1141" s="732" t="s">
        <v>55</v>
      </c>
      <c r="G1141" s="657"/>
    </row>
    <row r="1142" spans="1:7" x14ac:dyDescent="0.2">
      <c r="A1142" s="858"/>
      <c r="B1142" s="739"/>
      <c r="C1142" s="727" t="s">
        <v>209</v>
      </c>
      <c r="D1142" s="728" t="s">
        <v>210</v>
      </c>
      <c r="E1142" s="863">
        <v>18</v>
      </c>
      <c r="F1142" s="804" t="s">
        <v>211</v>
      </c>
      <c r="G1142" s="657"/>
    </row>
    <row r="1143" spans="1:7" x14ac:dyDescent="0.2">
      <c r="A1143" s="858"/>
      <c r="B1143" s="657"/>
      <c r="C1143" s="981" t="s">
        <v>24</v>
      </c>
      <c r="D1143" s="982"/>
      <c r="E1143" s="982"/>
      <c r="F1143" s="983"/>
      <c r="G1143" s="657"/>
    </row>
    <row r="1144" spans="1:7" x14ac:dyDescent="0.2">
      <c r="A1144" s="858"/>
      <c r="B1144" s="669" t="s">
        <v>117</v>
      </c>
      <c r="C1144" s="770" t="s">
        <v>188</v>
      </c>
      <c r="D1144" s="771"/>
      <c r="E1144" s="771"/>
      <c r="F1144" s="816"/>
      <c r="G1144" s="657"/>
    </row>
    <row r="1145" spans="1:7" x14ac:dyDescent="0.2">
      <c r="A1145" s="858"/>
      <c r="B1145" s="676"/>
      <c r="C1145" s="773" t="str">
        <f>C1126</f>
        <v>Petugas Inspeksi</v>
      </c>
      <c r="D1145" s="845" t="s">
        <v>212</v>
      </c>
      <c r="E1145" s="774">
        <f>E1126*E1136</f>
        <v>0.87916666666666665</v>
      </c>
      <c r="F1145" s="732" t="s">
        <v>37</v>
      </c>
      <c r="G1145" s="657"/>
    </row>
    <row r="1146" spans="1:7" x14ac:dyDescent="0.2">
      <c r="A1146" s="858"/>
      <c r="B1146" s="676"/>
      <c r="C1146" s="773" t="s">
        <v>39</v>
      </c>
      <c r="D1146" s="845" t="s">
        <v>213</v>
      </c>
      <c r="E1146" s="774">
        <f>E1136*E1127</f>
        <v>1.7583333333333333</v>
      </c>
      <c r="F1146" s="732" t="s">
        <v>37</v>
      </c>
      <c r="G1146" s="657"/>
    </row>
    <row r="1147" spans="1:7" x14ac:dyDescent="0.2">
      <c r="A1147" s="858"/>
      <c r="B1147" s="676" t="s">
        <v>119</v>
      </c>
      <c r="C1147" s="723" t="s">
        <v>214</v>
      </c>
      <c r="D1147" s="724"/>
      <c r="E1147" s="732"/>
      <c r="F1147" s="732"/>
      <c r="G1147" s="657"/>
    </row>
    <row r="1148" spans="1:7" x14ac:dyDescent="0.2">
      <c r="A1148" s="858"/>
      <c r="B1148" s="676"/>
      <c r="C1148" s="677" t="s">
        <v>215</v>
      </c>
      <c r="D1148" s="776" t="s">
        <v>216</v>
      </c>
      <c r="E1148" s="683">
        <f>E1116/E1118</f>
        <v>3.8</v>
      </c>
      <c r="F1148" s="732" t="s">
        <v>107</v>
      </c>
      <c r="G1148" s="657"/>
    </row>
    <row r="1149" spans="1:7" x14ac:dyDescent="0.2">
      <c r="A1149" s="858"/>
      <c r="B1149" s="676"/>
      <c r="C1149" s="677" t="s">
        <v>217</v>
      </c>
      <c r="D1149" s="776" t="s">
        <v>218</v>
      </c>
      <c r="E1149" s="683">
        <f>E1119/E1121</f>
        <v>0</v>
      </c>
      <c r="F1149" s="732" t="s">
        <v>107</v>
      </c>
      <c r="G1149" s="657"/>
    </row>
    <row r="1150" spans="1:7" x14ac:dyDescent="0.2">
      <c r="A1150" s="858"/>
      <c r="B1150" s="676" t="s">
        <v>121</v>
      </c>
      <c r="C1150" s="677" t="s">
        <v>276</v>
      </c>
      <c r="D1150" s="845"/>
      <c r="E1150" s="734"/>
      <c r="F1150" s="732"/>
      <c r="G1150" s="657"/>
    </row>
    <row r="1151" spans="1:7" x14ac:dyDescent="0.2">
      <c r="A1151" s="858"/>
      <c r="B1151" s="676"/>
      <c r="C1151" s="677" t="s">
        <v>287</v>
      </c>
      <c r="D1151" s="845" t="s">
        <v>289</v>
      </c>
      <c r="E1151" s="734">
        <f>E1141/500</f>
        <v>3.5999999999999997E-2</v>
      </c>
      <c r="F1151" s="732" t="s">
        <v>284</v>
      </c>
      <c r="G1151" s="657"/>
    </row>
    <row r="1152" spans="1:7" x14ac:dyDescent="0.2">
      <c r="A1152" s="858"/>
      <c r="B1152" s="676"/>
      <c r="C1152" s="677" t="s">
        <v>288</v>
      </c>
      <c r="D1152" s="845" t="s">
        <v>290</v>
      </c>
      <c r="E1152" s="734">
        <f>E1142/30</f>
        <v>0.6</v>
      </c>
      <c r="F1152" s="732" t="s">
        <v>109</v>
      </c>
      <c r="G1152" s="657"/>
    </row>
    <row r="1153" spans="1:7" x14ac:dyDescent="0.2">
      <c r="A1153" s="858"/>
      <c r="B1153" s="676" t="s">
        <v>121</v>
      </c>
      <c r="C1153" s="677" t="s">
        <v>203</v>
      </c>
      <c r="D1153" s="682" t="s">
        <v>219</v>
      </c>
      <c r="E1153" s="683">
        <f>(E1146+E1145)/365</f>
        <v>7.2260273972602745E-3</v>
      </c>
      <c r="F1153" s="732" t="s">
        <v>43</v>
      </c>
      <c r="G1153" s="657"/>
    </row>
    <row r="1154" spans="1:7" x14ac:dyDescent="0.2">
      <c r="A1154" s="864"/>
      <c r="B1154" s="865"/>
      <c r="C1154" s="865">
        <f>C2114</f>
        <v>0</v>
      </c>
      <c r="D1154" s="865"/>
      <c r="E1154" s="865"/>
      <c r="F1154" s="865"/>
      <c r="G1154" s="657"/>
    </row>
    <row r="1155" spans="1:7" ht="13.5" thickBot="1" x14ac:dyDescent="0.25">
      <c r="A1155" s="972" t="s">
        <v>685</v>
      </c>
      <c r="B1155" s="973"/>
      <c r="C1155" s="973"/>
      <c r="D1155" s="973"/>
      <c r="E1155" s="973"/>
      <c r="F1155" s="974"/>
      <c r="G1155" s="657"/>
    </row>
    <row r="1156" spans="1:7" x14ac:dyDescent="0.2">
      <c r="A1156" s="869"/>
      <c r="B1156" s="870"/>
      <c r="C1156" s="871"/>
      <c r="D1156" s="872"/>
      <c r="E1156" s="873"/>
      <c r="F1156" s="874"/>
      <c r="G1156" s="657"/>
    </row>
    <row r="1157" spans="1:7" ht="13.5" thickBot="1" x14ac:dyDescent="0.25">
      <c r="A1157" s="976" t="s">
        <v>571</v>
      </c>
      <c r="B1157" s="976"/>
      <c r="C1157" s="977" t="s">
        <v>561</v>
      </c>
      <c r="D1157" s="977"/>
      <c r="E1157" s="977"/>
      <c r="F1157" s="977"/>
      <c r="G1157" s="657"/>
    </row>
    <row r="1158" spans="1:7" x14ac:dyDescent="0.2">
      <c r="A1158" s="986" t="s">
        <v>21</v>
      </c>
      <c r="B1158" s="987"/>
      <c r="C1158" s="662" t="s">
        <v>22</v>
      </c>
      <c r="D1158" s="662" t="s">
        <v>57</v>
      </c>
      <c r="E1158" s="663" t="s">
        <v>407</v>
      </c>
      <c r="F1158" s="664" t="s">
        <v>23</v>
      </c>
      <c r="G1158" s="657"/>
    </row>
    <row r="1159" spans="1:7" x14ac:dyDescent="0.2">
      <c r="A1159" s="812"/>
      <c r="B1159" s="822"/>
      <c r="C1159" s="981" t="s">
        <v>220</v>
      </c>
      <c r="D1159" s="982"/>
      <c r="E1159" s="982"/>
      <c r="F1159" s="983"/>
      <c r="G1159" s="657"/>
    </row>
    <row r="1160" spans="1:7" x14ac:dyDescent="0.2">
      <c r="A1160" s="799"/>
      <c r="B1160" s="669" t="s">
        <v>117</v>
      </c>
      <c r="C1160" s="762" t="s">
        <v>171</v>
      </c>
      <c r="D1160" s="763" t="s">
        <v>172</v>
      </c>
      <c r="E1160" s="764">
        <f>'OP TAHUNAN'!G154*2</f>
        <v>0</v>
      </c>
      <c r="F1160" s="816" t="s">
        <v>165</v>
      </c>
      <c r="G1160" s="657"/>
    </row>
    <row r="1161" spans="1:7" x14ac:dyDescent="0.2">
      <c r="A1161" s="799"/>
      <c r="B1161" s="676"/>
      <c r="C1161" s="723" t="s">
        <v>173</v>
      </c>
      <c r="D1161" s="678" t="s">
        <v>174</v>
      </c>
      <c r="E1161" s="810">
        <v>45</v>
      </c>
      <c r="F1161" s="732" t="s">
        <v>175</v>
      </c>
      <c r="G1161" s="657"/>
    </row>
    <row r="1162" spans="1:7" x14ac:dyDescent="0.2">
      <c r="A1162" s="799"/>
      <c r="B1162" s="676"/>
      <c r="C1162" s="723" t="s">
        <v>176</v>
      </c>
      <c r="D1162" s="678" t="s">
        <v>177</v>
      </c>
      <c r="E1162" s="810">
        <v>10</v>
      </c>
      <c r="F1162" s="732" t="s">
        <v>165</v>
      </c>
      <c r="G1162" s="657"/>
    </row>
    <row r="1163" spans="1:7" x14ac:dyDescent="0.2">
      <c r="A1163" s="799"/>
      <c r="B1163" s="676" t="s">
        <v>119</v>
      </c>
      <c r="C1163" s="723" t="s">
        <v>178</v>
      </c>
      <c r="D1163" s="678" t="s">
        <v>179</v>
      </c>
      <c r="E1163" s="766">
        <f>'OP TAHUNAN'!H154*2</f>
        <v>0</v>
      </c>
      <c r="F1163" s="732" t="s">
        <v>165</v>
      </c>
      <c r="G1163" s="657"/>
    </row>
    <row r="1164" spans="1:7" x14ac:dyDescent="0.2">
      <c r="A1164" s="799"/>
      <c r="B1164" s="676"/>
      <c r="C1164" s="723" t="s">
        <v>180</v>
      </c>
      <c r="D1164" s="678" t="s">
        <v>181</v>
      </c>
      <c r="E1164" s="810">
        <v>50</v>
      </c>
      <c r="F1164" s="732" t="s">
        <v>175</v>
      </c>
      <c r="G1164" s="657"/>
    </row>
    <row r="1165" spans="1:7" x14ac:dyDescent="0.2">
      <c r="A1165" s="799"/>
      <c r="B1165" s="676"/>
      <c r="C1165" s="723" t="s">
        <v>182</v>
      </c>
      <c r="D1165" s="678" t="s">
        <v>183</v>
      </c>
      <c r="E1165" s="810">
        <v>55</v>
      </c>
      <c r="F1165" s="732" t="s">
        <v>165</v>
      </c>
      <c r="G1165" s="657"/>
    </row>
    <row r="1166" spans="1:7" x14ac:dyDescent="0.2">
      <c r="A1166" s="858"/>
      <c r="B1166" s="676" t="s">
        <v>121</v>
      </c>
      <c r="C1166" s="723" t="s">
        <v>184</v>
      </c>
      <c r="D1166" s="678" t="s">
        <v>185</v>
      </c>
      <c r="E1166" s="766">
        <f>'OP TAHUNAN'!I154*2</f>
        <v>0</v>
      </c>
      <c r="F1166" s="732" t="s">
        <v>165</v>
      </c>
      <c r="G1166" s="657"/>
    </row>
    <row r="1167" spans="1:7" x14ac:dyDescent="0.2">
      <c r="A1167" s="858"/>
      <c r="B1167" s="676"/>
      <c r="C1167" s="723" t="s">
        <v>186</v>
      </c>
      <c r="D1167" s="678" t="s">
        <v>174</v>
      </c>
      <c r="E1167" s="810">
        <v>4</v>
      </c>
      <c r="F1167" s="732" t="s">
        <v>175</v>
      </c>
      <c r="G1167" s="657"/>
    </row>
    <row r="1168" spans="1:7" x14ac:dyDescent="0.2">
      <c r="A1168" s="858"/>
      <c r="B1168" s="676" t="s">
        <v>123</v>
      </c>
      <c r="C1168" s="723" t="s">
        <v>188</v>
      </c>
      <c r="D1168" s="767"/>
      <c r="E1168" s="859"/>
      <c r="F1168" s="732"/>
      <c r="G1168" s="657"/>
    </row>
    <row r="1169" spans="1:7" x14ac:dyDescent="0.2">
      <c r="A1169" s="858"/>
      <c r="B1169" s="676"/>
      <c r="C1169" s="723" t="s">
        <v>255</v>
      </c>
      <c r="D1169" s="678" t="s">
        <v>189</v>
      </c>
      <c r="E1169" s="810">
        <v>3</v>
      </c>
      <c r="F1169" s="732" t="s">
        <v>105</v>
      </c>
      <c r="G1169" s="657"/>
    </row>
    <row r="1170" spans="1:7" x14ac:dyDescent="0.2">
      <c r="A1170" s="858"/>
      <c r="B1170" s="676"/>
      <c r="C1170" s="723" t="s">
        <v>39</v>
      </c>
      <c r="D1170" s="678" t="s">
        <v>190</v>
      </c>
      <c r="E1170" s="810">
        <v>5</v>
      </c>
      <c r="F1170" s="732" t="s">
        <v>105</v>
      </c>
      <c r="G1170" s="657"/>
    </row>
    <row r="1171" spans="1:7" x14ac:dyDescent="0.2">
      <c r="A1171" s="858"/>
      <c r="B1171" s="676" t="s">
        <v>61</v>
      </c>
      <c r="C1171" s="723" t="s">
        <v>251</v>
      </c>
      <c r="D1171" s="678"/>
      <c r="E1171" s="766"/>
      <c r="F1171" s="732"/>
      <c r="G1171" s="657"/>
    </row>
    <row r="1172" spans="1:7" x14ac:dyDescent="0.2">
      <c r="A1172" s="858"/>
      <c r="B1172" s="676"/>
      <c r="C1172" s="820" t="s">
        <v>252</v>
      </c>
      <c r="D1172" s="678" t="s">
        <v>191</v>
      </c>
      <c r="E1172" s="860"/>
      <c r="F1172" s="732" t="s">
        <v>45</v>
      </c>
      <c r="G1172" s="657"/>
    </row>
    <row r="1173" spans="1:7" x14ac:dyDescent="0.2">
      <c r="A1173" s="858"/>
      <c r="B1173" s="676"/>
      <c r="C1173" s="820" t="s">
        <v>395</v>
      </c>
      <c r="D1173" s="678" t="s">
        <v>192</v>
      </c>
      <c r="E1173" s="860"/>
      <c r="F1173" s="732" t="s">
        <v>45</v>
      </c>
      <c r="G1173" s="657"/>
    </row>
    <row r="1174" spans="1:7" x14ac:dyDescent="0.2">
      <c r="A1174" s="858"/>
      <c r="B1174" s="676" t="s">
        <v>126</v>
      </c>
      <c r="C1174" s="723" t="s">
        <v>254</v>
      </c>
      <c r="D1174" s="677"/>
      <c r="E1174" s="774"/>
      <c r="F1174" s="732"/>
      <c r="G1174" s="657"/>
    </row>
    <row r="1175" spans="1:7" x14ac:dyDescent="0.2">
      <c r="A1175" s="858"/>
      <c r="B1175" s="676"/>
      <c r="C1175" s="723" t="s">
        <v>193</v>
      </c>
      <c r="D1175" s="682" t="s">
        <v>408</v>
      </c>
      <c r="E1175" s="734">
        <f>E1160/E1161</f>
        <v>0</v>
      </c>
      <c r="F1175" s="732" t="s">
        <v>45</v>
      </c>
      <c r="G1175" s="657"/>
    </row>
    <row r="1176" spans="1:7" x14ac:dyDescent="0.2">
      <c r="A1176" s="858"/>
      <c r="B1176" s="676"/>
      <c r="C1176" s="723" t="s">
        <v>194</v>
      </c>
      <c r="D1176" s="682" t="s">
        <v>409</v>
      </c>
      <c r="E1176" s="734">
        <f>E1163/E1164</f>
        <v>0</v>
      </c>
      <c r="F1176" s="732" t="s">
        <v>45</v>
      </c>
      <c r="G1176" s="657"/>
    </row>
    <row r="1177" spans="1:7" x14ac:dyDescent="0.2">
      <c r="A1177" s="858"/>
      <c r="B1177" s="676"/>
      <c r="C1177" s="723" t="s">
        <v>195</v>
      </c>
      <c r="D1177" s="682" t="s">
        <v>410</v>
      </c>
      <c r="E1177" s="734">
        <f>E1166/E1167</f>
        <v>0</v>
      </c>
      <c r="F1177" s="732" t="s">
        <v>45</v>
      </c>
      <c r="G1177" s="657"/>
    </row>
    <row r="1178" spans="1:7" x14ac:dyDescent="0.2">
      <c r="A1178" s="858"/>
      <c r="B1178" s="676"/>
      <c r="C1178" s="723" t="s">
        <v>197</v>
      </c>
      <c r="D1178" s="724" t="s">
        <v>703</v>
      </c>
      <c r="E1178" s="734">
        <f>SUM(E1172:E1177)</f>
        <v>0</v>
      </c>
      <c r="F1178" s="732" t="s">
        <v>45</v>
      </c>
      <c r="G1178" s="657"/>
    </row>
    <row r="1179" spans="1:7" x14ac:dyDescent="0.2">
      <c r="A1179" s="858"/>
      <c r="B1179" s="676"/>
      <c r="C1179" s="723"/>
      <c r="D1179" s="723"/>
      <c r="E1179" s="734">
        <f>E1178/8</f>
        <v>0</v>
      </c>
      <c r="F1179" s="732" t="s">
        <v>112</v>
      </c>
      <c r="G1179" s="657"/>
    </row>
    <row r="1180" spans="1:7" x14ac:dyDescent="0.2">
      <c r="A1180" s="858"/>
      <c r="B1180" s="676" t="s">
        <v>127</v>
      </c>
      <c r="C1180" s="723" t="s">
        <v>203</v>
      </c>
      <c r="D1180" s="723"/>
      <c r="E1180" s="774"/>
      <c r="F1180" s="732"/>
      <c r="G1180" s="657"/>
    </row>
    <row r="1181" spans="1:7" x14ac:dyDescent="0.2">
      <c r="A1181" s="858"/>
      <c r="B1181" s="676"/>
      <c r="C1181" s="820" t="s">
        <v>204</v>
      </c>
      <c r="D1181" s="723"/>
      <c r="E1181" s="774"/>
      <c r="F1181" s="732"/>
      <c r="G1181" s="657"/>
    </row>
    <row r="1182" spans="1:7" x14ac:dyDescent="0.2">
      <c r="A1182" s="858"/>
      <c r="B1182" s="676"/>
      <c r="C1182" s="820" t="s">
        <v>205</v>
      </c>
      <c r="D1182" s="723"/>
      <c r="E1182" s="774"/>
      <c r="F1182" s="732"/>
    </row>
    <row r="1183" spans="1:7" x14ac:dyDescent="0.2">
      <c r="A1183" s="858"/>
      <c r="B1183" s="676" t="s">
        <v>62</v>
      </c>
      <c r="C1183" s="723" t="s">
        <v>276</v>
      </c>
      <c r="D1183" s="723"/>
      <c r="E1183" s="774"/>
      <c r="F1183" s="732"/>
    </row>
    <row r="1184" spans="1:7" x14ac:dyDescent="0.2">
      <c r="A1184" s="858"/>
      <c r="B1184" s="676"/>
      <c r="C1184" s="820" t="s">
        <v>207</v>
      </c>
      <c r="D1184" s="678" t="s">
        <v>208</v>
      </c>
      <c r="E1184" s="862">
        <v>16</v>
      </c>
      <c r="F1184" s="732" t="s">
        <v>55</v>
      </c>
    </row>
    <row r="1185" spans="1:6" x14ac:dyDescent="0.2">
      <c r="A1185" s="858"/>
      <c r="B1185" s="739"/>
      <c r="C1185" s="727" t="s">
        <v>209</v>
      </c>
      <c r="D1185" s="728" t="s">
        <v>210</v>
      </c>
      <c r="E1185" s="863">
        <v>18</v>
      </c>
      <c r="F1185" s="804" t="s">
        <v>211</v>
      </c>
    </row>
    <row r="1186" spans="1:6" x14ac:dyDescent="0.2">
      <c r="A1186" s="858"/>
      <c r="B1186" s="657"/>
      <c r="C1186" s="981" t="s">
        <v>24</v>
      </c>
      <c r="D1186" s="982"/>
      <c r="E1186" s="982"/>
      <c r="F1186" s="983"/>
    </row>
    <row r="1187" spans="1:6" x14ac:dyDescent="0.2">
      <c r="A1187" s="858"/>
      <c r="B1187" s="669" t="s">
        <v>117</v>
      </c>
      <c r="C1187" s="770" t="s">
        <v>188</v>
      </c>
      <c r="D1187" s="771"/>
      <c r="E1187" s="771"/>
      <c r="F1187" s="816"/>
    </row>
    <row r="1188" spans="1:6" x14ac:dyDescent="0.2">
      <c r="A1188" s="858"/>
      <c r="B1188" s="676"/>
      <c r="C1188" s="773" t="str">
        <f>C1169</f>
        <v>Petugas Inspeksi</v>
      </c>
      <c r="D1188" s="845" t="s">
        <v>212</v>
      </c>
      <c r="E1188" s="774">
        <f>E1169*E1179</f>
        <v>0</v>
      </c>
      <c r="F1188" s="732" t="s">
        <v>37</v>
      </c>
    </row>
    <row r="1189" spans="1:6" x14ac:dyDescent="0.2">
      <c r="A1189" s="858"/>
      <c r="B1189" s="676"/>
      <c r="C1189" s="773" t="s">
        <v>39</v>
      </c>
      <c r="D1189" s="845" t="s">
        <v>213</v>
      </c>
      <c r="E1189" s="774">
        <f>E1179*E1170</f>
        <v>0</v>
      </c>
      <c r="F1189" s="732" t="s">
        <v>37</v>
      </c>
    </row>
    <row r="1190" spans="1:6" x14ac:dyDescent="0.2">
      <c r="A1190" s="858"/>
      <c r="B1190" s="676" t="s">
        <v>119</v>
      </c>
      <c r="C1190" s="723" t="s">
        <v>214</v>
      </c>
      <c r="D1190" s="724"/>
      <c r="E1190" s="732"/>
      <c r="F1190" s="732"/>
    </row>
    <row r="1191" spans="1:6" x14ac:dyDescent="0.2">
      <c r="A1191" s="858"/>
      <c r="B1191" s="676"/>
      <c r="C1191" s="677" t="s">
        <v>215</v>
      </c>
      <c r="D1191" s="776" t="s">
        <v>216</v>
      </c>
      <c r="E1191" s="683">
        <f>E1160/E1162</f>
        <v>0</v>
      </c>
      <c r="F1191" s="732" t="s">
        <v>107</v>
      </c>
    </row>
    <row r="1192" spans="1:6" x14ac:dyDescent="0.2">
      <c r="A1192" s="858"/>
      <c r="B1192" s="676"/>
      <c r="C1192" s="677" t="s">
        <v>217</v>
      </c>
      <c r="D1192" s="776" t="s">
        <v>218</v>
      </c>
      <c r="E1192" s="683">
        <f>E1163/E1165</f>
        <v>0</v>
      </c>
      <c r="F1192" s="732" t="s">
        <v>107</v>
      </c>
    </row>
    <row r="1193" spans="1:6" x14ac:dyDescent="0.2">
      <c r="A1193" s="858"/>
      <c r="B1193" s="676" t="s">
        <v>121</v>
      </c>
      <c r="C1193" s="677" t="s">
        <v>276</v>
      </c>
      <c r="D1193" s="845"/>
      <c r="E1193" s="734"/>
      <c r="F1193" s="732"/>
    </row>
    <row r="1194" spans="1:6" x14ac:dyDescent="0.2">
      <c r="A1194" s="858"/>
      <c r="B1194" s="676"/>
      <c r="C1194" s="677" t="s">
        <v>287</v>
      </c>
      <c r="D1194" s="845" t="s">
        <v>289</v>
      </c>
      <c r="E1194" s="734">
        <f>E1184/500</f>
        <v>3.2000000000000001E-2</v>
      </c>
      <c r="F1194" s="732" t="s">
        <v>284</v>
      </c>
    </row>
    <row r="1195" spans="1:6" x14ac:dyDescent="0.2">
      <c r="A1195" s="858"/>
      <c r="B1195" s="676"/>
      <c r="C1195" s="677" t="s">
        <v>288</v>
      </c>
      <c r="D1195" s="845" t="s">
        <v>290</v>
      </c>
      <c r="E1195" s="734">
        <f>E1185/30</f>
        <v>0.6</v>
      </c>
      <c r="F1195" s="732" t="s">
        <v>109</v>
      </c>
    </row>
    <row r="1196" spans="1:6" x14ac:dyDescent="0.2">
      <c r="A1196" s="858"/>
      <c r="B1196" s="676" t="s">
        <v>121</v>
      </c>
      <c r="C1196" s="677" t="s">
        <v>203</v>
      </c>
      <c r="D1196" s="682" t="s">
        <v>219</v>
      </c>
      <c r="E1196" s="683">
        <f>(E1189+E1188)/365</f>
        <v>0</v>
      </c>
      <c r="F1196" s="732" t="s">
        <v>43</v>
      </c>
    </row>
    <row r="1197" spans="1:6" ht="13.5" thickBot="1" x14ac:dyDescent="0.25">
      <c r="A1197" s="972" t="s">
        <v>685</v>
      </c>
      <c r="B1197" s="973"/>
      <c r="C1197" s="973"/>
      <c r="D1197" s="973"/>
      <c r="E1197" s="973"/>
      <c r="F1197" s="974"/>
    </row>
    <row r="1198" spans="1:6" x14ac:dyDescent="0.2">
      <c r="A1198" s="869"/>
      <c r="B1198" s="870"/>
      <c r="C1198" s="871"/>
      <c r="D1198" s="872"/>
      <c r="E1198" s="873"/>
      <c r="F1198" s="874"/>
    </row>
    <row r="1199" spans="1:6" ht="13.5" thickBot="1" x14ac:dyDescent="0.25">
      <c r="A1199" s="976" t="s">
        <v>572</v>
      </c>
      <c r="B1199" s="976"/>
      <c r="C1199" s="977" t="s">
        <v>562</v>
      </c>
      <c r="D1199" s="977"/>
      <c r="E1199" s="977"/>
      <c r="F1199" s="977"/>
    </row>
    <row r="1200" spans="1:6" x14ac:dyDescent="0.2">
      <c r="A1200" s="986" t="s">
        <v>21</v>
      </c>
      <c r="B1200" s="987"/>
      <c r="C1200" s="662" t="s">
        <v>22</v>
      </c>
      <c r="D1200" s="662" t="s">
        <v>57</v>
      </c>
      <c r="E1200" s="663" t="s">
        <v>407</v>
      </c>
      <c r="F1200" s="664" t="s">
        <v>23</v>
      </c>
    </row>
    <row r="1201" spans="1:6" x14ac:dyDescent="0.2">
      <c r="A1201" s="812"/>
      <c r="B1201" s="822"/>
      <c r="C1201" s="981" t="s">
        <v>220</v>
      </c>
      <c r="D1201" s="982"/>
      <c r="E1201" s="982"/>
      <c r="F1201" s="983"/>
    </row>
    <row r="1202" spans="1:6" x14ac:dyDescent="0.2">
      <c r="A1202" s="799"/>
      <c r="B1202" s="669" t="s">
        <v>117</v>
      </c>
      <c r="C1202" s="762" t="s">
        <v>171</v>
      </c>
      <c r="D1202" s="763" t="s">
        <v>172</v>
      </c>
      <c r="E1202" s="764">
        <f>'OP TAHUNAN'!G156*2</f>
        <v>10</v>
      </c>
      <c r="F1202" s="816" t="s">
        <v>165</v>
      </c>
    </row>
    <row r="1203" spans="1:6" x14ac:dyDescent="0.2">
      <c r="A1203" s="799"/>
      <c r="B1203" s="676"/>
      <c r="C1203" s="723" t="s">
        <v>173</v>
      </c>
      <c r="D1203" s="678" t="s">
        <v>174</v>
      </c>
      <c r="E1203" s="810">
        <v>45</v>
      </c>
      <c r="F1203" s="732" t="s">
        <v>175</v>
      </c>
    </row>
    <row r="1204" spans="1:6" x14ac:dyDescent="0.2">
      <c r="A1204" s="799"/>
      <c r="B1204" s="676"/>
      <c r="C1204" s="723" t="s">
        <v>176</v>
      </c>
      <c r="D1204" s="678" t="s">
        <v>177</v>
      </c>
      <c r="E1204" s="810">
        <v>10</v>
      </c>
      <c r="F1204" s="732" t="s">
        <v>165</v>
      </c>
    </row>
    <row r="1205" spans="1:6" x14ac:dyDescent="0.2">
      <c r="A1205" s="799"/>
      <c r="B1205" s="676" t="s">
        <v>119</v>
      </c>
      <c r="C1205" s="723" t="s">
        <v>178</v>
      </c>
      <c r="D1205" s="678" t="s">
        <v>179</v>
      </c>
      <c r="E1205" s="766">
        <f>'OP TAHUNAN'!H156*2</f>
        <v>0</v>
      </c>
      <c r="F1205" s="732" t="s">
        <v>165</v>
      </c>
    </row>
    <row r="1206" spans="1:6" x14ac:dyDescent="0.2">
      <c r="A1206" s="799"/>
      <c r="B1206" s="676"/>
      <c r="C1206" s="723" t="s">
        <v>180</v>
      </c>
      <c r="D1206" s="678" t="s">
        <v>181</v>
      </c>
      <c r="E1206" s="810">
        <v>50</v>
      </c>
      <c r="F1206" s="732" t="s">
        <v>175</v>
      </c>
    </row>
    <row r="1207" spans="1:6" x14ac:dyDescent="0.2">
      <c r="A1207" s="799"/>
      <c r="B1207" s="676"/>
      <c r="C1207" s="723" t="s">
        <v>182</v>
      </c>
      <c r="D1207" s="678" t="s">
        <v>183</v>
      </c>
      <c r="E1207" s="810">
        <v>55</v>
      </c>
      <c r="F1207" s="732" t="s">
        <v>165</v>
      </c>
    </row>
    <row r="1208" spans="1:6" x14ac:dyDescent="0.2">
      <c r="A1208" s="858"/>
      <c r="B1208" s="676" t="s">
        <v>121</v>
      </c>
      <c r="C1208" s="723" t="s">
        <v>184</v>
      </c>
      <c r="D1208" s="678" t="s">
        <v>185</v>
      </c>
      <c r="E1208" s="766">
        <f>'OP TAHUNAN'!I156*2</f>
        <v>6</v>
      </c>
      <c r="F1208" s="732" t="s">
        <v>165</v>
      </c>
    </row>
    <row r="1209" spans="1:6" x14ac:dyDescent="0.2">
      <c r="A1209" s="858"/>
      <c r="B1209" s="676"/>
      <c r="C1209" s="723" t="s">
        <v>186</v>
      </c>
      <c r="D1209" s="678" t="s">
        <v>174</v>
      </c>
      <c r="E1209" s="810">
        <v>4</v>
      </c>
      <c r="F1209" s="732" t="s">
        <v>175</v>
      </c>
    </row>
    <row r="1210" spans="1:6" x14ac:dyDescent="0.2">
      <c r="A1210" s="858"/>
      <c r="B1210" s="676" t="s">
        <v>123</v>
      </c>
      <c r="C1210" s="723" t="s">
        <v>188</v>
      </c>
      <c r="D1210" s="767"/>
      <c r="E1210" s="859"/>
      <c r="F1210" s="732"/>
    </row>
    <row r="1211" spans="1:6" x14ac:dyDescent="0.2">
      <c r="A1211" s="858"/>
      <c r="B1211" s="676"/>
      <c r="C1211" s="723" t="s">
        <v>255</v>
      </c>
      <c r="D1211" s="678" t="s">
        <v>189</v>
      </c>
      <c r="E1211" s="810">
        <v>3</v>
      </c>
      <c r="F1211" s="732" t="s">
        <v>105</v>
      </c>
    </row>
    <row r="1212" spans="1:6" x14ac:dyDescent="0.2">
      <c r="A1212" s="858"/>
      <c r="B1212" s="676"/>
      <c r="C1212" s="723" t="s">
        <v>39</v>
      </c>
      <c r="D1212" s="678" t="s">
        <v>190</v>
      </c>
      <c r="E1212" s="810">
        <v>6</v>
      </c>
      <c r="F1212" s="732" t="s">
        <v>105</v>
      </c>
    </row>
    <row r="1213" spans="1:6" x14ac:dyDescent="0.2">
      <c r="A1213" s="858"/>
      <c r="B1213" s="676" t="s">
        <v>61</v>
      </c>
      <c r="C1213" s="723" t="s">
        <v>251</v>
      </c>
      <c r="D1213" s="678"/>
      <c r="E1213" s="766"/>
      <c r="F1213" s="732"/>
    </row>
    <row r="1214" spans="1:6" x14ac:dyDescent="0.2">
      <c r="A1214" s="858"/>
      <c r="B1214" s="676"/>
      <c r="C1214" s="820" t="s">
        <v>252</v>
      </c>
      <c r="D1214" s="678" t="s">
        <v>191</v>
      </c>
      <c r="E1214" s="860"/>
      <c r="F1214" s="732" t="s">
        <v>45</v>
      </c>
    </row>
    <row r="1215" spans="1:6" x14ac:dyDescent="0.2">
      <c r="A1215" s="858"/>
      <c r="B1215" s="676"/>
      <c r="C1215" s="820" t="s">
        <v>395</v>
      </c>
      <c r="D1215" s="678" t="s">
        <v>192</v>
      </c>
      <c r="E1215" s="860"/>
      <c r="F1215" s="732" t="s">
        <v>45</v>
      </c>
    </row>
    <row r="1216" spans="1:6" x14ac:dyDescent="0.2">
      <c r="A1216" s="858"/>
      <c r="B1216" s="676" t="s">
        <v>126</v>
      </c>
      <c r="C1216" s="723" t="s">
        <v>254</v>
      </c>
      <c r="D1216" s="677"/>
      <c r="E1216" s="774"/>
      <c r="F1216" s="732"/>
    </row>
    <row r="1217" spans="1:6" x14ac:dyDescent="0.2">
      <c r="A1217" s="858"/>
      <c r="B1217" s="676"/>
      <c r="C1217" s="723" t="s">
        <v>193</v>
      </c>
      <c r="D1217" s="682" t="s">
        <v>408</v>
      </c>
      <c r="E1217" s="734">
        <f>E1202/E1203</f>
        <v>0.22222222222222221</v>
      </c>
      <c r="F1217" s="732" t="s">
        <v>45</v>
      </c>
    </row>
    <row r="1218" spans="1:6" x14ac:dyDescent="0.2">
      <c r="A1218" s="858"/>
      <c r="B1218" s="676"/>
      <c r="C1218" s="723" t="s">
        <v>194</v>
      </c>
      <c r="D1218" s="682" t="s">
        <v>409</v>
      </c>
      <c r="E1218" s="734">
        <f>E1205/E1206</f>
        <v>0</v>
      </c>
      <c r="F1218" s="732" t="s">
        <v>45</v>
      </c>
    </row>
    <row r="1219" spans="1:6" x14ac:dyDescent="0.2">
      <c r="A1219" s="858"/>
      <c r="B1219" s="676"/>
      <c r="C1219" s="723" t="s">
        <v>195</v>
      </c>
      <c r="D1219" s="682" t="s">
        <v>410</v>
      </c>
      <c r="E1219" s="734">
        <f>E1208/E1209</f>
        <v>1.5</v>
      </c>
      <c r="F1219" s="732" t="s">
        <v>45</v>
      </c>
    </row>
    <row r="1220" spans="1:6" x14ac:dyDescent="0.2">
      <c r="A1220" s="858"/>
      <c r="B1220" s="676"/>
      <c r="C1220" s="723" t="s">
        <v>197</v>
      </c>
      <c r="D1220" s="724" t="s">
        <v>703</v>
      </c>
      <c r="E1220" s="734">
        <f>SUM(E1214:E1219)</f>
        <v>1.7222222222222223</v>
      </c>
      <c r="F1220" s="732" t="s">
        <v>45</v>
      </c>
    </row>
    <row r="1221" spans="1:6" x14ac:dyDescent="0.2">
      <c r="A1221" s="858"/>
      <c r="B1221" s="676"/>
      <c r="C1221" s="723"/>
      <c r="D1221" s="723"/>
      <c r="E1221" s="734">
        <f>E1220/8</f>
        <v>0.21527777777777779</v>
      </c>
      <c r="F1221" s="732" t="s">
        <v>112</v>
      </c>
    </row>
    <row r="1222" spans="1:6" x14ac:dyDescent="0.2">
      <c r="A1222" s="858"/>
      <c r="B1222" s="676" t="s">
        <v>127</v>
      </c>
      <c r="C1222" s="723" t="s">
        <v>203</v>
      </c>
      <c r="D1222" s="723"/>
      <c r="E1222" s="774"/>
      <c r="F1222" s="732"/>
    </row>
    <row r="1223" spans="1:6" x14ac:dyDescent="0.2">
      <c r="A1223" s="858"/>
      <c r="B1223" s="676"/>
      <c r="C1223" s="820" t="s">
        <v>204</v>
      </c>
      <c r="D1223" s="723"/>
      <c r="E1223" s="774"/>
      <c r="F1223" s="732"/>
    </row>
    <row r="1224" spans="1:6" x14ac:dyDescent="0.2">
      <c r="A1224" s="858"/>
      <c r="B1224" s="676"/>
      <c r="C1224" s="820" t="s">
        <v>205</v>
      </c>
      <c r="D1224" s="723"/>
      <c r="E1224" s="774"/>
      <c r="F1224" s="732"/>
    </row>
    <row r="1225" spans="1:6" x14ac:dyDescent="0.2">
      <c r="A1225" s="858"/>
      <c r="B1225" s="676" t="s">
        <v>62</v>
      </c>
      <c r="C1225" s="723" t="s">
        <v>276</v>
      </c>
      <c r="D1225" s="723"/>
      <c r="E1225" s="774"/>
      <c r="F1225" s="732"/>
    </row>
    <row r="1226" spans="1:6" x14ac:dyDescent="0.2">
      <c r="A1226" s="858"/>
      <c r="B1226" s="676"/>
      <c r="C1226" s="820" t="s">
        <v>207</v>
      </c>
      <c r="D1226" s="678" t="s">
        <v>208</v>
      </c>
      <c r="E1226" s="862">
        <v>18</v>
      </c>
      <c r="F1226" s="732" t="s">
        <v>55</v>
      </c>
    </row>
    <row r="1227" spans="1:6" x14ac:dyDescent="0.2">
      <c r="A1227" s="858"/>
      <c r="B1227" s="739"/>
      <c r="C1227" s="727" t="s">
        <v>209</v>
      </c>
      <c r="D1227" s="728" t="s">
        <v>210</v>
      </c>
      <c r="E1227" s="863">
        <v>18</v>
      </c>
      <c r="F1227" s="804" t="s">
        <v>211</v>
      </c>
    </row>
    <row r="1228" spans="1:6" x14ac:dyDescent="0.2">
      <c r="A1228" s="858"/>
      <c r="B1228" s="657"/>
      <c r="C1228" s="981" t="s">
        <v>24</v>
      </c>
      <c r="D1228" s="982"/>
      <c r="E1228" s="982"/>
      <c r="F1228" s="983"/>
    </row>
    <row r="1229" spans="1:6" x14ac:dyDescent="0.2">
      <c r="A1229" s="858"/>
      <c r="B1229" s="669" t="s">
        <v>117</v>
      </c>
      <c r="C1229" s="770" t="s">
        <v>188</v>
      </c>
      <c r="D1229" s="771"/>
      <c r="E1229" s="771"/>
      <c r="F1229" s="816"/>
    </row>
    <row r="1230" spans="1:6" x14ac:dyDescent="0.2">
      <c r="A1230" s="858"/>
      <c r="B1230" s="676"/>
      <c r="C1230" s="773" t="str">
        <f>C1211</f>
        <v>Petugas Inspeksi</v>
      </c>
      <c r="D1230" s="845" t="s">
        <v>212</v>
      </c>
      <c r="E1230" s="774">
        <f>E1211*E1221</f>
        <v>0.64583333333333337</v>
      </c>
      <c r="F1230" s="732" t="s">
        <v>37</v>
      </c>
    </row>
    <row r="1231" spans="1:6" x14ac:dyDescent="0.2">
      <c r="A1231" s="858"/>
      <c r="B1231" s="676"/>
      <c r="C1231" s="773" t="s">
        <v>39</v>
      </c>
      <c r="D1231" s="845" t="s">
        <v>213</v>
      </c>
      <c r="E1231" s="774">
        <f>E1221*E1212</f>
        <v>1.2916666666666667</v>
      </c>
      <c r="F1231" s="732" t="s">
        <v>37</v>
      </c>
    </row>
    <row r="1232" spans="1:6" x14ac:dyDescent="0.2">
      <c r="A1232" s="858"/>
      <c r="B1232" s="676" t="s">
        <v>119</v>
      </c>
      <c r="C1232" s="723" t="s">
        <v>214</v>
      </c>
      <c r="D1232" s="724"/>
      <c r="E1232" s="732"/>
      <c r="F1232" s="732"/>
    </row>
    <row r="1233" spans="1:6" x14ac:dyDescent="0.2">
      <c r="A1233" s="858"/>
      <c r="B1233" s="676"/>
      <c r="C1233" s="677" t="s">
        <v>215</v>
      </c>
      <c r="D1233" s="776" t="s">
        <v>216</v>
      </c>
      <c r="E1233" s="683">
        <f>E1202/E1204</f>
        <v>1</v>
      </c>
      <c r="F1233" s="732" t="s">
        <v>107</v>
      </c>
    </row>
    <row r="1234" spans="1:6" x14ac:dyDescent="0.2">
      <c r="A1234" s="858"/>
      <c r="B1234" s="676"/>
      <c r="C1234" s="677" t="s">
        <v>217</v>
      </c>
      <c r="D1234" s="776" t="s">
        <v>218</v>
      </c>
      <c r="E1234" s="683">
        <f>E1205/E1207</f>
        <v>0</v>
      </c>
      <c r="F1234" s="732" t="s">
        <v>107</v>
      </c>
    </row>
    <row r="1235" spans="1:6" x14ac:dyDescent="0.2">
      <c r="A1235" s="858"/>
      <c r="B1235" s="676" t="s">
        <v>121</v>
      </c>
      <c r="C1235" s="677" t="s">
        <v>276</v>
      </c>
      <c r="D1235" s="845"/>
      <c r="E1235" s="734"/>
      <c r="F1235" s="732"/>
    </row>
    <row r="1236" spans="1:6" x14ac:dyDescent="0.2">
      <c r="A1236" s="858"/>
      <c r="B1236" s="676"/>
      <c r="C1236" s="677" t="s">
        <v>287</v>
      </c>
      <c r="D1236" s="845" t="s">
        <v>289</v>
      </c>
      <c r="E1236" s="734">
        <f>E1226/500</f>
        <v>3.5999999999999997E-2</v>
      </c>
      <c r="F1236" s="732" t="s">
        <v>284</v>
      </c>
    </row>
    <row r="1237" spans="1:6" x14ac:dyDescent="0.2">
      <c r="A1237" s="858"/>
      <c r="B1237" s="676"/>
      <c r="C1237" s="677" t="s">
        <v>288</v>
      </c>
      <c r="D1237" s="845" t="s">
        <v>290</v>
      </c>
      <c r="E1237" s="734">
        <f>E1227/30</f>
        <v>0.6</v>
      </c>
      <c r="F1237" s="732" t="s">
        <v>109</v>
      </c>
    </row>
    <row r="1238" spans="1:6" x14ac:dyDescent="0.2">
      <c r="A1238" s="858"/>
      <c r="B1238" s="676" t="s">
        <v>121</v>
      </c>
      <c r="C1238" s="677" t="s">
        <v>203</v>
      </c>
      <c r="D1238" s="682" t="s">
        <v>219</v>
      </c>
      <c r="E1238" s="683">
        <f>(E1231+E1230)/365</f>
        <v>5.3082191780821917E-3</v>
      </c>
      <c r="F1238" s="732" t="s">
        <v>43</v>
      </c>
    </row>
    <row r="1239" spans="1:6" ht="13.5" thickBot="1" x14ac:dyDescent="0.25">
      <c r="A1239" s="972" t="s">
        <v>685</v>
      </c>
      <c r="B1239" s="973"/>
      <c r="C1239" s="973"/>
      <c r="D1239" s="973"/>
      <c r="E1239" s="973"/>
      <c r="F1239" s="974"/>
    </row>
    <row r="1240" spans="1:6" ht="5.25" customHeight="1" x14ac:dyDescent="0.2">
      <c r="A1240" s="869"/>
      <c r="B1240" s="870"/>
      <c r="C1240" s="871"/>
      <c r="D1240" s="872"/>
      <c r="E1240" s="873"/>
      <c r="F1240" s="874"/>
    </row>
    <row r="1241" spans="1:6" ht="13.5" thickBot="1" x14ac:dyDescent="0.25">
      <c r="A1241" s="976" t="s">
        <v>573</v>
      </c>
      <c r="B1241" s="976"/>
      <c r="C1241" s="977" t="s">
        <v>563</v>
      </c>
      <c r="D1241" s="977"/>
      <c r="E1241" s="977"/>
      <c r="F1241" s="977"/>
    </row>
    <row r="1242" spans="1:6" x14ac:dyDescent="0.2">
      <c r="A1242" s="986" t="s">
        <v>21</v>
      </c>
      <c r="B1242" s="987"/>
      <c r="C1242" s="662" t="s">
        <v>22</v>
      </c>
      <c r="D1242" s="662" t="s">
        <v>57</v>
      </c>
      <c r="E1242" s="663" t="s">
        <v>407</v>
      </c>
      <c r="F1242" s="664" t="s">
        <v>23</v>
      </c>
    </row>
    <row r="1243" spans="1:6" x14ac:dyDescent="0.2">
      <c r="A1243" s="812"/>
      <c r="B1243" s="822"/>
      <c r="C1243" s="981" t="s">
        <v>220</v>
      </c>
      <c r="D1243" s="982"/>
      <c r="E1243" s="982"/>
      <c r="F1243" s="983"/>
    </row>
    <row r="1244" spans="1:6" x14ac:dyDescent="0.2">
      <c r="A1244" s="799"/>
      <c r="B1244" s="669" t="s">
        <v>117</v>
      </c>
      <c r="C1244" s="762" t="s">
        <v>171</v>
      </c>
      <c r="D1244" s="763" t="s">
        <v>172</v>
      </c>
      <c r="E1244" s="764">
        <f>'OP TAHUNAN'!G157*2</f>
        <v>0</v>
      </c>
      <c r="F1244" s="816" t="s">
        <v>165</v>
      </c>
    </row>
    <row r="1245" spans="1:6" x14ac:dyDescent="0.2">
      <c r="A1245" s="799"/>
      <c r="B1245" s="676"/>
      <c r="C1245" s="723" t="s">
        <v>173</v>
      </c>
      <c r="D1245" s="678" t="s">
        <v>174</v>
      </c>
      <c r="E1245" s="810">
        <v>45</v>
      </c>
      <c r="F1245" s="732" t="s">
        <v>175</v>
      </c>
    </row>
    <row r="1246" spans="1:6" x14ac:dyDescent="0.2">
      <c r="A1246" s="799"/>
      <c r="B1246" s="676"/>
      <c r="C1246" s="723" t="s">
        <v>176</v>
      </c>
      <c r="D1246" s="678" t="s">
        <v>177</v>
      </c>
      <c r="E1246" s="810">
        <v>10</v>
      </c>
      <c r="F1246" s="732" t="s">
        <v>165</v>
      </c>
    </row>
    <row r="1247" spans="1:6" x14ac:dyDescent="0.2">
      <c r="A1247" s="799"/>
      <c r="B1247" s="676" t="s">
        <v>119</v>
      </c>
      <c r="C1247" s="723" t="s">
        <v>178</v>
      </c>
      <c r="D1247" s="678" t="s">
        <v>179</v>
      </c>
      <c r="E1247" s="766">
        <f>'OP TAHUNAN'!H157*2</f>
        <v>0</v>
      </c>
      <c r="F1247" s="732" t="s">
        <v>165</v>
      </c>
    </row>
    <row r="1248" spans="1:6" x14ac:dyDescent="0.2">
      <c r="A1248" s="799"/>
      <c r="B1248" s="676"/>
      <c r="C1248" s="723" t="s">
        <v>180</v>
      </c>
      <c r="D1248" s="678" t="s">
        <v>181</v>
      </c>
      <c r="E1248" s="810">
        <v>50</v>
      </c>
      <c r="F1248" s="732" t="s">
        <v>175</v>
      </c>
    </row>
    <row r="1249" spans="1:6" x14ac:dyDescent="0.2">
      <c r="A1249" s="799"/>
      <c r="B1249" s="676"/>
      <c r="C1249" s="723" t="s">
        <v>182</v>
      </c>
      <c r="D1249" s="678" t="s">
        <v>183</v>
      </c>
      <c r="E1249" s="810">
        <v>55</v>
      </c>
      <c r="F1249" s="732" t="s">
        <v>165</v>
      </c>
    </row>
    <row r="1250" spans="1:6" x14ac:dyDescent="0.2">
      <c r="A1250" s="858"/>
      <c r="B1250" s="676" t="s">
        <v>121</v>
      </c>
      <c r="C1250" s="723" t="s">
        <v>184</v>
      </c>
      <c r="D1250" s="678" t="s">
        <v>185</v>
      </c>
      <c r="E1250" s="766">
        <f>'OP TAHUNAN'!I157*2</f>
        <v>0</v>
      </c>
      <c r="F1250" s="732" t="s">
        <v>165</v>
      </c>
    </row>
    <row r="1251" spans="1:6" x14ac:dyDescent="0.2">
      <c r="A1251" s="858"/>
      <c r="B1251" s="676"/>
      <c r="C1251" s="723" t="s">
        <v>186</v>
      </c>
      <c r="D1251" s="678" t="s">
        <v>174</v>
      </c>
      <c r="E1251" s="810">
        <v>4</v>
      </c>
      <c r="F1251" s="732" t="s">
        <v>175</v>
      </c>
    </row>
    <row r="1252" spans="1:6" x14ac:dyDescent="0.2">
      <c r="A1252" s="858"/>
      <c r="B1252" s="676" t="s">
        <v>123</v>
      </c>
      <c r="C1252" s="723" t="s">
        <v>188</v>
      </c>
      <c r="D1252" s="767"/>
      <c r="E1252" s="859"/>
      <c r="F1252" s="732"/>
    </row>
    <row r="1253" spans="1:6" x14ac:dyDescent="0.2">
      <c r="A1253" s="858"/>
      <c r="B1253" s="676"/>
      <c r="C1253" s="723" t="s">
        <v>255</v>
      </c>
      <c r="D1253" s="678" t="s">
        <v>189</v>
      </c>
      <c r="E1253" s="810">
        <v>4</v>
      </c>
      <c r="F1253" s="732" t="s">
        <v>105</v>
      </c>
    </row>
    <row r="1254" spans="1:6" x14ac:dyDescent="0.2">
      <c r="A1254" s="858"/>
      <c r="B1254" s="676"/>
      <c r="C1254" s="723" t="s">
        <v>39</v>
      </c>
      <c r="D1254" s="678" t="s">
        <v>190</v>
      </c>
      <c r="E1254" s="810">
        <v>6</v>
      </c>
      <c r="F1254" s="732" t="s">
        <v>105</v>
      </c>
    </row>
    <row r="1255" spans="1:6" x14ac:dyDescent="0.2">
      <c r="A1255" s="858"/>
      <c r="B1255" s="676" t="s">
        <v>61</v>
      </c>
      <c r="C1255" s="723" t="s">
        <v>251</v>
      </c>
      <c r="D1255" s="678"/>
      <c r="E1255" s="766"/>
      <c r="F1255" s="732"/>
    </row>
    <row r="1256" spans="1:6" x14ac:dyDescent="0.2">
      <c r="A1256" s="858"/>
      <c r="B1256" s="676"/>
      <c r="C1256" s="820" t="s">
        <v>252</v>
      </c>
      <c r="D1256" s="678" t="s">
        <v>191</v>
      </c>
      <c r="E1256" s="860"/>
      <c r="F1256" s="732" t="s">
        <v>45</v>
      </c>
    </row>
    <row r="1257" spans="1:6" x14ac:dyDescent="0.2">
      <c r="A1257" s="858"/>
      <c r="B1257" s="676"/>
      <c r="C1257" s="820" t="s">
        <v>395</v>
      </c>
      <c r="D1257" s="678" t="s">
        <v>192</v>
      </c>
      <c r="E1257" s="860"/>
      <c r="F1257" s="732" t="s">
        <v>45</v>
      </c>
    </row>
    <row r="1258" spans="1:6" x14ac:dyDescent="0.2">
      <c r="A1258" s="858"/>
      <c r="B1258" s="676" t="s">
        <v>126</v>
      </c>
      <c r="C1258" s="723" t="s">
        <v>254</v>
      </c>
      <c r="D1258" s="677"/>
      <c r="E1258" s="774"/>
      <c r="F1258" s="732"/>
    </row>
    <row r="1259" spans="1:6" x14ac:dyDescent="0.2">
      <c r="A1259" s="858"/>
      <c r="B1259" s="676"/>
      <c r="C1259" s="723" t="s">
        <v>193</v>
      </c>
      <c r="D1259" s="682" t="s">
        <v>408</v>
      </c>
      <c r="E1259" s="734">
        <f>E1244/E1245</f>
        <v>0</v>
      </c>
      <c r="F1259" s="732" t="s">
        <v>45</v>
      </c>
    </row>
    <row r="1260" spans="1:6" x14ac:dyDescent="0.2">
      <c r="A1260" s="858"/>
      <c r="B1260" s="676"/>
      <c r="C1260" s="723" t="s">
        <v>194</v>
      </c>
      <c r="D1260" s="682" t="s">
        <v>409</v>
      </c>
      <c r="E1260" s="734">
        <f>E1247/E1248</f>
        <v>0</v>
      </c>
      <c r="F1260" s="732" t="s">
        <v>45</v>
      </c>
    </row>
    <row r="1261" spans="1:6" x14ac:dyDescent="0.2">
      <c r="A1261" s="858"/>
      <c r="B1261" s="676"/>
      <c r="C1261" s="723" t="s">
        <v>195</v>
      </c>
      <c r="D1261" s="682" t="s">
        <v>410</v>
      </c>
      <c r="E1261" s="734">
        <f>E1250/E1251</f>
        <v>0</v>
      </c>
      <c r="F1261" s="732" t="s">
        <v>45</v>
      </c>
    </row>
    <row r="1262" spans="1:6" x14ac:dyDescent="0.2">
      <c r="A1262" s="858"/>
      <c r="B1262" s="676"/>
      <c r="C1262" s="723" t="s">
        <v>197</v>
      </c>
      <c r="D1262" s="724" t="s">
        <v>703</v>
      </c>
      <c r="E1262" s="734">
        <f>SUM(E1256:E1261)</f>
        <v>0</v>
      </c>
      <c r="F1262" s="732" t="s">
        <v>45</v>
      </c>
    </row>
    <row r="1263" spans="1:6" x14ac:dyDescent="0.2">
      <c r="A1263" s="858"/>
      <c r="B1263" s="676"/>
      <c r="C1263" s="723"/>
      <c r="D1263" s="723"/>
      <c r="E1263" s="734">
        <f>E1262/8</f>
        <v>0</v>
      </c>
      <c r="F1263" s="732" t="s">
        <v>112</v>
      </c>
    </row>
    <row r="1264" spans="1:6" x14ac:dyDescent="0.2">
      <c r="A1264" s="858"/>
      <c r="B1264" s="676" t="s">
        <v>127</v>
      </c>
      <c r="C1264" s="723" t="s">
        <v>203</v>
      </c>
      <c r="D1264" s="723"/>
      <c r="E1264" s="774"/>
      <c r="F1264" s="732"/>
    </row>
    <row r="1265" spans="1:6" x14ac:dyDescent="0.2">
      <c r="A1265" s="858"/>
      <c r="B1265" s="676"/>
      <c r="C1265" s="820" t="s">
        <v>204</v>
      </c>
      <c r="D1265" s="723"/>
      <c r="E1265" s="774"/>
      <c r="F1265" s="732"/>
    </row>
    <row r="1266" spans="1:6" x14ac:dyDescent="0.2">
      <c r="A1266" s="858"/>
      <c r="B1266" s="676"/>
      <c r="C1266" s="820" t="s">
        <v>205</v>
      </c>
      <c r="D1266" s="723"/>
      <c r="E1266" s="774"/>
      <c r="F1266" s="732"/>
    </row>
    <row r="1267" spans="1:6" x14ac:dyDescent="0.2">
      <c r="A1267" s="858"/>
      <c r="B1267" s="676" t="s">
        <v>62</v>
      </c>
      <c r="C1267" s="723" t="s">
        <v>276</v>
      </c>
      <c r="D1267" s="723"/>
      <c r="E1267" s="774"/>
      <c r="F1267" s="732"/>
    </row>
    <row r="1268" spans="1:6" x14ac:dyDescent="0.2">
      <c r="A1268" s="858"/>
      <c r="B1268" s="676"/>
      <c r="C1268" s="820" t="s">
        <v>207</v>
      </c>
      <c r="D1268" s="678" t="s">
        <v>208</v>
      </c>
      <c r="E1268" s="862">
        <v>20</v>
      </c>
      <c r="F1268" s="732" t="s">
        <v>55</v>
      </c>
    </row>
    <row r="1269" spans="1:6" x14ac:dyDescent="0.2">
      <c r="A1269" s="858"/>
      <c r="B1269" s="739"/>
      <c r="C1269" s="727" t="s">
        <v>209</v>
      </c>
      <c r="D1269" s="728" t="s">
        <v>210</v>
      </c>
      <c r="E1269" s="863">
        <v>36</v>
      </c>
      <c r="F1269" s="804" t="s">
        <v>211</v>
      </c>
    </row>
    <row r="1270" spans="1:6" x14ac:dyDescent="0.2">
      <c r="A1270" s="858"/>
      <c r="B1270" s="657"/>
      <c r="C1270" s="981" t="s">
        <v>24</v>
      </c>
      <c r="D1270" s="982"/>
      <c r="E1270" s="982"/>
      <c r="F1270" s="983"/>
    </row>
    <row r="1271" spans="1:6" x14ac:dyDescent="0.2">
      <c r="A1271" s="858"/>
      <c r="B1271" s="669" t="s">
        <v>117</v>
      </c>
      <c r="C1271" s="770" t="s">
        <v>188</v>
      </c>
      <c r="D1271" s="771"/>
      <c r="E1271" s="771"/>
      <c r="F1271" s="816"/>
    </row>
    <row r="1272" spans="1:6" x14ac:dyDescent="0.2">
      <c r="A1272" s="858"/>
      <c r="B1272" s="676"/>
      <c r="C1272" s="773" t="str">
        <f>C1253</f>
        <v>Petugas Inspeksi</v>
      </c>
      <c r="D1272" s="845" t="s">
        <v>212</v>
      </c>
      <c r="E1272" s="774">
        <f>E1253*E1263</f>
        <v>0</v>
      </c>
      <c r="F1272" s="732" t="s">
        <v>37</v>
      </c>
    </row>
    <row r="1273" spans="1:6" x14ac:dyDescent="0.2">
      <c r="A1273" s="858"/>
      <c r="B1273" s="676"/>
      <c r="C1273" s="773" t="s">
        <v>39</v>
      </c>
      <c r="D1273" s="845" t="s">
        <v>213</v>
      </c>
      <c r="E1273" s="774">
        <f>E1263*E1254</f>
        <v>0</v>
      </c>
      <c r="F1273" s="732" t="s">
        <v>37</v>
      </c>
    </row>
    <row r="1274" spans="1:6" x14ac:dyDescent="0.2">
      <c r="A1274" s="858"/>
      <c r="B1274" s="676" t="s">
        <v>119</v>
      </c>
      <c r="C1274" s="723" t="s">
        <v>214</v>
      </c>
      <c r="D1274" s="724"/>
      <c r="E1274" s="732"/>
      <c r="F1274" s="732"/>
    </row>
    <row r="1275" spans="1:6" x14ac:dyDescent="0.2">
      <c r="A1275" s="858"/>
      <c r="B1275" s="676"/>
      <c r="C1275" s="677" t="s">
        <v>215</v>
      </c>
      <c r="D1275" s="776" t="s">
        <v>216</v>
      </c>
      <c r="E1275" s="683">
        <f>E1244/E1246</f>
        <v>0</v>
      </c>
      <c r="F1275" s="732" t="s">
        <v>107</v>
      </c>
    </row>
    <row r="1276" spans="1:6" x14ac:dyDescent="0.2">
      <c r="A1276" s="858"/>
      <c r="B1276" s="676"/>
      <c r="C1276" s="677" t="s">
        <v>217</v>
      </c>
      <c r="D1276" s="776" t="s">
        <v>218</v>
      </c>
      <c r="E1276" s="683">
        <f>E1247/E1249</f>
        <v>0</v>
      </c>
      <c r="F1276" s="732" t="s">
        <v>107</v>
      </c>
    </row>
    <row r="1277" spans="1:6" x14ac:dyDescent="0.2">
      <c r="A1277" s="858"/>
      <c r="B1277" s="676" t="s">
        <v>121</v>
      </c>
      <c r="C1277" s="677" t="s">
        <v>276</v>
      </c>
      <c r="D1277" s="845"/>
      <c r="E1277" s="734"/>
      <c r="F1277" s="732"/>
    </row>
    <row r="1278" spans="1:6" x14ac:dyDescent="0.2">
      <c r="A1278" s="858"/>
      <c r="B1278" s="676"/>
      <c r="C1278" s="677" t="s">
        <v>287</v>
      </c>
      <c r="D1278" s="845" t="s">
        <v>289</v>
      </c>
      <c r="E1278" s="734">
        <f>E1268/500</f>
        <v>0.04</v>
      </c>
      <c r="F1278" s="732" t="s">
        <v>284</v>
      </c>
    </row>
    <row r="1279" spans="1:6" x14ac:dyDescent="0.2">
      <c r="A1279" s="858"/>
      <c r="B1279" s="676"/>
      <c r="C1279" s="677" t="s">
        <v>288</v>
      </c>
      <c r="D1279" s="845" t="s">
        <v>290</v>
      </c>
      <c r="E1279" s="734">
        <f>E1269/30</f>
        <v>1.2</v>
      </c>
      <c r="F1279" s="732" t="s">
        <v>109</v>
      </c>
    </row>
    <row r="1280" spans="1:6" x14ac:dyDescent="0.2">
      <c r="A1280" s="858"/>
      <c r="B1280" s="676" t="s">
        <v>121</v>
      </c>
      <c r="C1280" s="677" t="s">
        <v>203</v>
      </c>
      <c r="D1280" s="682" t="s">
        <v>219</v>
      </c>
      <c r="E1280" s="683">
        <f>(E1273+E1272)/365</f>
        <v>0</v>
      </c>
      <c r="F1280" s="732" t="s">
        <v>43</v>
      </c>
    </row>
    <row r="1281" spans="1:6" ht="13.5" thickBot="1" x14ac:dyDescent="0.25">
      <c r="A1281" s="972" t="s">
        <v>685</v>
      </c>
      <c r="B1281" s="973"/>
      <c r="C1281" s="973"/>
      <c r="D1281" s="973"/>
      <c r="E1281" s="973"/>
      <c r="F1281" s="974"/>
    </row>
    <row r="1282" spans="1:6" x14ac:dyDescent="0.2">
      <c r="A1282" s="869"/>
      <c r="B1282" s="870"/>
      <c r="C1282" s="871"/>
      <c r="D1282" s="872"/>
      <c r="E1282" s="873"/>
      <c r="F1282" s="874"/>
    </row>
    <row r="1283" spans="1:6" ht="13.5" thickBot="1" x14ac:dyDescent="0.25">
      <c r="A1283" s="976" t="s">
        <v>574</v>
      </c>
      <c r="B1283" s="976"/>
      <c r="C1283" s="977" t="s">
        <v>564</v>
      </c>
      <c r="D1283" s="977"/>
      <c r="E1283" s="977"/>
      <c r="F1283" s="977"/>
    </row>
    <row r="1284" spans="1:6" x14ac:dyDescent="0.2">
      <c r="A1284" s="986" t="s">
        <v>21</v>
      </c>
      <c r="B1284" s="987"/>
      <c r="C1284" s="662" t="s">
        <v>22</v>
      </c>
      <c r="D1284" s="662" t="s">
        <v>57</v>
      </c>
      <c r="E1284" s="663" t="s">
        <v>407</v>
      </c>
      <c r="F1284" s="664" t="s">
        <v>23</v>
      </c>
    </row>
    <row r="1285" spans="1:6" x14ac:dyDescent="0.2">
      <c r="A1285" s="812"/>
      <c r="B1285" s="822"/>
      <c r="C1285" s="981" t="s">
        <v>220</v>
      </c>
      <c r="D1285" s="982"/>
      <c r="E1285" s="982"/>
      <c r="F1285" s="983"/>
    </row>
    <row r="1286" spans="1:6" x14ac:dyDescent="0.2">
      <c r="A1286" s="799"/>
      <c r="B1286" s="669" t="s">
        <v>117</v>
      </c>
      <c r="C1286" s="762" t="s">
        <v>171</v>
      </c>
      <c r="D1286" s="763" t="s">
        <v>172</v>
      </c>
      <c r="E1286" s="764">
        <f>'OP TAHUNAN'!G158*2</f>
        <v>4</v>
      </c>
      <c r="F1286" s="816" t="s">
        <v>165</v>
      </c>
    </row>
    <row r="1287" spans="1:6" x14ac:dyDescent="0.2">
      <c r="A1287" s="799"/>
      <c r="B1287" s="676"/>
      <c r="C1287" s="723" t="s">
        <v>173</v>
      </c>
      <c r="D1287" s="678" t="s">
        <v>174</v>
      </c>
      <c r="E1287" s="810">
        <v>40</v>
      </c>
      <c r="F1287" s="732" t="s">
        <v>175</v>
      </c>
    </row>
    <row r="1288" spans="1:6" x14ac:dyDescent="0.2">
      <c r="A1288" s="799"/>
      <c r="B1288" s="676"/>
      <c r="C1288" s="723" t="s">
        <v>176</v>
      </c>
      <c r="D1288" s="678" t="s">
        <v>177</v>
      </c>
      <c r="E1288" s="810">
        <v>10</v>
      </c>
      <c r="F1288" s="732" t="s">
        <v>165</v>
      </c>
    </row>
    <row r="1289" spans="1:6" x14ac:dyDescent="0.2">
      <c r="A1289" s="799"/>
      <c r="B1289" s="676" t="s">
        <v>119</v>
      </c>
      <c r="C1289" s="723" t="s">
        <v>178</v>
      </c>
      <c r="D1289" s="678" t="s">
        <v>179</v>
      </c>
      <c r="E1289" s="766">
        <f>'OP TAHUNAN'!H158*2</f>
        <v>0</v>
      </c>
      <c r="F1289" s="732" t="s">
        <v>165</v>
      </c>
    </row>
    <row r="1290" spans="1:6" x14ac:dyDescent="0.2">
      <c r="A1290" s="799"/>
      <c r="B1290" s="676"/>
      <c r="C1290" s="723" t="s">
        <v>180</v>
      </c>
      <c r="D1290" s="678" t="s">
        <v>181</v>
      </c>
      <c r="E1290" s="810">
        <v>50</v>
      </c>
      <c r="F1290" s="732" t="s">
        <v>175</v>
      </c>
    </row>
    <row r="1291" spans="1:6" x14ac:dyDescent="0.2">
      <c r="A1291" s="799"/>
      <c r="B1291" s="676"/>
      <c r="C1291" s="723" t="s">
        <v>182</v>
      </c>
      <c r="D1291" s="678" t="s">
        <v>183</v>
      </c>
      <c r="E1291" s="810">
        <v>55</v>
      </c>
      <c r="F1291" s="732" t="s">
        <v>165</v>
      </c>
    </row>
    <row r="1292" spans="1:6" x14ac:dyDescent="0.2">
      <c r="A1292" s="858"/>
      <c r="B1292" s="676" t="s">
        <v>121</v>
      </c>
      <c r="C1292" s="723" t="s">
        <v>184</v>
      </c>
      <c r="D1292" s="678" t="s">
        <v>185</v>
      </c>
      <c r="E1292" s="766">
        <f>'OP TAHUNAN'!I158*2</f>
        <v>11.6</v>
      </c>
      <c r="F1292" s="732" t="s">
        <v>165</v>
      </c>
    </row>
    <row r="1293" spans="1:6" x14ac:dyDescent="0.2">
      <c r="A1293" s="858"/>
      <c r="B1293" s="676"/>
      <c r="C1293" s="723" t="s">
        <v>186</v>
      </c>
      <c r="D1293" s="678" t="s">
        <v>174</v>
      </c>
      <c r="E1293" s="810">
        <v>4</v>
      </c>
      <c r="F1293" s="732" t="s">
        <v>175</v>
      </c>
    </row>
    <row r="1294" spans="1:6" x14ac:dyDescent="0.2">
      <c r="A1294" s="858"/>
      <c r="B1294" s="676" t="s">
        <v>123</v>
      </c>
      <c r="C1294" s="723" t="s">
        <v>188</v>
      </c>
      <c r="D1294" s="767"/>
      <c r="E1294" s="859"/>
      <c r="F1294" s="732"/>
    </row>
    <row r="1295" spans="1:6" x14ac:dyDescent="0.2">
      <c r="A1295" s="858"/>
      <c r="B1295" s="676"/>
      <c r="C1295" s="723" t="s">
        <v>255</v>
      </c>
      <c r="D1295" s="678" t="s">
        <v>189</v>
      </c>
      <c r="E1295" s="810">
        <v>4</v>
      </c>
      <c r="F1295" s="732" t="s">
        <v>105</v>
      </c>
    </row>
    <row r="1296" spans="1:6" x14ac:dyDescent="0.2">
      <c r="A1296" s="858"/>
      <c r="B1296" s="676"/>
      <c r="C1296" s="723" t="s">
        <v>39</v>
      </c>
      <c r="D1296" s="678" t="s">
        <v>190</v>
      </c>
      <c r="E1296" s="810">
        <v>8</v>
      </c>
      <c r="F1296" s="732" t="s">
        <v>105</v>
      </c>
    </row>
    <row r="1297" spans="1:6" x14ac:dyDescent="0.2">
      <c r="A1297" s="858"/>
      <c r="B1297" s="676" t="s">
        <v>61</v>
      </c>
      <c r="C1297" s="723" t="s">
        <v>251</v>
      </c>
      <c r="D1297" s="678"/>
      <c r="E1297" s="766"/>
      <c r="F1297" s="732"/>
    </row>
    <row r="1298" spans="1:6" x14ac:dyDescent="0.2">
      <c r="A1298" s="858"/>
      <c r="B1298" s="676"/>
      <c r="C1298" s="820" t="s">
        <v>252</v>
      </c>
      <c r="D1298" s="678" t="s">
        <v>191</v>
      </c>
      <c r="E1298" s="860"/>
      <c r="F1298" s="732" t="s">
        <v>45</v>
      </c>
    </row>
    <row r="1299" spans="1:6" x14ac:dyDescent="0.2">
      <c r="A1299" s="858"/>
      <c r="B1299" s="676"/>
      <c r="C1299" s="820" t="s">
        <v>395</v>
      </c>
      <c r="D1299" s="678" t="s">
        <v>192</v>
      </c>
      <c r="E1299" s="860"/>
      <c r="F1299" s="732" t="s">
        <v>45</v>
      </c>
    </row>
    <row r="1300" spans="1:6" x14ac:dyDescent="0.2">
      <c r="A1300" s="858"/>
      <c r="B1300" s="676" t="s">
        <v>126</v>
      </c>
      <c r="C1300" s="723" t="s">
        <v>254</v>
      </c>
      <c r="D1300" s="677"/>
      <c r="E1300" s="774"/>
      <c r="F1300" s="732"/>
    </row>
    <row r="1301" spans="1:6" x14ac:dyDescent="0.2">
      <c r="A1301" s="858"/>
      <c r="B1301" s="676"/>
      <c r="C1301" s="723" t="s">
        <v>193</v>
      </c>
      <c r="D1301" s="682" t="s">
        <v>408</v>
      </c>
      <c r="E1301" s="734">
        <f>E1286/E1287</f>
        <v>0.1</v>
      </c>
      <c r="F1301" s="732" t="s">
        <v>45</v>
      </c>
    </row>
    <row r="1302" spans="1:6" x14ac:dyDescent="0.2">
      <c r="A1302" s="858"/>
      <c r="B1302" s="676"/>
      <c r="C1302" s="723" t="s">
        <v>194</v>
      </c>
      <c r="D1302" s="682" t="s">
        <v>409</v>
      </c>
      <c r="E1302" s="734">
        <f>E1289/E1290</f>
        <v>0</v>
      </c>
      <c r="F1302" s="732" t="s">
        <v>45</v>
      </c>
    </row>
    <row r="1303" spans="1:6" x14ac:dyDescent="0.2">
      <c r="A1303" s="858"/>
      <c r="B1303" s="676"/>
      <c r="C1303" s="723" t="s">
        <v>195</v>
      </c>
      <c r="D1303" s="682" t="s">
        <v>410</v>
      </c>
      <c r="E1303" s="734">
        <f>E1292/E1293</f>
        <v>2.9</v>
      </c>
      <c r="F1303" s="732" t="s">
        <v>45</v>
      </c>
    </row>
    <row r="1304" spans="1:6" x14ac:dyDescent="0.2">
      <c r="A1304" s="858"/>
      <c r="B1304" s="676"/>
      <c r="C1304" s="723" t="s">
        <v>197</v>
      </c>
      <c r="D1304" s="724" t="s">
        <v>703</v>
      </c>
      <c r="E1304" s="734">
        <f>SUM(E1298:E1303)</f>
        <v>3</v>
      </c>
      <c r="F1304" s="732" t="s">
        <v>45</v>
      </c>
    </row>
    <row r="1305" spans="1:6" x14ac:dyDescent="0.2">
      <c r="A1305" s="858"/>
      <c r="B1305" s="676"/>
      <c r="C1305" s="723"/>
      <c r="D1305" s="723"/>
      <c r="E1305" s="734">
        <f>E1304/8</f>
        <v>0.375</v>
      </c>
      <c r="F1305" s="732" t="s">
        <v>112</v>
      </c>
    </row>
    <row r="1306" spans="1:6" x14ac:dyDescent="0.2">
      <c r="A1306" s="858"/>
      <c r="B1306" s="676" t="s">
        <v>127</v>
      </c>
      <c r="C1306" s="723" t="s">
        <v>203</v>
      </c>
      <c r="D1306" s="723"/>
      <c r="E1306" s="774"/>
      <c r="F1306" s="732"/>
    </row>
    <row r="1307" spans="1:6" x14ac:dyDescent="0.2">
      <c r="A1307" s="858"/>
      <c r="B1307" s="676"/>
      <c r="C1307" s="820" t="s">
        <v>204</v>
      </c>
      <c r="D1307" s="723"/>
      <c r="E1307" s="774"/>
      <c r="F1307" s="732"/>
    </row>
    <row r="1308" spans="1:6" x14ac:dyDescent="0.2">
      <c r="A1308" s="858"/>
      <c r="B1308" s="676"/>
      <c r="C1308" s="820" t="s">
        <v>205</v>
      </c>
      <c r="D1308" s="723"/>
      <c r="E1308" s="774"/>
      <c r="F1308" s="732"/>
    </row>
    <row r="1309" spans="1:6" x14ac:dyDescent="0.2">
      <c r="A1309" s="858"/>
      <c r="B1309" s="676" t="s">
        <v>62</v>
      </c>
      <c r="C1309" s="723" t="s">
        <v>276</v>
      </c>
      <c r="D1309" s="723"/>
      <c r="E1309" s="774"/>
      <c r="F1309" s="732"/>
    </row>
    <row r="1310" spans="1:6" x14ac:dyDescent="0.2">
      <c r="A1310" s="858"/>
      <c r="B1310" s="676"/>
      <c r="C1310" s="820" t="s">
        <v>207</v>
      </c>
      <c r="D1310" s="678" t="s">
        <v>208</v>
      </c>
      <c r="E1310" s="862">
        <v>24</v>
      </c>
      <c r="F1310" s="732" t="s">
        <v>55</v>
      </c>
    </row>
    <row r="1311" spans="1:6" x14ac:dyDescent="0.2">
      <c r="A1311" s="858"/>
      <c r="B1311" s="739"/>
      <c r="C1311" s="727" t="s">
        <v>209</v>
      </c>
      <c r="D1311" s="728" t="s">
        <v>210</v>
      </c>
      <c r="E1311" s="863">
        <v>24</v>
      </c>
      <c r="F1311" s="804" t="s">
        <v>211</v>
      </c>
    </row>
    <row r="1312" spans="1:6" x14ac:dyDescent="0.2">
      <c r="A1312" s="858"/>
      <c r="B1312" s="657"/>
      <c r="C1312" s="981" t="s">
        <v>24</v>
      </c>
      <c r="D1312" s="982"/>
      <c r="E1312" s="982"/>
      <c r="F1312" s="983"/>
    </row>
    <row r="1313" spans="1:6" x14ac:dyDescent="0.2">
      <c r="A1313" s="858"/>
      <c r="B1313" s="669" t="s">
        <v>117</v>
      </c>
      <c r="C1313" s="770" t="s">
        <v>188</v>
      </c>
      <c r="D1313" s="771"/>
      <c r="E1313" s="771"/>
      <c r="F1313" s="816"/>
    </row>
    <row r="1314" spans="1:6" x14ac:dyDescent="0.2">
      <c r="A1314" s="858"/>
      <c r="B1314" s="676"/>
      <c r="C1314" s="773" t="str">
        <f>C1295</f>
        <v>Petugas Inspeksi</v>
      </c>
      <c r="D1314" s="845" t="s">
        <v>212</v>
      </c>
      <c r="E1314" s="774">
        <f>E1295*E1305</f>
        <v>1.5</v>
      </c>
      <c r="F1314" s="732" t="s">
        <v>37</v>
      </c>
    </row>
    <row r="1315" spans="1:6" x14ac:dyDescent="0.2">
      <c r="A1315" s="858"/>
      <c r="B1315" s="676"/>
      <c r="C1315" s="773" t="s">
        <v>39</v>
      </c>
      <c r="D1315" s="845" t="s">
        <v>213</v>
      </c>
      <c r="E1315" s="774">
        <f>E1305*E1296</f>
        <v>3</v>
      </c>
      <c r="F1315" s="732" t="s">
        <v>37</v>
      </c>
    </row>
    <row r="1316" spans="1:6" x14ac:dyDescent="0.2">
      <c r="A1316" s="858"/>
      <c r="B1316" s="676" t="s">
        <v>119</v>
      </c>
      <c r="C1316" s="723" t="s">
        <v>214</v>
      </c>
      <c r="D1316" s="724"/>
      <c r="E1316" s="732"/>
      <c r="F1316" s="732"/>
    </row>
    <row r="1317" spans="1:6" x14ac:dyDescent="0.2">
      <c r="A1317" s="858"/>
      <c r="B1317" s="676"/>
      <c r="C1317" s="677" t="s">
        <v>215</v>
      </c>
      <c r="D1317" s="776" t="s">
        <v>216</v>
      </c>
      <c r="E1317" s="683">
        <f>E1286/E1288</f>
        <v>0.4</v>
      </c>
      <c r="F1317" s="732" t="s">
        <v>107</v>
      </c>
    </row>
    <row r="1318" spans="1:6" x14ac:dyDescent="0.2">
      <c r="A1318" s="858"/>
      <c r="B1318" s="676"/>
      <c r="C1318" s="677" t="s">
        <v>217</v>
      </c>
      <c r="D1318" s="776" t="s">
        <v>218</v>
      </c>
      <c r="E1318" s="683">
        <f>E1289/E1291</f>
        <v>0</v>
      </c>
      <c r="F1318" s="732" t="s">
        <v>107</v>
      </c>
    </row>
    <row r="1319" spans="1:6" x14ac:dyDescent="0.2">
      <c r="A1319" s="858"/>
      <c r="B1319" s="676" t="s">
        <v>121</v>
      </c>
      <c r="C1319" s="677" t="s">
        <v>276</v>
      </c>
      <c r="D1319" s="845"/>
      <c r="E1319" s="734"/>
      <c r="F1319" s="732"/>
    </row>
    <row r="1320" spans="1:6" x14ac:dyDescent="0.2">
      <c r="A1320" s="858"/>
      <c r="B1320" s="676"/>
      <c r="C1320" s="677" t="s">
        <v>287</v>
      </c>
      <c r="D1320" s="845" t="s">
        <v>289</v>
      </c>
      <c r="E1320" s="734">
        <f>E1310/500</f>
        <v>4.8000000000000001E-2</v>
      </c>
      <c r="F1320" s="732" t="s">
        <v>284</v>
      </c>
    </row>
    <row r="1321" spans="1:6" x14ac:dyDescent="0.2">
      <c r="A1321" s="858"/>
      <c r="B1321" s="676"/>
      <c r="C1321" s="677" t="s">
        <v>288</v>
      </c>
      <c r="D1321" s="845" t="s">
        <v>290</v>
      </c>
      <c r="E1321" s="734">
        <f>E1311/30</f>
        <v>0.8</v>
      </c>
      <c r="F1321" s="732" t="s">
        <v>109</v>
      </c>
    </row>
    <row r="1322" spans="1:6" x14ac:dyDescent="0.2">
      <c r="A1322" s="858"/>
      <c r="B1322" s="676" t="s">
        <v>121</v>
      </c>
      <c r="C1322" s="677" t="s">
        <v>203</v>
      </c>
      <c r="D1322" s="682" t="s">
        <v>219</v>
      </c>
      <c r="E1322" s="683">
        <f>(E1315+E1314)/365</f>
        <v>1.2328767123287671E-2</v>
      </c>
      <c r="F1322" s="732" t="s">
        <v>43</v>
      </c>
    </row>
    <row r="1323" spans="1:6" ht="13.5" thickBot="1" x14ac:dyDescent="0.25">
      <c r="A1323" s="972" t="s">
        <v>685</v>
      </c>
      <c r="B1323" s="973"/>
      <c r="C1323" s="973"/>
      <c r="D1323" s="973"/>
      <c r="E1323" s="973"/>
      <c r="F1323" s="974"/>
    </row>
    <row r="1324" spans="1:6" x14ac:dyDescent="0.2">
      <c r="A1324" s="869"/>
      <c r="B1324" s="870"/>
      <c r="C1324" s="871"/>
      <c r="D1324" s="872"/>
      <c r="E1324" s="873"/>
      <c r="F1324" s="874"/>
    </row>
    <row r="1325" spans="1:6" ht="13.5" thickBot="1" x14ac:dyDescent="0.25">
      <c r="A1325" s="976" t="s">
        <v>575</v>
      </c>
      <c r="B1325" s="976"/>
      <c r="C1325" s="977" t="s">
        <v>565</v>
      </c>
      <c r="D1325" s="977"/>
      <c r="E1325" s="977"/>
      <c r="F1325" s="977"/>
    </row>
    <row r="1326" spans="1:6" x14ac:dyDescent="0.2">
      <c r="A1326" s="986" t="s">
        <v>21</v>
      </c>
      <c r="B1326" s="987"/>
      <c r="C1326" s="662" t="s">
        <v>22</v>
      </c>
      <c r="D1326" s="662" t="s">
        <v>57</v>
      </c>
      <c r="E1326" s="663" t="s">
        <v>407</v>
      </c>
      <c r="F1326" s="664" t="s">
        <v>23</v>
      </c>
    </row>
    <row r="1327" spans="1:6" x14ac:dyDescent="0.2">
      <c r="A1327" s="812"/>
      <c r="B1327" s="822"/>
      <c r="C1327" s="981" t="s">
        <v>220</v>
      </c>
      <c r="D1327" s="982"/>
      <c r="E1327" s="982"/>
      <c r="F1327" s="983"/>
    </row>
    <row r="1328" spans="1:6" x14ac:dyDescent="0.2">
      <c r="A1328" s="799"/>
      <c r="B1328" s="669" t="s">
        <v>117</v>
      </c>
      <c r="C1328" s="762" t="s">
        <v>171</v>
      </c>
      <c r="D1328" s="763" t="s">
        <v>172</v>
      </c>
      <c r="E1328" s="764">
        <f>'OP TAHUNAN'!G159*2</f>
        <v>2</v>
      </c>
      <c r="F1328" s="816" t="s">
        <v>165</v>
      </c>
    </row>
    <row r="1329" spans="1:6" x14ac:dyDescent="0.2">
      <c r="A1329" s="799"/>
      <c r="B1329" s="676"/>
      <c r="C1329" s="723" t="s">
        <v>173</v>
      </c>
      <c r="D1329" s="678" t="s">
        <v>174</v>
      </c>
      <c r="E1329" s="810">
        <v>45</v>
      </c>
      <c r="F1329" s="732" t="s">
        <v>175</v>
      </c>
    </row>
    <row r="1330" spans="1:6" x14ac:dyDescent="0.2">
      <c r="A1330" s="799"/>
      <c r="B1330" s="676"/>
      <c r="C1330" s="723" t="s">
        <v>176</v>
      </c>
      <c r="D1330" s="678" t="s">
        <v>177</v>
      </c>
      <c r="E1330" s="810">
        <v>10</v>
      </c>
      <c r="F1330" s="732" t="s">
        <v>165</v>
      </c>
    </row>
    <row r="1331" spans="1:6" x14ac:dyDescent="0.2">
      <c r="A1331" s="799"/>
      <c r="B1331" s="676" t="s">
        <v>119</v>
      </c>
      <c r="C1331" s="723" t="s">
        <v>178</v>
      </c>
      <c r="D1331" s="678" t="s">
        <v>179</v>
      </c>
      <c r="E1331" s="766">
        <f>'OP TAHUNAN'!H159*2</f>
        <v>0</v>
      </c>
      <c r="F1331" s="732" t="s">
        <v>165</v>
      </c>
    </row>
    <row r="1332" spans="1:6" x14ac:dyDescent="0.2">
      <c r="A1332" s="799"/>
      <c r="B1332" s="676"/>
      <c r="C1332" s="723" t="s">
        <v>180</v>
      </c>
      <c r="D1332" s="678" t="s">
        <v>181</v>
      </c>
      <c r="E1332" s="810">
        <v>50</v>
      </c>
      <c r="F1332" s="732" t="s">
        <v>175</v>
      </c>
    </row>
    <row r="1333" spans="1:6" x14ac:dyDescent="0.2">
      <c r="A1333" s="799"/>
      <c r="B1333" s="676"/>
      <c r="C1333" s="723" t="s">
        <v>182</v>
      </c>
      <c r="D1333" s="678" t="s">
        <v>183</v>
      </c>
      <c r="E1333" s="810">
        <v>55</v>
      </c>
      <c r="F1333" s="732" t="s">
        <v>165</v>
      </c>
    </row>
    <row r="1334" spans="1:6" x14ac:dyDescent="0.2">
      <c r="A1334" s="858"/>
      <c r="B1334" s="676" t="s">
        <v>121</v>
      </c>
      <c r="C1334" s="723" t="s">
        <v>184</v>
      </c>
      <c r="D1334" s="678" t="s">
        <v>185</v>
      </c>
      <c r="E1334" s="766">
        <f>'OP TAHUNAN'!I159*2</f>
        <v>4.5999999999999996</v>
      </c>
      <c r="F1334" s="732" t="s">
        <v>165</v>
      </c>
    </row>
    <row r="1335" spans="1:6" x14ac:dyDescent="0.2">
      <c r="A1335" s="858"/>
      <c r="B1335" s="676"/>
      <c r="C1335" s="723" t="s">
        <v>186</v>
      </c>
      <c r="D1335" s="678" t="s">
        <v>174</v>
      </c>
      <c r="E1335" s="810">
        <v>4</v>
      </c>
      <c r="F1335" s="732" t="s">
        <v>175</v>
      </c>
    </row>
    <row r="1336" spans="1:6" x14ac:dyDescent="0.2">
      <c r="A1336" s="858"/>
      <c r="B1336" s="676"/>
      <c r="C1336" s="723"/>
      <c r="D1336" s="678"/>
      <c r="E1336" s="766"/>
      <c r="F1336" s="732"/>
    </row>
    <row r="1337" spans="1:6" x14ac:dyDescent="0.2">
      <c r="A1337" s="858"/>
      <c r="B1337" s="676" t="s">
        <v>123</v>
      </c>
      <c r="C1337" s="723" t="s">
        <v>188</v>
      </c>
      <c r="D1337" s="767"/>
      <c r="E1337" s="859"/>
      <c r="F1337" s="732"/>
    </row>
    <row r="1338" spans="1:6" x14ac:dyDescent="0.2">
      <c r="A1338" s="858"/>
      <c r="B1338" s="676"/>
      <c r="C1338" s="723" t="s">
        <v>255</v>
      </c>
      <c r="D1338" s="678" t="s">
        <v>189</v>
      </c>
      <c r="E1338" s="810">
        <v>2</v>
      </c>
      <c r="F1338" s="732" t="s">
        <v>105</v>
      </c>
    </row>
    <row r="1339" spans="1:6" x14ac:dyDescent="0.2">
      <c r="A1339" s="858"/>
      <c r="B1339" s="676"/>
      <c r="C1339" s="723" t="s">
        <v>39</v>
      </c>
      <c r="D1339" s="678" t="s">
        <v>190</v>
      </c>
      <c r="E1339" s="810">
        <v>4</v>
      </c>
      <c r="F1339" s="732" t="s">
        <v>105</v>
      </c>
    </row>
    <row r="1340" spans="1:6" x14ac:dyDescent="0.2">
      <c r="A1340" s="858"/>
      <c r="B1340" s="676" t="s">
        <v>61</v>
      </c>
      <c r="C1340" s="723" t="s">
        <v>251</v>
      </c>
      <c r="D1340" s="678"/>
      <c r="E1340" s="766"/>
      <c r="F1340" s="732"/>
    </row>
    <row r="1341" spans="1:6" x14ac:dyDescent="0.2">
      <c r="A1341" s="858"/>
      <c r="B1341" s="676"/>
      <c r="C1341" s="820" t="s">
        <v>252</v>
      </c>
      <c r="D1341" s="678" t="s">
        <v>191</v>
      </c>
      <c r="E1341" s="860"/>
      <c r="F1341" s="732" t="s">
        <v>45</v>
      </c>
    </row>
    <row r="1342" spans="1:6" x14ac:dyDescent="0.2">
      <c r="A1342" s="858"/>
      <c r="B1342" s="676"/>
      <c r="C1342" s="820" t="s">
        <v>395</v>
      </c>
      <c r="D1342" s="678" t="s">
        <v>192</v>
      </c>
      <c r="E1342" s="860"/>
      <c r="F1342" s="732" t="s">
        <v>45</v>
      </c>
    </row>
    <row r="1343" spans="1:6" x14ac:dyDescent="0.2">
      <c r="A1343" s="858"/>
      <c r="B1343" s="676" t="s">
        <v>126</v>
      </c>
      <c r="C1343" s="723" t="s">
        <v>254</v>
      </c>
      <c r="D1343" s="677"/>
      <c r="E1343" s="774"/>
      <c r="F1343" s="732"/>
    </row>
    <row r="1344" spans="1:6" x14ac:dyDescent="0.2">
      <c r="A1344" s="858"/>
      <c r="B1344" s="676"/>
      <c r="C1344" s="723" t="s">
        <v>193</v>
      </c>
      <c r="D1344" s="682" t="s">
        <v>408</v>
      </c>
      <c r="E1344" s="734">
        <f>E1328/E1329</f>
        <v>4.4444444444444446E-2</v>
      </c>
      <c r="F1344" s="732" t="s">
        <v>45</v>
      </c>
    </row>
    <row r="1345" spans="1:6" x14ac:dyDescent="0.2">
      <c r="A1345" s="858"/>
      <c r="B1345" s="676"/>
      <c r="C1345" s="723" t="s">
        <v>194</v>
      </c>
      <c r="D1345" s="682" t="s">
        <v>409</v>
      </c>
      <c r="E1345" s="734">
        <f>E1331/E1332</f>
        <v>0</v>
      </c>
      <c r="F1345" s="732" t="s">
        <v>45</v>
      </c>
    </row>
    <row r="1346" spans="1:6" x14ac:dyDescent="0.2">
      <c r="A1346" s="858"/>
      <c r="B1346" s="676"/>
      <c r="C1346" s="723" t="s">
        <v>195</v>
      </c>
      <c r="D1346" s="682" t="s">
        <v>410</v>
      </c>
      <c r="E1346" s="734">
        <f>E1334/E1335</f>
        <v>1.1499999999999999</v>
      </c>
      <c r="F1346" s="732" t="s">
        <v>45</v>
      </c>
    </row>
    <row r="1347" spans="1:6" x14ac:dyDescent="0.2">
      <c r="A1347" s="858"/>
      <c r="B1347" s="676"/>
      <c r="C1347" s="723" t="s">
        <v>197</v>
      </c>
      <c r="D1347" s="724" t="s">
        <v>703</v>
      </c>
      <c r="E1347" s="734">
        <f>SUM(E1341:E1346)</f>
        <v>1.1944444444444444</v>
      </c>
      <c r="F1347" s="732" t="s">
        <v>45</v>
      </c>
    </row>
    <row r="1348" spans="1:6" x14ac:dyDescent="0.2">
      <c r="A1348" s="858"/>
      <c r="B1348" s="676"/>
      <c r="C1348" s="723"/>
      <c r="D1348" s="723"/>
      <c r="E1348" s="734">
        <f>E1347/8</f>
        <v>0.14930555555555555</v>
      </c>
      <c r="F1348" s="732" t="s">
        <v>112</v>
      </c>
    </row>
    <row r="1349" spans="1:6" x14ac:dyDescent="0.2">
      <c r="A1349" s="858"/>
      <c r="B1349" s="676" t="s">
        <v>127</v>
      </c>
      <c r="C1349" s="723" t="s">
        <v>203</v>
      </c>
      <c r="D1349" s="723"/>
      <c r="E1349" s="774"/>
      <c r="F1349" s="732"/>
    </row>
    <row r="1350" spans="1:6" x14ac:dyDescent="0.2">
      <c r="A1350" s="858"/>
      <c r="B1350" s="676"/>
      <c r="C1350" s="820" t="s">
        <v>204</v>
      </c>
      <c r="D1350" s="723"/>
      <c r="E1350" s="774"/>
      <c r="F1350" s="732"/>
    </row>
    <row r="1351" spans="1:6" x14ac:dyDescent="0.2">
      <c r="A1351" s="858"/>
      <c r="B1351" s="676"/>
      <c r="C1351" s="820" t="s">
        <v>205</v>
      </c>
      <c r="D1351" s="723"/>
      <c r="E1351" s="774"/>
      <c r="F1351" s="732"/>
    </row>
    <row r="1352" spans="1:6" x14ac:dyDescent="0.2">
      <c r="A1352" s="858"/>
      <c r="B1352" s="676" t="s">
        <v>62</v>
      </c>
      <c r="C1352" s="723" t="s">
        <v>276</v>
      </c>
      <c r="D1352" s="723"/>
      <c r="E1352" s="774"/>
      <c r="F1352" s="732"/>
    </row>
    <row r="1353" spans="1:6" x14ac:dyDescent="0.2">
      <c r="A1353" s="858"/>
      <c r="B1353" s="676"/>
      <c r="C1353" s="820" t="s">
        <v>207</v>
      </c>
      <c r="D1353" s="678" t="s">
        <v>208</v>
      </c>
      <c r="E1353" s="862">
        <v>20</v>
      </c>
      <c r="F1353" s="732" t="s">
        <v>55</v>
      </c>
    </row>
    <row r="1354" spans="1:6" x14ac:dyDescent="0.2">
      <c r="A1354" s="858"/>
      <c r="B1354" s="739"/>
      <c r="C1354" s="727" t="s">
        <v>209</v>
      </c>
      <c r="D1354" s="728" t="s">
        <v>210</v>
      </c>
      <c r="E1354" s="863">
        <v>12</v>
      </c>
      <c r="F1354" s="804" t="s">
        <v>211</v>
      </c>
    </row>
    <row r="1355" spans="1:6" x14ac:dyDescent="0.2">
      <c r="A1355" s="858"/>
      <c r="B1355" s="657"/>
      <c r="C1355" s="981" t="s">
        <v>24</v>
      </c>
      <c r="D1355" s="982"/>
      <c r="E1355" s="982"/>
      <c r="F1355" s="983"/>
    </row>
    <row r="1356" spans="1:6" x14ac:dyDescent="0.2">
      <c r="A1356" s="858"/>
      <c r="B1356" s="669" t="s">
        <v>117</v>
      </c>
      <c r="C1356" s="770" t="s">
        <v>188</v>
      </c>
      <c r="D1356" s="771"/>
      <c r="E1356" s="771"/>
      <c r="F1356" s="816"/>
    </row>
    <row r="1357" spans="1:6" x14ac:dyDescent="0.2">
      <c r="A1357" s="858"/>
      <c r="B1357" s="676"/>
      <c r="C1357" s="773" t="str">
        <f>C1338</f>
        <v>Petugas Inspeksi</v>
      </c>
      <c r="D1357" s="845" t="s">
        <v>212</v>
      </c>
      <c r="E1357" s="774">
        <f>E1338*E1348</f>
        <v>0.2986111111111111</v>
      </c>
      <c r="F1357" s="732" t="s">
        <v>37</v>
      </c>
    </row>
    <row r="1358" spans="1:6" x14ac:dyDescent="0.2">
      <c r="A1358" s="858"/>
      <c r="B1358" s="676"/>
      <c r="C1358" s="773" t="s">
        <v>39</v>
      </c>
      <c r="D1358" s="845" t="s">
        <v>213</v>
      </c>
      <c r="E1358" s="774">
        <f>E1348*E1339</f>
        <v>0.59722222222222221</v>
      </c>
      <c r="F1358" s="732" t="s">
        <v>37</v>
      </c>
    </row>
    <row r="1359" spans="1:6" x14ac:dyDescent="0.2">
      <c r="A1359" s="858"/>
      <c r="B1359" s="676" t="s">
        <v>119</v>
      </c>
      <c r="C1359" s="723" t="s">
        <v>214</v>
      </c>
      <c r="D1359" s="724"/>
      <c r="E1359" s="732"/>
      <c r="F1359" s="732"/>
    </row>
    <row r="1360" spans="1:6" x14ac:dyDescent="0.2">
      <c r="A1360" s="858"/>
      <c r="B1360" s="676"/>
      <c r="C1360" s="677" t="s">
        <v>215</v>
      </c>
      <c r="D1360" s="776" t="s">
        <v>216</v>
      </c>
      <c r="E1360" s="683">
        <f>E1328/E1330</f>
        <v>0.2</v>
      </c>
      <c r="F1360" s="732" t="s">
        <v>107</v>
      </c>
    </row>
    <row r="1361" spans="1:6" x14ac:dyDescent="0.2">
      <c r="A1361" s="858"/>
      <c r="B1361" s="676"/>
      <c r="C1361" s="677" t="s">
        <v>217</v>
      </c>
      <c r="D1361" s="776" t="s">
        <v>218</v>
      </c>
      <c r="E1361" s="683">
        <f>E1331/E1333</f>
        <v>0</v>
      </c>
      <c r="F1361" s="732" t="s">
        <v>107</v>
      </c>
    </row>
    <row r="1362" spans="1:6" x14ac:dyDescent="0.2">
      <c r="A1362" s="858"/>
      <c r="B1362" s="676" t="s">
        <v>121</v>
      </c>
      <c r="C1362" s="677" t="s">
        <v>276</v>
      </c>
      <c r="D1362" s="845"/>
      <c r="E1362" s="734"/>
      <c r="F1362" s="732"/>
    </row>
    <row r="1363" spans="1:6" x14ac:dyDescent="0.2">
      <c r="A1363" s="858"/>
      <c r="B1363" s="676"/>
      <c r="C1363" s="677" t="s">
        <v>287</v>
      </c>
      <c r="D1363" s="845" t="s">
        <v>289</v>
      </c>
      <c r="E1363" s="734">
        <f>E1353/500</f>
        <v>0.04</v>
      </c>
      <c r="F1363" s="732" t="s">
        <v>284</v>
      </c>
    </row>
    <row r="1364" spans="1:6" x14ac:dyDescent="0.2">
      <c r="A1364" s="858"/>
      <c r="B1364" s="676"/>
      <c r="C1364" s="677" t="s">
        <v>288</v>
      </c>
      <c r="D1364" s="845" t="s">
        <v>290</v>
      </c>
      <c r="E1364" s="734">
        <f>E1354/30</f>
        <v>0.4</v>
      </c>
      <c r="F1364" s="732" t="s">
        <v>109</v>
      </c>
    </row>
    <row r="1365" spans="1:6" x14ac:dyDescent="0.2">
      <c r="A1365" s="858"/>
      <c r="B1365" s="676" t="s">
        <v>121</v>
      </c>
      <c r="C1365" s="677" t="s">
        <v>203</v>
      </c>
      <c r="D1365" s="682" t="s">
        <v>219</v>
      </c>
      <c r="E1365" s="683">
        <f>(E1358+E1357)/365</f>
        <v>2.4543378995433786E-3</v>
      </c>
      <c r="F1365" s="732" t="s">
        <v>43</v>
      </c>
    </row>
    <row r="1366" spans="1:6" x14ac:dyDescent="0.2">
      <c r="A1366" s="864"/>
      <c r="B1366" s="865"/>
      <c r="C1366" s="865">
        <f>C2366</f>
        <v>0</v>
      </c>
      <c r="D1366" s="865"/>
      <c r="E1366" s="865"/>
      <c r="F1366" s="865"/>
    </row>
    <row r="1367" spans="1:6" ht="13.5" thickBot="1" x14ac:dyDescent="0.25">
      <c r="A1367" s="972" t="s">
        <v>685</v>
      </c>
      <c r="B1367" s="973"/>
      <c r="C1367" s="973"/>
      <c r="D1367" s="973"/>
      <c r="E1367" s="973"/>
      <c r="F1367" s="974"/>
    </row>
    <row r="1368" spans="1:6" x14ac:dyDescent="0.2">
      <c r="A1368" s="869"/>
      <c r="B1368" s="870"/>
      <c r="C1368" s="871"/>
      <c r="D1368" s="872"/>
      <c r="E1368" s="873"/>
      <c r="F1368" s="874"/>
    </row>
    <row r="1369" spans="1:6" ht="13.5" thickBot="1" x14ac:dyDescent="0.25">
      <c r="A1369" s="975" t="s">
        <v>504</v>
      </c>
      <c r="B1369" s="975"/>
      <c r="C1369" s="660" t="s">
        <v>258</v>
      </c>
      <c r="D1369" s="660"/>
      <c r="E1369" s="660"/>
      <c r="F1369" s="660"/>
    </row>
    <row r="1370" spans="1:6" x14ac:dyDescent="0.2">
      <c r="A1370" s="986" t="s">
        <v>21</v>
      </c>
      <c r="B1370" s="987"/>
      <c r="C1370" s="662" t="s">
        <v>22</v>
      </c>
      <c r="D1370" s="662" t="s">
        <v>57</v>
      </c>
      <c r="E1370" s="663" t="s">
        <v>407</v>
      </c>
      <c r="F1370" s="664" t="s">
        <v>23</v>
      </c>
    </row>
    <row r="1371" spans="1:6" x14ac:dyDescent="0.2">
      <c r="A1371" s="812"/>
      <c r="B1371" s="822"/>
      <c r="C1371" s="981" t="s">
        <v>220</v>
      </c>
      <c r="D1371" s="982"/>
      <c r="E1371" s="982"/>
      <c r="F1371" s="983"/>
    </row>
    <row r="1372" spans="1:6" x14ac:dyDescent="0.2">
      <c r="A1372" s="799"/>
      <c r="B1372" s="676" t="s">
        <v>117</v>
      </c>
      <c r="C1372" s="762" t="s">
        <v>259</v>
      </c>
      <c r="D1372" s="763" t="s">
        <v>174</v>
      </c>
      <c r="E1372" s="809">
        <v>65</v>
      </c>
      <c r="F1372" s="816" t="s">
        <v>175</v>
      </c>
    </row>
    <row r="1373" spans="1:6" x14ac:dyDescent="0.2">
      <c r="A1373" s="799"/>
      <c r="B1373" s="676"/>
      <c r="C1373" s="723"/>
      <c r="D1373" s="678"/>
      <c r="E1373" s="733"/>
      <c r="F1373" s="732"/>
    </row>
    <row r="1374" spans="1:6" x14ac:dyDescent="0.2">
      <c r="A1374" s="799"/>
      <c r="B1374" s="676" t="s">
        <v>119</v>
      </c>
      <c r="C1374" s="723" t="s">
        <v>188</v>
      </c>
      <c r="D1374" s="767"/>
      <c r="E1374" s="767"/>
      <c r="F1374" s="732"/>
    </row>
    <row r="1375" spans="1:6" x14ac:dyDescent="0.2">
      <c r="A1375" s="799"/>
      <c r="B1375" s="676"/>
      <c r="C1375" s="723" t="s">
        <v>255</v>
      </c>
      <c r="D1375" s="678" t="s">
        <v>189</v>
      </c>
      <c r="E1375" s="810">
        <v>2</v>
      </c>
      <c r="F1375" s="732" t="s">
        <v>105</v>
      </c>
    </row>
    <row r="1376" spans="1:6" x14ac:dyDescent="0.2">
      <c r="A1376" s="799"/>
      <c r="B1376" s="676"/>
      <c r="C1376" s="723" t="s">
        <v>39</v>
      </c>
      <c r="D1376" s="678" t="s">
        <v>190</v>
      </c>
      <c r="E1376" s="810">
        <v>4</v>
      </c>
      <c r="F1376" s="732" t="s">
        <v>105</v>
      </c>
    </row>
    <row r="1377" spans="1:6" x14ac:dyDescent="0.2">
      <c r="A1377" s="799"/>
      <c r="B1377" s="676" t="s">
        <v>121</v>
      </c>
      <c r="C1377" s="723" t="s">
        <v>256</v>
      </c>
      <c r="D1377" s="678" t="s">
        <v>257</v>
      </c>
      <c r="E1377" s="774">
        <f>(2/E1372)</f>
        <v>3.0769230769230771E-2</v>
      </c>
      <c r="F1377" s="732" t="s">
        <v>110</v>
      </c>
    </row>
    <row r="1378" spans="1:6" x14ac:dyDescent="0.2">
      <c r="A1378" s="799"/>
      <c r="B1378" s="676"/>
      <c r="C1378" s="723"/>
      <c r="D1378" s="677"/>
      <c r="E1378" s="774">
        <f>E1377/8</f>
        <v>3.8461538461538464E-3</v>
      </c>
      <c r="F1378" s="732" t="s">
        <v>112</v>
      </c>
    </row>
    <row r="1379" spans="1:6" x14ac:dyDescent="0.2">
      <c r="A1379" s="799"/>
      <c r="B1379" s="676" t="s">
        <v>123</v>
      </c>
      <c r="C1379" s="723" t="s">
        <v>203</v>
      </c>
      <c r="D1379" s="723"/>
      <c r="E1379" s="774"/>
      <c r="F1379" s="732"/>
    </row>
    <row r="1380" spans="1:6" x14ac:dyDescent="0.2">
      <c r="A1380" s="799"/>
      <c r="B1380" s="676"/>
      <c r="C1380" s="820" t="s">
        <v>204</v>
      </c>
      <c r="D1380" s="723"/>
      <c r="E1380" s="774"/>
      <c r="F1380" s="732"/>
    </row>
    <row r="1381" spans="1:6" x14ac:dyDescent="0.2">
      <c r="A1381" s="799"/>
      <c r="B1381" s="676"/>
      <c r="C1381" s="820" t="s">
        <v>205</v>
      </c>
      <c r="D1381" s="723"/>
      <c r="E1381" s="774"/>
      <c r="F1381" s="732"/>
    </row>
    <row r="1382" spans="1:6" x14ac:dyDescent="0.2">
      <c r="A1382" s="799"/>
      <c r="B1382" s="676" t="s">
        <v>61</v>
      </c>
      <c r="C1382" s="723" t="s">
        <v>260</v>
      </c>
      <c r="D1382" s="724" t="s">
        <v>31</v>
      </c>
      <c r="E1382" s="840">
        <v>74</v>
      </c>
      <c r="F1382" s="732" t="s">
        <v>165</v>
      </c>
    </row>
    <row r="1383" spans="1:6" x14ac:dyDescent="0.2">
      <c r="A1383" s="799"/>
      <c r="B1383" s="676" t="s">
        <v>62</v>
      </c>
      <c r="C1383" s="723" t="s">
        <v>276</v>
      </c>
      <c r="D1383" s="723"/>
      <c r="E1383" s="774"/>
      <c r="F1383" s="732"/>
    </row>
    <row r="1384" spans="1:6" x14ac:dyDescent="0.2">
      <c r="A1384" s="799"/>
      <c r="B1384" s="676"/>
      <c r="C1384" s="820" t="s">
        <v>207</v>
      </c>
      <c r="D1384" s="678" t="s">
        <v>208</v>
      </c>
      <c r="E1384" s="862">
        <v>8</v>
      </c>
      <c r="F1384" s="732" t="s">
        <v>55</v>
      </c>
    </row>
    <row r="1385" spans="1:6" x14ac:dyDescent="0.2">
      <c r="A1385" s="799"/>
      <c r="B1385" s="676"/>
      <c r="C1385" s="820" t="s">
        <v>209</v>
      </c>
      <c r="D1385" s="678" t="s">
        <v>210</v>
      </c>
      <c r="E1385" s="862">
        <v>12</v>
      </c>
      <c r="F1385" s="732" t="s">
        <v>211</v>
      </c>
    </row>
    <row r="1386" spans="1:6" x14ac:dyDescent="0.2">
      <c r="A1386" s="799"/>
      <c r="B1386" s="676"/>
      <c r="C1386" s="727"/>
      <c r="D1386" s="728"/>
      <c r="E1386" s="875"/>
      <c r="F1386" s="804"/>
    </row>
    <row r="1387" spans="1:6" x14ac:dyDescent="0.2">
      <c r="A1387" s="799"/>
      <c r="B1387" s="876"/>
      <c r="C1387" s="978" t="s">
        <v>24</v>
      </c>
      <c r="D1387" s="979"/>
      <c r="E1387" s="979"/>
      <c r="F1387" s="980"/>
    </row>
    <row r="1388" spans="1:6" x14ac:dyDescent="0.2">
      <c r="A1388" s="799"/>
      <c r="B1388" s="676" t="s">
        <v>117</v>
      </c>
      <c r="C1388" s="773" t="s">
        <v>188</v>
      </c>
      <c r="D1388" s="767"/>
      <c r="E1388" s="767"/>
      <c r="F1388" s="732"/>
    </row>
    <row r="1389" spans="1:6" x14ac:dyDescent="0.2">
      <c r="A1389" s="799"/>
      <c r="B1389" s="676"/>
      <c r="C1389" s="773" t="str">
        <f>C1375</f>
        <v>Petugas Inspeksi</v>
      </c>
      <c r="D1389" s="845" t="s">
        <v>212</v>
      </c>
      <c r="E1389" s="774">
        <f>E1375*E1378</f>
        <v>7.6923076923076927E-3</v>
      </c>
      <c r="F1389" s="732" t="s">
        <v>37</v>
      </c>
    </row>
    <row r="1390" spans="1:6" x14ac:dyDescent="0.2">
      <c r="A1390" s="799"/>
      <c r="B1390" s="676"/>
      <c r="C1390" s="773" t="s">
        <v>39</v>
      </c>
      <c r="D1390" s="845" t="s">
        <v>213</v>
      </c>
      <c r="E1390" s="774">
        <f>E1376*E1378</f>
        <v>1.5384615384615385E-2</v>
      </c>
      <c r="F1390" s="732" t="s">
        <v>37</v>
      </c>
    </row>
    <row r="1391" spans="1:6" x14ac:dyDescent="0.2">
      <c r="A1391" s="799"/>
      <c r="B1391" s="676" t="s">
        <v>119</v>
      </c>
      <c r="C1391" s="773" t="s">
        <v>232</v>
      </c>
      <c r="D1391" s="845" t="s">
        <v>233</v>
      </c>
      <c r="E1391" s="774">
        <f>1/E1382</f>
        <v>1.3513513513513514E-2</v>
      </c>
      <c r="F1391" s="732" t="s">
        <v>261</v>
      </c>
    </row>
    <row r="1392" spans="1:6" x14ac:dyDescent="0.2">
      <c r="A1392" s="799"/>
      <c r="B1392" s="676" t="s">
        <v>121</v>
      </c>
      <c r="C1392" s="677" t="s">
        <v>276</v>
      </c>
      <c r="D1392" s="845"/>
      <c r="E1392" s="734"/>
      <c r="F1392" s="732"/>
    </row>
    <row r="1393" spans="1:6" x14ac:dyDescent="0.2">
      <c r="A1393" s="799"/>
      <c r="B1393" s="676"/>
      <c r="C1393" s="677" t="s">
        <v>287</v>
      </c>
      <c r="D1393" s="845" t="s">
        <v>289</v>
      </c>
      <c r="E1393" s="734">
        <f>E1384/500</f>
        <v>1.6E-2</v>
      </c>
      <c r="F1393" s="732" t="s">
        <v>284</v>
      </c>
    </row>
    <row r="1394" spans="1:6" x14ac:dyDescent="0.2">
      <c r="A1394" s="799"/>
      <c r="B1394" s="676"/>
      <c r="C1394" s="677" t="s">
        <v>288</v>
      </c>
      <c r="D1394" s="845" t="s">
        <v>290</v>
      </c>
      <c r="E1394" s="734">
        <f>E1385/30</f>
        <v>0.4</v>
      </c>
      <c r="F1394" s="732" t="s">
        <v>109</v>
      </c>
    </row>
    <row r="1395" spans="1:6" x14ac:dyDescent="0.2">
      <c r="A1395" s="800"/>
      <c r="B1395" s="739" t="s">
        <v>121</v>
      </c>
      <c r="C1395" s="801" t="s">
        <v>203</v>
      </c>
      <c r="D1395" s="802" t="s">
        <v>219</v>
      </c>
      <c r="E1395" s="877">
        <f>(E1390+E1389)/365</f>
        <v>6.3224446786090631E-5</v>
      </c>
      <c r="F1395" s="804" t="s">
        <v>43</v>
      </c>
    </row>
    <row r="1396" spans="1:6" ht="13.5" thickBot="1" x14ac:dyDescent="0.25">
      <c r="A1396" s="972" t="s">
        <v>685</v>
      </c>
      <c r="B1396" s="973"/>
      <c r="C1396" s="973"/>
      <c r="D1396" s="973"/>
      <c r="E1396" s="973"/>
      <c r="F1396" s="974"/>
    </row>
    <row r="1397" spans="1:6" x14ac:dyDescent="0.2">
      <c r="A1397" s="878"/>
      <c r="B1397" s="869"/>
      <c r="C1397" s="879"/>
      <c r="D1397" s="879"/>
      <c r="E1397" s="879"/>
      <c r="F1397" s="879"/>
    </row>
    <row r="1398" spans="1:6" ht="13.5" thickBot="1" x14ac:dyDescent="0.25">
      <c r="A1398" s="975" t="str">
        <f>AHSP!A873</f>
        <v>PPE.2</v>
      </c>
      <c r="B1398" s="975"/>
      <c r="C1398" s="977" t="str">
        <f>AHSP!B873</f>
        <v>Uji Operasi</v>
      </c>
      <c r="D1398" s="977"/>
      <c r="E1398" s="660"/>
      <c r="F1398" s="661"/>
    </row>
    <row r="1399" spans="1:6" x14ac:dyDescent="0.2">
      <c r="A1399" s="986" t="s">
        <v>21</v>
      </c>
      <c r="B1399" s="987"/>
      <c r="C1399" s="662" t="s">
        <v>22</v>
      </c>
      <c r="D1399" s="662" t="s">
        <v>57</v>
      </c>
      <c r="E1399" s="663" t="s">
        <v>407</v>
      </c>
      <c r="F1399" s="664" t="s">
        <v>23</v>
      </c>
    </row>
    <row r="1400" spans="1:6" x14ac:dyDescent="0.2">
      <c r="A1400" s="666"/>
      <c r="B1400" s="667"/>
      <c r="C1400" s="981" t="s">
        <v>220</v>
      </c>
      <c r="D1400" s="982"/>
      <c r="E1400" s="982"/>
      <c r="F1400" s="988"/>
    </row>
    <row r="1401" spans="1:6" x14ac:dyDescent="0.2">
      <c r="A1401" s="668"/>
      <c r="B1401" s="669" t="s">
        <v>117</v>
      </c>
      <c r="C1401" s="670" t="s">
        <v>188</v>
      </c>
      <c r="D1401" s="671"/>
      <c r="E1401" s="672"/>
      <c r="F1401" s="673"/>
    </row>
    <row r="1402" spans="1:6" x14ac:dyDescent="0.2">
      <c r="A1402" s="675"/>
      <c r="B1402" s="676"/>
      <c r="C1402" s="677" t="s">
        <v>279</v>
      </c>
      <c r="D1402" s="678" t="s">
        <v>327</v>
      </c>
      <c r="E1402" s="791">
        <v>2</v>
      </c>
      <c r="F1402" s="680" t="s">
        <v>278</v>
      </c>
    </row>
    <row r="1403" spans="1:6" x14ac:dyDescent="0.2">
      <c r="A1403" s="675"/>
      <c r="B1403" s="676"/>
      <c r="C1403" s="677" t="s">
        <v>654</v>
      </c>
      <c r="D1403" s="678" t="s">
        <v>655</v>
      </c>
      <c r="E1403" s="791">
        <v>2</v>
      </c>
      <c r="F1403" s="680" t="s">
        <v>278</v>
      </c>
    </row>
    <row r="1404" spans="1:6" x14ac:dyDescent="0.2">
      <c r="A1404" s="675"/>
      <c r="B1404" s="676"/>
      <c r="C1404" s="677" t="s">
        <v>277</v>
      </c>
      <c r="D1404" s="678" t="s">
        <v>191</v>
      </c>
      <c r="E1404" s="791">
        <v>2</v>
      </c>
      <c r="F1404" s="680" t="s">
        <v>278</v>
      </c>
    </row>
    <row r="1405" spans="1:6" x14ac:dyDescent="0.2">
      <c r="A1405" s="675"/>
      <c r="B1405" s="676"/>
      <c r="C1405" s="677"/>
      <c r="D1405" s="682"/>
      <c r="E1405" s="683"/>
      <c r="F1405" s="680"/>
    </row>
    <row r="1406" spans="1:6" x14ac:dyDescent="0.2">
      <c r="A1406" s="675"/>
      <c r="B1406" s="676" t="s">
        <v>119</v>
      </c>
      <c r="C1406" s="677" t="s">
        <v>214</v>
      </c>
      <c r="D1406" s="682"/>
      <c r="E1406" s="683"/>
      <c r="F1406" s="680"/>
    </row>
    <row r="1407" spans="1:6" x14ac:dyDescent="0.2">
      <c r="A1407" s="675"/>
      <c r="B1407" s="676"/>
      <c r="C1407" s="677" t="s">
        <v>329</v>
      </c>
      <c r="D1407" s="678" t="s">
        <v>202</v>
      </c>
      <c r="E1407" s="792">
        <v>5</v>
      </c>
      <c r="F1407" s="680" t="s">
        <v>330</v>
      </c>
    </row>
    <row r="1408" spans="1:6" x14ac:dyDescent="0.2">
      <c r="A1408" s="675"/>
      <c r="B1408" s="676"/>
      <c r="C1408" s="677" t="s">
        <v>331</v>
      </c>
      <c r="D1408" s="678" t="s">
        <v>177</v>
      </c>
      <c r="E1408" s="792">
        <v>40</v>
      </c>
      <c r="F1408" s="680" t="s">
        <v>332</v>
      </c>
    </row>
    <row r="1409" spans="1:6" x14ac:dyDescent="0.2">
      <c r="A1409" s="675"/>
      <c r="B1409" s="676"/>
      <c r="C1409" s="677"/>
      <c r="D1409" s="682"/>
      <c r="E1409" s="683">
        <f>E1408/500</f>
        <v>0.08</v>
      </c>
      <c r="F1409" s="680" t="s">
        <v>280</v>
      </c>
    </row>
    <row r="1410" spans="1:6" x14ac:dyDescent="0.2">
      <c r="A1410" s="675"/>
      <c r="B1410" s="676"/>
      <c r="C1410" s="677" t="s">
        <v>333</v>
      </c>
      <c r="D1410" s="678" t="s">
        <v>338</v>
      </c>
      <c r="E1410" s="792">
        <v>10</v>
      </c>
      <c r="F1410" s="680" t="s">
        <v>334</v>
      </c>
    </row>
    <row r="1411" spans="1:6" x14ac:dyDescent="0.2">
      <c r="A1411" s="675"/>
      <c r="B1411" s="676"/>
      <c r="C1411" s="677" t="s">
        <v>342</v>
      </c>
      <c r="D1411" s="678" t="s">
        <v>31</v>
      </c>
      <c r="E1411" s="792">
        <v>100</v>
      </c>
      <c r="F1411" s="680" t="s">
        <v>341</v>
      </c>
    </row>
    <row r="1412" spans="1:6" x14ac:dyDescent="0.2">
      <c r="A1412" s="675"/>
      <c r="B1412" s="676"/>
      <c r="C1412" s="677" t="s">
        <v>336</v>
      </c>
      <c r="D1412" s="678" t="s">
        <v>337</v>
      </c>
      <c r="E1412" s="792">
        <v>220</v>
      </c>
      <c r="F1412" s="680" t="s">
        <v>339</v>
      </c>
    </row>
    <row r="1413" spans="1:6" x14ac:dyDescent="0.2">
      <c r="A1413" s="675"/>
      <c r="B1413" s="676"/>
      <c r="C1413" s="677"/>
      <c r="D1413" s="678"/>
      <c r="E1413" s="684"/>
      <c r="F1413" s="680"/>
    </row>
    <row r="1414" spans="1:6" x14ac:dyDescent="0.2">
      <c r="A1414" s="675"/>
      <c r="B1414" s="676" t="s">
        <v>121</v>
      </c>
      <c r="C1414" s="677" t="s">
        <v>656</v>
      </c>
      <c r="D1414" s="678" t="s">
        <v>31</v>
      </c>
      <c r="E1414" s="792">
        <v>20</v>
      </c>
      <c r="F1414" s="680" t="s">
        <v>38</v>
      </c>
    </row>
    <row r="1415" spans="1:6" x14ac:dyDescent="0.2">
      <c r="A1415" s="675"/>
      <c r="B1415" s="676"/>
      <c r="C1415" s="677"/>
      <c r="D1415" s="682"/>
      <c r="E1415" s="683"/>
      <c r="F1415" s="680"/>
    </row>
    <row r="1416" spans="1:6" x14ac:dyDescent="0.2">
      <c r="A1416" s="668"/>
      <c r="B1416" s="669"/>
      <c r="C1416" s="685" t="s">
        <v>24</v>
      </c>
      <c r="D1416" s="671"/>
      <c r="E1416" s="672"/>
      <c r="F1416" s="673"/>
    </row>
    <row r="1417" spans="1:6" x14ac:dyDescent="0.2">
      <c r="A1417" s="675"/>
      <c r="B1417" s="676" t="s">
        <v>117</v>
      </c>
      <c r="C1417" s="677" t="s">
        <v>271</v>
      </c>
      <c r="D1417" s="682"/>
      <c r="E1417" s="683"/>
      <c r="F1417" s="680"/>
    </row>
    <row r="1418" spans="1:6" x14ac:dyDescent="0.2">
      <c r="A1418" s="675"/>
      <c r="B1418" s="676"/>
      <c r="C1418" s="677" t="str">
        <f>C1402</f>
        <v>Tenaga Ahli OP Bendungan</v>
      </c>
      <c r="D1418" s="682" t="str">
        <f>D1402</f>
        <v>TA1</v>
      </c>
      <c r="E1418" s="684">
        <f>E1402</f>
        <v>2</v>
      </c>
      <c r="F1418" s="687" t="str">
        <f>F1402</f>
        <v>OB</v>
      </c>
    </row>
    <row r="1419" spans="1:6" x14ac:dyDescent="0.2">
      <c r="A1419" s="675"/>
      <c r="B1419" s="676"/>
      <c r="C1419" s="677" t="str">
        <f t="shared" ref="C1419:F1419" si="34">C1403</f>
        <v>Tenaga Ahli Hidromekanikal</v>
      </c>
      <c r="D1419" s="682" t="str">
        <f t="shared" si="34"/>
        <v>TA2</v>
      </c>
      <c r="E1419" s="684">
        <f t="shared" si="34"/>
        <v>2</v>
      </c>
      <c r="F1419" s="687" t="str">
        <f t="shared" si="34"/>
        <v>OB</v>
      </c>
    </row>
    <row r="1420" spans="1:6" x14ac:dyDescent="0.2">
      <c r="A1420" s="675"/>
      <c r="B1420" s="676"/>
      <c r="C1420" s="677" t="str">
        <f t="shared" ref="C1420:F1420" si="35">C1404</f>
        <v>Operator Komputer</v>
      </c>
      <c r="D1420" s="682" t="str">
        <f t="shared" si="35"/>
        <v>T1</v>
      </c>
      <c r="E1420" s="684">
        <f t="shared" si="35"/>
        <v>2</v>
      </c>
      <c r="F1420" s="687" t="str">
        <f t="shared" si="35"/>
        <v>OB</v>
      </c>
    </row>
    <row r="1421" spans="1:6" x14ac:dyDescent="0.2">
      <c r="A1421" s="675"/>
      <c r="B1421" s="676"/>
      <c r="C1421" s="677"/>
      <c r="D1421" s="682"/>
      <c r="E1421" s="683"/>
      <c r="F1421" s="680"/>
    </row>
    <row r="1422" spans="1:6" x14ac:dyDescent="0.2">
      <c r="A1422" s="675"/>
      <c r="B1422" s="676" t="s">
        <v>119</v>
      </c>
      <c r="C1422" s="677" t="s">
        <v>114</v>
      </c>
      <c r="D1422" s="682"/>
      <c r="E1422" s="683"/>
      <c r="F1422" s="680"/>
    </row>
    <row r="1423" spans="1:6" x14ac:dyDescent="0.2">
      <c r="A1423" s="675"/>
      <c r="B1423" s="676"/>
      <c r="C1423" s="677" t="s">
        <v>283</v>
      </c>
      <c r="D1423" s="678" t="s">
        <v>340</v>
      </c>
      <c r="E1423" s="684">
        <f>E1407*E1409</f>
        <v>0.4</v>
      </c>
      <c r="F1423" s="680" t="s">
        <v>284</v>
      </c>
    </row>
    <row r="1424" spans="1:6" x14ac:dyDescent="0.2">
      <c r="A1424" s="675"/>
      <c r="B1424" s="676"/>
      <c r="C1424" s="677" t="s">
        <v>281</v>
      </c>
      <c r="D1424" s="678" t="s">
        <v>343</v>
      </c>
      <c r="E1424" s="684">
        <f>E1408*E1407/E1410/E1411</f>
        <v>0.2</v>
      </c>
      <c r="F1424" s="680" t="s">
        <v>344</v>
      </c>
    </row>
    <row r="1425" spans="1:6" x14ac:dyDescent="0.2">
      <c r="A1425" s="675"/>
      <c r="B1425" s="676"/>
      <c r="C1425" s="677" t="s">
        <v>335</v>
      </c>
      <c r="D1425" s="678" t="s">
        <v>345</v>
      </c>
      <c r="E1425" s="683">
        <f>E1423*500/E1412</f>
        <v>0.90909090909090906</v>
      </c>
      <c r="F1425" s="680" t="s">
        <v>52</v>
      </c>
    </row>
    <row r="1426" spans="1:6" x14ac:dyDescent="0.2">
      <c r="A1426" s="675"/>
      <c r="B1426" s="676"/>
      <c r="C1426" s="677" t="s">
        <v>232</v>
      </c>
      <c r="D1426" s="678"/>
      <c r="E1426" s="684">
        <f>E1414</f>
        <v>20</v>
      </c>
      <c r="F1426" s="680" t="s">
        <v>38</v>
      </c>
    </row>
    <row r="1427" spans="1:6" ht="13.5" thickBot="1" x14ac:dyDescent="0.25">
      <c r="A1427" s="707"/>
      <c r="B1427" s="708"/>
      <c r="C1427" s="712"/>
      <c r="D1427" s="713"/>
      <c r="E1427" s="714"/>
      <c r="F1427" s="715"/>
    </row>
    <row r="1428" spans="1:6" ht="13.5" thickBot="1" x14ac:dyDescent="0.25">
      <c r="A1428" s="972" t="s">
        <v>685</v>
      </c>
      <c r="B1428" s="973"/>
      <c r="C1428" s="973"/>
      <c r="D1428" s="973"/>
      <c r="E1428" s="973"/>
      <c r="F1428" s="974"/>
    </row>
    <row r="1429" spans="1:6" x14ac:dyDescent="0.2">
      <c r="A1429" s="878"/>
      <c r="B1429" s="869"/>
      <c r="C1429" s="879"/>
      <c r="D1429" s="879"/>
      <c r="E1429" s="879"/>
      <c r="F1429" s="879"/>
    </row>
    <row r="1430" spans="1:6" ht="13.5" thickBot="1" x14ac:dyDescent="0.25">
      <c r="A1430" s="975" t="s">
        <v>506</v>
      </c>
      <c r="B1430" s="975"/>
      <c r="C1430" s="977" t="str">
        <f>'OP TAHUNAN'!E164</f>
        <v>Elevasi Muka Air</v>
      </c>
      <c r="D1430" s="977"/>
      <c r="E1430" s="977"/>
      <c r="F1430" s="977"/>
    </row>
    <row r="1431" spans="1:6" x14ac:dyDescent="0.2">
      <c r="A1431" s="986" t="s">
        <v>21</v>
      </c>
      <c r="B1431" s="987"/>
      <c r="C1431" s="662" t="s">
        <v>22</v>
      </c>
      <c r="D1431" s="662" t="s">
        <v>57</v>
      </c>
      <c r="E1431" s="663" t="s">
        <v>407</v>
      </c>
      <c r="F1431" s="664" t="s">
        <v>23</v>
      </c>
    </row>
    <row r="1432" spans="1:6" x14ac:dyDescent="0.2">
      <c r="A1432" s="812"/>
      <c r="B1432" s="822"/>
      <c r="C1432" s="981" t="s">
        <v>220</v>
      </c>
      <c r="D1432" s="982"/>
      <c r="E1432" s="982"/>
      <c r="F1432" s="983"/>
    </row>
    <row r="1433" spans="1:6" x14ac:dyDescent="0.2">
      <c r="A1433" s="799"/>
      <c r="B1433" s="676" t="s">
        <v>117</v>
      </c>
      <c r="C1433" s="762" t="s">
        <v>171</v>
      </c>
      <c r="D1433" s="763" t="s">
        <v>172</v>
      </c>
      <c r="E1433" s="764">
        <f>'OP TAHUNAN'!G164</f>
        <v>0</v>
      </c>
      <c r="F1433" s="816" t="s">
        <v>165</v>
      </c>
    </row>
    <row r="1434" spans="1:6" x14ac:dyDescent="0.2">
      <c r="A1434" s="799"/>
      <c r="B1434" s="676"/>
      <c r="C1434" s="723" t="s">
        <v>173</v>
      </c>
      <c r="D1434" s="678" t="s">
        <v>174</v>
      </c>
      <c r="E1434" s="810">
        <v>40</v>
      </c>
      <c r="F1434" s="732" t="s">
        <v>175</v>
      </c>
    </row>
    <row r="1435" spans="1:6" x14ac:dyDescent="0.2">
      <c r="A1435" s="799"/>
      <c r="B1435" s="676"/>
      <c r="C1435" s="723" t="s">
        <v>176</v>
      </c>
      <c r="D1435" s="678" t="s">
        <v>177</v>
      </c>
      <c r="E1435" s="810">
        <v>10</v>
      </c>
      <c r="F1435" s="732" t="s">
        <v>165</v>
      </c>
    </row>
    <row r="1436" spans="1:6" x14ac:dyDescent="0.2">
      <c r="A1436" s="799"/>
      <c r="B1436" s="676" t="s">
        <v>119</v>
      </c>
      <c r="C1436" s="723" t="s">
        <v>178</v>
      </c>
      <c r="D1436" s="678" t="s">
        <v>179</v>
      </c>
      <c r="E1436" s="766">
        <f>'OP TAHUNAN'!H164</f>
        <v>1.5</v>
      </c>
      <c r="F1436" s="732" t="s">
        <v>165</v>
      </c>
    </row>
    <row r="1437" spans="1:6" x14ac:dyDescent="0.2">
      <c r="A1437" s="799"/>
      <c r="B1437" s="676"/>
      <c r="C1437" s="723" t="s">
        <v>180</v>
      </c>
      <c r="D1437" s="678" t="s">
        <v>181</v>
      </c>
      <c r="E1437" s="810">
        <v>50</v>
      </c>
      <c r="F1437" s="732" t="s">
        <v>175</v>
      </c>
    </row>
    <row r="1438" spans="1:6" x14ac:dyDescent="0.2">
      <c r="A1438" s="799"/>
      <c r="B1438" s="676"/>
      <c r="C1438" s="723" t="s">
        <v>182</v>
      </c>
      <c r="D1438" s="678" t="s">
        <v>183</v>
      </c>
      <c r="E1438" s="810">
        <v>55</v>
      </c>
      <c r="F1438" s="732" t="s">
        <v>165</v>
      </c>
    </row>
    <row r="1439" spans="1:6" x14ac:dyDescent="0.2">
      <c r="A1439" s="799"/>
      <c r="B1439" s="676" t="s">
        <v>121</v>
      </c>
      <c r="C1439" s="723" t="s">
        <v>184</v>
      </c>
      <c r="D1439" s="678" t="s">
        <v>185</v>
      </c>
      <c r="E1439" s="766">
        <f>'OP TAHUNAN'!I164</f>
        <v>0.38</v>
      </c>
      <c r="F1439" s="732" t="s">
        <v>165</v>
      </c>
    </row>
    <row r="1440" spans="1:6" x14ac:dyDescent="0.2">
      <c r="A1440" s="799"/>
      <c r="B1440" s="676"/>
      <c r="C1440" s="723" t="s">
        <v>186</v>
      </c>
      <c r="D1440" s="678" t="s">
        <v>187</v>
      </c>
      <c r="E1440" s="810">
        <v>4</v>
      </c>
      <c r="F1440" s="732" t="s">
        <v>175</v>
      </c>
    </row>
    <row r="1441" spans="1:6" x14ac:dyDescent="0.2">
      <c r="A1441" s="799"/>
      <c r="B1441" s="676"/>
      <c r="C1441" s="723"/>
      <c r="D1441" s="678"/>
      <c r="E1441" s="733"/>
      <c r="F1441" s="732"/>
    </row>
    <row r="1442" spans="1:6" x14ac:dyDescent="0.2">
      <c r="A1442" s="799"/>
      <c r="B1442" s="676" t="s">
        <v>123</v>
      </c>
      <c r="C1442" s="723" t="s">
        <v>188</v>
      </c>
      <c r="D1442" s="767"/>
      <c r="E1442" s="767"/>
      <c r="F1442" s="732"/>
    </row>
    <row r="1443" spans="1:6" x14ac:dyDescent="0.2">
      <c r="A1443" s="799"/>
      <c r="B1443" s="676"/>
      <c r="C1443" s="723" t="s">
        <v>250</v>
      </c>
      <c r="D1443" s="678" t="s">
        <v>189</v>
      </c>
      <c r="E1443" s="810">
        <v>2</v>
      </c>
      <c r="F1443" s="732" t="s">
        <v>105</v>
      </c>
    </row>
    <row r="1444" spans="1:6" x14ac:dyDescent="0.2">
      <c r="A1444" s="799"/>
      <c r="B1444" s="676"/>
      <c r="C1444" s="723" t="s">
        <v>39</v>
      </c>
      <c r="D1444" s="678" t="s">
        <v>190</v>
      </c>
      <c r="E1444" s="810">
        <v>4</v>
      </c>
      <c r="F1444" s="732" t="s">
        <v>105</v>
      </c>
    </row>
    <row r="1445" spans="1:6" x14ac:dyDescent="0.2">
      <c r="A1445" s="799"/>
      <c r="B1445" s="676" t="s">
        <v>61</v>
      </c>
      <c r="C1445" s="723" t="s">
        <v>251</v>
      </c>
      <c r="D1445" s="678"/>
      <c r="E1445" s="733"/>
      <c r="F1445" s="732"/>
    </row>
    <row r="1446" spans="1:6" x14ac:dyDescent="0.2">
      <c r="A1446" s="799"/>
      <c r="B1446" s="676"/>
      <c r="C1446" s="820" t="s">
        <v>252</v>
      </c>
      <c r="D1446" s="678" t="s">
        <v>191</v>
      </c>
      <c r="E1446" s="840">
        <v>4</v>
      </c>
      <c r="F1446" s="732" t="s">
        <v>45</v>
      </c>
    </row>
    <row r="1447" spans="1:6" x14ac:dyDescent="0.2">
      <c r="A1447" s="799"/>
      <c r="B1447" s="676"/>
      <c r="C1447" s="820" t="s">
        <v>394</v>
      </c>
      <c r="D1447" s="678" t="s">
        <v>192</v>
      </c>
      <c r="E1447" s="840">
        <f>E1446</f>
        <v>4</v>
      </c>
      <c r="F1447" s="732" t="s">
        <v>45</v>
      </c>
    </row>
    <row r="1448" spans="1:6" x14ac:dyDescent="0.2">
      <c r="A1448" s="799"/>
      <c r="B1448" s="676" t="s">
        <v>126</v>
      </c>
      <c r="C1448" s="723" t="s">
        <v>254</v>
      </c>
      <c r="D1448" s="677"/>
      <c r="E1448" s="774"/>
      <c r="F1448" s="732"/>
    </row>
    <row r="1449" spans="1:6" x14ac:dyDescent="0.2">
      <c r="A1449" s="799"/>
      <c r="B1449" s="676"/>
      <c r="C1449" s="723" t="s">
        <v>193</v>
      </c>
      <c r="D1449" s="682" t="s">
        <v>408</v>
      </c>
      <c r="E1449" s="734">
        <f>E1433/E1434</f>
        <v>0</v>
      </c>
      <c r="F1449" s="732" t="s">
        <v>45</v>
      </c>
    </row>
    <row r="1450" spans="1:6" x14ac:dyDescent="0.2">
      <c r="A1450" s="799"/>
      <c r="B1450" s="676"/>
      <c r="C1450" s="723" t="s">
        <v>194</v>
      </c>
      <c r="D1450" s="682" t="s">
        <v>409</v>
      </c>
      <c r="E1450" s="734">
        <f>E1436/E1437</f>
        <v>0.03</v>
      </c>
      <c r="F1450" s="732" t="s">
        <v>45</v>
      </c>
    </row>
    <row r="1451" spans="1:6" x14ac:dyDescent="0.2">
      <c r="A1451" s="799"/>
      <c r="B1451" s="676"/>
      <c r="C1451" s="723" t="s">
        <v>195</v>
      </c>
      <c r="D1451" s="682" t="s">
        <v>410</v>
      </c>
      <c r="E1451" s="734">
        <f>E1439/E1440</f>
        <v>9.5000000000000001E-2</v>
      </c>
      <c r="F1451" s="732" t="s">
        <v>45</v>
      </c>
    </row>
    <row r="1452" spans="1:6" x14ac:dyDescent="0.2">
      <c r="A1452" s="799"/>
      <c r="B1452" s="676"/>
      <c r="C1452" s="723" t="s">
        <v>197</v>
      </c>
      <c r="D1452" s="724" t="s">
        <v>703</v>
      </c>
      <c r="E1452" s="734">
        <f>SUM(E1446:E1451)</f>
        <v>8.125</v>
      </c>
      <c r="F1452" s="732" t="s">
        <v>45</v>
      </c>
    </row>
    <row r="1453" spans="1:6" x14ac:dyDescent="0.2">
      <c r="A1453" s="799"/>
      <c r="B1453" s="676"/>
      <c r="C1453" s="723"/>
      <c r="D1453" s="723"/>
      <c r="E1453" s="734">
        <f>E1452/8</f>
        <v>1.015625</v>
      </c>
      <c r="F1453" s="732" t="s">
        <v>112</v>
      </c>
    </row>
    <row r="1454" spans="1:6" x14ac:dyDescent="0.2">
      <c r="A1454" s="799"/>
      <c r="B1454" s="676" t="s">
        <v>127</v>
      </c>
      <c r="C1454" s="723" t="s">
        <v>203</v>
      </c>
      <c r="D1454" s="723"/>
      <c r="E1454" s="774"/>
      <c r="F1454" s="732"/>
    </row>
    <row r="1455" spans="1:6" x14ac:dyDescent="0.2">
      <c r="A1455" s="799"/>
      <c r="B1455" s="676"/>
      <c r="C1455" s="820" t="s">
        <v>204</v>
      </c>
      <c r="D1455" s="723"/>
      <c r="E1455" s="774"/>
      <c r="F1455" s="732"/>
    </row>
    <row r="1456" spans="1:6" x14ac:dyDescent="0.2">
      <c r="A1456" s="799"/>
      <c r="B1456" s="676"/>
      <c r="C1456" s="820" t="s">
        <v>205</v>
      </c>
      <c r="D1456" s="723"/>
      <c r="E1456" s="774"/>
      <c r="F1456" s="732"/>
    </row>
    <row r="1457" spans="1:6" x14ac:dyDescent="0.2">
      <c r="A1457" s="799"/>
      <c r="B1457" s="676" t="s">
        <v>129</v>
      </c>
      <c r="C1457" s="723" t="s">
        <v>276</v>
      </c>
      <c r="D1457" s="723"/>
      <c r="E1457" s="774"/>
      <c r="F1457" s="732"/>
    </row>
    <row r="1458" spans="1:6" x14ac:dyDescent="0.2">
      <c r="A1458" s="799"/>
      <c r="B1458" s="676"/>
      <c r="C1458" s="820" t="s">
        <v>207</v>
      </c>
      <c r="D1458" s="678" t="s">
        <v>208</v>
      </c>
      <c r="E1458" s="862">
        <v>10</v>
      </c>
      <c r="F1458" s="732" t="s">
        <v>55</v>
      </c>
    </row>
    <row r="1459" spans="1:6" x14ac:dyDescent="0.2">
      <c r="A1459" s="799"/>
      <c r="B1459" s="676"/>
      <c r="C1459" s="727" t="s">
        <v>209</v>
      </c>
      <c r="D1459" s="728" t="s">
        <v>210</v>
      </c>
      <c r="E1459" s="863">
        <v>12</v>
      </c>
      <c r="F1459" s="804" t="s">
        <v>211</v>
      </c>
    </row>
    <row r="1460" spans="1:6" x14ac:dyDescent="0.2">
      <c r="A1460" s="800"/>
      <c r="B1460" s="739"/>
      <c r="C1460" s="880"/>
      <c r="D1460" s="881"/>
      <c r="E1460" s="882"/>
      <c r="F1460" s="883"/>
    </row>
    <row r="1461" spans="1:6" x14ac:dyDescent="0.2">
      <c r="A1461" s="812"/>
      <c r="B1461" s="822"/>
      <c r="C1461" s="981" t="s">
        <v>24</v>
      </c>
      <c r="D1461" s="982"/>
      <c r="E1461" s="982"/>
      <c r="F1461" s="983"/>
    </row>
    <row r="1462" spans="1:6" x14ac:dyDescent="0.2">
      <c r="A1462" s="799"/>
      <c r="B1462" s="676" t="s">
        <v>117</v>
      </c>
      <c r="C1462" s="770" t="s">
        <v>188</v>
      </c>
      <c r="D1462" s="771"/>
      <c r="E1462" s="771"/>
      <c r="F1462" s="816"/>
    </row>
    <row r="1463" spans="1:6" x14ac:dyDescent="0.2">
      <c r="A1463" s="799"/>
      <c r="B1463" s="676"/>
      <c r="C1463" s="773" t="str">
        <f>C1443</f>
        <v>Petugas Instrumen</v>
      </c>
      <c r="D1463" s="845" t="s">
        <v>212</v>
      </c>
      <c r="E1463" s="774">
        <f>E1443*E1453</f>
        <v>2.03125</v>
      </c>
      <c r="F1463" s="732" t="s">
        <v>37</v>
      </c>
    </row>
    <row r="1464" spans="1:6" x14ac:dyDescent="0.2">
      <c r="A1464" s="799"/>
      <c r="B1464" s="676"/>
      <c r="C1464" s="773" t="s">
        <v>39</v>
      </c>
      <c r="D1464" s="845" t="s">
        <v>213</v>
      </c>
      <c r="E1464" s="774">
        <f>E1453*E1444</f>
        <v>4.0625</v>
      </c>
      <c r="F1464" s="732" t="s">
        <v>37</v>
      </c>
    </row>
    <row r="1465" spans="1:6" x14ac:dyDescent="0.2">
      <c r="A1465" s="799"/>
      <c r="B1465" s="676" t="s">
        <v>119</v>
      </c>
      <c r="C1465" s="723" t="s">
        <v>214</v>
      </c>
      <c r="D1465" s="724"/>
      <c r="E1465" s="732"/>
      <c r="F1465" s="732"/>
    </row>
    <row r="1466" spans="1:6" x14ac:dyDescent="0.2">
      <c r="A1466" s="799"/>
      <c r="B1466" s="676"/>
      <c r="C1466" s="677" t="s">
        <v>215</v>
      </c>
      <c r="D1466" s="776" t="s">
        <v>216</v>
      </c>
      <c r="E1466" s="686">
        <f>E1433/E1435</f>
        <v>0</v>
      </c>
      <c r="F1466" s="732" t="s">
        <v>107</v>
      </c>
    </row>
    <row r="1467" spans="1:6" x14ac:dyDescent="0.2">
      <c r="A1467" s="799"/>
      <c r="B1467" s="676"/>
      <c r="C1467" s="677" t="s">
        <v>217</v>
      </c>
      <c r="D1467" s="776" t="s">
        <v>218</v>
      </c>
      <c r="E1467" s="686">
        <f>E1436/E1438</f>
        <v>2.7272727272727271E-2</v>
      </c>
      <c r="F1467" s="732" t="s">
        <v>107</v>
      </c>
    </row>
    <row r="1468" spans="1:6" x14ac:dyDescent="0.2">
      <c r="A1468" s="799"/>
      <c r="B1468" s="676" t="s">
        <v>121</v>
      </c>
      <c r="C1468" s="677" t="s">
        <v>276</v>
      </c>
      <c r="D1468" s="845"/>
      <c r="E1468" s="734"/>
      <c r="F1468" s="732"/>
    </row>
    <row r="1469" spans="1:6" x14ac:dyDescent="0.2">
      <c r="A1469" s="799"/>
      <c r="B1469" s="676"/>
      <c r="C1469" s="677" t="s">
        <v>287</v>
      </c>
      <c r="D1469" s="845" t="s">
        <v>289</v>
      </c>
      <c r="E1469" s="734">
        <f>E1458/500</f>
        <v>0.02</v>
      </c>
      <c r="F1469" s="732" t="s">
        <v>284</v>
      </c>
    </row>
    <row r="1470" spans="1:6" x14ac:dyDescent="0.2">
      <c r="A1470" s="799"/>
      <c r="B1470" s="676"/>
      <c r="C1470" s="677" t="s">
        <v>288</v>
      </c>
      <c r="D1470" s="845" t="s">
        <v>290</v>
      </c>
      <c r="E1470" s="734">
        <f>E1459/30</f>
        <v>0.4</v>
      </c>
      <c r="F1470" s="732" t="s">
        <v>109</v>
      </c>
    </row>
    <row r="1471" spans="1:6" x14ac:dyDescent="0.2">
      <c r="A1471" s="800"/>
      <c r="B1471" s="739" t="s">
        <v>123</v>
      </c>
      <c r="C1471" s="801" t="s">
        <v>203</v>
      </c>
      <c r="D1471" s="802" t="s">
        <v>219</v>
      </c>
      <c r="E1471" s="817">
        <f>(E1464+E1463)/365</f>
        <v>1.6695205479452056E-2</v>
      </c>
      <c r="F1471" s="804" t="s">
        <v>43</v>
      </c>
    </row>
    <row r="1472" spans="1:6" ht="13.5" thickBot="1" x14ac:dyDescent="0.25">
      <c r="A1472" s="972" t="s">
        <v>685</v>
      </c>
      <c r="B1472" s="973"/>
      <c r="C1472" s="973"/>
      <c r="D1472" s="973"/>
      <c r="E1472" s="973"/>
      <c r="F1472" s="974"/>
    </row>
    <row r="1473" spans="1:6" x14ac:dyDescent="0.2">
      <c r="A1473" s="878"/>
      <c r="B1473" s="869"/>
      <c r="C1473" s="879"/>
      <c r="D1473" s="879"/>
      <c r="E1473" s="879"/>
      <c r="F1473" s="879"/>
    </row>
    <row r="1474" spans="1:6" ht="13.5" thickBot="1" x14ac:dyDescent="0.25">
      <c r="A1474" s="975" t="s">
        <v>507</v>
      </c>
      <c r="B1474" s="975"/>
      <c r="C1474" s="977" t="str">
        <f>'OP TAHUNAN'!E165</f>
        <v>Tekanan Pori</v>
      </c>
      <c r="D1474" s="977"/>
      <c r="E1474" s="977"/>
      <c r="F1474" s="977"/>
    </row>
    <row r="1475" spans="1:6" x14ac:dyDescent="0.2">
      <c r="A1475" s="986" t="s">
        <v>21</v>
      </c>
      <c r="B1475" s="987"/>
      <c r="C1475" s="662" t="s">
        <v>22</v>
      </c>
      <c r="D1475" s="662" t="s">
        <v>57</v>
      </c>
      <c r="E1475" s="663" t="s">
        <v>407</v>
      </c>
      <c r="F1475" s="664" t="s">
        <v>23</v>
      </c>
    </row>
    <row r="1476" spans="1:6" x14ac:dyDescent="0.2">
      <c r="A1476" s="984"/>
      <c r="B1476" s="985"/>
      <c r="C1476" s="981" t="s">
        <v>220</v>
      </c>
      <c r="D1476" s="982"/>
      <c r="E1476" s="982"/>
      <c r="F1476" s="983"/>
    </row>
    <row r="1477" spans="1:6" x14ac:dyDescent="0.2">
      <c r="A1477" s="812"/>
      <c r="B1477" s="669" t="s">
        <v>117</v>
      </c>
      <c r="C1477" s="762" t="s">
        <v>171</v>
      </c>
      <c r="D1477" s="763" t="s">
        <v>172</v>
      </c>
      <c r="E1477" s="764">
        <f>'OP TAHUNAN'!G165</f>
        <v>0</v>
      </c>
      <c r="F1477" s="816" t="s">
        <v>165</v>
      </c>
    </row>
    <row r="1478" spans="1:6" x14ac:dyDescent="0.2">
      <c r="A1478" s="799"/>
      <c r="B1478" s="676"/>
      <c r="C1478" s="723" t="s">
        <v>173</v>
      </c>
      <c r="D1478" s="678" t="s">
        <v>174</v>
      </c>
      <c r="E1478" s="810">
        <v>40</v>
      </c>
      <c r="F1478" s="732" t="s">
        <v>175</v>
      </c>
    </row>
    <row r="1479" spans="1:6" x14ac:dyDescent="0.2">
      <c r="A1479" s="799"/>
      <c r="B1479" s="676" t="s">
        <v>119</v>
      </c>
      <c r="C1479" s="723" t="s">
        <v>176</v>
      </c>
      <c r="D1479" s="678" t="s">
        <v>177</v>
      </c>
      <c r="E1479" s="810">
        <v>10</v>
      </c>
      <c r="F1479" s="732" t="s">
        <v>165</v>
      </c>
    </row>
    <row r="1480" spans="1:6" x14ac:dyDescent="0.2">
      <c r="A1480" s="799"/>
      <c r="B1480" s="676" t="s">
        <v>121</v>
      </c>
      <c r="C1480" s="723" t="s">
        <v>178</v>
      </c>
      <c r="D1480" s="678" t="s">
        <v>179</v>
      </c>
      <c r="E1480" s="766">
        <f>'OP TAHUNAN'!H165</f>
        <v>1.5</v>
      </c>
      <c r="F1480" s="732" t="s">
        <v>165</v>
      </c>
    </row>
    <row r="1481" spans="1:6" x14ac:dyDescent="0.2">
      <c r="A1481" s="799"/>
      <c r="B1481" s="676"/>
      <c r="C1481" s="723" t="s">
        <v>180</v>
      </c>
      <c r="D1481" s="678" t="s">
        <v>181</v>
      </c>
      <c r="E1481" s="810">
        <v>50</v>
      </c>
      <c r="F1481" s="732" t="s">
        <v>175</v>
      </c>
    </row>
    <row r="1482" spans="1:6" x14ac:dyDescent="0.2">
      <c r="A1482" s="799"/>
      <c r="B1482" s="676"/>
      <c r="C1482" s="723" t="s">
        <v>182</v>
      </c>
      <c r="D1482" s="678" t="s">
        <v>183</v>
      </c>
      <c r="E1482" s="810">
        <v>55</v>
      </c>
      <c r="F1482" s="732" t="s">
        <v>165</v>
      </c>
    </row>
    <row r="1483" spans="1:6" x14ac:dyDescent="0.2">
      <c r="A1483" s="799"/>
      <c r="B1483" s="676" t="s">
        <v>123</v>
      </c>
      <c r="C1483" s="723" t="s">
        <v>184</v>
      </c>
      <c r="D1483" s="678" t="s">
        <v>185</v>
      </c>
      <c r="E1483" s="766">
        <f>'OP TAHUNAN'!I165</f>
        <v>0.76</v>
      </c>
      <c r="F1483" s="732" t="s">
        <v>165</v>
      </c>
    </row>
    <row r="1484" spans="1:6" x14ac:dyDescent="0.2">
      <c r="A1484" s="799"/>
      <c r="B1484" s="676"/>
      <c r="C1484" s="723" t="s">
        <v>186</v>
      </c>
      <c r="D1484" s="678" t="s">
        <v>187</v>
      </c>
      <c r="E1484" s="810">
        <v>4</v>
      </c>
      <c r="F1484" s="732" t="s">
        <v>175</v>
      </c>
    </row>
    <row r="1485" spans="1:6" x14ac:dyDescent="0.2">
      <c r="A1485" s="799"/>
      <c r="B1485" s="676"/>
      <c r="C1485" s="723"/>
      <c r="D1485" s="678"/>
      <c r="E1485" s="733"/>
      <c r="F1485" s="732"/>
    </row>
    <row r="1486" spans="1:6" x14ac:dyDescent="0.2">
      <c r="A1486" s="799"/>
      <c r="B1486" s="676" t="s">
        <v>61</v>
      </c>
      <c r="C1486" s="723" t="s">
        <v>188</v>
      </c>
      <c r="D1486" s="767"/>
      <c r="E1486" s="767"/>
      <c r="F1486" s="732"/>
    </row>
    <row r="1487" spans="1:6" x14ac:dyDescent="0.2">
      <c r="A1487" s="799"/>
      <c r="B1487" s="676"/>
      <c r="C1487" s="723" t="s">
        <v>250</v>
      </c>
      <c r="D1487" s="678" t="s">
        <v>189</v>
      </c>
      <c r="E1487" s="810">
        <v>2</v>
      </c>
      <c r="F1487" s="732" t="s">
        <v>105</v>
      </c>
    </row>
    <row r="1488" spans="1:6" x14ac:dyDescent="0.2">
      <c r="A1488" s="799"/>
      <c r="B1488" s="676"/>
      <c r="C1488" s="723" t="s">
        <v>39</v>
      </c>
      <c r="D1488" s="678" t="s">
        <v>190</v>
      </c>
      <c r="E1488" s="810">
        <v>4</v>
      </c>
      <c r="F1488" s="732" t="s">
        <v>105</v>
      </c>
    </row>
    <row r="1489" spans="1:6" x14ac:dyDescent="0.2">
      <c r="A1489" s="799"/>
      <c r="B1489" s="676" t="s">
        <v>126</v>
      </c>
      <c r="C1489" s="723" t="s">
        <v>251</v>
      </c>
      <c r="D1489" s="678"/>
      <c r="E1489" s="733"/>
      <c r="F1489" s="732"/>
    </row>
    <row r="1490" spans="1:6" x14ac:dyDescent="0.2">
      <c r="A1490" s="799"/>
      <c r="B1490" s="676"/>
      <c r="C1490" s="820" t="s">
        <v>252</v>
      </c>
      <c r="D1490" s="678" t="s">
        <v>191</v>
      </c>
      <c r="E1490" s="840">
        <v>5</v>
      </c>
      <c r="F1490" s="732" t="s">
        <v>45</v>
      </c>
    </row>
    <row r="1491" spans="1:6" x14ac:dyDescent="0.2">
      <c r="A1491" s="799"/>
      <c r="B1491" s="676"/>
      <c r="C1491" s="820" t="s">
        <v>253</v>
      </c>
      <c r="D1491" s="678" t="s">
        <v>192</v>
      </c>
      <c r="E1491" s="840">
        <f>E1490</f>
        <v>5</v>
      </c>
      <c r="F1491" s="732" t="s">
        <v>45</v>
      </c>
    </row>
    <row r="1492" spans="1:6" x14ac:dyDescent="0.2">
      <c r="A1492" s="799"/>
      <c r="B1492" s="676" t="s">
        <v>127</v>
      </c>
      <c r="C1492" s="723" t="s">
        <v>254</v>
      </c>
      <c r="D1492" s="677"/>
      <c r="E1492" s="774"/>
      <c r="F1492" s="732"/>
    </row>
    <row r="1493" spans="1:6" x14ac:dyDescent="0.2">
      <c r="A1493" s="799"/>
      <c r="B1493" s="676"/>
      <c r="C1493" s="723" t="s">
        <v>193</v>
      </c>
      <c r="D1493" s="682" t="s">
        <v>408</v>
      </c>
      <c r="E1493" s="734">
        <f>E1477/E1478</f>
        <v>0</v>
      </c>
      <c r="F1493" s="732" t="s">
        <v>45</v>
      </c>
    </row>
    <row r="1494" spans="1:6" x14ac:dyDescent="0.2">
      <c r="A1494" s="799"/>
      <c r="B1494" s="676"/>
      <c r="C1494" s="723" t="s">
        <v>194</v>
      </c>
      <c r="D1494" s="682" t="s">
        <v>409</v>
      </c>
      <c r="E1494" s="734">
        <f>E1480/E1481</f>
        <v>0.03</v>
      </c>
      <c r="F1494" s="732" t="s">
        <v>45</v>
      </c>
    </row>
    <row r="1495" spans="1:6" x14ac:dyDescent="0.2">
      <c r="A1495" s="799"/>
      <c r="B1495" s="676"/>
      <c r="C1495" s="723" t="s">
        <v>195</v>
      </c>
      <c r="D1495" s="682" t="s">
        <v>410</v>
      </c>
      <c r="E1495" s="734">
        <f>E1483/E1484</f>
        <v>0.19</v>
      </c>
      <c r="F1495" s="732" t="s">
        <v>45</v>
      </c>
    </row>
    <row r="1496" spans="1:6" x14ac:dyDescent="0.2">
      <c r="A1496" s="799"/>
      <c r="B1496" s="676"/>
      <c r="C1496" s="723" t="s">
        <v>197</v>
      </c>
      <c r="D1496" s="724" t="s">
        <v>703</v>
      </c>
      <c r="E1496" s="734">
        <f>SUM(E1490:E1495)</f>
        <v>10.219999999999999</v>
      </c>
      <c r="F1496" s="732" t="s">
        <v>45</v>
      </c>
    </row>
    <row r="1497" spans="1:6" x14ac:dyDescent="0.2">
      <c r="A1497" s="799"/>
      <c r="B1497" s="676"/>
      <c r="C1497" s="723"/>
      <c r="D1497" s="723"/>
      <c r="E1497" s="734">
        <f>E1496/8</f>
        <v>1.2774999999999999</v>
      </c>
      <c r="F1497" s="732" t="s">
        <v>112</v>
      </c>
    </row>
    <row r="1498" spans="1:6" x14ac:dyDescent="0.2">
      <c r="A1498" s="799"/>
      <c r="B1498" s="676" t="s">
        <v>129</v>
      </c>
      <c r="C1498" s="723" t="s">
        <v>203</v>
      </c>
      <c r="D1498" s="723"/>
      <c r="E1498" s="774"/>
      <c r="F1498" s="732"/>
    </row>
    <row r="1499" spans="1:6" x14ac:dyDescent="0.2">
      <c r="A1499" s="799"/>
      <c r="B1499" s="676"/>
      <c r="C1499" s="820" t="s">
        <v>204</v>
      </c>
      <c r="D1499" s="723"/>
      <c r="E1499" s="774"/>
      <c r="F1499" s="732"/>
    </row>
    <row r="1500" spans="1:6" x14ac:dyDescent="0.2">
      <c r="A1500" s="799"/>
      <c r="B1500" s="676"/>
      <c r="C1500" s="820" t="s">
        <v>205</v>
      </c>
      <c r="D1500" s="723"/>
      <c r="E1500" s="774"/>
      <c r="F1500" s="732"/>
    </row>
    <row r="1501" spans="1:6" x14ac:dyDescent="0.2">
      <c r="A1501" s="799"/>
      <c r="B1501" s="676" t="s">
        <v>62</v>
      </c>
      <c r="C1501" s="723" t="s">
        <v>276</v>
      </c>
      <c r="D1501" s="723"/>
      <c r="E1501" s="774"/>
      <c r="F1501" s="732"/>
    </row>
    <row r="1502" spans="1:6" x14ac:dyDescent="0.2">
      <c r="A1502" s="799"/>
      <c r="B1502" s="676"/>
      <c r="C1502" s="820" t="s">
        <v>207</v>
      </c>
      <c r="D1502" s="678" t="s">
        <v>208</v>
      </c>
      <c r="E1502" s="862">
        <v>8</v>
      </c>
      <c r="F1502" s="732" t="s">
        <v>55</v>
      </c>
    </row>
    <row r="1503" spans="1:6" x14ac:dyDescent="0.2">
      <c r="A1503" s="799"/>
      <c r="B1503" s="676"/>
      <c r="C1503" s="820" t="s">
        <v>209</v>
      </c>
      <c r="D1503" s="678" t="s">
        <v>210</v>
      </c>
      <c r="E1503" s="862">
        <v>12</v>
      </c>
      <c r="F1503" s="732" t="s">
        <v>211</v>
      </c>
    </row>
    <row r="1504" spans="1:6" x14ac:dyDescent="0.2">
      <c r="A1504" s="800"/>
      <c r="B1504" s="739"/>
      <c r="C1504" s="727"/>
      <c r="D1504" s="728"/>
      <c r="E1504" s="875"/>
      <c r="F1504" s="804"/>
    </row>
    <row r="1505" spans="1:6" x14ac:dyDescent="0.2">
      <c r="A1505" s="984"/>
      <c r="B1505" s="985"/>
      <c r="C1505" s="981" t="s">
        <v>24</v>
      </c>
      <c r="D1505" s="982"/>
      <c r="E1505" s="982"/>
      <c r="F1505" s="983"/>
    </row>
    <row r="1506" spans="1:6" x14ac:dyDescent="0.2">
      <c r="A1506" s="812"/>
      <c r="B1506" s="669" t="s">
        <v>117</v>
      </c>
      <c r="C1506" s="770" t="s">
        <v>188</v>
      </c>
      <c r="D1506" s="771"/>
      <c r="E1506" s="771"/>
      <c r="F1506" s="816"/>
    </row>
    <row r="1507" spans="1:6" x14ac:dyDescent="0.2">
      <c r="A1507" s="799"/>
      <c r="B1507" s="676"/>
      <c r="C1507" s="773" t="str">
        <f>C1487</f>
        <v>Petugas Instrumen</v>
      </c>
      <c r="D1507" s="845" t="s">
        <v>212</v>
      </c>
      <c r="E1507" s="774">
        <f>E1487*E1497</f>
        <v>2.5549999999999997</v>
      </c>
      <c r="F1507" s="732" t="s">
        <v>37</v>
      </c>
    </row>
    <row r="1508" spans="1:6" x14ac:dyDescent="0.2">
      <c r="A1508" s="799"/>
      <c r="B1508" s="676"/>
      <c r="C1508" s="773" t="s">
        <v>39</v>
      </c>
      <c r="D1508" s="845" t="s">
        <v>213</v>
      </c>
      <c r="E1508" s="774">
        <f>E1497*E1488</f>
        <v>5.1099999999999994</v>
      </c>
      <c r="F1508" s="732" t="s">
        <v>37</v>
      </c>
    </row>
    <row r="1509" spans="1:6" x14ac:dyDescent="0.2">
      <c r="A1509" s="799"/>
      <c r="B1509" s="676" t="s">
        <v>119</v>
      </c>
      <c r="C1509" s="723" t="s">
        <v>214</v>
      </c>
      <c r="D1509" s="724"/>
      <c r="E1509" s="732"/>
      <c r="F1509" s="732"/>
    </row>
    <row r="1510" spans="1:6" x14ac:dyDescent="0.2">
      <c r="A1510" s="799"/>
      <c r="B1510" s="676"/>
      <c r="C1510" s="677" t="s">
        <v>215</v>
      </c>
      <c r="D1510" s="776" t="s">
        <v>216</v>
      </c>
      <c r="E1510" s="686">
        <f>E1477/E1479</f>
        <v>0</v>
      </c>
      <c r="F1510" s="732" t="s">
        <v>107</v>
      </c>
    </row>
    <row r="1511" spans="1:6" x14ac:dyDescent="0.2">
      <c r="A1511" s="799"/>
      <c r="B1511" s="676"/>
      <c r="C1511" s="677" t="s">
        <v>217</v>
      </c>
      <c r="D1511" s="776" t="s">
        <v>218</v>
      </c>
      <c r="E1511" s="686">
        <f>E1480/E1482</f>
        <v>2.7272727272727271E-2</v>
      </c>
      <c r="F1511" s="732" t="s">
        <v>107</v>
      </c>
    </row>
    <row r="1512" spans="1:6" x14ac:dyDescent="0.2">
      <c r="A1512" s="799"/>
      <c r="B1512" s="676" t="s">
        <v>121</v>
      </c>
      <c r="C1512" s="677" t="s">
        <v>276</v>
      </c>
      <c r="D1512" s="845"/>
      <c r="E1512" s="734"/>
      <c r="F1512" s="732"/>
    </row>
    <row r="1513" spans="1:6" x14ac:dyDescent="0.2">
      <c r="A1513" s="799"/>
      <c r="B1513" s="676"/>
      <c r="C1513" s="677" t="s">
        <v>287</v>
      </c>
      <c r="D1513" s="845" t="s">
        <v>289</v>
      </c>
      <c r="E1513" s="734">
        <f>E1502/500</f>
        <v>1.6E-2</v>
      </c>
      <c r="F1513" s="732" t="s">
        <v>284</v>
      </c>
    </row>
    <row r="1514" spans="1:6" x14ac:dyDescent="0.2">
      <c r="A1514" s="799"/>
      <c r="B1514" s="676"/>
      <c r="C1514" s="677" t="s">
        <v>288</v>
      </c>
      <c r="D1514" s="845" t="s">
        <v>290</v>
      </c>
      <c r="E1514" s="734">
        <f>E1503/30</f>
        <v>0.4</v>
      </c>
      <c r="F1514" s="732" t="s">
        <v>109</v>
      </c>
    </row>
    <row r="1515" spans="1:6" x14ac:dyDescent="0.2">
      <c r="A1515" s="800"/>
      <c r="B1515" s="739" t="s">
        <v>123</v>
      </c>
      <c r="C1515" s="801" t="s">
        <v>203</v>
      </c>
      <c r="D1515" s="802" t="s">
        <v>219</v>
      </c>
      <c r="E1515" s="817">
        <f>(E1508+E1507)/365</f>
        <v>2.0999999999999998E-2</v>
      </c>
      <c r="F1515" s="804" t="s">
        <v>43</v>
      </c>
    </row>
    <row r="1516" spans="1:6" ht="13.5" thickBot="1" x14ac:dyDescent="0.25">
      <c r="A1516" s="972" t="s">
        <v>685</v>
      </c>
      <c r="B1516" s="973"/>
      <c r="C1516" s="973"/>
      <c r="D1516" s="973"/>
      <c r="E1516" s="973"/>
      <c r="F1516" s="974"/>
    </row>
    <row r="1517" spans="1:6" x14ac:dyDescent="0.2">
      <c r="A1517" s="869"/>
      <c r="B1517" s="870"/>
      <c r="C1517" s="871"/>
      <c r="D1517" s="872"/>
      <c r="E1517" s="884"/>
      <c r="F1517" s="874"/>
    </row>
    <row r="1518" spans="1:6" ht="13.5" thickBot="1" x14ac:dyDescent="0.25">
      <c r="A1518" s="975" t="s">
        <v>508</v>
      </c>
      <c r="B1518" s="975"/>
      <c r="C1518" s="977" t="str">
        <f>'OP TAHUNAN'!E166</f>
        <v>Muka Air Tanah</v>
      </c>
      <c r="D1518" s="977"/>
      <c r="E1518" s="977"/>
      <c r="F1518" s="977"/>
    </row>
    <row r="1519" spans="1:6" x14ac:dyDescent="0.2">
      <c r="A1519" s="986" t="s">
        <v>21</v>
      </c>
      <c r="B1519" s="987"/>
      <c r="C1519" s="662" t="s">
        <v>22</v>
      </c>
      <c r="D1519" s="662" t="s">
        <v>57</v>
      </c>
      <c r="E1519" s="663" t="s">
        <v>407</v>
      </c>
      <c r="F1519" s="664" t="s">
        <v>23</v>
      </c>
    </row>
    <row r="1520" spans="1:6" x14ac:dyDescent="0.2">
      <c r="A1520" s="984"/>
      <c r="B1520" s="985"/>
      <c r="C1520" s="981" t="s">
        <v>220</v>
      </c>
      <c r="D1520" s="982"/>
      <c r="E1520" s="982"/>
      <c r="F1520" s="983"/>
    </row>
    <row r="1521" spans="1:6" x14ac:dyDescent="0.2">
      <c r="A1521" s="812"/>
      <c r="B1521" s="669" t="s">
        <v>117</v>
      </c>
      <c r="C1521" s="762" t="s">
        <v>171</v>
      </c>
      <c r="D1521" s="763" t="s">
        <v>172</v>
      </c>
      <c r="E1521" s="764">
        <f>'OP TAHUNAN'!G166</f>
        <v>0</v>
      </c>
      <c r="F1521" s="816" t="s">
        <v>165</v>
      </c>
    </row>
    <row r="1522" spans="1:6" x14ac:dyDescent="0.2">
      <c r="A1522" s="799"/>
      <c r="B1522" s="676"/>
      <c r="C1522" s="723" t="s">
        <v>173</v>
      </c>
      <c r="D1522" s="678" t="s">
        <v>174</v>
      </c>
      <c r="E1522" s="810">
        <v>55</v>
      </c>
      <c r="F1522" s="732" t="s">
        <v>175</v>
      </c>
    </row>
    <row r="1523" spans="1:6" x14ac:dyDescent="0.2">
      <c r="A1523" s="799"/>
      <c r="B1523" s="676"/>
      <c r="C1523" s="723" t="s">
        <v>176</v>
      </c>
      <c r="D1523" s="678" t="s">
        <v>177</v>
      </c>
      <c r="E1523" s="810">
        <v>10</v>
      </c>
      <c r="F1523" s="732" t="s">
        <v>165</v>
      </c>
    </row>
    <row r="1524" spans="1:6" x14ac:dyDescent="0.2">
      <c r="A1524" s="799"/>
      <c r="B1524" s="676" t="s">
        <v>119</v>
      </c>
      <c r="C1524" s="723" t="s">
        <v>178</v>
      </c>
      <c r="D1524" s="678" t="s">
        <v>179</v>
      </c>
      <c r="E1524" s="766">
        <f>'OP TAHUNAN'!H166</f>
        <v>1.5</v>
      </c>
      <c r="F1524" s="732" t="s">
        <v>165</v>
      </c>
    </row>
    <row r="1525" spans="1:6" x14ac:dyDescent="0.2">
      <c r="A1525" s="799"/>
      <c r="B1525" s="676"/>
      <c r="C1525" s="723" t="s">
        <v>180</v>
      </c>
      <c r="D1525" s="678" t="s">
        <v>181</v>
      </c>
      <c r="E1525" s="810">
        <v>45</v>
      </c>
      <c r="F1525" s="732" t="s">
        <v>175</v>
      </c>
    </row>
    <row r="1526" spans="1:6" x14ac:dyDescent="0.2">
      <c r="A1526" s="799"/>
      <c r="B1526" s="676"/>
      <c r="C1526" s="723" t="s">
        <v>182</v>
      </c>
      <c r="D1526" s="678" t="s">
        <v>183</v>
      </c>
      <c r="E1526" s="810">
        <v>55</v>
      </c>
      <c r="F1526" s="732" t="s">
        <v>165</v>
      </c>
    </row>
    <row r="1527" spans="1:6" x14ac:dyDescent="0.2">
      <c r="A1527" s="799"/>
      <c r="B1527" s="676" t="s">
        <v>121</v>
      </c>
      <c r="C1527" s="723" t="s">
        <v>184</v>
      </c>
      <c r="D1527" s="678" t="s">
        <v>185</v>
      </c>
      <c r="E1527" s="766">
        <f>'OP TAHUNAN'!I166</f>
        <v>0.8</v>
      </c>
      <c r="F1527" s="732" t="s">
        <v>165</v>
      </c>
    </row>
    <row r="1528" spans="1:6" x14ac:dyDescent="0.2">
      <c r="A1528" s="799"/>
      <c r="B1528" s="676"/>
      <c r="C1528" s="723" t="s">
        <v>186</v>
      </c>
      <c r="D1528" s="678" t="s">
        <v>187</v>
      </c>
      <c r="E1528" s="810">
        <v>4</v>
      </c>
      <c r="F1528" s="732" t="s">
        <v>175</v>
      </c>
    </row>
    <row r="1529" spans="1:6" x14ac:dyDescent="0.2">
      <c r="A1529" s="799"/>
      <c r="B1529" s="676"/>
      <c r="C1529" s="723"/>
      <c r="D1529" s="678"/>
      <c r="E1529" s="733"/>
      <c r="F1529" s="732"/>
    </row>
    <row r="1530" spans="1:6" x14ac:dyDescent="0.2">
      <c r="A1530" s="799"/>
      <c r="B1530" s="676" t="s">
        <v>123</v>
      </c>
      <c r="C1530" s="723" t="s">
        <v>188</v>
      </c>
      <c r="D1530" s="767"/>
      <c r="E1530" s="767"/>
      <c r="F1530" s="732"/>
    </row>
    <row r="1531" spans="1:6" x14ac:dyDescent="0.2">
      <c r="A1531" s="799"/>
      <c r="B1531" s="676"/>
      <c r="C1531" s="723" t="s">
        <v>250</v>
      </c>
      <c r="D1531" s="678" t="s">
        <v>189</v>
      </c>
      <c r="E1531" s="810">
        <v>1</v>
      </c>
      <c r="F1531" s="732" t="s">
        <v>105</v>
      </c>
    </row>
    <row r="1532" spans="1:6" x14ac:dyDescent="0.2">
      <c r="A1532" s="799"/>
      <c r="B1532" s="676"/>
      <c r="C1532" s="723" t="s">
        <v>39</v>
      </c>
      <c r="D1532" s="678" t="s">
        <v>190</v>
      </c>
      <c r="E1532" s="810">
        <v>5</v>
      </c>
      <c r="F1532" s="732" t="s">
        <v>105</v>
      </c>
    </row>
    <row r="1533" spans="1:6" x14ac:dyDescent="0.2">
      <c r="A1533" s="799"/>
      <c r="B1533" s="676" t="s">
        <v>61</v>
      </c>
      <c r="C1533" s="723" t="s">
        <v>251</v>
      </c>
      <c r="D1533" s="678"/>
      <c r="E1533" s="733"/>
      <c r="F1533" s="732"/>
    </row>
    <row r="1534" spans="1:6" x14ac:dyDescent="0.2">
      <c r="A1534" s="799"/>
      <c r="B1534" s="676"/>
      <c r="C1534" s="820" t="s">
        <v>252</v>
      </c>
      <c r="D1534" s="678" t="s">
        <v>191</v>
      </c>
      <c r="E1534" s="840">
        <v>5</v>
      </c>
      <c r="F1534" s="732" t="s">
        <v>45</v>
      </c>
    </row>
    <row r="1535" spans="1:6" x14ac:dyDescent="0.2">
      <c r="A1535" s="799"/>
      <c r="B1535" s="676"/>
      <c r="C1535" s="820" t="s">
        <v>253</v>
      </c>
      <c r="D1535" s="678" t="s">
        <v>192</v>
      </c>
      <c r="E1535" s="840">
        <f>E1534</f>
        <v>5</v>
      </c>
      <c r="F1535" s="732" t="s">
        <v>45</v>
      </c>
    </row>
    <row r="1536" spans="1:6" x14ac:dyDescent="0.2">
      <c r="A1536" s="799"/>
      <c r="B1536" s="676" t="s">
        <v>126</v>
      </c>
      <c r="C1536" s="723" t="s">
        <v>254</v>
      </c>
      <c r="D1536" s="677"/>
      <c r="E1536" s="774"/>
      <c r="F1536" s="732"/>
    </row>
    <row r="1537" spans="1:6" x14ac:dyDescent="0.2">
      <c r="A1537" s="799"/>
      <c r="B1537" s="676"/>
      <c r="C1537" s="723" t="s">
        <v>193</v>
      </c>
      <c r="D1537" s="682" t="s">
        <v>408</v>
      </c>
      <c r="E1537" s="734">
        <f>E1521/E1522</f>
        <v>0</v>
      </c>
      <c r="F1537" s="732" t="s">
        <v>45</v>
      </c>
    </row>
    <row r="1538" spans="1:6" x14ac:dyDescent="0.2">
      <c r="A1538" s="799"/>
      <c r="B1538" s="676"/>
      <c r="C1538" s="723" t="s">
        <v>194</v>
      </c>
      <c r="D1538" s="682" t="s">
        <v>409</v>
      </c>
      <c r="E1538" s="734">
        <f>E1524/E1525</f>
        <v>3.3333333333333333E-2</v>
      </c>
      <c r="F1538" s="732" t="s">
        <v>45</v>
      </c>
    </row>
    <row r="1539" spans="1:6" x14ac:dyDescent="0.2">
      <c r="A1539" s="799"/>
      <c r="B1539" s="676"/>
      <c r="C1539" s="723" t="s">
        <v>195</v>
      </c>
      <c r="D1539" s="682" t="s">
        <v>410</v>
      </c>
      <c r="E1539" s="734">
        <f>E1527/E1528</f>
        <v>0.2</v>
      </c>
      <c r="F1539" s="732" t="s">
        <v>45</v>
      </c>
    </row>
    <row r="1540" spans="1:6" x14ac:dyDescent="0.2">
      <c r="A1540" s="799"/>
      <c r="B1540" s="676"/>
      <c r="C1540" s="723" t="s">
        <v>197</v>
      </c>
      <c r="D1540" s="724" t="s">
        <v>703</v>
      </c>
      <c r="E1540" s="734">
        <f>SUM(E1534:E1539)</f>
        <v>10.233333333333333</v>
      </c>
      <c r="F1540" s="732" t="s">
        <v>45</v>
      </c>
    </row>
    <row r="1541" spans="1:6" x14ac:dyDescent="0.2">
      <c r="A1541" s="799"/>
      <c r="B1541" s="676"/>
      <c r="C1541" s="723"/>
      <c r="D1541" s="723"/>
      <c r="E1541" s="734">
        <f>E1540/8</f>
        <v>1.2791666666666666</v>
      </c>
      <c r="F1541" s="732" t="s">
        <v>112</v>
      </c>
    </row>
    <row r="1542" spans="1:6" x14ac:dyDescent="0.2">
      <c r="A1542" s="799"/>
      <c r="B1542" s="676" t="s">
        <v>127</v>
      </c>
      <c r="C1542" s="723" t="s">
        <v>203</v>
      </c>
      <c r="D1542" s="723"/>
      <c r="E1542" s="774"/>
      <c r="F1542" s="732"/>
    </row>
    <row r="1543" spans="1:6" x14ac:dyDescent="0.2">
      <c r="A1543" s="799"/>
      <c r="B1543" s="676"/>
      <c r="C1543" s="820" t="s">
        <v>204</v>
      </c>
      <c r="D1543" s="723"/>
      <c r="E1543" s="774"/>
      <c r="F1543" s="732"/>
    </row>
    <row r="1544" spans="1:6" x14ac:dyDescent="0.2">
      <c r="A1544" s="799"/>
      <c r="B1544" s="676"/>
      <c r="C1544" s="820" t="s">
        <v>205</v>
      </c>
      <c r="D1544" s="723"/>
      <c r="E1544" s="774"/>
      <c r="F1544" s="732"/>
    </row>
    <row r="1545" spans="1:6" x14ac:dyDescent="0.2">
      <c r="A1545" s="799"/>
      <c r="B1545" s="676" t="s">
        <v>129</v>
      </c>
      <c r="C1545" s="723" t="s">
        <v>276</v>
      </c>
      <c r="D1545" s="723"/>
      <c r="E1545" s="774"/>
      <c r="F1545" s="732"/>
    </row>
    <row r="1546" spans="1:6" x14ac:dyDescent="0.2">
      <c r="A1546" s="799"/>
      <c r="B1546" s="676"/>
      <c r="C1546" s="820" t="s">
        <v>207</v>
      </c>
      <c r="D1546" s="678" t="s">
        <v>208</v>
      </c>
      <c r="E1546" s="862">
        <v>12</v>
      </c>
      <c r="F1546" s="732" t="s">
        <v>55</v>
      </c>
    </row>
    <row r="1547" spans="1:6" x14ac:dyDescent="0.2">
      <c r="A1547" s="799"/>
      <c r="B1547" s="676"/>
      <c r="C1547" s="820" t="s">
        <v>209</v>
      </c>
      <c r="D1547" s="678" t="s">
        <v>210</v>
      </c>
      <c r="E1547" s="862">
        <v>12</v>
      </c>
      <c r="F1547" s="732" t="s">
        <v>211</v>
      </c>
    </row>
    <row r="1548" spans="1:6" x14ac:dyDescent="0.2">
      <c r="A1548" s="800"/>
      <c r="B1548" s="676"/>
      <c r="C1548" s="727"/>
      <c r="D1548" s="728"/>
      <c r="E1548" s="875"/>
      <c r="F1548" s="804"/>
    </row>
    <row r="1549" spans="1:6" x14ac:dyDescent="0.2">
      <c r="A1549" s="812"/>
      <c r="B1549" s="876"/>
      <c r="C1549" s="1003" t="s">
        <v>24</v>
      </c>
      <c r="D1549" s="1003"/>
      <c r="E1549" s="1003"/>
      <c r="F1549" s="1003"/>
    </row>
    <row r="1550" spans="1:6" x14ac:dyDescent="0.2">
      <c r="A1550" s="799"/>
      <c r="B1550" s="676" t="s">
        <v>117</v>
      </c>
      <c r="C1550" s="773" t="s">
        <v>188</v>
      </c>
      <c r="D1550" s="767"/>
      <c r="E1550" s="767"/>
      <c r="F1550" s="732"/>
    </row>
    <row r="1551" spans="1:6" x14ac:dyDescent="0.2">
      <c r="A1551" s="799"/>
      <c r="B1551" s="676"/>
      <c r="C1551" s="773" t="str">
        <f>C1531</f>
        <v>Petugas Instrumen</v>
      </c>
      <c r="D1551" s="845" t="s">
        <v>212</v>
      </c>
      <c r="E1551" s="774">
        <f>E1531*E1541</f>
        <v>1.2791666666666666</v>
      </c>
      <c r="F1551" s="732" t="s">
        <v>37</v>
      </c>
    </row>
    <row r="1552" spans="1:6" x14ac:dyDescent="0.2">
      <c r="A1552" s="799"/>
      <c r="B1552" s="676"/>
      <c r="C1552" s="773" t="s">
        <v>39</v>
      </c>
      <c r="D1552" s="845" t="s">
        <v>213</v>
      </c>
      <c r="E1552" s="774">
        <f>E1541*E1532</f>
        <v>6.395833333333333</v>
      </c>
      <c r="F1552" s="732" t="s">
        <v>37</v>
      </c>
    </row>
    <row r="1553" spans="1:6" x14ac:dyDescent="0.2">
      <c r="A1553" s="799"/>
      <c r="B1553" s="676" t="s">
        <v>119</v>
      </c>
      <c r="C1553" s="723" t="s">
        <v>214</v>
      </c>
      <c r="D1553" s="724"/>
      <c r="E1553" s="732"/>
      <c r="F1553" s="732"/>
    </row>
    <row r="1554" spans="1:6" x14ac:dyDescent="0.2">
      <c r="A1554" s="799"/>
      <c r="B1554" s="676"/>
      <c r="C1554" s="677" t="s">
        <v>215</v>
      </c>
      <c r="D1554" s="776" t="s">
        <v>216</v>
      </c>
      <c r="E1554" s="686">
        <f>E1521/E1523</f>
        <v>0</v>
      </c>
      <c r="F1554" s="732" t="s">
        <v>107</v>
      </c>
    </row>
    <row r="1555" spans="1:6" x14ac:dyDescent="0.2">
      <c r="A1555" s="799"/>
      <c r="B1555" s="676"/>
      <c r="C1555" s="677" t="s">
        <v>217</v>
      </c>
      <c r="D1555" s="776" t="s">
        <v>218</v>
      </c>
      <c r="E1555" s="686">
        <f>E1524/E1526</f>
        <v>2.7272727272727271E-2</v>
      </c>
      <c r="F1555" s="732" t="s">
        <v>107</v>
      </c>
    </row>
    <row r="1556" spans="1:6" x14ac:dyDescent="0.2">
      <c r="A1556" s="799"/>
      <c r="B1556" s="676" t="s">
        <v>121</v>
      </c>
      <c r="C1556" s="677" t="s">
        <v>276</v>
      </c>
      <c r="D1556" s="845"/>
      <c r="E1556" s="734"/>
      <c r="F1556" s="732"/>
    </row>
    <row r="1557" spans="1:6" x14ac:dyDescent="0.2">
      <c r="A1557" s="799"/>
      <c r="B1557" s="676"/>
      <c r="C1557" s="677" t="s">
        <v>287</v>
      </c>
      <c r="D1557" s="845" t="s">
        <v>289</v>
      </c>
      <c r="E1557" s="734">
        <f>E1546/500</f>
        <v>2.4E-2</v>
      </c>
      <c r="F1557" s="732" t="s">
        <v>284</v>
      </c>
    </row>
    <row r="1558" spans="1:6" x14ac:dyDescent="0.2">
      <c r="A1558" s="799"/>
      <c r="B1558" s="676"/>
      <c r="C1558" s="677" t="s">
        <v>288</v>
      </c>
      <c r="D1558" s="845" t="s">
        <v>290</v>
      </c>
      <c r="E1558" s="734">
        <f>E1547/30</f>
        <v>0.4</v>
      </c>
      <c r="F1558" s="732" t="s">
        <v>109</v>
      </c>
    </row>
    <row r="1559" spans="1:6" x14ac:dyDescent="0.2">
      <c r="A1559" s="800"/>
      <c r="B1559" s="739" t="s">
        <v>123</v>
      </c>
      <c r="C1559" s="801" t="s">
        <v>203</v>
      </c>
      <c r="D1559" s="802" t="s">
        <v>219</v>
      </c>
      <c r="E1559" s="817">
        <f>(E1552+E1551)/365</f>
        <v>2.1027397260273972E-2</v>
      </c>
      <c r="F1559" s="804" t="s">
        <v>43</v>
      </c>
    </row>
    <row r="1560" spans="1:6" ht="13.5" thickBot="1" x14ac:dyDescent="0.25">
      <c r="A1560" s="972" t="s">
        <v>685</v>
      </c>
      <c r="B1560" s="973"/>
      <c r="C1560" s="973"/>
      <c r="D1560" s="973"/>
      <c r="E1560" s="973"/>
      <c r="F1560" s="974"/>
    </row>
    <row r="1561" spans="1:6" x14ac:dyDescent="0.2">
      <c r="A1561" s="869"/>
      <c r="B1561" s="870"/>
      <c r="C1561" s="871"/>
      <c r="D1561" s="871"/>
      <c r="E1561" s="869"/>
      <c r="F1561" s="874"/>
    </row>
    <row r="1562" spans="1:6" ht="13.5" thickBot="1" x14ac:dyDescent="0.25">
      <c r="A1562" s="975" t="s">
        <v>517</v>
      </c>
      <c r="B1562" s="975"/>
      <c r="C1562" s="977" t="str">
        <f>'OP TAHUNAN'!E167</f>
        <v>Rembesan</v>
      </c>
      <c r="D1562" s="977"/>
      <c r="E1562" s="977"/>
      <c r="F1562" s="977"/>
    </row>
    <row r="1563" spans="1:6" x14ac:dyDescent="0.2">
      <c r="A1563" s="986" t="s">
        <v>21</v>
      </c>
      <c r="B1563" s="987"/>
      <c r="C1563" s="662" t="s">
        <v>22</v>
      </c>
      <c r="D1563" s="662" t="s">
        <v>57</v>
      </c>
      <c r="E1563" s="663" t="s">
        <v>407</v>
      </c>
      <c r="F1563" s="664" t="s">
        <v>23</v>
      </c>
    </row>
    <row r="1564" spans="1:6" x14ac:dyDescent="0.2">
      <c r="A1564" s="984"/>
      <c r="B1564" s="985"/>
      <c r="C1564" s="981" t="s">
        <v>220</v>
      </c>
      <c r="D1564" s="982"/>
      <c r="E1564" s="982"/>
      <c r="F1564" s="983"/>
    </row>
    <row r="1565" spans="1:6" x14ac:dyDescent="0.2">
      <c r="A1565" s="812"/>
      <c r="B1565" s="669" t="s">
        <v>117</v>
      </c>
      <c r="C1565" s="762" t="s">
        <v>171</v>
      </c>
      <c r="D1565" s="763" t="s">
        <v>172</v>
      </c>
      <c r="E1565" s="764">
        <f>'OP TAHUNAN'!G167</f>
        <v>0</v>
      </c>
      <c r="F1565" s="816" t="s">
        <v>165</v>
      </c>
    </row>
    <row r="1566" spans="1:6" x14ac:dyDescent="0.2">
      <c r="A1566" s="799"/>
      <c r="B1566" s="676"/>
      <c r="C1566" s="723" t="s">
        <v>173</v>
      </c>
      <c r="D1566" s="678" t="s">
        <v>174</v>
      </c>
      <c r="E1566" s="810">
        <v>55</v>
      </c>
      <c r="F1566" s="732" t="s">
        <v>175</v>
      </c>
    </row>
    <row r="1567" spans="1:6" x14ac:dyDescent="0.2">
      <c r="A1567" s="799"/>
      <c r="B1567" s="676"/>
      <c r="C1567" s="723" t="s">
        <v>176</v>
      </c>
      <c r="D1567" s="678" t="s">
        <v>177</v>
      </c>
      <c r="E1567" s="810">
        <v>10</v>
      </c>
      <c r="F1567" s="732" t="s">
        <v>165</v>
      </c>
    </row>
    <row r="1568" spans="1:6" x14ac:dyDescent="0.2">
      <c r="A1568" s="799"/>
      <c r="B1568" s="676" t="s">
        <v>119</v>
      </c>
      <c r="C1568" s="723" t="s">
        <v>178</v>
      </c>
      <c r="D1568" s="678" t="s">
        <v>179</v>
      </c>
      <c r="E1568" s="766">
        <f>'OP TAHUNAN'!H167</f>
        <v>1.5</v>
      </c>
      <c r="F1568" s="732" t="s">
        <v>165</v>
      </c>
    </row>
    <row r="1569" spans="1:6" x14ac:dyDescent="0.2">
      <c r="A1569" s="799"/>
      <c r="B1569" s="676"/>
      <c r="C1569" s="723" t="s">
        <v>180</v>
      </c>
      <c r="D1569" s="678" t="s">
        <v>181</v>
      </c>
      <c r="E1569" s="810">
        <v>45</v>
      </c>
      <c r="F1569" s="732" t="s">
        <v>175</v>
      </c>
    </row>
    <row r="1570" spans="1:6" x14ac:dyDescent="0.2">
      <c r="A1570" s="799"/>
      <c r="B1570" s="676"/>
      <c r="C1570" s="723" t="s">
        <v>182</v>
      </c>
      <c r="D1570" s="678" t="s">
        <v>183</v>
      </c>
      <c r="E1570" s="810">
        <v>55</v>
      </c>
      <c r="F1570" s="732" t="s">
        <v>165</v>
      </c>
    </row>
    <row r="1571" spans="1:6" x14ac:dyDescent="0.2">
      <c r="A1571" s="799"/>
      <c r="B1571" s="676" t="s">
        <v>121</v>
      </c>
      <c r="C1571" s="723" t="s">
        <v>184</v>
      </c>
      <c r="D1571" s="678" t="s">
        <v>185</v>
      </c>
      <c r="E1571" s="766">
        <f>'OP TAHUNAN'!I167</f>
        <v>0.43</v>
      </c>
      <c r="F1571" s="732" t="s">
        <v>165</v>
      </c>
    </row>
    <row r="1572" spans="1:6" x14ac:dyDescent="0.2">
      <c r="A1572" s="799"/>
      <c r="B1572" s="676"/>
      <c r="C1572" s="723" t="s">
        <v>186</v>
      </c>
      <c r="D1572" s="678" t="s">
        <v>174</v>
      </c>
      <c r="E1572" s="810">
        <v>4</v>
      </c>
      <c r="F1572" s="732" t="s">
        <v>175</v>
      </c>
    </row>
    <row r="1573" spans="1:6" x14ac:dyDescent="0.2">
      <c r="A1573" s="799"/>
      <c r="B1573" s="676"/>
      <c r="C1573" s="723"/>
      <c r="D1573" s="678"/>
      <c r="E1573" s="733"/>
      <c r="F1573" s="732"/>
    </row>
    <row r="1574" spans="1:6" x14ac:dyDescent="0.2">
      <c r="A1574" s="799"/>
      <c r="B1574" s="676" t="s">
        <v>123</v>
      </c>
      <c r="C1574" s="723" t="s">
        <v>188</v>
      </c>
      <c r="D1574" s="767"/>
      <c r="E1574" s="767"/>
      <c r="F1574" s="732"/>
    </row>
    <row r="1575" spans="1:6" x14ac:dyDescent="0.2">
      <c r="A1575" s="799"/>
      <c r="B1575" s="676"/>
      <c r="C1575" s="723" t="s">
        <v>250</v>
      </c>
      <c r="D1575" s="678" t="s">
        <v>189</v>
      </c>
      <c r="E1575" s="810">
        <v>2</v>
      </c>
      <c r="F1575" s="732" t="s">
        <v>105</v>
      </c>
    </row>
    <row r="1576" spans="1:6" x14ac:dyDescent="0.2">
      <c r="A1576" s="799"/>
      <c r="B1576" s="676"/>
      <c r="C1576" s="723" t="s">
        <v>39</v>
      </c>
      <c r="D1576" s="678" t="s">
        <v>190</v>
      </c>
      <c r="E1576" s="810">
        <v>6</v>
      </c>
      <c r="F1576" s="732" t="s">
        <v>105</v>
      </c>
    </row>
    <row r="1577" spans="1:6" x14ac:dyDescent="0.2">
      <c r="A1577" s="799"/>
      <c r="B1577" s="676" t="s">
        <v>61</v>
      </c>
      <c r="C1577" s="723" t="s">
        <v>251</v>
      </c>
      <c r="D1577" s="678"/>
      <c r="E1577" s="733"/>
      <c r="F1577" s="732"/>
    </row>
    <row r="1578" spans="1:6" x14ac:dyDescent="0.2">
      <c r="A1578" s="799"/>
      <c r="B1578" s="676"/>
      <c r="C1578" s="820" t="s">
        <v>252</v>
      </c>
      <c r="D1578" s="678" t="s">
        <v>191</v>
      </c>
      <c r="E1578" s="840">
        <v>5</v>
      </c>
      <c r="F1578" s="732" t="s">
        <v>45</v>
      </c>
    </row>
    <row r="1579" spans="1:6" x14ac:dyDescent="0.2">
      <c r="A1579" s="799"/>
      <c r="B1579" s="676"/>
      <c r="C1579" s="820" t="s">
        <v>395</v>
      </c>
      <c r="D1579" s="678" t="s">
        <v>192</v>
      </c>
      <c r="E1579" s="885">
        <f>E1578</f>
        <v>5</v>
      </c>
      <c r="F1579" s="732" t="s">
        <v>45</v>
      </c>
    </row>
    <row r="1580" spans="1:6" x14ac:dyDescent="0.2">
      <c r="A1580" s="799"/>
      <c r="B1580" s="676" t="s">
        <v>126</v>
      </c>
      <c r="C1580" s="723" t="s">
        <v>254</v>
      </c>
      <c r="D1580" s="677"/>
      <c r="E1580" s="774"/>
      <c r="F1580" s="732"/>
    </row>
    <row r="1581" spans="1:6" x14ac:dyDescent="0.2">
      <c r="A1581" s="799"/>
      <c r="B1581" s="676"/>
      <c r="C1581" s="723" t="s">
        <v>193</v>
      </c>
      <c r="D1581" s="682" t="s">
        <v>408</v>
      </c>
      <c r="E1581" s="734">
        <f>E1565/E1566</f>
        <v>0</v>
      </c>
      <c r="F1581" s="732" t="s">
        <v>45</v>
      </c>
    </row>
    <row r="1582" spans="1:6" x14ac:dyDescent="0.2">
      <c r="A1582" s="799"/>
      <c r="B1582" s="676"/>
      <c r="C1582" s="723" t="s">
        <v>194</v>
      </c>
      <c r="D1582" s="682" t="s">
        <v>409</v>
      </c>
      <c r="E1582" s="734">
        <f>E1568/E1569</f>
        <v>3.3333333333333333E-2</v>
      </c>
      <c r="F1582" s="732" t="s">
        <v>45</v>
      </c>
    </row>
    <row r="1583" spans="1:6" x14ac:dyDescent="0.2">
      <c r="A1583" s="799"/>
      <c r="B1583" s="676"/>
      <c r="C1583" s="723" t="s">
        <v>195</v>
      </c>
      <c r="D1583" s="682" t="s">
        <v>410</v>
      </c>
      <c r="E1583" s="734">
        <f>E1571/E1572</f>
        <v>0.1075</v>
      </c>
      <c r="F1583" s="732" t="s">
        <v>45</v>
      </c>
    </row>
    <row r="1584" spans="1:6" x14ac:dyDescent="0.2">
      <c r="A1584" s="799"/>
      <c r="B1584" s="676"/>
      <c r="C1584" s="723" t="s">
        <v>197</v>
      </c>
      <c r="D1584" s="724" t="s">
        <v>703</v>
      </c>
      <c r="E1584" s="734">
        <f>SUM(E1578:E1583)</f>
        <v>10.140833333333333</v>
      </c>
      <c r="F1584" s="732" t="s">
        <v>45</v>
      </c>
    </row>
    <row r="1585" spans="1:6" x14ac:dyDescent="0.2">
      <c r="A1585" s="799"/>
      <c r="B1585" s="676"/>
      <c r="C1585" s="723"/>
      <c r="D1585" s="723"/>
      <c r="E1585" s="734">
        <f>E1584/8</f>
        <v>1.2676041666666666</v>
      </c>
      <c r="F1585" s="732" t="s">
        <v>112</v>
      </c>
    </row>
    <row r="1586" spans="1:6" x14ac:dyDescent="0.2">
      <c r="A1586" s="799"/>
      <c r="B1586" s="676" t="s">
        <v>127</v>
      </c>
      <c r="C1586" s="723" t="s">
        <v>203</v>
      </c>
      <c r="D1586" s="723"/>
      <c r="E1586" s="774"/>
      <c r="F1586" s="732"/>
    </row>
    <row r="1587" spans="1:6" x14ac:dyDescent="0.2">
      <c r="A1587" s="799"/>
      <c r="B1587" s="676"/>
      <c r="C1587" s="820" t="s">
        <v>204</v>
      </c>
      <c r="D1587" s="723"/>
      <c r="E1587" s="774"/>
      <c r="F1587" s="732"/>
    </row>
    <row r="1588" spans="1:6" x14ac:dyDescent="0.2">
      <c r="A1588" s="799"/>
      <c r="B1588" s="676"/>
      <c r="C1588" s="820" t="s">
        <v>205</v>
      </c>
      <c r="D1588" s="723"/>
      <c r="E1588" s="774"/>
      <c r="F1588" s="732"/>
    </row>
    <row r="1589" spans="1:6" x14ac:dyDescent="0.2">
      <c r="A1589" s="799"/>
      <c r="B1589" s="676" t="s">
        <v>62</v>
      </c>
      <c r="C1589" s="723" t="s">
        <v>276</v>
      </c>
      <c r="D1589" s="723"/>
      <c r="E1589" s="774"/>
      <c r="F1589" s="732"/>
    </row>
    <row r="1590" spans="1:6" x14ac:dyDescent="0.2">
      <c r="A1590" s="799"/>
      <c r="B1590" s="676"/>
      <c r="C1590" s="820" t="s">
        <v>207</v>
      </c>
      <c r="D1590" s="678" t="s">
        <v>208</v>
      </c>
      <c r="E1590" s="862">
        <v>16</v>
      </c>
      <c r="F1590" s="732" t="s">
        <v>55</v>
      </c>
    </row>
    <row r="1591" spans="1:6" x14ac:dyDescent="0.2">
      <c r="A1591" s="799"/>
      <c r="B1591" s="676"/>
      <c r="C1591" s="820" t="s">
        <v>209</v>
      </c>
      <c r="D1591" s="678" t="s">
        <v>210</v>
      </c>
      <c r="E1591" s="862">
        <v>18</v>
      </c>
      <c r="F1591" s="732" t="s">
        <v>211</v>
      </c>
    </row>
    <row r="1592" spans="1:6" x14ac:dyDescent="0.2">
      <c r="A1592" s="800"/>
      <c r="B1592" s="739"/>
      <c r="C1592" s="820"/>
      <c r="D1592" s="678"/>
      <c r="E1592" s="875"/>
      <c r="F1592" s="732"/>
    </row>
    <row r="1593" spans="1:6" x14ac:dyDescent="0.2">
      <c r="A1593" s="812"/>
      <c r="B1593" s="822"/>
      <c r="C1593" s="1003" t="s">
        <v>24</v>
      </c>
      <c r="D1593" s="1003"/>
      <c r="E1593" s="1003"/>
      <c r="F1593" s="1003"/>
    </row>
    <row r="1594" spans="1:6" x14ac:dyDescent="0.2">
      <c r="A1594" s="799"/>
      <c r="B1594" s="676" t="s">
        <v>117</v>
      </c>
      <c r="C1594" s="773" t="s">
        <v>188</v>
      </c>
      <c r="D1594" s="767"/>
      <c r="E1594" s="767"/>
      <c r="F1594" s="732"/>
    </row>
    <row r="1595" spans="1:6" x14ac:dyDescent="0.2">
      <c r="A1595" s="799"/>
      <c r="B1595" s="676"/>
      <c r="C1595" s="773" t="str">
        <f>C1575</f>
        <v>Petugas Instrumen</v>
      </c>
      <c r="D1595" s="845" t="s">
        <v>212</v>
      </c>
      <c r="E1595" s="774">
        <f>E1575*E1585</f>
        <v>2.5352083333333333</v>
      </c>
      <c r="F1595" s="732" t="s">
        <v>37</v>
      </c>
    </row>
    <row r="1596" spans="1:6" x14ac:dyDescent="0.2">
      <c r="A1596" s="799"/>
      <c r="B1596" s="676"/>
      <c r="C1596" s="773" t="s">
        <v>39</v>
      </c>
      <c r="D1596" s="845" t="s">
        <v>213</v>
      </c>
      <c r="E1596" s="774">
        <f>E1585*E1576</f>
        <v>7.6056249999999999</v>
      </c>
      <c r="F1596" s="732" t="s">
        <v>37</v>
      </c>
    </row>
    <row r="1597" spans="1:6" x14ac:dyDescent="0.2">
      <c r="A1597" s="799"/>
      <c r="B1597" s="676" t="s">
        <v>119</v>
      </c>
      <c r="C1597" s="723" t="s">
        <v>214</v>
      </c>
      <c r="D1597" s="724"/>
      <c r="E1597" s="732"/>
      <c r="F1597" s="732"/>
    </row>
    <row r="1598" spans="1:6" x14ac:dyDescent="0.2">
      <c r="A1598" s="799"/>
      <c r="B1598" s="676"/>
      <c r="C1598" s="677" t="s">
        <v>215</v>
      </c>
      <c r="D1598" s="776" t="s">
        <v>216</v>
      </c>
      <c r="E1598" s="686">
        <f>E1565/E1567</f>
        <v>0</v>
      </c>
      <c r="F1598" s="732" t="s">
        <v>107</v>
      </c>
    </row>
    <row r="1599" spans="1:6" x14ac:dyDescent="0.2">
      <c r="A1599" s="799"/>
      <c r="B1599" s="676"/>
      <c r="C1599" s="677" t="s">
        <v>217</v>
      </c>
      <c r="D1599" s="776" t="s">
        <v>218</v>
      </c>
      <c r="E1599" s="686">
        <f>E1568/E1570</f>
        <v>2.7272727272727271E-2</v>
      </c>
      <c r="F1599" s="732" t="s">
        <v>107</v>
      </c>
    </row>
    <row r="1600" spans="1:6" x14ac:dyDescent="0.2">
      <c r="A1600" s="799"/>
      <c r="B1600" s="676" t="s">
        <v>121</v>
      </c>
      <c r="C1600" s="677" t="s">
        <v>276</v>
      </c>
      <c r="D1600" s="845"/>
      <c r="E1600" s="734"/>
      <c r="F1600" s="732"/>
    </row>
    <row r="1601" spans="1:6" x14ac:dyDescent="0.2">
      <c r="A1601" s="799"/>
      <c r="B1601" s="676"/>
      <c r="C1601" s="677" t="s">
        <v>287</v>
      </c>
      <c r="D1601" s="845" t="s">
        <v>289</v>
      </c>
      <c r="E1601" s="734">
        <f>E1590/500</f>
        <v>3.2000000000000001E-2</v>
      </c>
      <c r="F1601" s="732" t="s">
        <v>284</v>
      </c>
    </row>
    <row r="1602" spans="1:6" x14ac:dyDescent="0.2">
      <c r="A1602" s="799"/>
      <c r="B1602" s="676"/>
      <c r="C1602" s="677" t="s">
        <v>288</v>
      </c>
      <c r="D1602" s="845" t="s">
        <v>290</v>
      </c>
      <c r="E1602" s="734">
        <f>E1591/30</f>
        <v>0.6</v>
      </c>
      <c r="F1602" s="732" t="s">
        <v>109</v>
      </c>
    </row>
    <row r="1603" spans="1:6" x14ac:dyDescent="0.2">
      <c r="A1603" s="800"/>
      <c r="B1603" s="739" t="s">
        <v>123</v>
      </c>
      <c r="C1603" s="801" t="s">
        <v>203</v>
      </c>
      <c r="D1603" s="802" t="s">
        <v>219</v>
      </c>
      <c r="E1603" s="817">
        <f>(E1596+E1595)/365</f>
        <v>2.7783105022831048E-2</v>
      </c>
      <c r="F1603" s="804" t="s">
        <v>43</v>
      </c>
    </row>
    <row r="1604" spans="1:6" ht="13.5" thickBot="1" x14ac:dyDescent="0.25">
      <c r="A1604" s="972" t="s">
        <v>685</v>
      </c>
      <c r="B1604" s="973"/>
      <c r="C1604" s="973"/>
      <c r="D1604" s="973"/>
      <c r="E1604" s="973"/>
      <c r="F1604" s="974"/>
    </row>
    <row r="1605" spans="1:6" x14ac:dyDescent="0.2">
      <c r="A1605" s="869"/>
      <c r="B1605" s="870"/>
      <c r="C1605" s="871"/>
      <c r="D1605" s="872"/>
      <c r="E1605" s="884"/>
      <c r="F1605" s="874"/>
    </row>
    <row r="1606" spans="1:6" ht="13.5" thickBot="1" x14ac:dyDescent="0.25">
      <c r="A1606" s="975" t="s">
        <v>518</v>
      </c>
      <c r="B1606" s="975"/>
      <c r="C1606" s="977" t="str">
        <f>'OP TAHUNAN'!E168</f>
        <v>Deformasi Internal</v>
      </c>
      <c r="D1606" s="977"/>
      <c r="E1606" s="977"/>
      <c r="F1606" s="977"/>
    </row>
    <row r="1607" spans="1:6" x14ac:dyDescent="0.2">
      <c r="A1607" s="986" t="s">
        <v>21</v>
      </c>
      <c r="B1607" s="987"/>
      <c r="C1607" s="662" t="s">
        <v>22</v>
      </c>
      <c r="D1607" s="662" t="s">
        <v>57</v>
      </c>
      <c r="E1607" s="663" t="s">
        <v>407</v>
      </c>
      <c r="F1607" s="664" t="s">
        <v>23</v>
      </c>
    </row>
    <row r="1608" spans="1:6" x14ac:dyDescent="0.2">
      <c r="A1608" s="812"/>
      <c r="B1608" s="822"/>
      <c r="C1608" s="981" t="s">
        <v>220</v>
      </c>
      <c r="D1608" s="982"/>
      <c r="E1608" s="982"/>
      <c r="F1608" s="983"/>
    </row>
    <row r="1609" spans="1:6" x14ac:dyDescent="0.2">
      <c r="A1609" s="799"/>
      <c r="B1609" s="676" t="s">
        <v>117</v>
      </c>
      <c r="C1609" s="762" t="s">
        <v>171</v>
      </c>
      <c r="D1609" s="763" t="s">
        <v>172</v>
      </c>
      <c r="E1609" s="764">
        <f>'OP TAHUNAN'!G168</f>
        <v>0</v>
      </c>
      <c r="F1609" s="816" t="s">
        <v>165</v>
      </c>
    </row>
    <row r="1610" spans="1:6" x14ac:dyDescent="0.2">
      <c r="A1610" s="799"/>
      <c r="B1610" s="676"/>
      <c r="C1610" s="723" t="s">
        <v>173</v>
      </c>
      <c r="D1610" s="678" t="s">
        <v>174</v>
      </c>
      <c r="E1610" s="810">
        <v>55</v>
      </c>
      <c r="F1610" s="732" t="s">
        <v>175</v>
      </c>
    </row>
    <row r="1611" spans="1:6" x14ac:dyDescent="0.2">
      <c r="A1611" s="799"/>
      <c r="B1611" s="676"/>
      <c r="C1611" s="723" t="s">
        <v>176</v>
      </c>
      <c r="D1611" s="678" t="s">
        <v>177</v>
      </c>
      <c r="E1611" s="810">
        <v>10</v>
      </c>
      <c r="F1611" s="732" t="s">
        <v>165</v>
      </c>
    </row>
    <row r="1612" spans="1:6" x14ac:dyDescent="0.2">
      <c r="A1612" s="799"/>
      <c r="B1612" s="676" t="s">
        <v>119</v>
      </c>
      <c r="C1612" s="723" t="s">
        <v>178</v>
      </c>
      <c r="D1612" s="678" t="s">
        <v>179</v>
      </c>
      <c r="E1612" s="766">
        <f>'OP TAHUNAN'!H168</f>
        <v>1.5</v>
      </c>
      <c r="F1612" s="732" t="s">
        <v>165</v>
      </c>
    </row>
    <row r="1613" spans="1:6" x14ac:dyDescent="0.2">
      <c r="A1613" s="799"/>
      <c r="B1613" s="676"/>
      <c r="C1613" s="723" t="s">
        <v>180</v>
      </c>
      <c r="D1613" s="678" t="s">
        <v>181</v>
      </c>
      <c r="E1613" s="810">
        <v>45</v>
      </c>
      <c r="F1613" s="732" t="s">
        <v>175</v>
      </c>
    </row>
    <row r="1614" spans="1:6" x14ac:dyDescent="0.2">
      <c r="A1614" s="799"/>
      <c r="B1614" s="676"/>
      <c r="C1614" s="723" t="s">
        <v>182</v>
      </c>
      <c r="D1614" s="678" t="s">
        <v>183</v>
      </c>
      <c r="E1614" s="810">
        <v>55</v>
      </c>
      <c r="F1614" s="732" t="s">
        <v>165</v>
      </c>
    </row>
    <row r="1615" spans="1:6" x14ac:dyDescent="0.2">
      <c r="A1615" s="799"/>
      <c r="B1615" s="676" t="s">
        <v>121</v>
      </c>
      <c r="C1615" s="723" t="s">
        <v>184</v>
      </c>
      <c r="D1615" s="678" t="s">
        <v>185</v>
      </c>
      <c r="E1615" s="766">
        <f>'OP TAHUNAN'!I168</f>
        <v>0.35</v>
      </c>
      <c r="F1615" s="732" t="s">
        <v>165</v>
      </c>
    </row>
    <row r="1616" spans="1:6" x14ac:dyDescent="0.2">
      <c r="A1616" s="799"/>
      <c r="B1616" s="676"/>
      <c r="C1616" s="723" t="s">
        <v>186</v>
      </c>
      <c r="D1616" s="678" t="s">
        <v>174</v>
      </c>
      <c r="E1616" s="810">
        <v>4</v>
      </c>
      <c r="F1616" s="732" t="s">
        <v>175</v>
      </c>
    </row>
    <row r="1617" spans="1:6" x14ac:dyDescent="0.2">
      <c r="A1617" s="799"/>
      <c r="B1617" s="676"/>
      <c r="C1617" s="723"/>
      <c r="D1617" s="678"/>
      <c r="E1617" s="733"/>
      <c r="F1617" s="732"/>
    </row>
    <row r="1618" spans="1:6" x14ac:dyDescent="0.2">
      <c r="A1618" s="799"/>
      <c r="B1618" s="676" t="s">
        <v>123</v>
      </c>
      <c r="C1618" s="723" t="s">
        <v>188</v>
      </c>
      <c r="D1618" s="767"/>
      <c r="E1618" s="767"/>
      <c r="F1618" s="732"/>
    </row>
    <row r="1619" spans="1:6" x14ac:dyDescent="0.2">
      <c r="A1619" s="799"/>
      <c r="B1619" s="676"/>
      <c r="C1619" s="723" t="s">
        <v>250</v>
      </c>
      <c r="D1619" s="678" t="s">
        <v>189</v>
      </c>
      <c r="E1619" s="810">
        <v>1</v>
      </c>
      <c r="F1619" s="732" t="s">
        <v>105</v>
      </c>
    </row>
    <row r="1620" spans="1:6" x14ac:dyDescent="0.2">
      <c r="A1620" s="799"/>
      <c r="B1620" s="676"/>
      <c r="C1620" s="723" t="s">
        <v>39</v>
      </c>
      <c r="D1620" s="678" t="s">
        <v>190</v>
      </c>
      <c r="E1620" s="810">
        <v>4</v>
      </c>
      <c r="F1620" s="732" t="s">
        <v>105</v>
      </c>
    </row>
    <row r="1621" spans="1:6" x14ac:dyDescent="0.2">
      <c r="A1621" s="799"/>
      <c r="B1621" s="676" t="s">
        <v>61</v>
      </c>
      <c r="C1621" s="723" t="s">
        <v>251</v>
      </c>
      <c r="D1621" s="678"/>
      <c r="E1621" s="733"/>
      <c r="F1621" s="732"/>
    </row>
    <row r="1622" spans="1:6" x14ac:dyDescent="0.2">
      <c r="A1622" s="799"/>
      <c r="B1622" s="676"/>
      <c r="C1622" s="820" t="s">
        <v>252</v>
      </c>
      <c r="D1622" s="678" t="s">
        <v>191</v>
      </c>
      <c r="E1622" s="840">
        <v>2</v>
      </c>
      <c r="F1622" s="732" t="s">
        <v>45</v>
      </c>
    </row>
    <row r="1623" spans="1:6" x14ac:dyDescent="0.2">
      <c r="A1623" s="799"/>
      <c r="B1623" s="676"/>
      <c r="C1623" s="820" t="s">
        <v>253</v>
      </c>
      <c r="D1623" s="678" t="s">
        <v>192</v>
      </c>
      <c r="E1623" s="840">
        <v>4</v>
      </c>
      <c r="F1623" s="732" t="s">
        <v>45</v>
      </c>
    </row>
    <row r="1624" spans="1:6" x14ac:dyDescent="0.2">
      <c r="A1624" s="799"/>
      <c r="B1624" s="676" t="s">
        <v>126</v>
      </c>
      <c r="C1624" s="723" t="s">
        <v>254</v>
      </c>
      <c r="D1624" s="677"/>
      <c r="E1624" s="774"/>
      <c r="F1624" s="732"/>
    </row>
    <row r="1625" spans="1:6" x14ac:dyDescent="0.2">
      <c r="A1625" s="799"/>
      <c r="B1625" s="676"/>
      <c r="C1625" s="723" t="s">
        <v>193</v>
      </c>
      <c r="D1625" s="682" t="s">
        <v>408</v>
      </c>
      <c r="E1625" s="734">
        <f>E1609/E1610</f>
        <v>0</v>
      </c>
      <c r="F1625" s="732" t="s">
        <v>45</v>
      </c>
    </row>
    <row r="1626" spans="1:6" x14ac:dyDescent="0.2">
      <c r="A1626" s="799"/>
      <c r="B1626" s="676"/>
      <c r="C1626" s="723" t="s">
        <v>194</v>
      </c>
      <c r="D1626" s="682" t="s">
        <v>409</v>
      </c>
      <c r="E1626" s="734">
        <f>E1612/E1613</f>
        <v>3.3333333333333333E-2</v>
      </c>
      <c r="F1626" s="732" t="s">
        <v>45</v>
      </c>
    </row>
    <row r="1627" spans="1:6" x14ac:dyDescent="0.2">
      <c r="A1627" s="799"/>
      <c r="B1627" s="676"/>
      <c r="C1627" s="723" t="s">
        <v>195</v>
      </c>
      <c r="D1627" s="682" t="s">
        <v>410</v>
      </c>
      <c r="E1627" s="734">
        <f>E1615/E1616</f>
        <v>8.7499999999999994E-2</v>
      </c>
      <c r="F1627" s="732" t="s">
        <v>45</v>
      </c>
    </row>
    <row r="1628" spans="1:6" x14ac:dyDescent="0.2">
      <c r="A1628" s="799"/>
      <c r="B1628" s="676"/>
      <c r="C1628" s="723" t="s">
        <v>197</v>
      </c>
      <c r="D1628" s="724" t="s">
        <v>703</v>
      </c>
      <c r="E1628" s="734">
        <f>SUM(E1622:E1627)</f>
        <v>6.1208333333333336</v>
      </c>
      <c r="F1628" s="732" t="s">
        <v>45</v>
      </c>
    </row>
    <row r="1629" spans="1:6" x14ac:dyDescent="0.2">
      <c r="A1629" s="799"/>
      <c r="B1629" s="676"/>
      <c r="C1629" s="723"/>
      <c r="D1629" s="723"/>
      <c r="E1629" s="734">
        <f>E1628/8</f>
        <v>0.7651041666666667</v>
      </c>
      <c r="F1629" s="732" t="s">
        <v>112</v>
      </c>
    </row>
    <row r="1630" spans="1:6" x14ac:dyDescent="0.2">
      <c r="A1630" s="799"/>
      <c r="B1630" s="676" t="s">
        <v>127</v>
      </c>
      <c r="C1630" s="723" t="s">
        <v>203</v>
      </c>
      <c r="D1630" s="723"/>
      <c r="E1630" s="774"/>
      <c r="F1630" s="732"/>
    </row>
    <row r="1631" spans="1:6" x14ac:dyDescent="0.2">
      <c r="A1631" s="799"/>
      <c r="B1631" s="676"/>
      <c r="C1631" s="820" t="s">
        <v>204</v>
      </c>
      <c r="D1631" s="723"/>
      <c r="E1631" s="774"/>
      <c r="F1631" s="732"/>
    </row>
    <row r="1632" spans="1:6" x14ac:dyDescent="0.2">
      <c r="A1632" s="799"/>
      <c r="B1632" s="676"/>
      <c r="C1632" s="820" t="s">
        <v>205</v>
      </c>
      <c r="D1632" s="723"/>
      <c r="E1632" s="774"/>
      <c r="F1632" s="732"/>
    </row>
    <row r="1633" spans="1:6" x14ac:dyDescent="0.2">
      <c r="A1633" s="799"/>
      <c r="B1633" s="676" t="s">
        <v>62</v>
      </c>
      <c r="C1633" s="723" t="s">
        <v>276</v>
      </c>
      <c r="D1633" s="723"/>
      <c r="E1633" s="774"/>
      <c r="F1633" s="732"/>
    </row>
    <row r="1634" spans="1:6" x14ac:dyDescent="0.2">
      <c r="A1634" s="799"/>
      <c r="B1634" s="676"/>
      <c r="C1634" s="820" t="s">
        <v>207</v>
      </c>
      <c r="D1634" s="678" t="s">
        <v>208</v>
      </c>
      <c r="E1634" s="886">
        <v>10</v>
      </c>
      <c r="F1634" s="732" t="s">
        <v>55</v>
      </c>
    </row>
    <row r="1635" spans="1:6" x14ac:dyDescent="0.2">
      <c r="A1635" s="799"/>
      <c r="B1635" s="676"/>
      <c r="C1635" s="820" t="s">
        <v>209</v>
      </c>
      <c r="D1635" s="678" t="s">
        <v>210</v>
      </c>
      <c r="E1635" s="886">
        <v>12</v>
      </c>
      <c r="F1635" s="732" t="s">
        <v>211</v>
      </c>
    </row>
    <row r="1636" spans="1:6" x14ac:dyDescent="0.2">
      <c r="A1636" s="800"/>
      <c r="B1636" s="739"/>
      <c r="C1636" s="727"/>
      <c r="D1636" s="821"/>
      <c r="E1636" s="729"/>
      <c r="F1636" s="804"/>
    </row>
    <row r="1637" spans="1:6" x14ac:dyDescent="0.2">
      <c r="A1637" s="812"/>
      <c r="B1637" s="822"/>
      <c r="C1637" s="981" t="s">
        <v>24</v>
      </c>
      <c r="D1637" s="982"/>
      <c r="E1637" s="982"/>
      <c r="F1637" s="983"/>
    </row>
    <row r="1638" spans="1:6" x14ac:dyDescent="0.2">
      <c r="A1638" s="799"/>
      <c r="B1638" s="676" t="s">
        <v>117</v>
      </c>
      <c r="C1638" s="770" t="s">
        <v>188</v>
      </c>
      <c r="D1638" s="771"/>
      <c r="E1638" s="771"/>
      <c r="F1638" s="816"/>
    </row>
    <row r="1639" spans="1:6" x14ac:dyDescent="0.2">
      <c r="A1639" s="799"/>
      <c r="B1639" s="676"/>
      <c r="C1639" s="773" t="str">
        <f>C1619</f>
        <v>Petugas Instrumen</v>
      </c>
      <c r="D1639" s="845" t="s">
        <v>212</v>
      </c>
      <c r="E1639" s="774">
        <f>E1619*E1629</f>
        <v>0.7651041666666667</v>
      </c>
      <c r="F1639" s="732" t="s">
        <v>37</v>
      </c>
    </row>
    <row r="1640" spans="1:6" x14ac:dyDescent="0.2">
      <c r="A1640" s="799"/>
      <c r="B1640" s="676"/>
      <c r="C1640" s="773" t="s">
        <v>39</v>
      </c>
      <c r="D1640" s="845" t="s">
        <v>213</v>
      </c>
      <c r="E1640" s="774">
        <f>E1629*E1620</f>
        <v>3.0604166666666668</v>
      </c>
      <c r="F1640" s="732" t="s">
        <v>37</v>
      </c>
    </row>
    <row r="1641" spans="1:6" x14ac:dyDescent="0.2">
      <c r="A1641" s="799"/>
      <c r="B1641" s="676" t="s">
        <v>119</v>
      </c>
      <c r="C1641" s="723" t="s">
        <v>214</v>
      </c>
      <c r="D1641" s="724"/>
      <c r="E1641" s="732"/>
      <c r="F1641" s="732"/>
    </row>
    <row r="1642" spans="1:6" x14ac:dyDescent="0.2">
      <c r="A1642" s="799"/>
      <c r="B1642" s="676"/>
      <c r="C1642" s="677" t="s">
        <v>215</v>
      </c>
      <c r="D1642" s="776" t="s">
        <v>216</v>
      </c>
      <c r="E1642" s="686">
        <f>E1609/E1611</f>
        <v>0</v>
      </c>
      <c r="F1642" s="732" t="s">
        <v>107</v>
      </c>
    </row>
    <row r="1643" spans="1:6" x14ac:dyDescent="0.2">
      <c r="A1643" s="799"/>
      <c r="B1643" s="676"/>
      <c r="C1643" s="677" t="s">
        <v>217</v>
      </c>
      <c r="D1643" s="776" t="s">
        <v>218</v>
      </c>
      <c r="E1643" s="686">
        <f>E1612/E1614</f>
        <v>2.7272727272727271E-2</v>
      </c>
      <c r="F1643" s="732" t="s">
        <v>107</v>
      </c>
    </row>
    <row r="1644" spans="1:6" x14ac:dyDescent="0.2">
      <c r="A1644" s="799"/>
      <c r="B1644" s="676" t="s">
        <v>121</v>
      </c>
      <c r="C1644" s="677" t="s">
        <v>276</v>
      </c>
      <c r="D1644" s="845"/>
      <c r="E1644" s="734"/>
      <c r="F1644" s="732"/>
    </row>
    <row r="1645" spans="1:6" x14ac:dyDescent="0.2">
      <c r="A1645" s="799"/>
      <c r="B1645" s="676"/>
      <c r="C1645" s="677" t="s">
        <v>287</v>
      </c>
      <c r="D1645" s="845" t="s">
        <v>289</v>
      </c>
      <c r="E1645" s="734">
        <f>E1634/500</f>
        <v>0.02</v>
      </c>
      <c r="F1645" s="732" t="s">
        <v>284</v>
      </c>
    </row>
    <row r="1646" spans="1:6" x14ac:dyDescent="0.2">
      <c r="A1646" s="799"/>
      <c r="B1646" s="676"/>
      <c r="C1646" s="677" t="s">
        <v>288</v>
      </c>
      <c r="D1646" s="845" t="s">
        <v>290</v>
      </c>
      <c r="E1646" s="734">
        <f>E1635/30</f>
        <v>0.4</v>
      </c>
      <c r="F1646" s="732" t="s">
        <v>109</v>
      </c>
    </row>
    <row r="1647" spans="1:6" x14ac:dyDescent="0.2">
      <c r="A1647" s="800"/>
      <c r="B1647" s="739" t="s">
        <v>123</v>
      </c>
      <c r="C1647" s="801" t="s">
        <v>203</v>
      </c>
      <c r="D1647" s="802" t="s">
        <v>219</v>
      </c>
      <c r="E1647" s="817">
        <f>(E1640+E1639)/365</f>
        <v>1.048087899543379E-2</v>
      </c>
      <c r="F1647" s="804" t="s">
        <v>43</v>
      </c>
    </row>
    <row r="1648" spans="1:6" ht="13.5" thickBot="1" x14ac:dyDescent="0.25">
      <c r="A1648" s="972" t="s">
        <v>685</v>
      </c>
      <c r="B1648" s="973"/>
      <c r="C1648" s="973"/>
      <c r="D1648" s="973"/>
      <c r="E1648" s="973"/>
      <c r="F1648" s="974"/>
    </row>
    <row r="1649" spans="1:6" x14ac:dyDescent="0.2">
      <c r="A1649" s="869"/>
      <c r="B1649" s="870"/>
      <c r="C1649" s="871"/>
      <c r="D1649" s="872"/>
      <c r="E1649" s="884"/>
      <c r="F1649" s="874"/>
    </row>
    <row r="1650" spans="1:6" ht="13.5" thickBot="1" x14ac:dyDescent="0.25">
      <c r="A1650" s="975" t="s">
        <v>519</v>
      </c>
      <c r="B1650" s="975"/>
      <c r="C1650" s="977" t="str">
        <f>'OP TAHUNAN'!E169</f>
        <v>Deformasi External</v>
      </c>
      <c r="D1650" s="977"/>
      <c r="E1650" s="977"/>
      <c r="F1650" s="977"/>
    </row>
    <row r="1651" spans="1:6" x14ac:dyDescent="0.2">
      <c r="A1651" s="986" t="s">
        <v>21</v>
      </c>
      <c r="B1651" s="987"/>
      <c r="C1651" s="662" t="s">
        <v>22</v>
      </c>
      <c r="D1651" s="662" t="s">
        <v>57</v>
      </c>
      <c r="E1651" s="663" t="s">
        <v>407</v>
      </c>
      <c r="F1651" s="664" t="s">
        <v>23</v>
      </c>
    </row>
    <row r="1652" spans="1:6" x14ac:dyDescent="0.2">
      <c r="A1652" s="984"/>
      <c r="B1652" s="985"/>
      <c r="C1652" s="981" t="s">
        <v>220</v>
      </c>
      <c r="D1652" s="982"/>
      <c r="E1652" s="982"/>
      <c r="F1652" s="983"/>
    </row>
    <row r="1653" spans="1:6" x14ac:dyDescent="0.2">
      <c r="A1653" s="812"/>
      <c r="B1653" s="669" t="s">
        <v>117</v>
      </c>
      <c r="C1653" s="762" t="s">
        <v>171</v>
      </c>
      <c r="D1653" s="763" t="s">
        <v>172</v>
      </c>
      <c r="E1653" s="764">
        <f>'OP TAHUNAN'!G169</f>
        <v>0</v>
      </c>
      <c r="F1653" s="816" t="s">
        <v>165</v>
      </c>
    </row>
    <row r="1654" spans="1:6" x14ac:dyDescent="0.2">
      <c r="A1654" s="799"/>
      <c r="B1654" s="676"/>
      <c r="C1654" s="723" t="s">
        <v>173</v>
      </c>
      <c r="D1654" s="678" t="s">
        <v>174</v>
      </c>
      <c r="E1654" s="887">
        <v>55</v>
      </c>
      <c r="F1654" s="732" t="s">
        <v>175</v>
      </c>
    </row>
    <row r="1655" spans="1:6" x14ac:dyDescent="0.2">
      <c r="A1655" s="799"/>
      <c r="B1655" s="676"/>
      <c r="C1655" s="723" t="s">
        <v>176</v>
      </c>
      <c r="D1655" s="678" t="s">
        <v>177</v>
      </c>
      <c r="E1655" s="887">
        <v>10</v>
      </c>
      <c r="F1655" s="732" t="s">
        <v>165</v>
      </c>
    </row>
    <row r="1656" spans="1:6" x14ac:dyDescent="0.2">
      <c r="A1656" s="799"/>
      <c r="B1656" s="676" t="s">
        <v>119</v>
      </c>
      <c r="C1656" s="723" t="s">
        <v>178</v>
      </c>
      <c r="D1656" s="678" t="s">
        <v>179</v>
      </c>
      <c r="E1656" s="766">
        <f>'OP TAHUNAN'!H168</f>
        <v>1.5</v>
      </c>
      <c r="F1656" s="732" t="s">
        <v>165</v>
      </c>
    </row>
    <row r="1657" spans="1:6" x14ac:dyDescent="0.2">
      <c r="A1657" s="799"/>
      <c r="B1657" s="676"/>
      <c r="C1657" s="723" t="s">
        <v>180</v>
      </c>
      <c r="D1657" s="678" t="s">
        <v>181</v>
      </c>
      <c r="E1657" s="887">
        <v>45</v>
      </c>
      <c r="F1657" s="732" t="s">
        <v>175</v>
      </c>
    </row>
    <row r="1658" spans="1:6" x14ac:dyDescent="0.2">
      <c r="A1658" s="799"/>
      <c r="B1658" s="676"/>
      <c r="C1658" s="723" t="s">
        <v>182</v>
      </c>
      <c r="D1658" s="678" t="s">
        <v>183</v>
      </c>
      <c r="E1658" s="887">
        <v>55</v>
      </c>
      <c r="F1658" s="732" t="s">
        <v>165</v>
      </c>
    </row>
    <row r="1659" spans="1:6" x14ac:dyDescent="0.2">
      <c r="A1659" s="799"/>
      <c r="B1659" s="676" t="s">
        <v>121</v>
      </c>
      <c r="C1659" s="723" t="s">
        <v>184</v>
      </c>
      <c r="D1659" s="678" t="s">
        <v>185</v>
      </c>
      <c r="E1659" s="766">
        <f>'OP TAHUNAN'!I169</f>
        <v>0.54</v>
      </c>
      <c r="F1659" s="732" t="s">
        <v>165</v>
      </c>
    </row>
    <row r="1660" spans="1:6" x14ac:dyDescent="0.2">
      <c r="A1660" s="799"/>
      <c r="B1660" s="676"/>
      <c r="C1660" s="723" t="s">
        <v>186</v>
      </c>
      <c r="D1660" s="678" t="s">
        <v>174</v>
      </c>
      <c r="E1660" s="887">
        <v>4</v>
      </c>
      <c r="F1660" s="732" t="s">
        <v>175</v>
      </c>
    </row>
    <row r="1661" spans="1:6" x14ac:dyDescent="0.2">
      <c r="A1661" s="799"/>
      <c r="B1661" s="676"/>
      <c r="C1661" s="723"/>
      <c r="D1661" s="678"/>
      <c r="E1661" s="733"/>
      <c r="F1661" s="732"/>
    </row>
    <row r="1662" spans="1:6" x14ac:dyDescent="0.2">
      <c r="A1662" s="799"/>
      <c r="B1662" s="676" t="s">
        <v>123</v>
      </c>
      <c r="C1662" s="723" t="s">
        <v>188</v>
      </c>
      <c r="D1662" s="767"/>
      <c r="E1662" s="767"/>
      <c r="F1662" s="732"/>
    </row>
    <row r="1663" spans="1:6" x14ac:dyDescent="0.2">
      <c r="A1663" s="799"/>
      <c r="B1663" s="676"/>
      <c r="C1663" s="723" t="s">
        <v>250</v>
      </c>
      <c r="D1663" s="678" t="s">
        <v>189</v>
      </c>
      <c r="E1663" s="810">
        <v>1</v>
      </c>
      <c r="F1663" s="732" t="s">
        <v>105</v>
      </c>
    </row>
    <row r="1664" spans="1:6" x14ac:dyDescent="0.2">
      <c r="A1664" s="799"/>
      <c r="B1664" s="676"/>
      <c r="C1664" s="723" t="s">
        <v>39</v>
      </c>
      <c r="D1664" s="678" t="s">
        <v>190</v>
      </c>
      <c r="E1664" s="810">
        <v>4</v>
      </c>
      <c r="F1664" s="732" t="s">
        <v>105</v>
      </c>
    </row>
    <row r="1665" spans="1:6" x14ac:dyDescent="0.2">
      <c r="A1665" s="799"/>
      <c r="B1665" s="676" t="s">
        <v>61</v>
      </c>
      <c r="C1665" s="723" t="s">
        <v>251</v>
      </c>
      <c r="D1665" s="678"/>
      <c r="E1665" s="733"/>
      <c r="F1665" s="732"/>
    </row>
    <row r="1666" spans="1:6" x14ac:dyDescent="0.2">
      <c r="A1666" s="799"/>
      <c r="B1666" s="676"/>
      <c r="C1666" s="820" t="s">
        <v>252</v>
      </c>
      <c r="D1666" s="678" t="s">
        <v>191</v>
      </c>
      <c r="E1666" s="840">
        <v>2</v>
      </c>
      <c r="F1666" s="732" t="s">
        <v>45</v>
      </c>
    </row>
    <row r="1667" spans="1:6" x14ac:dyDescent="0.2">
      <c r="A1667" s="799"/>
      <c r="B1667" s="676"/>
      <c r="C1667" s="820" t="s">
        <v>395</v>
      </c>
      <c r="D1667" s="678" t="s">
        <v>192</v>
      </c>
      <c r="E1667" s="840">
        <v>4</v>
      </c>
      <c r="F1667" s="732" t="s">
        <v>45</v>
      </c>
    </row>
    <row r="1668" spans="1:6" x14ac:dyDescent="0.2">
      <c r="A1668" s="799"/>
      <c r="B1668" s="676" t="s">
        <v>126</v>
      </c>
      <c r="C1668" s="723" t="s">
        <v>254</v>
      </c>
      <c r="D1668" s="677"/>
      <c r="E1668" s="774"/>
      <c r="F1668" s="732"/>
    </row>
    <row r="1669" spans="1:6" x14ac:dyDescent="0.2">
      <c r="A1669" s="799"/>
      <c r="B1669" s="676"/>
      <c r="C1669" s="723" t="s">
        <v>193</v>
      </c>
      <c r="D1669" s="682" t="s">
        <v>408</v>
      </c>
      <c r="E1669" s="734">
        <f>E1653/E1654</f>
        <v>0</v>
      </c>
      <c r="F1669" s="732" t="s">
        <v>45</v>
      </c>
    </row>
    <row r="1670" spans="1:6" x14ac:dyDescent="0.2">
      <c r="A1670" s="799"/>
      <c r="B1670" s="676"/>
      <c r="C1670" s="723" t="s">
        <v>194</v>
      </c>
      <c r="D1670" s="682" t="s">
        <v>409</v>
      </c>
      <c r="E1670" s="734">
        <f>E1656/E1657</f>
        <v>3.3333333333333333E-2</v>
      </c>
      <c r="F1670" s="732" t="s">
        <v>45</v>
      </c>
    </row>
    <row r="1671" spans="1:6" x14ac:dyDescent="0.2">
      <c r="A1671" s="799"/>
      <c r="B1671" s="676"/>
      <c r="C1671" s="723" t="s">
        <v>195</v>
      </c>
      <c r="D1671" s="682" t="s">
        <v>410</v>
      </c>
      <c r="E1671" s="734">
        <f>E1659/E1660</f>
        <v>0.13500000000000001</v>
      </c>
      <c r="F1671" s="732" t="s">
        <v>45</v>
      </c>
    </row>
    <row r="1672" spans="1:6" x14ac:dyDescent="0.2">
      <c r="A1672" s="799"/>
      <c r="B1672" s="676"/>
      <c r="C1672" s="723" t="s">
        <v>197</v>
      </c>
      <c r="D1672" s="724" t="s">
        <v>703</v>
      </c>
      <c r="E1672" s="734">
        <f>SUM(E1666:E1671)</f>
        <v>6.168333333333333</v>
      </c>
      <c r="F1672" s="732" t="s">
        <v>45</v>
      </c>
    </row>
    <row r="1673" spans="1:6" x14ac:dyDescent="0.2">
      <c r="A1673" s="799"/>
      <c r="B1673" s="676"/>
      <c r="C1673" s="723"/>
      <c r="D1673" s="723"/>
      <c r="E1673" s="734">
        <f>E1672/8</f>
        <v>0.77104166666666663</v>
      </c>
      <c r="F1673" s="732" t="s">
        <v>112</v>
      </c>
    </row>
    <row r="1674" spans="1:6" x14ac:dyDescent="0.2">
      <c r="A1674" s="799"/>
      <c r="B1674" s="676" t="s">
        <v>127</v>
      </c>
      <c r="C1674" s="723" t="s">
        <v>203</v>
      </c>
      <c r="D1674" s="723"/>
      <c r="E1674" s="774"/>
      <c r="F1674" s="732"/>
    </row>
    <row r="1675" spans="1:6" x14ac:dyDescent="0.2">
      <c r="A1675" s="799"/>
      <c r="B1675" s="676"/>
      <c r="C1675" s="820" t="s">
        <v>204</v>
      </c>
      <c r="D1675" s="723"/>
      <c r="E1675" s="774"/>
      <c r="F1675" s="732"/>
    </row>
    <row r="1676" spans="1:6" x14ac:dyDescent="0.2">
      <c r="A1676" s="799"/>
      <c r="B1676" s="676"/>
      <c r="C1676" s="820" t="s">
        <v>205</v>
      </c>
      <c r="D1676" s="723"/>
      <c r="E1676" s="774"/>
      <c r="F1676" s="732"/>
    </row>
    <row r="1677" spans="1:6" x14ac:dyDescent="0.2">
      <c r="A1677" s="799"/>
      <c r="B1677" s="676" t="s">
        <v>62</v>
      </c>
      <c r="C1677" s="723" t="s">
        <v>276</v>
      </c>
      <c r="D1677" s="723"/>
      <c r="E1677" s="774"/>
      <c r="F1677" s="732"/>
    </row>
    <row r="1678" spans="1:6" x14ac:dyDescent="0.2">
      <c r="A1678" s="799"/>
      <c r="B1678" s="676"/>
      <c r="C1678" s="820" t="s">
        <v>207</v>
      </c>
      <c r="D1678" s="678" t="s">
        <v>208</v>
      </c>
      <c r="E1678" s="862">
        <v>10</v>
      </c>
      <c r="F1678" s="732" t="s">
        <v>55</v>
      </c>
    </row>
    <row r="1679" spans="1:6" x14ac:dyDescent="0.2">
      <c r="A1679" s="800"/>
      <c r="B1679" s="739"/>
      <c r="C1679" s="727" t="s">
        <v>209</v>
      </c>
      <c r="D1679" s="728" t="s">
        <v>210</v>
      </c>
      <c r="E1679" s="863">
        <v>12</v>
      </c>
      <c r="F1679" s="804" t="s">
        <v>211</v>
      </c>
    </row>
    <row r="1680" spans="1:6" x14ac:dyDescent="0.2">
      <c r="A1680" s="984"/>
      <c r="B1680" s="985"/>
      <c r="C1680" s="981" t="s">
        <v>24</v>
      </c>
      <c r="D1680" s="982"/>
      <c r="E1680" s="982"/>
      <c r="F1680" s="983"/>
    </row>
    <row r="1681" spans="1:6" x14ac:dyDescent="0.2">
      <c r="A1681" s="812"/>
      <c r="B1681" s="669" t="s">
        <v>117</v>
      </c>
      <c r="C1681" s="770" t="s">
        <v>188</v>
      </c>
      <c r="D1681" s="771"/>
      <c r="E1681" s="771"/>
      <c r="F1681" s="816"/>
    </row>
    <row r="1682" spans="1:6" ht="28.5" customHeight="1" x14ac:dyDescent="0.2">
      <c r="A1682" s="799"/>
      <c r="B1682" s="676"/>
      <c r="C1682" s="773" t="str">
        <f>C1663</f>
        <v>Petugas Instrumen</v>
      </c>
      <c r="D1682" s="845" t="s">
        <v>212</v>
      </c>
      <c r="E1682" s="774">
        <f>E1663*E1673</f>
        <v>0.77104166666666663</v>
      </c>
      <c r="F1682" s="732" t="s">
        <v>37</v>
      </c>
    </row>
    <row r="1683" spans="1:6" x14ac:dyDescent="0.2">
      <c r="A1683" s="799"/>
      <c r="B1683" s="676"/>
      <c r="C1683" s="773" t="s">
        <v>39</v>
      </c>
      <c r="D1683" s="845" t="s">
        <v>213</v>
      </c>
      <c r="E1683" s="774">
        <f>E1673*E1664</f>
        <v>3.0841666666666665</v>
      </c>
      <c r="F1683" s="732" t="s">
        <v>37</v>
      </c>
    </row>
    <row r="1684" spans="1:6" x14ac:dyDescent="0.2">
      <c r="A1684" s="799"/>
      <c r="B1684" s="676" t="s">
        <v>119</v>
      </c>
      <c r="C1684" s="723" t="s">
        <v>214</v>
      </c>
      <c r="D1684" s="724"/>
      <c r="E1684" s="732"/>
      <c r="F1684" s="732"/>
    </row>
    <row r="1685" spans="1:6" x14ac:dyDescent="0.2">
      <c r="A1685" s="799"/>
      <c r="B1685" s="676"/>
      <c r="C1685" s="677" t="s">
        <v>215</v>
      </c>
      <c r="D1685" s="776" t="s">
        <v>216</v>
      </c>
      <c r="E1685" s="683">
        <f>E1653/E1655</f>
        <v>0</v>
      </c>
      <c r="F1685" s="732" t="s">
        <v>107</v>
      </c>
    </row>
    <row r="1686" spans="1:6" x14ac:dyDescent="0.2">
      <c r="A1686" s="799"/>
      <c r="B1686" s="676"/>
      <c r="C1686" s="677" t="s">
        <v>217</v>
      </c>
      <c r="D1686" s="776" t="s">
        <v>218</v>
      </c>
      <c r="E1686" s="683">
        <f>E1656/E1658</f>
        <v>2.7272727272727271E-2</v>
      </c>
      <c r="F1686" s="732" t="s">
        <v>107</v>
      </c>
    </row>
    <row r="1687" spans="1:6" x14ac:dyDescent="0.2">
      <c r="A1687" s="799"/>
      <c r="B1687" s="676" t="s">
        <v>121</v>
      </c>
      <c r="C1687" s="677" t="s">
        <v>276</v>
      </c>
      <c r="D1687" s="845"/>
      <c r="E1687" s="734"/>
      <c r="F1687" s="732"/>
    </row>
    <row r="1688" spans="1:6" x14ac:dyDescent="0.2">
      <c r="A1688" s="799"/>
      <c r="B1688" s="676"/>
      <c r="C1688" s="677" t="s">
        <v>287</v>
      </c>
      <c r="D1688" s="845" t="s">
        <v>289</v>
      </c>
      <c r="E1688" s="734">
        <f>E1678/500</f>
        <v>0.02</v>
      </c>
      <c r="F1688" s="732" t="s">
        <v>284</v>
      </c>
    </row>
    <row r="1689" spans="1:6" x14ac:dyDescent="0.2">
      <c r="A1689" s="799"/>
      <c r="B1689" s="676"/>
      <c r="C1689" s="677" t="s">
        <v>288</v>
      </c>
      <c r="D1689" s="845" t="s">
        <v>290</v>
      </c>
      <c r="E1689" s="734">
        <f>E1679/30</f>
        <v>0.4</v>
      </c>
      <c r="F1689" s="732" t="s">
        <v>109</v>
      </c>
    </row>
    <row r="1690" spans="1:6" x14ac:dyDescent="0.2">
      <c r="A1690" s="800"/>
      <c r="B1690" s="739" t="s">
        <v>121</v>
      </c>
      <c r="C1690" s="801" t="s">
        <v>203</v>
      </c>
      <c r="D1690" s="802" t="s">
        <v>219</v>
      </c>
      <c r="E1690" s="817">
        <f>(E1683+E1682)/365</f>
        <v>1.0562214611872145E-2</v>
      </c>
      <c r="F1690" s="804" t="s">
        <v>43</v>
      </c>
    </row>
    <row r="1691" spans="1:6" ht="13.5" thickBot="1" x14ac:dyDescent="0.25">
      <c r="A1691" s="972" t="s">
        <v>685</v>
      </c>
      <c r="B1691" s="973"/>
      <c r="C1691" s="973"/>
      <c r="D1691" s="973"/>
      <c r="E1691" s="973"/>
      <c r="F1691" s="974"/>
    </row>
    <row r="1692" spans="1:6" x14ac:dyDescent="0.2">
      <c r="A1692" s="869"/>
      <c r="B1692" s="870"/>
      <c r="C1692" s="871"/>
      <c r="D1692" s="872"/>
      <c r="E1692" s="884"/>
      <c r="F1692" s="874"/>
    </row>
    <row r="1693" spans="1:6" ht="13.5" thickBot="1" x14ac:dyDescent="0.25">
      <c r="A1693" s="661" t="str">
        <f>AHSP!A1000</f>
        <v>PPE.10</v>
      </c>
      <c r="B1693" s="661"/>
      <c r="C1693" s="977" t="str">
        <f>AHSP!B1000</f>
        <v>Kegempaan</v>
      </c>
      <c r="D1693" s="977"/>
      <c r="E1693" s="977"/>
      <c r="F1693" s="977"/>
    </row>
    <row r="1694" spans="1:6" x14ac:dyDescent="0.2">
      <c r="A1694" s="986" t="s">
        <v>21</v>
      </c>
      <c r="B1694" s="987"/>
      <c r="C1694" s="662" t="s">
        <v>22</v>
      </c>
      <c r="D1694" s="662" t="s">
        <v>57</v>
      </c>
      <c r="E1694" s="663" t="s">
        <v>407</v>
      </c>
      <c r="F1694" s="664" t="s">
        <v>23</v>
      </c>
    </row>
    <row r="1695" spans="1:6" x14ac:dyDescent="0.2">
      <c r="A1695" s="984"/>
      <c r="B1695" s="985"/>
      <c r="C1695" s="981" t="s">
        <v>220</v>
      </c>
      <c r="D1695" s="982"/>
      <c r="E1695" s="982"/>
      <c r="F1695" s="983"/>
    </row>
    <row r="1696" spans="1:6" x14ac:dyDescent="0.2">
      <c r="A1696" s="812"/>
      <c r="B1696" s="669" t="s">
        <v>117</v>
      </c>
      <c r="C1696" s="762" t="s">
        <v>171</v>
      </c>
      <c r="D1696" s="763" t="s">
        <v>172</v>
      </c>
      <c r="E1696" s="764">
        <f>'OP TAHUNAN'!G170</f>
        <v>0</v>
      </c>
      <c r="F1696" s="816" t="s">
        <v>165</v>
      </c>
    </row>
    <row r="1697" spans="1:6" x14ac:dyDescent="0.2">
      <c r="A1697" s="799"/>
      <c r="B1697" s="676"/>
      <c r="C1697" s="723" t="s">
        <v>173</v>
      </c>
      <c r="D1697" s="678" t="s">
        <v>174</v>
      </c>
      <c r="E1697" s="810">
        <v>60</v>
      </c>
      <c r="F1697" s="732" t="s">
        <v>175</v>
      </c>
    </row>
    <row r="1698" spans="1:6" x14ac:dyDescent="0.2">
      <c r="A1698" s="799"/>
      <c r="B1698" s="676"/>
      <c r="C1698" s="723" t="s">
        <v>176</v>
      </c>
      <c r="D1698" s="678" t="s">
        <v>177</v>
      </c>
      <c r="E1698" s="810">
        <v>10</v>
      </c>
      <c r="F1698" s="732" t="s">
        <v>165</v>
      </c>
    </row>
    <row r="1699" spans="1:6" x14ac:dyDescent="0.2">
      <c r="A1699" s="799"/>
      <c r="B1699" s="676" t="s">
        <v>119</v>
      </c>
      <c r="C1699" s="723" t="s">
        <v>178</v>
      </c>
      <c r="D1699" s="678" t="s">
        <v>179</v>
      </c>
      <c r="E1699" s="766">
        <f>'OP TAHUNAN'!H170</f>
        <v>1.5</v>
      </c>
      <c r="F1699" s="732" t="s">
        <v>165</v>
      </c>
    </row>
    <row r="1700" spans="1:6" x14ac:dyDescent="0.2">
      <c r="A1700" s="799"/>
      <c r="B1700" s="676"/>
      <c r="C1700" s="723" t="s">
        <v>180</v>
      </c>
      <c r="D1700" s="678" t="s">
        <v>181</v>
      </c>
      <c r="E1700" s="810">
        <v>50</v>
      </c>
      <c r="F1700" s="732" t="s">
        <v>175</v>
      </c>
    </row>
    <row r="1701" spans="1:6" x14ac:dyDescent="0.2">
      <c r="A1701" s="799"/>
      <c r="B1701" s="676"/>
      <c r="C1701" s="723" t="s">
        <v>182</v>
      </c>
      <c r="D1701" s="678" t="s">
        <v>183</v>
      </c>
      <c r="E1701" s="810">
        <v>55</v>
      </c>
      <c r="F1701" s="732" t="s">
        <v>165</v>
      </c>
    </row>
    <row r="1702" spans="1:6" x14ac:dyDescent="0.2">
      <c r="A1702" s="799"/>
      <c r="B1702" s="676" t="s">
        <v>121</v>
      </c>
      <c r="C1702" s="723" t="s">
        <v>184</v>
      </c>
      <c r="D1702" s="678" t="s">
        <v>185</v>
      </c>
      <c r="E1702" s="766">
        <f>'OP TAHUNAN'!I170</f>
        <v>0.5</v>
      </c>
      <c r="F1702" s="732" t="s">
        <v>165</v>
      </c>
    </row>
    <row r="1703" spans="1:6" x14ac:dyDescent="0.2">
      <c r="A1703" s="799"/>
      <c r="B1703" s="676"/>
      <c r="C1703" s="723" t="s">
        <v>186</v>
      </c>
      <c r="D1703" s="678" t="s">
        <v>174</v>
      </c>
      <c r="E1703" s="810">
        <v>5</v>
      </c>
      <c r="F1703" s="732" t="s">
        <v>175</v>
      </c>
    </row>
    <row r="1704" spans="1:6" x14ac:dyDescent="0.2">
      <c r="A1704" s="799"/>
      <c r="B1704" s="676"/>
      <c r="C1704" s="723"/>
      <c r="D1704" s="678"/>
      <c r="E1704" s="733"/>
      <c r="F1704" s="732"/>
    </row>
    <row r="1705" spans="1:6" x14ac:dyDescent="0.2">
      <c r="A1705" s="799"/>
      <c r="B1705" s="676" t="s">
        <v>123</v>
      </c>
      <c r="C1705" s="723" t="s">
        <v>188</v>
      </c>
      <c r="D1705" s="767"/>
      <c r="E1705" s="767"/>
      <c r="F1705" s="732"/>
    </row>
    <row r="1706" spans="1:6" x14ac:dyDescent="0.2">
      <c r="A1706" s="799"/>
      <c r="B1706" s="676"/>
      <c r="C1706" s="723" t="s">
        <v>250</v>
      </c>
      <c r="D1706" s="678" t="s">
        <v>189</v>
      </c>
      <c r="E1706" s="810">
        <v>8</v>
      </c>
      <c r="F1706" s="732" t="s">
        <v>105</v>
      </c>
    </row>
    <row r="1707" spans="1:6" x14ac:dyDescent="0.2">
      <c r="A1707" s="799"/>
      <c r="B1707" s="676"/>
      <c r="C1707" s="723" t="s">
        <v>39</v>
      </c>
      <c r="D1707" s="678" t="s">
        <v>190</v>
      </c>
      <c r="E1707" s="810">
        <v>32</v>
      </c>
      <c r="F1707" s="732" t="s">
        <v>105</v>
      </c>
    </row>
    <row r="1708" spans="1:6" x14ac:dyDescent="0.2">
      <c r="A1708" s="799"/>
      <c r="B1708" s="676" t="s">
        <v>61</v>
      </c>
      <c r="C1708" s="723" t="s">
        <v>251</v>
      </c>
      <c r="D1708" s="678"/>
      <c r="E1708" s="766"/>
      <c r="F1708" s="732"/>
    </row>
    <row r="1709" spans="1:6" x14ac:dyDescent="0.2">
      <c r="A1709" s="799"/>
      <c r="B1709" s="676"/>
      <c r="C1709" s="820" t="s">
        <v>252</v>
      </c>
      <c r="D1709" s="678" t="s">
        <v>191</v>
      </c>
      <c r="E1709" s="840">
        <v>1.5</v>
      </c>
      <c r="F1709" s="732" t="s">
        <v>45</v>
      </c>
    </row>
    <row r="1710" spans="1:6" x14ac:dyDescent="0.2">
      <c r="A1710" s="799"/>
      <c r="B1710" s="676"/>
      <c r="C1710" s="820" t="s">
        <v>395</v>
      </c>
      <c r="D1710" s="678" t="s">
        <v>192</v>
      </c>
      <c r="E1710" s="840">
        <v>3</v>
      </c>
      <c r="F1710" s="732" t="s">
        <v>45</v>
      </c>
    </row>
    <row r="1711" spans="1:6" x14ac:dyDescent="0.2">
      <c r="A1711" s="799"/>
      <c r="B1711" s="676" t="s">
        <v>126</v>
      </c>
      <c r="C1711" s="723" t="s">
        <v>254</v>
      </c>
      <c r="D1711" s="677"/>
      <c r="E1711" s="774"/>
      <c r="F1711" s="732"/>
    </row>
    <row r="1712" spans="1:6" x14ac:dyDescent="0.2">
      <c r="A1712" s="799"/>
      <c r="B1712" s="676"/>
      <c r="C1712" s="723" t="s">
        <v>193</v>
      </c>
      <c r="D1712" s="682" t="s">
        <v>408</v>
      </c>
      <c r="E1712" s="734">
        <f>E1696/E1697</f>
        <v>0</v>
      </c>
      <c r="F1712" s="732" t="s">
        <v>45</v>
      </c>
    </row>
    <row r="1713" spans="1:6" x14ac:dyDescent="0.2">
      <c r="A1713" s="799"/>
      <c r="B1713" s="676"/>
      <c r="C1713" s="723" t="s">
        <v>194</v>
      </c>
      <c r="D1713" s="682" t="s">
        <v>409</v>
      </c>
      <c r="E1713" s="734">
        <f>E1699/E1700</f>
        <v>0.03</v>
      </c>
      <c r="F1713" s="732" t="s">
        <v>45</v>
      </c>
    </row>
    <row r="1714" spans="1:6" x14ac:dyDescent="0.2">
      <c r="A1714" s="799"/>
      <c r="B1714" s="676"/>
      <c r="C1714" s="723" t="s">
        <v>195</v>
      </c>
      <c r="D1714" s="682" t="s">
        <v>410</v>
      </c>
      <c r="E1714" s="734">
        <f>E1702/E1703</f>
        <v>0.1</v>
      </c>
      <c r="F1714" s="732" t="s">
        <v>45</v>
      </c>
    </row>
    <row r="1715" spans="1:6" x14ac:dyDescent="0.2">
      <c r="A1715" s="799"/>
      <c r="B1715" s="676"/>
      <c r="C1715" s="723" t="s">
        <v>197</v>
      </c>
      <c r="D1715" s="724" t="s">
        <v>703</v>
      </c>
      <c r="E1715" s="734">
        <f>SUM(E1709:E1714)</f>
        <v>4.63</v>
      </c>
      <c r="F1715" s="732" t="s">
        <v>45</v>
      </c>
    </row>
    <row r="1716" spans="1:6" x14ac:dyDescent="0.2">
      <c r="A1716" s="799"/>
      <c r="B1716" s="676"/>
      <c r="C1716" s="723"/>
      <c r="D1716" s="723"/>
      <c r="E1716" s="734">
        <f>E1715/8</f>
        <v>0.57874999999999999</v>
      </c>
      <c r="F1716" s="732" t="s">
        <v>112</v>
      </c>
    </row>
    <row r="1717" spans="1:6" x14ac:dyDescent="0.2">
      <c r="A1717" s="799"/>
      <c r="B1717" s="676" t="s">
        <v>127</v>
      </c>
      <c r="C1717" s="723" t="s">
        <v>203</v>
      </c>
      <c r="D1717" s="723"/>
      <c r="E1717" s="774"/>
      <c r="F1717" s="732"/>
    </row>
    <row r="1718" spans="1:6" x14ac:dyDescent="0.2">
      <c r="A1718" s="799"/>
      <c r="B1718" s="676"/>
      <c r="C1718" s="820" t="s">
        <v>204</v>
      </c>
      <c r="D1718" s="723"/>
      <c r="E1718" s="774"/>
      <c r="F1718" s="732"/>
    </row>
    <row r="1719" spans="1:6" x14ac:dyDescent="0.2">
      <c r="A1719" s="799"/>
      <c r="B1719" s="676"/>
      <c r="C1719" s="820" t="s">
        <v>205</v>
      </c>
      <c r="D1719" s="723"/>
      <c r="E1719" s="774"/>
      <c r="F1719" s="732"/>
    </row>
    <row r="1720" spans="1:6" x14ac:dyDescent="0.2">
      <c r="A1720" s="799"/>
      <c r="B1720" s="676" t="s">
        <v>62</v>
      </c>
      <c r="C1720" s="723" t="s">
        <v>276</v>
      </c>
      <c r="D1720" s="723"/>
      <c r="E1720" s="774"/>
      <c r="F1720" s="732"/>
    </row>
    <row r="1721" spans="1:6" x14ac:dyDescent="0.2">
      <c r="A1721" s="799"/>
      <c r="B1721" s="676"/>
      <c r="C1721" s="820" t="s">
        <v>207</v>
      </c>
      <c r="D1721" s="678" t="s">
        <v>208</v>
      </c>
      <c r="E1721" s="862">
        <v>16</v>
      </c>
      <c r="F1721" s="732" t="s">
        <v>55</v>
      </c>
    </row>
    <row r="1722" spans="1:6" x14ac:dyDescent="0.2">
      <c r="A1722" s="799"/>
      <c r="B1722" s="676"/>
      <c r="C1722" s="820" t="s">
        <v>209</v>
      </c>
      <c r="D1722" s="678" t="s">
        <v>210</v>
      </c>
      <c r="E1722" s="862">
        <v>16</v>
      </c>
      <c r="F1722" s="732" t="s">
        <v>211</v>
      </c>
    </row>
    <row r="1723" spans="1:6" x14ac:dyDescent="0.2">
      <c r="A1723" s="800"/>
      <c r="B1723" s="739"/>
      <c r="C1723" s="727"/>
      <c r="D1723" s="821"/>
      <c r="E1723" s="729"/>
      <c r="F1723" s="804"/>
    </row>
    <row r="1724" spans="1:6" x14ac:dyDescent="0.2">
      <c r="A1724" s="984"/>
      <c r="B1724" s="985"/>
      <c r="C1724" s="981" t="s">
        <v>24</v>
      </c>
      <c r="D1724" s="982"/>
      <c r="E1724" s="982"/>
      <c r="F1724" s="983"/>
    </row>
    <row r="1725" spans="1:6" x14ac:dyDescent="0.2">
      <c r="A1725" s="812"/>
      <c r="B1725" s="669" t="s">
        <v>117</v>
      </c>
      <c r="C1725" s="770" t="s">
        <v>188</v>
      </c>
      <c r="D1725" s="771"/>
      <c r="E1725" s="771"/>
      <c r="F1725" s="816"/>
    </row>
    <row r="1726" spans="1:6" x14ac:dyDescent="0.2">
      <c r="A1726" s="799"/>
      <c r="B1726" s="676"/>
      <c r="C1726" s="773" t="str">
        <f>C1706</f>
        <v>Petugas Instrumen</v>
      </c>
      <c r="D1726" s="845" t="s">
        <v>212</v>
      </c>
      <c r="E1726" s="734">
        <f>E1706*E1716</f>
        <v>4.63</v>
      </c>
      <c r="F1726" s="732" t="s">
        <v>37</v>
      </c>
    </row>
    <row r="1727" spans="1:6" x14ac:dyDescent="0.2">
      <c r="A1727" s="799"/>
      <c r="B1727" s="676"/>
      <c r="C1727" s="773" t="s">
        <v>39</v>
      </c>
      <c r="D1727" s="845" t="s">
        <v>213</v>
      </c>
      <c r="E1727" s="734">
        <f>E1716*E1707</f>
        <v>18.52</v>
      </c>
      <c r="F1727" s="732" t="s">
        <v>37</v>
      </c>
    </row>
    <row r="1728" spans="1:6" x14ac:dyDescent="0.2">
      <c r="A1728" s="799"/>
      <c r="B1728" s="676" t="s">
        <v>119</v>
      </c>
      <c r="C1728" s="723" t="s">
        <v>214</v>
      </c>
      <c r="D1728" s="724"/>
      <c r="E1728" s="732"/>
      <c r="F1728" s="732"/>
    </row>
    <row r="1729" spans="1:6" x14ac:dyDescent="0.2">
      <c r="A1729" s="799"/>
      <c r="B1729" s="676"/>
      <c r="C1729" s="677" t="s">
        <v>215</v>
      </c>
      <c r="D1729" s="776" t="s">
        <v>216</v>
      </c>
      <c r="E1729" s="683">
        <f>E1696/E1698</f>
        <v>0</v>
      </c>
      <c r="F1729" s="732" t="s">
        <v>107</v>
      </c>
    </row>
    <row r="1730" spans="1:6" x14ac:dyDescent="0.2">
      <c r="A1730" s="799"/>
      <c r="B1730" s="676"/>
      <c r="C1730" s="677" t="s">
        <v>217</v>
      </c>
      <c r="D1730" s="776" t="s">
        <v>218</v>
      </c>
      <c r="E1730" s="683">
        <f>E1699/E1701</f>
        <v>2.7272727272727271E-2</v>
      </c>
      <c r="F1730" s="732" t="s">
        <v>107</v>
      </c>
    </row>
    <row r="1731" spans="1:6" x14ac:dyDescent="0.2">
      <c r="A1731" s="799"/>
      <c r="B1731" s="676" t="s">
        <v>121</v>
      </c>
      <c r="C1731" s="677" t="s">
        <v>276</v>
      </c>
      <c r="D1731" s="845"/>
      <c r="E1731" s="734"/>
      <c r="F1731" s="732"/>
    </row>
    <row r="1732" spans="1:6" x14ac:dyDescent="0.2">
      <c r="A1732" s="799"/>
      <c r="B1732" s="676"/>
      <c r="C1732" s="677" t="s">
        <v>287</v>
      </c>
      <c r="D1732" s="845" t="s">
        <v>289</v>
      </c>
      <c r="E1732" s="734">
        <f>E1721/500</f>
        <v>3.2000000000000001E-2</v>
      </c>
      <c r="F1732" s="732" t="s">
        <v>284</v>
      </c>
    </row>
    <row r="1733" spans="1:6" x14ac:dyDescent="0.2">
      <c r="A1733" s="799"/>
      <c r="B1733" s="676"/>
      <c r="C1733" s="677" t="s">
        <v>288</v>
      </c>
      <c r="D1733" s="845" t="s">
        <v>290</v>
      </c>
      <c r="E1733" s="734">
        <f>E1722/30</f>
        <v>0.53333333333333333</v>
      </c>
      <c r="F1733" s="732" t="s">
        <v>109</v>
      </c>
    </row>
    <row r="1734" spans="1:6" x14ac:dyDescent="0.2">
      <c r="A1734" s="800"/>
      <c r="B1734" s="739" t="s">
        <v>121</v>
      </c>
      <c r="C1734" s="801" t="s">
        <v>203</v>
      </c>
      <c r="D1734" s="802" t="s">
        <v>219</v>
      </c>
      <c r="E1734" s="817">
        <f>(E1727+E1726)/365</f>
        <v>6.3424657534246573E-2</v>
      </c>
      <c r="F1734" s="804" t="s">
        <v>43</v>
      </c>
    </row>
    <row r="1735" spans="1:6" ht="13.5" thickBot="1" x14ac:dyDescent="0.25">
      <c r="A1735" s="972" t="s">
        <v>685</v>
      </c>
      <c r="B1735" s="973"/>
      <c r="C1735" s="973"/>
      <c r="D1735" s="973"/>
      <c r="E1735" s="973"/>
      <c r="F1735" s="974"/>
    </row>
    <row r="1736" spans="1:6" x14ac:dyDescent="0.2">
      <c r="A1736" s="869"/>
      <c r="B1736" s="870"/>
      <c r="C1736" s="871"/>
      <c r="D1736" s="872"/>
      <c r="E1736" s="873"/>
      <c r="F1736" s="874"/>
    </row>
    <row r="1737" spans="1:6" ht="13.5" thickBot="1" x14ac:dyDescent="0.25">
      <c r="A1737" s="975" t="str">
        <f>AHSP!A1018</f>
        <v>PPE.11</v>
      </c>
      <c r="B1737" s="975"/>
      <c r="C1737" s="977" t="str">
        <f>AHSP!B1018</f>
        <v>Pengujian kualitas air</v>
      </c>
      <c r="D1737" s="977"/>
      <c r="E1737" s="660"/>
      <c r="F1737" s="660"/>
    </row>
    <row r="1738" spans="1:6" x14ac:dyDescent="0.2">
      <c r="A1738" s="986" t="s">
        <v>21</v>
      </c>
      <c r="B1738" s="987"/>
      <c r="C1738" s="662" t="s">
        <v>22</v>
      </c>
      <c r="D1738" s="662" t="s">
        <v>57</v>
      </c>
      <c r="E1738" s="663" t="s">
        <v>407</v>
      </c>
      <c r="F1738" s="664" t="s">
        <v>23</v>
      </c>
    </row>
    <row r="1739" spans="1:6" ht="18" customHeight="1" x14ac:dyDescent="0.2">
      <c r="A1739" s="984"/>
      <c r="B1739" s="985"/>
      <c r="C1739" s="1023" t="s">
        <v>262</v>
      </c>
      <c r="D1739" s="1024"/>
      <c r="E1739" s="1024"/>
      <c r="F1739" s="1025"/>
    </row>
    <row r="1740" spans="1:6" x14ac:dyDescent="0.2">
      <c r="A1740" s="812"/>
      <c r="B1740" s="669" t="s">
        <v>117</v>
      </c>
      <c r="C1740" s="762" t="s">
        <v>188</v>
      </c>
      <c r="D1740" s="763"/>
      <c r="E1740" s="888"/>
      <c r="F1740" s="816"/>
    </row>
    <row r="1741" spans="1:6" x14ac:dyDescent="0.2">
      <c r="A1741" s="799"/>
      <c r="B1741" s="676"/>
      <c r="C1741" s="723" t="s">
        <v>263</v>
      </c>
      <c r="D1741" s="767"/>
      <c r="E1741" s="732">
        <v>0.5</v>
      </c>
      <c r="F1741" s="732" t="s">
        <v>37</v>
      </c>
    </row>
    <row r="1742" spans="1:6" x14ac:dyDescent="0.2">
      <c r="A1742" s="799"/>
      <c r="B1742" s="676" t="s">
        <v>119</v>
      </c>
      <c r="C1742" s="723" t="s">
        <v>114</v>
      </c>
      <c r="D1742" s="678"/>
      <c r="E1742" s="733"/>
      <c r="F1742" s="732"/>
    </row>
    <row r="1743" spans="1:6" x14ac:dyDescent="0.2">
      <c r="A1743" s="799"/>
      <c r="B1743" s="676"/>
      <c r="C1743" s="723" t="s">
        <v>264</v>
      </c>
      <c r="D1743" s="678"/>
      <c r="E1743" s="733">
        <v>1</v>
      </c>
      <c r="F1743" s="732" t="s">
        <v>109</v>
      </c>
    </row>
    <row r="1744" spans="1:6" x14ac:dyDescent="0.2">
      <c r="A1744" s="799"/>
      <c r="B1744" s="676"/>
      <c r="C1744" s="723" t="s">
        <v>265</v>
      </c>
      <c r="D1744" s="678"/>
      <c r="E1744" s="774">
        <v>2</v>
      </c>
      <c r="F1744" s="732" t="s">
        <v>109</v>
      </c>
    </row>
    <row r="1745" spans="1:6" x14ac:dyDescent="0.2">
      <c r="A1745" s="799"/>
      <c r="B1745" s="676"/>
      <c r="C1745" s="723" t="s">
        <v>266</v>
      </c>
      <c r="D1745" s="678"/>
      <c r="E1745" s="774">
        <v>1</v>
      </c>
      <c r="F1745" s="732" t="s">
        <v>106</v>
      </c>
    </row>
    <row r="1746" spans="1:6" x14ac:dyDescent="0.2">
      <c r="A1746" s="799"/>
      <c r="B1746" s="676" t="s">
        <v>121</v>
      </c>
      <c r="C1746" s="723" t="s">
        <v>249</v>
      </c>
      <c r="D1746" s="677"/>
      <c r="E1746" s="774"/>
      <c r="F1746" s="732"/>
    </row>
    <row r="1747" spans="1:6" x14ac:dyDescent="0.2">
      <c r="A1747" s="799"/>
      <c r="B1747" s="676"/>
      <c r="C1747" s="723" t="s">
        <v>203</v>
      </c>
      <c r="D1747" s="723"/>
      <c r="E1747" s="734">
        <f>E1741/365</f>
        <v>1.3698630136986301E-3</v>
      </c>
      <c r="F1747" s="732" t="s">
        <v>43</v>
      </c>
    </row>
    <row r="1748" spans="1:6" x14ac:dyDescent="0.2">
      <c r="A1748" s="800"/>
      <c r="B1748" s="739"/>
      <c r="C1748" s="727"/>
      <c r="D1748" s="821"/>
      <c r="E1748" s="729"/>
      <c r="F1748" s="804"/>
    </row>
    <row r="1749" spans="1:6" x14ac:dyDescent="0.2">
      <c r="A1749" s="690"/>
      <c r="B1749" s="691"/>
      <c r="C1749" s="889"/>
      <c r="D1749" s="890"/>
      <c r="E1749" s="891"/>
      <c r="F1749" s="674"/>
    </row>
  </sheetData>
  <sheetProtection selectLockedCells="1"/>
  <mergeCells count="331">
    <mergeCell ref="C763:F763"/>
    <mergeCell ref="C791:F791"/>
    <mergeCell ref="A531:B531"/>
    <mergeCell ref="A542:B542"/>
    <mergeCell ref="A586:B586"/>
    <mergeCell ref="A630:B630"/>
    <mergeCell ref="A674:B674"/>
    <mergeCell ref="A718:B718"/>
    <mergeCell ref="C629:F629"/>
    <mergeCell ref="C631:F631"/>
    <mergeCell ref="C659:F659"/>
    <mergeCell ref="C673:F673"/>
    <mergeCell ref="C538:F538"/>
    <mergeCell ref="C585:F585"/>
    <mergeCell ref="C675:F675"/>
    <mergeCell ref="C747:F747"/>
    <mergeCell ref="A627:F627"/>
    <mergeCell ref="A671:F671"/>
    <mergeCell ref="A715:F715"/>
    <mergeCell ref="A761:B761"/>
    <mergeCell ref="A717:B717"/>
    <mergeCell ref="A673:B673"/>
    <mergeCell ref="C761:F761"/>
    <mergeCell ref="A1694:B1694"/>
    <mergeCell ref="A1738:B1738"/>
    <mergeCell ref="A320:B320"/>
    <mergeCell ref="A330:B330"/>
    <mergeCell ref="A343:B343"/>
    <mergeCell ref="A535:F535"/>
    <mergeCell ref="A537:B537"/>
    <mergeCell ref="A541:B541"/>
    <mergeCell ref="A585:B585"/>
    <mergeCell ref="A629:B629"/>
    <mergeCell ref="A1650:B1650"/>
    <mergeCell ref="A1737:B1737"/>
    <mergeCell ref="A1680:B1680"/>
    <mergeCell ref="A1652:B1652"/>
    <mergeCell ref="A1606:B1606"/>
    <mergeCell ref="A1564:B1564"/>
    <mergeCell ref="A1562:B1562"/>
    <mergeCell ref="A1520:B1520"/>
    <mergeCell ref="A1518:B1518"/>
    <mergeCell ref="A1505:B1505"/>
    <mergeCell ref="A762:B762"/>
    <mergeCell ref="A806:B806"/>
    <mergeCell ref="A850:B850"/>
    <mergeCell ref="A530:B530"/>
    <mergeCell ref="A390:B390"/>
    <mergeCell ref="A1158:B1158"/>
    <mergeCell ref="A1200:B1200"/>
    <mergeCell ref="A1242:B1242"/>
    <mergeCell ref="A1284:B1284"/>
    <mergeCell ref="A1326:B1326"/>
    <mergeCell ref="A1370:B1370"/>
    <mergeCell ref="A1399:B1399"/>
    <mergeCell ref="A1241:B1241"/>
    <mergeCell ref="A1199:B1199"/>
    <mergeCell ref="A1197:F1197"/>
    <mergeCell ref="A1239:F1239"/>
    <mergeCell ref="A1281:F1281"/>
    <mergeCell ref="A1323:F1323"/>
    <mergeCell ref="A1367:F1367"/>
    <mergeCell ref="A1396:F1396"/>
    <mergeCell ref="C1241:F1241"/>
    <mergeCell ref="A1157:B1157"/>
    <mergeCell ref="A1113:B1113"/>
    <mergeCell ref="A1069:B1069"/>
    <mergeCell ref="A1025:B1025"/>
    <mergeCell ref="A849:B849"/>
    <mergeCell ref="A805:B805"/>
    <mergeCell ref="A528:F528"/>
    <mergeCell ref="A444:B444"/>
    <mergeCell ref="A1695:B1695"/>
    <mergeCell ref="A34:B34"/>
    <mergeCell ref="A60:B60"/>
    <mergeCell ref="A80:B80"/>
    <mergeCell ref="A92:B92"/>
    <mergeCell ref="A98:B98"/>
    <mergeCell ref="A110:B110"/>
    <mergeCell ref="A122:B122"/>
    <mergeCell ref="A128:B128"/>
    <mergeCell ref="A140:B140"/>
    <mergeCell ref="A152:B152"/>
    <mergeCell ref="A176:B176"/>
    <mergeCell ref="A201:B201"/>
    <mergeCell ref="A230:B230"/>
    <mergeCell ref="A237:B237"/>
    <mergeCell ref="A253:B253"/>
    <mergeCell ref="A269:B269"/>
    <mergeCell ref="A283:B283"/>
    <mergeCell ref="A298:B298"/>
    <mergeCell ref="A321:B321"/>
    <mergeCell ref="A331:B331"/>
    <mergeCell ref="A344:B344"/>
    <mergeCell ref="A357:B357"/>
    <mergeCell ref="C1201:F1201"/>
    <mergeCell ref="A583:F583"/>
    <mergeCell ref="A33:B33"/>
    <mergeCell ref="C33:D33"/>
    <mergeCell ref="C35:F35"/>
    <mergeCell ref="A59:B59"/>
    <mergeCell ref="C59:D59"/>
    <mergeCell ref="C61:F61"/>
    <mergeCell ref="C1199:F1199"/>
    <mergeCell ref="C1071:F1071"/>
    <mergeCell ref="C703:F703"/>
    <mergeCell ref="C1159:F1159"/>
    <mergeCell ref="C1186:F1186"/>
    <mergeCell ref="C937:F937"/>
    <mergeCell ref="C939:F939"/>
    <mergeCell ref="C967:F967"/>
    <mergeCell ref="C981:F981"/>
    <mergeCell ref="C983:F983"/>
    <mergeCell ref="C1011:F1011"/>
    <mergeCell ref="C1025:F1025"/>
    <mergeCell ref="C1027:F1027"/>
    <mergeCell ref="C1055:F1055"/>
    <mergeCell ref="C356:F356"/>
    <mergeCell ref="C358:F358"/>
    <mergeCell ref="C1739:F1739"/>
    <mergeCell ref="C1564:F1564"/>
    <mergeCell ref="C1724:F1724"/>
    <mergeCell ref="C1737:D1737"/>
    <mergeCell ref="C1693:F1693"/>
    <mergeCell ref="C1518:F1518"/>
    <mergeCell ref="C1520:F1520"/>
    <mergeCell ref="C1549:F1549"/>
    <mergeCell ref="C1606:F1606"/>
    <mergeCell ref="C1608:F1608"/>
    <mergeCell ref="A1560:F1560"/>
    <mergeCell ref="A1604:F1604"/>
    <mergeCell ref="A1648:F1648"/>
    <mergeCell ref="A1691:F1691"/>
    <mergeCell ref="A1735:F1735"/>
    <mergeCell ref="C1637:F1637"/>
    <mergeCell ref="C1650:F1650"/>
    <mergeCell ref="C1652:F1652"/>
    <mergeCell ref="C1680:F1680"/>
    <mergeCell ref="C1695:F1695"/>
    <mergeCell ref="A1519:B1519"/>
    <mergeCell ref="A1563:B1563"/>
    <mergeCell ref="A1607:B1607"/>
    <mergeCell ref="A1651:B1651"/>
    <mergeCell ref="C1593:F1593"/>
    <mergeCell ref="C1562:F1562"/>
    <mergeCell ref="A1739:B1739"/>
    <mergeCell ref="A1724:B1724"/>
    <mergeCell ref="C543:F543"/>
    <mergeCell ref="C389:F389"/>
    <mergeCell ref="C391:F391"/>
    <mergeCell ref="C400:F400"/>
    <mergeCell ref="C1400:F1400"/>
    <mergeCell ref="C1270:F1270"/>
    <mergeCell ref="C1283:F1283"/>
    <mergeCell ref="C1285:F1285"/>
    <mergeCell ref="C1312:F1312"/>
    <mergeCell ref="C1327:F1327"/>
    <mergeCell ref="C1099:F1099"/>
    <mergeCell ref="C1113:F1113"/>
    <mergeCell ref="C1115:F1115"/>
    <mergeCell ref="C1143:F1143"/>
    <mergeCell ref="C1157:F1157"/>
    <mergeCell ref="A408:F408"/>
    <mergeCell ref="C1371:F1371"/>
    <mergeCell ref="C1355:F1355"/>
    <mergeCell ref="C1228:F1228"/>
    <mergeCell ref="C571:F571"/>
    <mergeCell ref="C1243:F1243"/>
    <mergeCell ref="C895:F895"/>
    <mergeCell ref="C923:F923"/>
    <mergeCell ref="A1:F1"/>
    <mergeCell ref="A5:B5"/>
    <mergeCell ref="A2:F2"/>
    <mergeCell ref="A79:B79"/>
    <mergeCell ref="C79:F79"/>
    <mergeCell ref="C297:F297"/>
    <mergeCell ref="C85:F85"/>
    <mergeCell ref="A109:B109"/>
    <mergeCell ref="C109:F109"/>
    <mergeCell ref="C111:F111"/>
    <mergeCell ref="A268:B268"/>
    <mergeCell ref="C268:F268"/>
    <mergeCell ref="C270:F270"/>
    <mergeCell ref="A4:B4"/>
    <mergeCell ref="C6:F6"/>
    <mergeCell ref="A91:B91"/>
    <mergeCell ref="C91:F91"/>
    <mergeCell ref="C81:F81"/>
    <mergeCell ref="C177:F177"/>
    <mergeCell ref="C141:F141"/>
    <mergeCell ref="C805:F805"/>
    <mergeCell ref="C4:D4"/>
    <mergeCell ref="C127:F127"/>
    <mergeCell ref="A97:B97"/>
    <mergeCell ref="A356:B356"/>
    <mergeCell ref="A410:B410"/>
    <mergeCell ref="C410:F410"/>
    <mergeCell ref="C412:F412"/>
    <mergeCell ref="C427:F427"/>
    <mergeCell ref="A389:B389"/>
    <mergeCell ref="C93:F93"/>
    <mergeCell ref="C97:F97"/>
    <mergeCell ref="C99:F99"/>
    <mergeCell ref="C103:F103"/>
    <mergeCell ref="C115:F115"/>
    <mergeCell ref="C121:F121"/>
    <mergeCell ref="C123:F123"/>
    <mergeCell ref="C322:F322"/>
    <mergeCell ref="A318:F318"/>
    <mergeCell ref="A299:B299"/>
    <mergeCell ref="A284:B284"/>
    <mergeCell ref="A236:B236"/>
    <mergeCell ref="A31:F31"/>
    <mergeCell ref="A57:F57"/>
    <mergeCell ref="A411:B411"/>
    <mergeCell ref="A441:F441"/>
    <mergeCell ref="A474:F474"/>
    <mergeCell ref="A127:B127"/>
    <mergeCell ref="C299:F299"/>
    <mergeCell ref="C373:F373"/>
    <mergeCell ref="C231:F231"/>
    <mergeCell ref="C254:F254"/>
    <mergeCell ref="A175:B175"/>
    <mergeCell ref="C175:F175"/>
    <mergeCell ref="C238:F238"/>
    <mergeCell ref="C200:D200"/>
    <mergeCell ref="C310:F310"/>
    <mergeCell ref="C332:F332"/>
    <mergeCell ref="C291:F291"/>
    <mergeCell ref="C282:F282"/>
    <mergeCell ref="C284:F284"/>
    <mergeCell ref="C320:D320"/>
    <mergeCell ref="A387:F387"/>
    <mergeCell ref="C345:F345"/>
    <mergeCell ref="C129:F129"/>
    <mergeCell ref="C133:F133"/>
    <mergeCell ref="C151:F151"/>
    <mergeCell ref="C153:F153"/>
    <mergeCell ref="C165:F165"/>
    <mergeCell ref="A297:B297"/>
    <mergeCell ref="A282:B282"/>
    <mergeCell ref="A200:B200"/>
    <mergeCell ref="A151:B151"/>
    <mergeCell ref="A121:B121"/>
    <mergeCell ref="A77:F77"/>
    <mergeCell ref="A89:F89"/>
    <mergeCell ref="A95:F95"/>
    <mergeCell ref="A107:F107"/>
    <mergeCell ref="A119:F119"/>
    <mergeCell ref="A125:F125"/>
    <mergeCell ref="A137:F137"/>
    <mergeCell ref="A149:F149"/>
    <mergeCell ref="A173:F173"/>
    <mergeCell ref="A198:F198"/>
    <mergeCell ref="A227:F227"/>
    <mergeCell ref="A234:F234"/>
    <mergeCell ref="A250:F250"/>
    <mergeCell ref="A266:F266"/>
    <mergeCell ref="A279:F279"/>
    <mergeCell ref="A295:F295"/>
    <mergeCell ref="C202:F202"/>
    <mergeCell ref="C62:F62"/>
    <mergeCell ref="A759:F759"/>
    <mergeCell ref="A443:B443"/>
    <mergeCell ref="C443:F443"/>
    <mergeCell ref="C445:F445"/>
    <mergeCell ref="C460:F460"/>
    <mergeCell ref="A476:B476"/>
    <mergeCell ref="C476:F476"/>
    <mergeCell ref="C478:F478"/>
    <mergeCell ref="C487:F487"/>
    <mergeCell ref="A497:B497"/>
    <mergeCell ref="C497:F497"/>
    <mergeCell ref="C537:F537"/>
    <mergeCell ref="C587:F587"/>
    <mergeCell ref="C615:F615"/>
    <mergeCell ref="C717:F717"/>
    <mergeCell ref="C719:F719"/>
    <mergeCell ref="C499:F499"/>
    <mergeCell ref="C514:F514"/>
    <mergeCell ref="C530:F530"/>
    <mergeCell ref="A477:B477"/>
    <mergeCell ref="A498:B498"/>
    <mergeCell ref="A495:F495"/>
    <mergeCell ref="C541:F541"/>
    <mergeCell ref="A803:F803"/>
    <mergeCell ref="A847:F847"/>
    <mergeCell ref="A891:F891"/>
    <mergeCell ref="A935:F935"/>
    <mergeCell ref="A979:F979"/>
    <mergeCell ref="A1023:F1023"/>
    <mergeCell ref="A1067:F1067"/>
    <mergeCell ref="A1111:F1111"/>
    <mergeCell ref="C851:F851"/>
    <mergeCell ref="C879:F879"/>
    <mergeCell ref="C835:F835"/>
    <mergeCell ref="C849:F849"/>
    <mergeCell ref="C807:F807"/>
    <mergeCell ref="A1155:F1155"/>
    <mergeCell ref="A894:B894"/>
    <mergeCell ref="A938:B938"/>
    <mergeCell ref="A982:B982"/>
    <mergeCell ref="A981:B981"/>
    <mergeCell ref="A937:B937"/>
    <mergeCell ref="A893:B893"/>
    <mergeCell ref="A1026:B1026"/>
    <mergeCell ref="A1070:B1070"/>
    <mergeCell ref="A1114:B1114"/>
    <mergeCell ref="C893:F893"/>
    <mergeCell ref="C1069:F1069"/>
    <mergeCell ref="A1516:F1516"/>
    <mergeCell ref="A1369:B1369"/>
    <mergeCell ref="A1325:B1325"/>
    <mergeCell ref="A1283:B1283"/>
    <mergeCell ref="A1398:B1398"/>
    <mergeCell ref="C1398:D1398"/>
    <mergeCell ref="C1387:F1387"/>
    <mergeCell ref="C1505:F1505"/>
    <mergeCell ref="C1474:F1474"/>
    <mergeCell ref="C1476:F1476"/>
    <mergeCell ref="A1476:B1476"/>
    <mergeCell ref="C1325:F1325"/>
    <mergeCell ref="C1432:F1432"/>
    <mergeCell ref="C1461:F1461"/>
    <mergeCell ref="C1430:F1430"/>
    <mergeCell ref="A1431:B1431"/>
    <mergeCell ref="A1475:B1475"/>
    <mergeCell ref="A1474:B1474"/>
    <mergeCell ref="A1430:B1430"/>
    <mergeCell ref="A1428:F1428"/>
    <mergeCell ref="A1472:F1472"/>
  </mergeCells>
  <printOptions horizontalCentered="1"/>
  <pageMargins left="0.43307086614173229" right="0.43307086614173229" top="0.55118110236220474" bottom="0.35433070866141736" header="0.31496062992125984" footer="0.31496062992125984"/>
  <pageSetup paperSize="9" scale="74" orientation="portrait" verticalDpi="300" r:id="rId1"/>
  <rowBreaks count="22" manualBreakCount="22">
    <brk id="78" max="5" man="1"/>
    <brk id="150" max="5" man="1"/>
    <brk id="227" max="5" man="1"/>
    <brk id="309" max="5" man="1"/>
    <brk id="387" max="5" man="1"/>
    <brk id="459" max="5" man="1"/>
    <brk id="538" max="5" man="1"/>
    <brk id="614" max="5" man="1"/>
    <brk id="690" max="5" man="1"/>
    <brk id="760" max="5" man="1"/>
    <brk id="834" max="5" man="1"/>
    <brk id="915" max="5" man="1"/>
    <brk id="998" max="5" man="1"/>
    <brk id="1079" max="5" man="1"/>
    <brk id="1156" max="5" man="1"/>
    <brk id="1239" max="5" man="1"/>
    <brk id="1323" max="5" man="1"/>
    <brk id="1396" max="5" man="1"/>
    <brk id="1472" max="5" man="1"/>
    <brk id="1548" max="5" man="1"/>
    <brk id="1629" max="5" man="1"/>
    <brk id="1710" max="5" man="1"/>
  </rowBreaks>
  <colBreaks count="1" manualBreakCount="1">
    <brk id="7" max="160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54"/>
  <sheetViews>
    <sheetView view="pageBreakPreview" topLeftCell="A34" zoomScaleSheetLayoutView="100" workbookViewId="0">
      <selection activeCell="I43" sqref="I43"/>
    </sheetView>
  </sheetViews>
  <sheetFormatPr defaultRowHeight="15" x14ac:dyDescent="0.25"/>
  <cols>
    <col min="1" max="1" width="4.42578125" style="71" customWidth="1"/>
    <col min="2" max="2" width="32.42578125" bestFit="1" customWidth="1"/>
    <col min="3" max="3" width="8.42578125" style="71" customWidth="1"/>
    <col min="4" max="4" width="16.7109375" bestFit="1" customWidth="1"/>
    <col min="5" max="5" width="2.85546875" customWidth="1"/>
    <col min="6" max="6" width="6" customWidth="1"/>
    <col min="7" max="7" width="29.28515625" bestFit="1" customWidth="1"/>
    <col min="8" max="8" width="12.28515625" bestFit="1" customWidth="1"/>
    <col min="9" max="9" width="16.7109375" style="13" bestFit="1" customWidth="1"/>
  </cols>
  <sheetData>
    <row r="1" spans="1:9" s="9" customFormat="1" x14ac:dyDescent="0.25">
      <c r="A1" s="1030" t="s">
        <v>405</v>
      </c>
      <c r="B1" s="1030"/>
      <c r="C1" s="1030"/>
      <c r="D1" s="1030"/>
      <c r="F1" s="1030" t="s">
        <v>406</v>
      </c>
      <c r="G1" s="1030"/>
      <c r="H1" s="1030"/>
      <c r="I1" s="1030"/>
    </row>
    <row r="2" spans="1:9" ht="15.75" thickBot="1" x14ac:dyDescent="0.3"/>
    <row r="3" spans="1:9" ht="24.75" customHeight="1" x14ac:dyDescent="0.25">
      <c r="A3" s="447" t="s">
        <v>21</v>
      </c>
      <c r="B3" s="448" t="s">
        <v>22</v>
      </c>
      <c r="C3" s="448" t="s">
        <v>23</v>
      </c>
      <c r="D3" s="449" t="s">
        <v>325</v>
      </c>
      <c r="F3" s="23" t="s">
        <v>21</v>
      </c>
      <c r="G3" s="23" t="s">
        <v>22</v>
      </c>
      <c r="H3" s="23" t="s">
        <v>23</v>
      </c>
      <c r="I3" s="23" t="s">
        <v>325</v>
      </c>
    </row>
    <row r="4" spans="1:9" s="147" customFormat="1" ht="8.25" customHeight="1" thickBot="1" x14ac:dyDescent="0.25">
      <c r="A4" s="450">
        <v>1</v>
      </c>
      <c r="B4" s="146">
        <v>2</v>
      </c>
      <c r="C4" s="146">
        <v>3</v>
      </c>
      <c r="D4" s="451">
        <v>4</v>
      </c>
      <c r="F4" s="433">
        <v>1</v>
      </c>
      <c r="G4" s="433">
        <v>2</v>
      </c>
      <c r="H4" s="433">
        <v>3</v>
      </c>
      <c r="I4" s="433">
        <v>4</v>
      </c>
    </row>
    <row r="5" spans="1:9" x14ac:dyDescent="0.25">
      <c r="A5" s="452" t="s">
        <v>20</v>
      </c>
      <c r="B5" s="1036" t="s">
        <v>267</v>
      </c>
      <c r="C5" s="1037"/>
      <c r="D5" s="1038"/>
      <c r="F5" s="434" t="s">
        <v>31</v>
      </c>
      <c r="G5" s="1031" t="s">
        <v>404</v>
      </c>
      <c r="H5" s="1031"/>
      <c r="I5" s="1032"/>
    </row>
    <row r="6" spans="1:9" x14ac:dyDescent="0.25">
      <c r="A6" s="10">
        <v>1</v>
      </c>
      <c r="B6" s="24" t="s">
        <v>292</v>
      </c>
      <c r="C6" s="73" t="s">
        <v>37</v>
      </c>
      <c r="D6" s="435">
        <v>112000</v>
      </c>
      <c r="F6" s="12">
        <v>1</v>
      </c>
      <c r="G6" s="24" t="s">
        <v>232</v>
      </c>
      <c r="H6" s="73" t="s">
        <v>38</v>
      </c>
      <c r="I6" s="435">
        <v>9400</v>
      </c>
    </row>
    <row r="7" spans="1:9" x14ac:dyDescent="0.25">
      <c r="A7" s="438">
        <v>2</v>
      </c>
      <c r="B7" s="24" t="s">
        <v>39</v>
      </c>
      <c r="C7" s="73" t="s">
        <v>37</v>
      </c>
      <c r="D7" s="435">
        <v>72000</v>
      </c>
      <c r="F7" s="12">
        <v>2</v>
      </c>
      <c r="G7" s="24" t="s">
        <v>686</v>
      </c>
      <c r="H7" s="73" t="s">
        <v>38</v>
      </c>
      <c r="I7" s="435">
        <v>160000</v>
      </c>
    </row>
    <row r="8" spans="1:9" x14ac:dyDescent="0.25">
      <c r="A8" s="10">
        <v>3</v>
      </c>
      <c r="B8" s="24" t="s">
        <v>268</v>
      </c>
      <c r="C8" s="73" t="s">
        <v>37</v>
      </c>
      <c r="D8" s="435">
        <v>60000</v>
      </c>
      <c r="F8" s="12">
        <v>3</v>
      </c>
      <c r="G8" s="24" t="s">
        <v>687</v>
      </c>
      <c r="H8" s="73" t="s">
        <v>52</v>
      </c>
      <c r="I8" s="435">
        <v>300000</v>
      </c>
    </row>
    <row r="9" spans="1:9" x14ac:dyDescent="0.25">
      <c r="A9" s="438">
        <v>4</v>
      </c>
      <c r="B9" s="24" t="s">
        <v>242</v>
      </c>
      <c r="C9" s="73" t="s">
        <v>37</v>
      </c>
      <c r="D9" s="435">
        <v>98000</v>
      </c>
      <c r="F9" s="12">
        <v>4</v>
      </c>
      <c r="G9" s="24" t="s">
        <v>245</v>
      </c>
      <c r="H9" s="73" t="s">
        <v>38</v>
      </c>
      <c r="I9" s="435">
        <v>40000</v>
      </c>
    </row>
    <row r="10" spans="1:9" x14ac:dyDescent="0.25">
      <c r="A10" s="10">
        <v>5</v>
      </c>
      <c r="B10" s="24" t="s">
        <v>44</v>
      </c>
      <c r="C10" s="73" t="s">
        <v>37</v>
      </c>
      <c r="D10" s="435">
        <v>99000</v>
      </c>
      <c r="F10" s="12">
        <v>5</v>
      </c>
      <c r="G10" s="24" t="s">
        <v>50</v>
      </c>
      <c r="H10" s="73" t="s">
        <v>52</v>
      </c>
      <c r="I10" s="435">
        <v>8000</v>
      </c>
    </row>
    <row r="11" spans="1:9" x14ac:dyDescent="0.25">
      <c r="A11" s="1033"/>
      <c r="B11" s="1034"/>
      <c r="C11" s="1034"/>
      <c r="D11" s="1035"/>
      <c r="F11" s="12">
        <v>6</v>
      </c>
      <c r="G11" s="24" t="s">
        <v>269</v>
      </c>
      <c r="H11" s="73" t="s">
        <v>51</v>
      </c>
      <c r="I11" s="435">
        <v>40000</v>
      </c>
    </row>
    <row r="12" spans="1:9" x14ac:dyDescent="0.25">
      <c r="A12" s="453">
        <v>6</v>
      </c>
      <c r="B12" s="24" t="s">
        <v>279</v>
      </c>
      <c r="C12" s="73" t="s">
        <v>278</v>
      </c>
      <c r="D12" s="435">
        <v>10000000</v>
      </c>
      <c r="F12" s="12">
        <v>7</v>
      </c>
      <c r="G12" s="24" t="s">
        <v>54</v>
      </c>
      <c r="H12" s="73" t="s">
        <v>51</v>
      </c>
      <c r="I12" s="435">
        <v>75000</v>
      </c>
    </row>
    <row r="13" spans="1:9" x14ac:dyDescent="0.25">
      <c r="A13" s="454">
        <v>7</v>
      </c>
      <c r="B13" s="24" t="s">
        <v>326</v>
      </c>
      <c r="C13" s="73" t="s">
        <v>278</v>
      </c>
      <c r="D13" s="435">
        <v>7500000</v>
      </c>
      <c r="F13" s="436">
        <v>8</v>
      </c>
      <c r="G13" s="432" t="s">
        <v>40</v>
      </c>
      <c r="H13" s="72"/>
      <c r="I13" s="437"/>
    </row>
    <row r="14" spans="1:9" x14ac:dyDescent="0.25">
      <c r="A14" s="453">
        <v>8</v>
      </c>
      <c r="B14" s="24" t="s">
        <v>277</v>
      </c>
      <c r="C14" s="73" t="s">
        <v>278</v>
      </c>
      <c r="D14" s="435">
        <v>5000000</v>
      </c>
      <c r="F14" s="12"/>
      <c r="G14" s="24" t="s">
        <v>47</v>
      </c>
      <c r="H14" s="73" t="s">
        <v>52</v>
      </c>
      <c r="I14" s="435">
        <v>250000</v>
      </c>
    </row>
    <row r="15" spans="1:9" x14ac:dyDescent="0.25">
      <c r="A15" s="454">
        <v>9</v>
      </c>
      <c r="B15" s="24" t="s">
        <v>392</v>
      </c>
      <c r="C15" s="73" t="s">
        <v>278</v>
      </c>
      <c r="D15" s="455">
        <v>10000000</v>
      </c>
      <c r="F15" s="12"/>
      <c r="G15" s="24" t="s">
        <v>270</v>
      </c>
      <c r="H15" s="73" t="s">
        <v>52</v>
      </c>
      <c r="I15" s="435">
        <v>12000</v>
      </c>
    </row>
    <row r="16" spans="1:9" x14ac:dyDescent="0.25">
      <c r="A16" s="1033"/>
      <c r="B16" s="1034"/>
      <c r="C16" s="1034"/>
      <c r="D16" s="1035"/>
      <c r="F16" s="12"/>
      <c r="G16" s="24" t="s">
        <v>48</v>
      </c>
      <c r="H16" s="73" t="s">
        <v>52</v>
      </c>
      <c r="I16" s="435">
        <v>100000</v>
      </c>
    </row>
    <row r="17" spans="1:9" x14ac:dyDescent="0.25">
      <c r="A17" s="438">
        <v>10</v>
      </c>
      <c r="B17" s="1036" t="s">
        <v>348</v>
      </c>
      <c r="C17" s="1037"/>
      <c r="D17" s="1038"/>
      <c r="F17" s="12"/>
      <c r="G17" s="24" t="s">
        <v>49</v>
      </c>
      <c r="H17" s="73" t="s">
        <v>52</v>
      </c>
      <c r="I17" s="435">
        <v>30000</v>
      </c>
    </row>
    <row r="18" spans="1:9" x14ac:dyDescent="0.25">
      <c r="A18" s="438">
        <v>11</v>
      </c>
      <c r="B18" s="24" t="str">
        <f>AHSP!B229</f>
        <v>Golongan IV</v>
      </c>
      <c r="C18" s="73" t="s">
        <v>37</v>
      </c>
      <c r="D18" s="435">
        <v>310000</v>
      </c>
      <c r="F18" s="12"/>
      <c r="G18" s="24" t="s">
        <v>104</v>
      </c>
      <c r="H18" s="73" t="s">
        <v>52</v>
      </c>
      <c r="I18" s="435">
        <v>150000</v>
      </c>
    </row>
    <row r="19" spans="1:9" x14ac:dyDescent="0.25">
      <c r="A19" s="438">
        <v>12</v>
      </c>
      <c r="B19" s="24" t="str">
        <f>AHSP!B230</f>
        <v>Golongan III</v>
      </c>
      <c r="C19" s="73" t="s">
        <v>37</v>
      </c>
      <c r="D19" s="435">
        <v>290000</v>
      </c>
      <c r="F19" s="438"/>
      <c r="G19" s="73"/>
      <c r="H19" s="73"/>
      <c r="I19" s="439"/>
    </row>
    <row r="20" spans="1:9" x14ac:dyDescent="0.25">
      <c r="A20" s="438">
        <v>13</v>
      </c>
      <c r="B20" s="24" t="str">
        <f>AHSP!B231</f>
        <v>Golongan II</v>
      </c>
      <c r="C20" s="73" t="s">
        <v>37</v>
      </c>
      <c r="D20" s="435">
        <v>270000</v>
      </c>
      <c r="F20" s="12">
        <v>9</v>
      </c>
      <c r="G20" s="145" t="s">
        <v>396</v>
      </c>
      <c r="H20" s="24" t="s">
        <v>474</v>
      </c>
      <c r="I20" s="435">
        <v>1700000</v>
      </c>
    </row>
    <row r="21" spans="1:9" x14ac:dyDescent="0.25">
      <c r="A21" s="438">
        <v>14</v>
      </c>
      <c r="B21" s="24" t="str">
        <f>AHSP!B232</f>
        <v>Golongan I</v>
      </c>
      <c r="C21" s="73" t="s">
        <v>37</v>
      </c>
      <c r="D21" s="435">
        <v>250000</v>
      </c>
      <c r="F21" s="12">
        <v>10</v>
      </c>
      <c r="G21" s="145" t="s">
        <v>631</v>
      </c>
      <c r="H21" s="24"/>
      <c r="I21" s="435">
        <v>1250000</v>
      </c>
    </row>
    <row r="22" spans="1:9" x14ac:dyDescent="0.25">
      <c r="A22" s="1033"/>
      <c r="B22" s="1034"/>
      <c r="C22" s="1034"/>
      <c r="D22" s="1035"/>
      <c r="F22" s="12">
        <v>11</v>
      </c>
      <c r="G22" s="24" t="s">
        <v>283</v>
      </c>
      <c r="H22" s="24" t="s">
        <v>284</v>
      </c>
      <c r="I22" s="435">
        <v>45000</v>
      </c>
    </row>
    <row r="23" spans="1:9" x14ac:dyDescent="0.25">
      <c r="A23" s="438">
        <v>15</v>
      </c>
      <c r="B23" s="24" t="s">
        <v>361</v>
      </c>
      <c r="C23" s="73" t="s">
        <v>37</v>
      </c>
      <c r="D23" s="435">
        <v>500000</v>
      </c>
      <c r="F23" s="12">
        <v>12</v>
      </c>
      <c r="G23" s="24" t="s">
        <v>321</v>
      </c>
      <c r="H23" s="24" t="s">
        <v>109</v>
      </c>
      <c r="I23" s="435">
        <v>45000</v>
      </c>
    </row>
    <row r="24" spans="1:9" x14ac:dyDescent="0.25">
      <c r="A24" s="438">
        <v>16</v>
      </c>
      <c r="B24" s="24" t="s">
        <v>360</v>
      </c>
      <c r="C24" s="73" t="s">
        <v>37</v>
      </c>
      <c r="D24" s="435">
        <v>1000000</v>
      </c>
      <c r="F24" s="12">
        <v>13</v>
      </c>
      <c r="G24" s="24" t="s">
        <v>346</v>
      </c>
      <c r="H24" s="24" t="s">
        <v>475</v>
      </c>
      <c r="I24" s="435">
        <v>50000</v>
      </c>
    </row>
    <row r="25" spans="1:9" x14ac:dyDescent="0.25">
      <c r="A25" s="438">
        <v>17</v>
      </c>
      <c r="B25" s="24" t="s">
        <v>359</v>
      </c>
      <c r="C25" s="73" t="s">
        <v>37</v>
      </c>
      <c r="D25" s="435">
        <v>250000</v>
      </c>
      <c r="F25" s="12">
        <v>14</v>
      </c>
      <c r="G25" s="24" t="s">
        <v>335</v>
      </c>
      <c r="H25" s="24" t="s">
        <v>52</v>
      </c>
      <c r="I25" s="435">
        <v>220000</v>
      </c>
    </row>
    <row r="26" spans="1:9" ht="15.75" thickBot="1" x14ac:dyDescent="0.3">
      <c r="A26" s="456">
        <v>18</v>
      </c>
      <c r="B26" s="445" t="s">
        <v>358</v>
      </c>
      <c r="C26" s="457" t="s">
        <v>37</v>
      </c>
      <c r="D26" s="458">
        <v>4500000</v>
      </c>
      <c r="F26" s="11">
        <v>15</v>
      </c>
      <c r="G26" s="440" t="s">
        <v>670</v>
      </c>
      <c r="H26" s="459" t="s">
        <v>52</v>
      </c>
      <c r="I26" s="441">
        <v>5000</v>
      </c>
    </row>
    <row r="27" spans="1:9" x14ac:dyDescent="0.25">
      <c r="F27" s="12">
        <v>16</v>
      </c>
      <c r="G27" s="24" t="s">
        <v>352</v>
      </c>
      <c r="H27" s="24" t="s">
        <v>351</v>
      </c>
      <c r="I27" s="435">
        <v>15000</v>
      </c>
    </row>
    <row r="28" spans="1:9" x14ac:dyDescent="0.25">
      <c r="F28" s="12">
        <v>17</v>
      </c>
      <c r="G28" s="24" t="s">
        <v>374</v>
      </c>
      <c r="H28" s="24" t="s">
        <v>476</v>
      </c>
      <c r="I28" s="435">
        <v>2250000</v>
      </c>
    </row>
    <row r="29" spans="1:9" x14ac:dyDescent="0.25">
      <c r="F29" s="12">
        <v>18</v>
      </c>
      <c r="G29" s="24" t="s">
        <v>373</v>
      </c>
      <c r="H29" s="24" t="s">
        <v>476</v>
      </c>
      <c r="I29" s="435">
        <v>600000</v>
      </c>
    </row>
    <row r="30" spans="1:9" x14ac:dyDescent="0.25">
      <c r="F30" s="12">
        <v>19</v>
      </c>
      <c r="G30" s="24" t="s">
        <v>376</v>
      </c>
      <c r="H30" s="24" t="s">
        <v>476</v>
      </c>
      <c r="I30" s="435">
        <v>150000</v>
      </c>
    </row>
    <row r="31" spans="1:9" x14ac:dyDescent="0.25">
      <c r="F31" s="438"/>
      <c r="G31" s="73"/>
      <c r="H31" s="73"/>
      <c r="I31" s="442"/>
    </row>
    <row r="32" spans="1:9" x14ac:dyDescent="0.25">
      <c r="F32" s="12">
        <v>20</v>
      </c>
      <c r="G32" s="24" t="s">
        <v>380</v>
      </c>
      <c r="H32" s="24" t="s">
        <v>109</v>
      </c>
      <c r="I32" s="435">
        <v>470000</v>
      </c>
    </row>
    <row r="33" spans="6:9" x14ac:dyDescent="0.25">
      <c r="F33" s="12">
        <v>21</v>
      </c>
      <c r="G33" s="24" t="s">
        <v>381</v>
      </c>
      <c r="H33" s="24" t="s">
        <v>109</v>
      </c>
      <c r="I33" s="435">
        <v>1400000</v>
      </c>
    </row>
    <row r="34" spans="6:9" x14ac:dyDescent="0.25">
      <c r="F34" s="12">
        <v>22</v>
      </c>
      <c r="G34" s="24" t="s">
        <v>382</v>
      </c>
      <c r="H34" s="24" t="s">
        <v>109</v>
      </c>
      <c r="I34" s="435">
        <v>100000</v>
      </c>
    </row>
    <row r="35" spans="6:9" x14ac:dyDescent="0.25">
      <c r="F35" s="12">
        <v>23</v>
      </c>
      <c r="G35" s="24" t="s">
        <v>383</v>
      </c>
      <c r="H35" s="24" t="s">
        <v>109</v>
      </c>
      <c r="I35" s="435">
        <v>100000</v>
      </c>
    </row>
    <row r="36" spans="6:9" x14ac:dyDescent="0.25">
      <c r="F36" s="12">
        <v>24</v>
      </c>
      <c r="G36" s="24" t="s">
        <v>386</v>
      </c>
      <c r="H36" s="24" t="s">
        <v>109</v>
      </c>
      <c r="I36" s="435">
        <v>120000</v>
      </c>
    </row>
    <row r="37" spans="6:9" x14ac:dyDescent="0.25">
      <c r="F37" s="438"/>
      <c r="G37" s="73"/>
      <c r="H37" s="73"/>
      <c r="I37" s="442"/>
    </row>
    <row r="38" spans="6:9" x14ac:dyDescent="0.25">
      <c r="F38" s="12">
        <v>25</v>
      </c>
      <c r="G38" s="24" t="str">
        <f>'OP TAHUNAN'!D131</f>
        <v>Sepeda Motor</v>
      </c>
      <c r="H38" s="24" t="s">
        <v>42</v>
      </c>
      <c r="I38" s="435">
        <v>250000</v>
      </c>
    </row>
    <row r="39" spans="6:9" x14ac:dyDescent="0.25">
      <c r="F39" s="12">
        <v>26</v>
      </c>
      <c r="G39" s="24" t="str">
        <f>'OP TAHUNAN'!D132</f>
        <v>Kendaraan Roda 3</v>
      </c>
      <c r="H39" s="24" t="s">
        <v>42</v>
      </c>
      <c r="I39" s="435">
        <v>350000</v>
      </c>
    </row>
    <row r="40" spans="6:9" x14ac:dyDescent="0.25">
      <c r="F40" s="12">
        <v>27</v>
      </c>
      <c r="G40" s="24" t="str">
        <f>'OP TAHUNAN'!D133</f>
        <v>Mobil/Pick Up</v>
      </c>
      <c r="H40" s="24" t="s">
        <v>42</v>
      </c>
      <c r="I40" s="435">
        <v>700000</v>
      </c>
    </row>
    <row r="41" spans="6:9" x14ac:dyDescent="0.25">
      <c r="F41" s="12">
        <v>28</v>
      </c>
      <c r="G41" s="24" t="str">
        <f>'OP TAHUNAN'!D134</f>
        <v>Dump Truck</v>
      </c>
      <c r="H41" s="24" t="s">
        <v>42</v>
      </c>
      <c r="I41" s="435">
        <v>1500000</v>
      </c>
    </row>
    <row r="42" spans="6:9" x14ac:dyDescent="0.25">
      <c r="F42" s="12">
        <v>29</v>
      </c>
      <c r="G42" s="24" t="str">
        <f>'OP TAHUNAN'!D135</f>
        <v>Speed Boat</v>
      </c>
      <c r="H42" s="24" t="s">
        <v>42</v>
      </c>
      <c r="I42" s="435">
        <v>1500000</v>
      </c>
    </row>
    <row r="43" spans="6:9" x14ac:dyDescent="0.25">
      <c r="F43" s="438"/>
      <c r="G43" s="73"/>
      <c r="H43" s="73"/>
      <c r="I43" s="442"/>
    </row>
    <row r="44" spans="6:9" x14ac:dyDescent="0.25">
      <c r="F44" s="12">
        <v>30</v>
      </c>
      <c r="G44" s="24" t="s">
        <v>264</v>
      </c>
      <c r="H44" s="24" t="s">
        <v>109</v>
      </c>
      <c r="I44" s="435">
        <v>15000</v>
      </c>
    </row>
    <row r="45" spans="6:9" x14ac:dyDescent="0.25">
      <c r="F45" s="12">
        <v>31</v>
      </c>
      <c r="G45" s="24" t="s">
        <v>265</v>
      </c>
      <c r="H45" s="24" t="s">
        <v>109</v>
      </c>
      <c r="I45" s="435">
        <v>10000</v>
      </c>
    </row>
    <row r="46" spans="6:9" x14ac:dyDescent="0.25">
      <c r="F46" s="443">
        <v>32</v>
      </c>
      <c r="G46" s="24" t="s">
        <v>266</v>
      </c>
      <c r="H46" s="24" t="s">
        <v>286</v>
      </c>
      <c r="I46" s="435">
        <v>600000</v>
      </c>
    </row>
    <row r="47" spans="6:9" x14ac:dyDescent="0.25">
      <c r="F47" s="12"/>
      <c r="G47" s="24"/>
      <c r="H47" s="24"/>
      <c r="I47" s="435"/>
    </row>
    <row r="48" spans="6:9" x14ac:dyDescent="0.25">
      <c r="F48" s="443">
        <v>33</v>
      </c>
      <c r="G48" s="145" t="s">
        <v>469</v>
      </c>
      <c r="H48" s="145" t="s">
        <v>46</v>
      </c>
      <c r="I48" s="435">
        <v>250000</v>
      </c>
    </row>
    <row r="49" spans="1:9" x14ac:dyDescent="0.25">
      <c r="F49" s="443">
        <v>34</v>
      </c>
      <c r="G49" s="145" t="s">
        <v>470</v>
      </c>
      <c r="H49" s="24" t="s">
        <v>46</v>
      </c>
      <c r="I49" s="435">
        <v>210000</v>
      </c>
    </row>
    <row r="50" spans="1:9" x14ac:dyDescent="0.25">
      <c r="A50" s="159"/>
      <c r="C50" s="159"/>
      <c r="F50" s="443">
        <v>35</v>
      </c>
      <c r="G50" s="145" t="s">
        <v>473</v>
      </c>
      <c r="H50" s="145" t="s">
        <v>51</v>
      </c>
      <c r="I50" s="435">
        <v>1230</v>
      </c>
    </row>
    <row r="51" spans="1:9" x14ac:dyDescent="0.25">
      <c r="A51" s="159"/>
      <c r="C51" s="159"/>
      <c r="F51" s="443">
        <v>36</v>
      </c>
      <c r="G51" s="145" t="s">
        <v>472</v>
      </c>
      <c r="H51" s="145" t="s">
        <v>534</v>
      </c>
      <c r="I51" s="435">
        <v>350000</v>
      </c>
    </row>
    <row r="52" spans="1:9" x14ac:dyDescent="0.25">
      <c r="A52" s="159"/>
      <c r="C52" s="159"/>
      <c r="F52" s="443">
        <v>37</v>
      </c>
      <c r="G52" s="24" t="str">
        <f>Asumsi!C532</f>
        <v>Pemeliharaan bangunan kantor dan fasilitasnya, di luar pengecatan (misal perbaikan genteng, pintu, kran air, dll)</v>
      </c>
      <c r="H52" s="145" t="s">
        <v>106</v>
      </c>
      <c r="I52" s="435">
        <v>2500000</v>
      </c>
    </row>
    <row r="53" spans="1:9" ht="15.75" thickBot="1" x14ac:dyDescent="0.3">
      <c r="A53" s="159"/>
      <c r="C53" s="159"/>
      <c r="F53" s="444">
        <v>38</v>
      </c>
      <c r="G53" s="445" t="str">
        <f>Asumsi!C533</f>
        <v>Pemeliharaan peralatan eletrikal (misal penggantian lampu, AC, lampu jalan, kabel, baterai, dll)</v>
      </c>
      <c r="H53" s="446" t="s">
        <v>106</v>
      </c>
      <c r="I53" s="458">
        <v>2500000</v>
      </c>
    </row>
    <row r="54" spans="1:9" x14ac:dyDescent="0.25">
      <c r="A54" s="159"/>
      <c r="C54" s="159"/>
    </row>
  </sheetData>
  <sheetProtection selectLockedCells="1"/>
  <mergeCells count="8">
    <mergeCell ref="F1:I1"/>
    <mergeCell ref="G5:I5"/>
    <mergeCell ref="A11:D11"/>
    <mergeCell ref="A16:D16"/>
    <mergeCell ref="A22:D22"/>
    <mergeCell ref="B17:D17"/>
    <mergeCell ref="B5:D5"/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horizontalDpi="4294967293" r:id="rId1"/>
  <rowBreaks count="1" manualBreakCount="1">
    <brk id="54" max="8" man="1"/>
  </rowBreaks>
  <colBreaks count="1" manualBreakCount="1">
    <brk id="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32"/>
  <sheetViews>
    <sheetView view="pageBreakPreview" topLeftCell="A306" zoomScaleSheetLayoutView="100" workbookViewId="0">
      <selection activeCell="B306" sqref="B306:E306"/>
    </sheetView>
  </sheetViews>
  <sheetFormatPr defaultColWidth="9.140625" defaultRowHeight="12.75" x14ac:dyDescent="0.2"/>
  <cols>
    <col min="1" max="1" width="6.42578125" style="1" customWidth="1"/>
    <col min="2" max="2" width="33.42578125" style="1" customWidth="1"/>
    <col min="3" max="3" width="12.140625" style="1" bestFit="1" customWidth="1"/>
    <col min="4" max="4" width="12" style="1" bestFit="1" customWidth="1"/>
    <col min="5" max="5" width="12.42578125" style="1" bestFit="1" customWidth="1"/>
    <col min="6" max="6" width="17.5703125" style="1" customWidth="1"/>
    <col min="7" max="7" width="9.140625" style="1"/>
    <col min="8" max="8" width="14.5703125" style="1" bestFit="1" customWidth="1"/>
    <col min="9" max="9" width="10" style="1" bestFit="1" customWidth="1"/>
    <col min="10" max="10" width="12" style="1" bestFit="1" customWidth="1"/>
    <col min="11" max="16384" width="9.140625" style="1"/>
  </cols>
  <sheetData>
    <row r="1" spans="1:8" ht="21" x14ac:dyDescent="0.35">
      <c r="A1" s="1052" t="s">
        <v>324</v>
      </c>
      <c r="B1" s="1052"/>
      <c r="C1" s="1052"/>
      <c r="D1" s="1052"/>
      <c r="E1" s="1052"/>
      <c r="F1" s="1052"/>
    </row>
    <row r="2" spans="1:8" ht="21" customHeight="1" x14ac:dyDescent="0.2">
      <c r="A2" s="42" t="s">
        <v>155</v>
      </c>
    </row>
    <row r="3" spans="1:8" s="46" customFormat="1" ht="14.25" customHeight="1" thickBot="1" x14ac:dyDescent="0.3">
      <c r="A3" s="78" t="s">
        <v>662</v>
      </c>
      <c r="B3" s="78" t="s">
        <v>146</v>
      </c>
      <c r="C3" s="79"/>
      <c r="D3" s="79"/>
      <c r="E3" s="79"/>
      <c r="F3" s="79"/>
    </row>
    <row r="4" spans="1:8" s="46" customFormat="1" ht="14.25" customHeight="1" x14ac:dyDescent="0.2">
      <c r="A4" s="1046" t="s">
        <v>21</v>
      </c>
      <c r="B4" s="1048" t="s">
        <v>22</v>
      </c>
      <c r="C4" s="1048" t="s">
        <v>23</v>
      </c>
      <c r="D4" s="1048" t="s">
        <v>24</v>
      </c>
      <c r="E4" s="38" t="s">
        <v>25</v>
      </c>
      <c r="F4" s="77" t="s">
        <v>26</v>
      </c>
    </row>
    <row r="5" spans="1:8" s="46" customFormat="1" ht="14.25" customHeight="1" x14ac:dyDescent="0.2">
      <c r="A5" s="1042"/>
      <c r="B5" s="1044"/>
      <c r="C5" s="1044"/>
      <c r="D5" s="1044"/>
      <c r="E5" s="35" t="s">
        <v>27</v>
      </c>
      <c r="F5" s="2" t="s">
        <v>27</v>
      </c>
    </row>
    <row r="6" spans="1:8" s="46" customFormat="1" ht="14.25" customHeight="1" x14ac:dyDescent="0.2">
      <c r="A6" s="48" t="s">
        <v>20</v>
      </c>
      <c r="B6" s="49" t="s">
        <v>28</v>
      </c>
      <c r="C6" s="49"/>
      <c r="D6" s="49"/>
      <c r="E6" s="49"/>
      <c r="F6" s="50"/>
      <c r="H6" s="97"/>
    </row>
    <row r="7" spans="1:8" s="46" customFormat="1" ht="14.25" customHeight="1" x14ac:dyDescent="0.2">
      <c r="A7" s="51">
        <v>1</v>
      </c>
      <c r="B7" s="52" t="str">
        <f>Asumsi!C8</f>
        <v>Tenaga Ahli OP Bendungan</v>
      </c>
      <c r="C7" s="53" t="s">
        <v>278</v>
      </c>
      <c r="D7" s="80">
        <f>Asumsi!E23</f>
        <v>1</v>
      </c>
      <c r="E7" s="55">
        <f>'Harga Dasar'!D12</f>
        <v>10000000</v>
      </c>
      <c r="F7" s="56">
        <f>E7*D7</f>
        <v>10000000</v>
      </c>
      <c r="H7" s="97"/>
    </row>
    <row r="8" spans="1:8" s="46" customFormat="1" ht="14.25" customHeight="1" x14ac:dyDescent="0.2">
      <c r="A8" s="51">
        <v>2</v>
      </c>
      <c r="B8" s="52" t="str">
        <f>Asumsi!C9</f>
        <v>Asisten Tenaga Ahli OP Bendungan</v>
      </c>
      <c r="C8" s="53" t="s">
        <v>278</v>
      </c>
      <c r="D8" s="80">
        <f>Asumsi!E24</f>
        <v>1</v>
      </c>
      <c r="E8" s="55">
        <f>'Harga Dasar'!D13</f>
        <v>7500000</v>
      </c>
      <c r="F8" s="56">
        <f>E8*D8</f>
        <v>7500000</v>
      </c>
      <c r="H8" s="97"/>
    </row>
    <row r="9" spans="1:8" s="46" customFormat="1" ht="14.25" customHeight="1" x14ac:dyDescent="0.2">
      <c r="A9" s="57">
        <v>3</v>
      </c>
      <c r="B9" s="52" t="str">
        <f>Asumsi!C10</f>
        <v>Operator Komputer</v>
      </c>
      <c r="C9" s="59" t="s">
        <v>278</v>
      </c>
      <c r="D9" s="80">
        <f>Asumsi!E25</f>
        <v>1</v>
      </c>
      <c r="E9" s="55">
        <f>'Harga Dasar'!D14</f>
        <v>5000000</v>
      </c>
      <c r="F9" s="62">
        <f>E9*D9</f>
        <v>5000000</v>
      </c>
      <c r="G9" s="46" t="s">
        <v>347</v>
      </c>
      <c r="H9" s="97"/>
    </row>
    <row r="10" spans="1:8" s="46" customFormat="1" ht="14.25" customHeight="1" x14ac:dyDescent="0.2">
      <c r="A10" s="19"/>
      <c r="B10" s="1039" t="s">
        <v>34</v>
      </c>
      <c r="C10" s="1039"/>
      <c r="D10" s="1039"/>
      <c r="E10" s="1039"/>
      <c r="F10" s="31">
        <f>F9+F7+F8</f>
        <v>22500000</v>
      </c>
    </row>
    <row r="11" spans="1:8" s="46" customFormat="1" ht="14.25" customHeight="1" x14ac:dyDescent="0.2">
      <c r="A11" s="48" t="s">
        <v>31</v>
      </c>
      <c r="B11" s="49" t="s">
        <v>29</v>
      </c>
      <c r="C11" s="49"/>
      <c r="D11" s="49"/>
      <c r="E11" s="49"/>
      <c r="F11" s="50"/>
    </row>
    <row r="12" spans="1:8" s="46" customFormat="1" ht="14.25" customHeight="1" x14ac:dyDescent="0.2">
      <c r="A12" s="51">
        <v>1</v>
      </c>
      <c r="B12" s="52" t="str">
        <f>Asumsi!C28</f>
        <v>Kertas</v>
      </c>
      <c r="C12" s="53" t="str">
        <f>Asumsi!F28</f>
        <v>Rim</v>
      </c>
      <c r="D12" s="85">
        <f>Asumsi!E28</f>
        <v>0.25</v>
      </c>
      <c r="E12" s="81">
        <f>'Harga Dasar'!I22</f>
        <v>45000</v>
      </c>
      <c r="F12" s="82">
        <f>E12*D12</f>
        <v>11250</v>
      </c>
    </row>
    <row r="13" spans="1:8" s="46" customFormat="1" ht="14.25" customHeight="1" x14ac:dyDescent="0.2">
      <c r="A13" s="51">
        <v>2</v>
      </c>
      <c r="B13" s="52" t="str">
        <f>Asumsi!C29</f>
        <v>Tinta</v>
      </c>
      <c r="C13" s="53" t="str">
        <f>Asumsi!F29</f>
        <v>botol (100 ml)</v>
      </c>
      <c r="D13" s="85">
        <f>Asumsi!E29</f>
        <v>0.125</v>
      </c>
      <c r="E13" s="81">
        <f>'Harga Dasar'!I24</f>
        <v>50000</v>
      </c>
      <c r="F13" s="82">
        <f>E13*D13</f>
        <v>6250</v>
      </c>
    </row>
    <row r="14" spans="1:8" s="46" customFormat="1" ht="14.25" customHeight="1" x14ac:dyDescent="0.2">
      <c r="A14" s="57">
        <v>3</v>
      </c>
      <c r="B14" s="52" t="str">
        <f>Asumsi!C30</f>
        <v>Catridge</v>
      </c>
      <c r="C14" s="53" t="str">
        <f>Asumsi!F30</f>
        <v>buah</v>
      </c>
      <c r="D14" s="80">
        <f>Asumsi!E30</f>
        <v>0.56818181818181823</v>
      </c>
      <c r="E14" s="81">
        <f>'Harga Dasar'!I25</f>
        <v>220000</v>
      </c>
      <c r="F14" s="82">
        <f>E14*D14</f>
        <v>125000.00000000001</v>
      </c>
    </row>
    <row r="15" spans="1:8" s="46" customFormat="1" ht="14.25" customHeight="1" x14ac:dyDescent="0.2">
      <c r="A15" s="19"/>
      <c r="B15" s="1039" t="s">
        <v>35</v>
      </c>
      <c r="C15" s="1039"/>
      <c r="D15" s="1039"/>
      <c r="E15" s="1039"/>
      <c r="F15" s="26">
        <f>SUM(F12:F14)</f>
        <v>142500</v>
      </c>
    </row>
    <row r="16" spans="1:8" s="46" customFormat="1" ht="14.25" customHeight="1" x14ac:dyDescent="0.2">
      <c r="A16" s="48" t="s">
        <v>32</v>
      </c>
      <c r="B16" s="49" t="s">
        <v>30</v>
      </c>
      <c r="C16" s="49"/>
      <c r="D16" s="49"/>
      <c r="E16" s="49"/>
      <c r="F16" s="50"/>
    </row>
    <row r="17" spans="1:8" s="46" customFormat="1" ht="14.25" customHeight="1" x14ac:dyDescent="0.2">
      <c r="A17" s="57"/>
      <c r="B17" s="58"/>
      <c r="C17" s="58"/>
      <c r="D17" s="83"/>
      <c r="E17" s="67"/>
      <c r="F17" s="84"/>
    </row>
    <row r="18" spans="1:8" s="46" customFormat="1" ht="14.25" customHeight="1" x14ac:dyDescent="0.2">
      <c r="A18" s="19"/>
      <c r="B18" s="1039" t="s">
        <v>36</v>
      </c>
      <c r="C18" s="1039"/>
      <c r="D18" s="1039"/>
      <c r="E18" s="1039"/>
      <c r="F18" s="32">
        <v>0</v>
      </c>
    </row>
    <row r="19" spans="1:8" s="46" customFormat="1" ht="14.25" customHeight="1" thickBot="1" x14ac:dyDescent="0.25">
      <c r="A19" s="20"/>
      <c r="B19" s="1040" t="s">
        <v>33</v>
      </c>
      <c r="C19" s="1040"/>
      <c r="D19" s="1040"/>
      <c r="E19" s="1040"/>
      <c r="F19" s="44">
        <f>F18+F15+F10</f>
        <v>22642500</v>
      </c>
    </row>
    <row r="20" spans="1:8" s="46" customFormat="1" ht="14.25" customHeight="1" x14ac:dyDescent="0.2">
      <c r="A20" s="8"/>
      <c r="B20" s="7"/>
      <c r="C20" s="7"/>
      <c r="D20" s="7"/>
      <c r="E20" s="7"/>
      <c r="F20" s="45"/>
    </row>
    <row r="21" spans="1:8" s="46" customFormat="1" ht="14.25" customHeight="1" thickBot="1" x14ac:dyDescent="0.3">
      <c r="A21" s="78" t="str">
        <f>Asumsi!A33</f>
        <v>O.1b</v>
      </c>
      <c r="B21" s="78" t="str">
        <f>Asumsi!C33</f>
        <v>Sosialisasi ROTW</v>
      </c>
      <c r="C21" s="79"/>
      <c r="D21" s="79"/>
      <c r="E21" s="79"/>
      <c r="F21" s="79"/>
    </row>
    <row r="22" spans="1:8" s="46" customFormat="1" ht="14.25" customHeight="1" x14ac:dyDescent="0.2">
      <c r="A22" s="1046" t="s">
        <v>21</v>
      </c>
      <c r="B22" s="1048" t="s">
        <v>22</v>
      </c>
      <c r="C22" s="1048" t="s">
        <v>23</v>
      </c>
      <c r="D22" s="1048" t="s">
        <v>24</v>
      </c>
      <c r="E22" s="419" t="s">
        <v>25</v>
      </c>
      <c r="F22" s="77" t="s">
        <v>26</v>
      </c>
    </row>
    <row r="23" spans="1:8" s="46" customFormat="1" ht="14.25" customHeight="1" x14ac:dyDescent="0.2">
      <c r="A23" s="1042"/>
      <c r="B23" s="1044"/>
      <c r="C23" s="1044"/>
      <c r="D23" s="1044"/>
      <c r="E23" s="418" t="s">
        <v>27</v>
      </c>
      <c r="F23" s="158" t="s">
        <v>27</v>
      </c>
    </row>
    <row r="24" spans="1:8" x14ac:dyDescent="0.2">
      <c r="A24" s="48" t="s">
        <v>20</v>
      </c>
      <c r="B24" s="49" t="s">
        <v>28</v>
      </c>
      <c r="C24" s="49"/>
      <c r="D24" s="49"/>
      <c r="E24" s="49"/>
      <c r="F24" s="50"/>
    </row>
    <row r="25" spans="1:8" x14ac:dyDescent="0.2">
      <c r="A25" s="51">
        <v>1</v>
      </c>
      <c r="B25" s="52" t="str">
        <f>Asumsi!C37</f>
        <v>Honor Peserta Rapat</v>
      </c>
      <c r="C25" s="52" t="str">
        <f>Asumsi!F37</f>
        <v>OH</v>
      </c>
      <c r="D25" s="80">
        <f>Asumsi!E37</f>
        <v>3</v>
      </c>
      <c r="E25" s="420">
        <f>'Harga Dasar'!D7</f>
        <v>72000</v>
      </c>
      <c r="F25" s="56">
        <f>E25*D25</f>
        <v>216000</v>
      </c>
    </row>
    <row r="26" spans="1:8" ht="13.5" customHeight="1" x14ac:dyDescent="0.2">
      <c r="A26" s="57"/>
      <c r="B26" s="52"/>
      <c r="C26" s="52"/>
      <c r="D26" s="80"/>
      <c r="E26" s="420"/>
      <c r="F26" s="82"/>
    </row>
    <row r="27" spans="1:8" ht="13.5" customHeight="1" x14ac:dyDescent="0.2">
      <c r="A27" s="19"/>
      <c r="B27" s="1039" t="s">
        <v>34</v>
      </c>
      <c r="C27" s="1039"/>
      <c r="D27" s="1039"/>
      <c r="E27" s="1039"/>
      <c r="F27" s="31">
        <f>SUM(F25:F26)</f>
        <v>216000</v>
      </c>
    </row>
    <row r="28" spans="1:8" ht="13.5" customHeight="1" x14ac:dyDescent="0.2">
      <c r="A28" s="48" t="s">
        <v>31</v>
      </c>
      <c r="B28" s="49" t="s">
        <v>29</v>
      </c>
      <c r="C28" s="49"/>
      <c r="D28" s="49"/>
      <c r="E28" s="49"/>
      <c r="F28" s="50"/>
      <c r="H28" s="96"/>
    </row>
    <row r="29" spans="1:8" ht="13.5" customHeight="1" x14ac:dyDescent="0.2">
      <c r="A29" s="51">
        <v>1</v>
      </c>
      <c r="B29" s="52" t="str">
        <f>Asumsi!C53</f>
        <v>Kertas</v>
      </c>
      <c r="C29" s="53" t="str">
        <f>Asumsi!F53</f>
        <v>Rim</v>
      </c>
      <c r="D29" s="85">
        <f>Asumsi!E53</f>
        <v>0.2</v>
      </c>
      <c r="E29" s="81">
        <f>'Harga Dasar'!I22</f>
        <v>45000</v>
      </c>
      <c r="F29" s="82">
        <f>E29*D29</f>
        <v>9000</v>
      </c>
    </row>
    <row r="30" spans="1:8" ht="13.5" customHeight="1" x14ac:dyDescent="0.2">
      <c r="A30" s="51">
        <v>2</v>
      </c>
      <c r="B30" s="52" t="str">
        <f>Asumsi!C54</f>
        <v>Tinta</v>
      </c>
      <c r="C30" s="53" t="str">
        <f>Asumsi!F54</f>
        <v>botol (100 ml)</v>
      </c>
      <c r="D30" s="85">
        <f>Asumsi!E54</f>
        <v>0.1</v>
      </c>
      <c r="E30" s="81">
        <f>'Harga Dasar'!I24</f>
        <v>50000</v>
      </c>
      <c r="F30" s="82">
        <f>E30*D30</f>
        <v>5000</v>
      </c>
    </row>
    <row r="31" spans="1:8" ht="13.5" customHeight="1" x14ac:dyDescent="0.2">
      <c r="A31" s="57">
        <v>3</v>
      </c>
      <c r="B31" s="52" t="str">
        <f>Asumsi!C55</f>
        <v>Catridge</v>
      </c>
      <c r="C31" s="53" t="str">
        <f>Asumsi!F55</f>
        <v>buah</v>
      </c>
      <c r="D31" s="80">
        <f>Asumsi!E55</f>
        <v>0.45454545454545453</v>
      </c>
      <c r="E31" s="81">
        <f>'Harga Dasar'!I25</f>
        <v>220000</v>
      </c>
      <c r="F31" s="82">
        <f>E31*D31</f>
        <v>100000</v>
      </c>
    </row>
    <row r="32" spans="1:8" ht="13.5" customHeight="1" x14ac:dyDescent="0.2">
      <c r="A32" s="57">
        <v>4</v>
      </c>
      <c r="B32" s="52" t="str">
        <f>Asumsi!C56</f>
        <v>Konsumsi Rapat</v>
      </c>
      <c r="C32" s="53" t="str">
        <f>Asumsi!F56</f>
        <v>buah</v>
      </c>
      <c r="D32" s="85">
        <f>Asumsi!E56</f>
        <v>10</v>
      </c>
      <c r="E32" s="81">
        <f>'Harga Dasar'!I27</f>
        <v>15000</v>
      </c>
      <c r="F32" s="82">
        <f>E32*D32</f>
        <v>150000</v>
      </c>
    </row>
    <row r="33" spans="1:10" ht="13.5" customHeight="1" x14ac:dyDescent="0.2">
      <c r="A33" s="19"/>
      <c r="B33" s="1039" t="s">
        <v>35</v>
      </c>
      <c r="C33" s="1039"/>
      <c r="D33" s="1039"/>
      <c r="E33" s="1039"/>
      <c r="F33" s="26">
        <f>SUM(F29:F32)</f>
        <v>264000</v>
      </c>
      <c r="H33" s="96"/>
    </row>
    <row r="34" spans="1:10" ht="13.5" customHeight="1" x14ac:dyDescent="0.2">
      <c r="A34" s="48" t="s">
        <v>32</v>
      </c>
      <c r="B34" s="49" t="s">
        <v>30</v>
      </c>
      <c r="C34" s="49"/>
      <c r="D34" s="49"/>
      <c r="E34" s="49"/>
      <c r="F34" s="50"/>
      <c r="H34" s="96"/>
    </row>
    <row r="35" spans="1:10" ht="13.5" customHeight="1" x14ac:dyDescent="0.2">
      <c r="A35" s="57"/>
      <c r="B35" s="58"/>
      <c r="C35" s="58"/>
      <c r="D35" s="83"/>
      <c r="E35" s="67"/>
      <c r="F35" s="84"/>
      <c r="H35" s="96"/>
    </row>
    <row r="36" spans="1:10" ht="13.5" customHeight="1" x14ac:dyDescent="0.2">
      <c r="A36" s="19"/>
      <c r="B36" s="1039" t="s">
        <v>36</v>
      </c>
      <c r="C36" s="1039"/>
      <c r="D36" s="1039"/>
      <c r="E36" s="1039"/>
      <c r="F36" s="32">
        <v>0</v>
      </c>
      <c r="H36" s="96"/>
    </row>
    <row r="37" spans="1:10" ht="13.5" customHeight="1" thickBot="1" x14ac:dyDescent="0.25">
      <c r="A37" s="20"/>
      <c r="B37" s="1040" t="s">
        <v>33</v>
      </c>
      <c r="C37" s="1040"/>
      <c r="D37" s="1040"/>
      <c r="E37" s="1040"/>
      <c r="F37" s="44">
        <f>F36+F33+F27</f>
        <v>480000</v>
      </c>
      <c r="H37" s="96"/>
    </row>
    <row r="38" spans="1:10" ht="13.5" customHeight="1" x14ac:dyDescent="0.2">
      <c r="A38" s="8"/>
      <c r="B38" s="7"/>
      <c r="C38" s="7"/>
      <c r="D38" s="7"/>
      <c r="E38" s="7"/>
      <c r="F38" s="45"/>
    </row>
    <row r="39" spans="1:10" ht="13.5" customHeight="1" thickBot="1" x14ac:dyDescent="0.3">
      <c r="A39" s="78" t="s">
        <v>662</v>
      </c>
      <c r="B39" s="78" t="s">
        <v>660</v>
      </c>
      <c r="C39" s="79"/>
      <c r="D39" s="79"/>
      <c r="E39" s="79"/>
      <c r="F39" s="79"/>
    </row>
    <row r="40" spans="1:10" ht="13.5" customHeight="1" x14ac:dyDescent="0.2">
      <c r="A40" s="1046" t="s">
        <v>21</v>
      </c>
      <c r="B40" s="1048" t="s">
        <v>22</v>
      </c>
      <c r="C40" s="1048" t="s">
        <v>23</v>
      </c>
      <c r="D40" s="1048" t="s">
        <v>24</v>
      </c>
      <c r="E40" s="419" t="s">
        <v>25</v>
      </c>
      <c r="F40" s="77" t="s">
        <v>26</v>
      </c>
    </row>
    <row r="41" spans="1:10" ht="13.5" customHeight="1" x14ac:dyDescent="0.2">
      <c r="A41" s="1042"/>
      <c r="B41" s="1044"/>
      <c r="C41" s="1044"/>
      <c r="D41" s="1044"/>
      <c r="E41" s="418" t="s">
        <v>27</v>
      </c>
      <c r="F41" s="158" t="s">
        <v>27</v>
      </c>
    </row>
    <row r="42" spans="1:10" ht="13.5" customHeight="1" x14ac:dyDescent="0.2">
      <c r="A42" s="48" t="s">
        <v>20</v>
      </c>
      <c r="B42" s="49" t="s">
        <v>28</v>
      </c>
      <c r="C42" s="49"/>
      <c r="D42" s="49"/>
      <c r="E42" s="49"/>
      <c r="F42" s="50"/>
    </row>
    <row r="43" spans="1:10" ht="13.5" customHeight="1" x14ac:dyDescent="0.2">
      <c r="A43" s="57">
        <v>1</v>
      </c>
      <c r="B43" s="52" t="str">
        <f>Asumsi!C65</f>
        <v>Honor Rapat</v>
      </c>
      <c r="C43" s="53" t="str">
        <f>Asumsi!F65</f>
        <v>OH</v>
      </c>
      <c r="D43" s="80">
        <f>Asumsi!E65</f>
        <v>10</v>
      </c>
      <c r="E43" s="55">
        <f>'Harga Dasar'!D7</f>
        <v>72000</v>
      </c>
      <c r="F43" s="62">
        <f>E43*D43</f>
        <v>720000</v>
      </c>
      <c r="I43" s="101"/>
    </row>
    <row r="44" spans="1:10" ht="13.5" customHeight="1" x14ac:dyDescent="0.2">
      <c r="A44" s="19"/>
      <c r="B44" s="1039" t="s">
        <v>34</v>
      </c>
      <c r="C44" s="1039"/>
      <c r="D44" s="1039"/>
      <c r="E44" s="1039"/>
      <c r="F44" s="31">
        <f>F43</f>
        <v>720000</v>
      </c>
      <c r="H44" s="115"/>
      <c r="J44" s="101"/>
    </row>
    <row r="45" spans="1:10" ht="13.5" customHeight="1" x14ac:dyDescent="0.2">
      <c r="A45" s="48" t="s">
        <v>31</v>
      </c>
      <c r="B45" s="49" t="s">
        <v>29</v>
      </c>
      <c r="C45" s="49"/>
      <c r="D45" s="49"/>
      <c r="E45" s="49"/>
      <c r="F45" s="50"/>
    </row>
    <row r="46" spans="1:10" ht="13.5" customHeight="1" x14ac:dyDescent="0.2">
      <c r="A46" s="51">
        <v>1</v>
      </c>
      <c r="B46" s="52" t="str">
        <f>Asumsi!C75</f>
        <v>Konsumsi Rapat</v>
      </c>
      <c r="C46" s="53" t="str">
        <f>Asumsi!F75</f>
        <v>buah</v>
      </c>
      <c r="D46" s="85">
        <f>Asumsi!E75</f>
        <v>10</v>
      </c>
      <c r="E46" s="81">
        <f>'Harga Dasar'!I27</f>
        <v>15000</v>
      </c>
      <c r="F46" s="82">
        <f>E46*D46</f>
        <v>150000</v>
      </c>
    </row>
    <row r="47" spans="1:10" ht="13.5" customHeight="1" x14ac:dyDescent="0.2">
      <c r="A47" s="19"/>
      <c r="B47" s="1039" t="s">
        <v>35</v>
      </c>
      <c r="C47" s="1039"/>
      <c r="D47" s="1039"/>
      <c r="E47" s="1039"/>
      <c r="F47" s="26">
        <f>SUM(F46:F46)</f>
        <v>150000</v>
      </c>
    </row>
    <row r="48" spans="1:10" ht="13.5" customHeight="1" x14ac:dyDescent="0.2">
      <c r="A48" s="48" t="s">
        <v>32</v>
      </c>
      <c r="B48" s="49" t="s">
        <v>30</v>
      </c>
      <c r="C48" s="49"/>
      <c r="D48" s="49"/>
      <c r="E48" s="49"/>
      <c r="F48" s="50"/>
    </row>
    <row r="49" spans="1:10" ht="13.5" customHeight="1" x14ac:dyDescent="0.2">
      <c r="A49" s="57"/>
      <c r="B49" s="58"/>
      <c r="C49" s="58"/>
      <c r="D49" s="83"/>
      <c r="E49" s="67"/>
      <c r="F49" s="84"/>
    </row>
    <row r="50" spans="1:10" ht="13.5" customHeight="1" x14ac:dyDescent="0.2">
      <c r="A50" s="19"/>
      <c r="B50" s="1039" t="s">
        <v>36</v>
      </c>
      <c r="C50" s="1039"/>
      <c r="D50" s="1039"/>
      <c r="E50" s="1039"/>
      <c r="F50" s="32">
        <v>0</v>
      </c>
    </row>
    <row r="51" spans="1:10" ht="13.5" customHeight="1" thickBot="1" x14ac:dyDescent="0.25">
      <c r="A51" s="20"/>
      <c r="B51" s="1040" t="s">
        <v>33</v>
      </c>
      <c r="C51" s="1040"/>
      <c r="D51" s="1040"/>
      <c r="E51" s="1040"/>
      <c r="F51" s="44">
        <f>F50+F47+F44</f>
        <v>870000</v>
      </c>
    </row>
    <row r="52" spans="1:10" ht="13.5" customHeight="1" x14ac:dyDescent="0.2">
      <c r="A52" s="8"/>
      <c r="B52" s="7"/>
      <c r="C52" s="7"/>
      <c r="D52" s="7"/>
      <c r="E52" s="7"/>
      <c r="F52" s="45"/>
    </row>
    <row r="53" spans="1:10" ht="13.5" customHeight="1" thickBot="1" x14ac:dyDescent="0.25">
      <c r="A53" s="76" t="s">
        <v>607</v>
      </c>
      <c r="B53" s="76" t="s">
        <v>608</v>
      </c>
      <c r="C53" s="47"/>
      <c r="D53" s="47"/>
      <c r="E53" s="47"/>
      <c r="F53" s="47"/>
    </row>
    <row r="54" spans="1:10" ht="13.5" customHeight="1" x14ac:dyDescent="0.2">
      <c r="A54" s="1041" t="s">
        <v>21</v>
      </c>
      <c r="B54" s="1043" t="s">
        <v>22</v>
      </c>
      <c r="C54" s="1043" t="s">
        <v>23</v>
      </c>
      <c r="D54" s="1043" t="s">
        <v>24</v>
      </c>
      <c r="E54" s="36" t="s">
        <v>25</v>
      </c>
      <c r="F54" s="17" t="s">
        <v>26</v>
      </c>
      <c r="H54" s="101"/>
    </row>
    <row r="55" spans="1:10" ht="13.5" customHeight="1" x14ac:dyDescent="0.2">
      <c r="A55" s="1042"/>
      <c r="B55" s="1044"/>
      <c r="C55" s="1044"/>
      <c r="D55" s="1044"/>
      <c r="E55" s="35" t="s">
        <v>27</v>
      </c>
      <c r="F55" s="2" t="s">
        <v>27</v>
      </c>
      <c r="H55" s="101"/>
    </row>
    <row r="56" spans="1:10" ht="13.5" customHeight="1" x14ac:dyDescent="0.2">
      <c r="A56" s="48" t="s">
        <v>20</v>
      </c>
      <c r="B56" s="49" t="s">
        <v>28</v>
      </c>
      <c r="C56" s="49"/>
      <c r="D56" s="49"/>
      <c r="E56" s="49"/>
      <c r="F56" s="50"/>
    </row>
    <row r="57" spans="1:10" ht="13.5" customHeight="1" x14ac:dyDescent="0.2">
      <c r="A57" s="57"/>
      <c r="B57" s="58"/>
      <c r="C57" s="59"/>
      <c r="D57" s="60"/>
      <c r="E57" s="61"/>
      <c r="F57" s="62"/>
    </row>
    <row r="58" spans="1:10" ht="13.5" customHeight="1" x14ac:dyDescent="0.2">
      <c r="A58" s="19"/>
      <c r="B58" s="1039" t="s">
        <v>34</v>
      </c>
      <c r="C58" s="1039"/>
      <c r="D58" s="1039"/>
      <c r="E58" s="1039"/>
      <c r="F58" s="31">
        <v>0</v>
      </c>
      <c r="H58" s="101"/>
    </row>
    <row r="59" spans="1:10" ht="13.5" customHeight="1" x14ac:dyDescent="0.2">
      <c r="A59" s="48" t="s">
        <v>31</v>
      </c>
      <c r="B59" s="49" t="s">
        <v>29</v>
      </c>
      <c r="C59" s="49"/>
      <c r="D59" s="49"/>
      <c r="E59" s="49"/>
      <c r="F59" s="50"/>
      <c r="H59" s="101"/>
    </row>
    <row r="60" spans="1:10" ht="13.5" customHeight="1" x14ac:dyDescent="0.2">
      <c r="A60" s="51">
        <v>1</v>
      </c>
      <c r="B60" s="52" t="str">
        <f>Asumsi!C87</f>
        <v>BBM Genset</v>
      </c>
      <c r="C60" s="63" t="s">
        <v>38</v>
      </c>
      <c r="D60" s="68">
        <f>Asumsi!E87</f>
        <v>10</v>
      </c>
      <c r="E60" s="64">
        <f>'Harga Dasar'!I6</f>
        <v>9400</v>
      </c>
      <c r="F60" s="56">
        <f t="shared" ref="F60:F61" si="0">E60*D60</f>
        <v>94000</v>
      </c>
    </row>
    <row r="61" spans="1:10" ht="13.5" customHeight="1" x14ac:dyDescent="0.2">
      <c r="A61" s="51">
        <v>2</v>
      </c>
      <c r="B61" s="52" t="str">
        <f>Asumsi!C88</f>
        <v>Pelumas (Oli B40)</v>
      </c>
      <c r="C61" s="63" t="s">
        <v>38</v>
      </c>
      <c r="D61" s="68">
        <f>Asumsi!E88</f>
        <v>3.2000000000000001E-2</v>
      </c>
      <c r="E61" s="64">
        <f>'Harga Dasar'!I7</f>
        <v>160000</v>
      </c>
      <c r="F61" s="56">
        <f t="shared" si="0"/>
        <v>5120</v>
      </c>
    </row>
    <row r="62" spans="1:10" ht="13.5" customHeight="1" x14ac:dyDescent="0.2">
      <c r="A62" s="57"/>
      <c r="B62" s="58"/>
      <c r="C62" s="66"/>
      <c r="D62" s="69"/>
      <c r="E62" s="61"/>
      <c r="F62" s="62"/>
      <c r="H62" s="101"/>
    </row>
    <row r="63" spans="1:10" ht="13.5" customHeight="1" x14ac:dyDescent="0.2">
      <c r="A63" s="19"/>
      <c r="B63" s="1039" t="s">
        <v>35</v>
      </c>
      <c r="C63" s="1039"/>
      <c r="D63" s="1039"/>
      <c r="E63" s="1039"/>
      <c r="F63" s="31">
        <f>SUM(F60:F62)</f>
        <v>99120</v>
      </c>
      <c r="H63" s="101"/>
    </row>
    <row r="64" spans="1:10" ht="13.5" customHeight="1" x14ac:dyDescent="0.2">
      <c r="A64" s="48" t="s">
        <v>32</v>
      </c>
      <c r="B64" s="49" t="s">
        <v>30</v>
      </c>
      <c r="C64" s="49"/>
      <c r="D64" s="49"/>
      <c r="E64" s="49"/>
      <c r="F64" s="50"/>
      <c r="H64" s="101"/>
      <c r="J64" s="101"/>
    </row>
    <row r="65" spans="1:6" ht="14.25" customHeight="1" x14ac:dyDescent="0.2">
      <c r="A65" s="57"/>
      <c r="B65" s="58"/>
      <c r="C65" s="66"/>
      <c r="D65" s="70"/>
      <c r="E65" s="67"/>
      <c r="F65" s="62"/>
    </row>
    <row r="66" spans="1:6" ht="14.25" customHeight="1" x14ac:dyDescent="0.2">
      <c r="A66" s="19"/>
      <c r="B66" s="1039" t="s">
        <v>36</v>
      </c>
      <c r="C66" s="1039"/>
      <c r="D66" s="1039"/>
      <c r="E66" s="1039"/>
      <c r="F66" s="31">
        <f>F65</f>
        <v>0</v>
      </c>
    </row>
    <row r="67" spans="1:6" ht="14.25" customHeight="1" thickBot="1" x14ac:dyDescent="0.25">
      <c r="A67" s="20"/>
      <c r="B67" s="1040" t="s">
        <v>33</v>
      </c>
      <c r="C67" s="1040"/>
      <c r="D67" s="1040"/>
      <c r="E67" s="1040"/>
      <c r="F67" s="44">
        <f>F66+F63+F58</f>
        <v>99120</v>
      </c>
    </row>
    <row r="68" spans="1:6" ht="14.25" customHeight="1" x14ac:dyDescent="0.2">
      <c r="A68" s="8"/>
      <c r="B68" s="7"/>
      <c r="C68" s="7"/>
      <c r="D68" s="7"/>
      <c r="E68" s="7"/>
      <c r="F68" s="45"/>
    </row>
    <row r="69" spans="1:6" ht="14.25" customHeight="1" thickBot="1" x14ac:dyDescent="0.25">
      <c r="A69" s="76" t="s">
        <v>609</v>
      </c>
      <c r="B69" s="76" t="s">
        <v>610</v>
      </c>
      <c r="C69" s="47"/>
      <c r="D69" s="47"/>
      <c r="E69" s="47"/>
      <c r="F69" s="47"/>
    </row>
    <row r="70" spans="1:6" ht="14.25" customHeight="1" x14ac:dyDescent="0.2">
      <c r="A70" s="1041" t="s">
        <v>21</v>
      </c>
      <c r="B70" s="1043" t="s">
        <v>22</v>
      </c>
      <c r="C70" s="1043" t="s">
        <v>23</v>
      </c>
      <c r="D70" s="1043" t="s">
        <v>24</v>
      </c>
      <c r="E70" s="273" t="s">
        <v>25</v>
      </c>
      <c r="F70" s="157" t="s">
        <v>26</v>
      </c>
    </row>
    <row r="71" spans="1:6" ht="14.25" customHeight="1" x14ac:dyDescent="0.2">
      <c r="A71" s="1042"/>
      <c r="B71" s="1044"/>
      <c r="C71" s="1044"/>
      <c r="D71" s="1044"/>
      <c r="E71" s="274" t="s">
        <v>27</v>
      </c>
      <c r="F71" s="158" t="s">
        <v>27</v>
      </c>
    </row>
    <row r="72" spans="1:6" ht="14.25" customHeight="1" x14ac:dyDescent="0.2">
      <c r="A72" s="48" t="s">
        <v>20</v>
      </c>
      <c r="B72" s="49" t="s">
        <v>28</v>
      </c>
      <c r="C72" s="49"/>
      <c r="D72" s="49"/>
      <c r="E72" s="49"/>
      <c r="F72" s="50"/>
    </row>
    <row r="73" spans="1:6" ht="14.25" customHeight="1" x14ac:dyDescent="0.2">
      <c r="A73" s="57"/>
      <c r="B73" s="58"/>
      <c r="C73" s="59"/>
      <c r="D73" s="54"/>
      <c r="E73" s="55"/>
      <c r="F73" s="62"/>
    </row>
    <row r="74" spans="1:6" ht="14.25" customHeight="1" x14ac:dyDescent="0.2">
      <c r="A74" s="19"/>
      <c r="B74" s="1039" t="s">
        <v>34</v>
      </c>
      <c r="C74" s="1039"/>
      <c r="D74" s="1039"/>
      <c r="E74" s="1039"/>
      <c r="F74" s="31">
        <v>0</v>
      </c>
    </row>
    <row r="75" spans="1:6" ht="14.25" customHeight="1" x14ac:dyDescent="0.2">
      <c r="A75" s="48" t="s">
        <v>31</v>
      </c>
      <c r="B75" s="49" t="s">
        <v>29</v>
      </c>
      <c r="C75" s="49"/>
      <c r="D75" s="49"/>
      <c r="E75" s="49"/>
      <c r="F75" s="50"/>
    </row>
    <row r="76" spans="1:6" ht="14.25" customHeight="1" x14ac:dyDescent="0.2">
      <c r="A76" s="51">
        <v>4</v>
      </c>
      <c r="B76" s="52" t="str">
        <f>B61</f>
        <v>Pelumas (Oli B40)</v>
      </c>
      <c r="C76" s="63" t="str">
        <f>Asumsi!F94</f>
        <v>liter/operasi</v>
      </c>
      <c r="D76" s="68">
        <f>Asumsi!E94</f>
        <v>3</v>
      </c>
      <c r="E76" s="64">
        <f>E61</f>
        <v>160000</v>
      </c>
      <c r="F76" s="56">
        <f t="shared" ref="F76" si="1">E76*D76</f>
        <v>480000</v>
      </c>
    </row>
    <row r="77" spans="1:6" ht="14.25" customHeight="1" x14ac:dyDescent="0.2">
      <c r="A77" s="19"/>
      <c r="B77" s="1039" t="s">
        <v>35</v>
      </c>
      <c r="C77" s="1039"/>
      <c r="D77" s="1039"/>
      <c r="E77" s="1039"/>
      <c r="F77" s="31">
        <f>SUM(F76:F76)</f>
        <v>480000</v>
      </c>
    </row>
    <row r="78" spans="1:6" ht="14.25" customHeight="1" x14ac:dyDescent="0.2">
      <c r="A78" s="48" t="s">
        <v>32</v>
      </c>
      <c r="B78" s="49" t="s">
        <v>30</v>
      </c>
      <c r="C78" s="49"/>
      <c r="D78" s="49"/>
      <c r="E78" s="49"/>
      <c r="F78" s="50"/>
    </row>
    <row r="79" spans="1:6" ht="14.25" customHeight="1" x14ac:dyDescent="0.2">
      <c r="A79" s="57"/>
      <c r="B79" s="58"/>
      <c r="C79" s="66"/>
      <c r="D79" s="70"/>
      <c r="E79" s="67"/>
      <c r="F79" s="62"/>
    </row>
    <row r="80" spans="1:6" ht="14.25" customHeight="1" x14ac:dyDescent="0.2">
      <c r="A80" s="19"/>
      <c r="B80" s="1039" t="s">
        <v>36</v>
      </c>
      <c r="C80" s="1039"/>
      <c r="D80" s="1039"/>
      <c r="E80" s="1039"/>
      <c r="F80" s="31">
        <f>F79</f>
        <v>0</v>
      </c>
    </row>
    <row r="81" spans="1:6" ht="14.25" customHeight="1" thickBot="1" x14ac:dyDescent="0.25">
      <c r="A81" s="20"/>
      <c r="B81" s="1040" t="s">
        <v>33</v>
      </c>
      <c r="C81" s="1040"/>
      <c r="D81" s="1040"/>
      <c r="E81" s="1040"/>
      <c r="F81" s="44">
        <f>F80+F77+F74</f>
        <v>480000</v>
      </c>
    </row>
    <row r="82" spans="1:6" s="46" customFormat="1" ht="18.75" customHeight="1" x14ac:dyDescent="0.2">
      <c r="A82" s="8"/>
      <c r="B82" s="7"/>
      <c r="C82" s="7"/>
      <c r="D82" s="7"/>
      <c r="E82" s="7"/>
      <c r="F82" s="45"/>
    </row>
    <row r="83" spans="1:6" ht="16.5" customHeight="1" x14ac:dyDescent="0.2">
      <c r="A83" s="8"/>
      <c r="B83" s="7"/>
      <c r="C83" s="7"/>
      <c r="D83" s="7"/>
      <c r="E83" s="7"/>
      <c r="F83" s="45"/>
    </row>
    <row r="84" spans="1:6" ht="14.25" customHeight="1" thickBot="1" x14ac:dyDescent="0.3">
      <c r="A84" s="75" t="s">
        <v>613</v>
      </c>
      <c r="B84" s="1053" t="s">
        <v>483</v>
      </c>
      <c r="C84" s="1054"/>
      <c r="D84" s="1054"/>
      <c r="E84" s="1054"/>
      <c r="F84" s="1054"/>
    </row>
    <row r="85" spans="1:6" ht="14.25" customHeight="1" x14ac:dyDescent="0.2">
      <c r="A85" s="1041" t="s">
        <v>21</v>
      </c>
      <c r="B85" s="1043" t="s">
        <v>22</v>
      </c>
      <c r="C85" s="1043" t="s">
        <v>23</v>
      </c>
      <c r="D85" s="1043" t="s">
        <v>24</v>
      </c>
      <c r="E85" s="36" t="s">
        <v>25</v>
      </c>
      <c r="F85" s="17" t="s">
        <v>26</v>
      </c>
    </row>
    <row r="86" spans="1:6" ht="14.25" customHeight="1" x14ac:dyDescent="0.2">
      <c r="A86" s="1042"/>
      <c r="B86" s="1044"/>
      <c r="C86" s="1044"/>
      <c r="D86" s="1044"/>
      <c r="E86" s="35" t="s">
        <v>27</v>
      </c>
      <c r="F86" s="2" t="s">
        <v>27</v>
      </c>
    </row>
    <row r="87" spans="1:6" ht="14.25" customHeight="1" x14ac:dyDescent="0.2">
      <c r="A87" s="48" t="s">
        <v>20</v>
      </c>
      <c r="B87" s="49" t="s">
        <v>28</v>
      </c>
      <c r="C87" s="49"/>
      <c r="D87" s="49"/>
      <c r="E87" s="49"/>
      <c r="F87" s="50"/>
    </row>
    <row r="88" spans="1:6" ht="14.25" customHeight="1" x14ac:dyDescent="0.2">
      <c r="A88" s="57"/>
      <c r="B88" s="58"/>
      <c r="C88" s="59"/>
      <c r="D88" s="65"/>
      <c r="E88" s="55"/>
      <c r="F88" s="62"/>
    </row>
    <row r="89" spans="1:6" ht="14.25" customHeight="1" x14ac:dyDescent="0.2">
      <c r="A89" s="19"/>
      <c r="B89" s="1039" t="s">
        <v>34</v>
      </c>
      <c r="C89" s="1039"/>
      <c r="D89" s="1039"/>
      <c r="E89" s="1039"/>
      <c r="F89" s="31">
        <v>0</v>
      </c>
    </row>
    <row r="90" spans="1:6" ht="14.25" customHeight="1" x14ac:dyDescent="0.2">
      <c r="A90" s="48" t="s">
        <v>31</v>
      </c>
      <c r="B90" s="49" t="s">
        <v>29</v>
      </c>
      <c r="C90" s="49"/>
      <c r="D90" s="49"/>
      <c r="E90" s="49"/>
      <c r="F90" s="50"/>
    </row>
    <row r="91" spans="1:6" ht="14.25" customHeight="1" x14ac:dyDescent="0.2">
      <c r="A91" s="51">
        <v>1</v>
      </c>
      <c r="B91" s="52" t="str">
        <f>Asumsi!C105</f>
        <v>BBM Genset</v>
      </c>
      <c r="C91" s="63" t="s">
        <v>38</v>
      </c>
      <c r="D91" s="74">
        <f>Asumsi!E105</f>
        <v>10</v>
      </c>
      <c r="E91" s="64">
        <f>'Harga Dasar'!I6</f>
        <v>9400</v>
      </c>
      <c r="F91" s="56">
        <f>E91*D91</f>
        <v>94000</v>
      </c>
    </row>
    <row r="92" spans="1:6" ht="14.25" customHeight="1" x14ac:dyDescent="0.2">
      <c r="A92" s="51">
        <v>2</v>
      </c>
      <c r="B92" s="52" t="str">
        <f>Asumsi!C106</f>
        <v>Pelumas (Oli B40)</v>
      </c>
      <c r="C92" s="63" t="s">
        <v>38</v>
      </c>
      <c r="D92" s="74">
        <f>Asumsi!E106</f>
        <v>0.03</v>
      </c>
      <c r="E92" s="64">
        <f>'Harga Dasar'!I7</f>
        <v>160000</v>
      </c>
      <c r="F92" s="56">
        <f t="shared" ref="F92" si="2">E92*D92</f>
        <v>4800</v>
      </c>
    </row>
    <row r="93" spans="1:6" ht="14.25" customHeight="1" x14ac:dyDescent="0.2">
      <c r="A93" s="19"/>
      <c r="B93" s="1039" t="s">
        <v>35</v>
      </c>
      <c r="C93" s="1039"/>
      <c r="D93" s="1039"/>
      <c r="E93" s="1039"/>
      <c r="F93" s="31">
        <f>SUM(F91:F92)</f>
        <v>98800</v>
      </c>
    </row>
    <row r="94" spans="1:6" ht="14.25" customHeight="1" x14ac:dyDescent="0.2">
      <c r="A94" s="48" t="s">
        <v>32</v>
      </c>
      <c r="B94" s="49" t="s">
        <v>30</v>
      </c>
      <c r="C94" s="49"/>
      <c r="D94" s="49"/>
      <c r="E94" s="49"/>
      <c r="F94" s="50"/>
    </row>
    <row r="95" spans="1:6" ht="14.25" customHeight="1" x14ac:dyDescent="0.2">
      <c r="A95" s="57"/>
      <c r="B95" s="58"/>
      <c r="C95" s="66"/>
      <c r="D95" s="60"/>
      <c r="E95" s="67"/>
      <c r="F95" s="62"/>
    </row>
    <row r="96" spans="1:6" ht="14.25" customHeight="1" x14ac:dyDescent="0.2">
      <c r="A96" s="19"/>
      <c r="B96" s="1039" t="s">
        <v>36</v>
      </c>
      <c r="C96" s="1039"/>
      <c r="D96" s="1039"/>
      <c r="E96" s="1039"/>
      <c r="F96" s="31">
        <f>F95</f>
        <v>0</v>
      </c>
    </row>
    <row r="97" spans="1:6" ht="14.25" customHeight="1" thickBot="1" x14ac:dyDescent="0.25">
      <c r="A97" s="20"/>
      <c r="B97" s="1040" t="s">
        <v>33</v>
      </c>
      <c r="C97" s="1040"/>
      <c r="D97" s="1040"/>
      <c r="E97" s="1040"/>
      <c r="F97" s="44">
        <f>F96+F93+F89</f>
        <v>98800</v>
      </c>
    </row>
    <row r="98" spans="1:6" ht="14.25" customHeight="1" x14ac:dyDescent="0.2">
      <c r="A98" s="8"/>
      <c r="B98" s="7"/>
      <c r="C98" s="7"/>
      <c r="D98" s="7"/>
      <c r="E98" s="7"/>
      <c r="F98" s="45"/>
    </row>
    <row r="99" spans="1:6" s="46" customFormat="1" ht="14.25" customHeight="1" thickBot="1" x14ac:dyDescent="0.3">
      <c r="A99" s="75" t="s">
        <v>614</v>
      </c>
      <c r="B99" s="1053" t="s">
        <v>615</v>
      </c>
      <c r="C99" s="1054"/>
      <c r="D99" s="1054"/>
      <c r="E99" s="1054"/>
      <c r="F99" s="1054"/>
    </row>
    <row r="100" spans="1:6" x14ac:dyDescent="0.2">
      <c r="A100" s="1041" t="s">
        <v>21</v>
      </c>
      <c r="B100" s="1043" t="s">
        <v>22</v>
      </c>
      <c r="C100" s="1043" t="s">
        <v>23</v>
      </c>
      <c r="D100" s="1043" t="s">
        <v>24</v>
      </c>
      <c r="E100" s="36" t="s">
        <v>25</v>
      </c>
      <c r="F100" s="17" t="s">
        <v>26</v>
      </c>
    </row>
    <row r="101" spans="1:6" x14ac:dyDescent="0.2">
      <c r="A101" s="1042"/>
      <c r="B101" s="1044"/>
      <c r="C101" s="1044"/>
      <c r="D101" s="1044"/>
      <c r="E101" s="35" t="s">
        <v>27</v>
      </c>
      <c r="F101" s="2" t="s">
        <v>27</v>
      </c>
    </row>
    <row r="102" spans="1:6" x14ac:dyDescent="0.2">
      <c r="A102" s="48" t="s">
        <v>20</v>
      </c>
      <c r="B102" s="49" t="s">
        <v>28</v>
      </c>
      <c r="C102" s="49"/>
      <c r="D102" s="49"/>
      <c r="E102" s="49"/>
      <c r="F102" s="50"/>
    </row>
    <row r="103" spans="1:6" x14ac:dyDescent="0.2">
      <c r="A103" s="51"/>
      <c r="B103" s="52"/>
      <c r="C103" s="53"/>
      <c r="D103" s="65"/>
      <c r="E103" s="55"/>
      <c r="F103" s="56"/>
    </row>
    <row r="104" spans="1:6" x14ac:dyDescent="0.2">
      <c r="A104" s="19"/>
      <c r="B104" s="1039" t="s">
        <v>34</v>
      </c>
      <c r="C104" s="1039"/>
      <c r="D104" s="1039"/>
      <c r="E104" s="1039"/>
      <c r="F104" s="31">
        <v>0</v>
      </c>
    </row>
    <row r="105" spans="1:6" x14ac:dyDescent="0.2">
      <c r="A105" s="48" t="s">
        <v>31</v>
      </c>
      <c r="B105" s="49" t="s">
        <v>29</v>
      </c>
      <c r="C105" s="49"/>
      <c r="D105" s="49"/>
      <c r="E105" s="49"/>
      <c r="F105" s="50"/>
    </row>
    <row r="106" spans="1:6" x14ac:dyDescent="0.2">
      <c r="A106" s="51">
        <v>1</v>
      </c>
      <c r="B106" s="52" t="str">
        <f>Asumsi!C117</f>
        <v>BBM Genset</v>
      </c>
      <c r="C106" s="63" t="str">
        <f>Asumsi!F117</f>
        <v>liter</v>
      </c>
      <c r="D106" s="74">
        <f>Asumsi!E117</f>
        <v>10</v>
      </c>
      <c r="E106" s="64">
        <f>'Harga Dasar'!I6</f>
        <v>9400</v>
      </c>
      <c r="F106" s="56">
        <f>E106*D106</f>
        <v>94000</v>
      </c>
    </row>
    <row r="107" spans="1:6" x14ac:dyDescent="0.2">
      <c r="A107" s="51">
        <v>2</v>
      </c>
      <c r="B107" s="52" t="str">
        <f>Asumsi!C118</f>
        <v>Pelumas (Oli B40)</v>
      </c>
      <c r="C107" s="63" t="str">
        <f>Asumsi!F118</f>
        <v>Liter</v>
      </c>
      <c r="D107" s="74">
        <f>Asumsi!E118</f>
        <v>0.03</v>
      </c>
      <c r="E107" s="64">
        <f>'Harga Dasar'!I7</f>
        <v>160000</v>
      </c>
      <c r="F107" s="56">
        <f>E107*D107</f>
        <v>4800</v>
      </c>
    </row>
    <row r="108" spans="1:6" x14ac:dyDescent="0.2">
      <c r="A108" s="19"/>
      <c r="B108" s="1039" t="s">
        <v>35</v>
      </c>
      <c r="C108" s="1039"/>
      <c r="D108" s="1039"/>
      <c r="E108" s="1039"/>
      <c r="F108" s="31">
        <f>SUM(F106:F107)</f>
        <v>98800</v>
      </c>
    </row>
    <row r="109" spans="1:6" x14ac:dyDescent="0.2">
      <c r="A109" s="48" t="s">
        <v>32</v>
      </c>
      <c r="B109" s="49" t="s">
        <v>30</v>
      </c>
      <c r="C109" s="49"/>
      <c r="D109" s="49"/>
      <c r="E109" s="49"/>
      <c r="F109" s="50"/>
    </row>
    <row r="110" spans="1:6" x14ac:dyDescent="0.2">
      <c r="A110" s="57"/>
      <c r="B110" s="58"/>
      <c r="C110" s="66"/>
      <c r="D110" s="60"/>
      <c r="E110" s="67"/>
      <c r="F110" s="62"/>
    </row>
    <row r="111" spans="1:6" x14ac:dyDescent="0.2">
      <c r="A111" s="19"/>
      <c r="B111" s="1039" t="s">
        <v>36</v>
      </c>
      <c r="C111" s="1039"/>
      <c r="D111" s="1039"/>
      <c r="E111" s="1039"/>
      <c r="F111" s="31">
        <f>F110</f>
        <v>0</v>
      </c>
    </row>
    <row r="112" spans="1:6" ht="13.5" thickBot="1" x14ac:dyDescent="0.25">
      <c r="A112" s="20"/>
      <c r="B112" s="1040" t="s">
        <v>33</v>
      </c>
      <c r="C112" s="1040"/>
      <c r="D112" s="1040"/>
      <c r="E112" s="1040"/>
      <c r="F112" s="44">
        <f>F111+F108+F104</f>
        <v>98800</v>
      </c>
    </row>
    <row r="113" spans="1:8" s="46" customFormat="1" ht="14.25" customHeight="1" x14ac:dyDescent="0.2">
      <c r="A113" s="8"/>
      <c r="B113" s="7"/>
      <c r="C113" s="7"/>
      <c r="D113" s="7"/>
      <c r="E113" s="7"/>
      <c r="F113" s="45"/>
    </row>
    <row r="114" spans="1:8" s="46" customFormat="1" ht="14.25" customHeight="1" thickBot="1" x14ac:dyDescent="0.3">
      <c r="A114" s="75" t="s">
        <v>616</v>
      </c>
      <c r="B114" s="1053" t="s">
        <v>617</v>
      </c>
      <c r="C114" s="1054"/>
      <c r="D114" s="1054"/>
      <c r="E114" s="1054"/>
      <c r="F114" s="1054"/>
      <c r="H114" s="298"/>
    </row>
    <row r="115" spans="1:8" s="46" customFormat="1" ht="14.25" customHeight="1" x14ac:dyDescent="0.2">
      <c r="A115" s="1041" t="s">
        <v>21</v>
      </c>
      <c r="B115" s="1043" t="s">
        <v>22</v>
      </c>
      <c r="C115" s="1043" t="s">
        <v>23</v>
      </c>
      <c r="D115" s="1043" t="s">
        <v>24</v>
      </c>
      <c r="E115" s="282" t="s">
        <v>25</v>
      </c>
      <c r="F115" s="157" t="s">
        <v>26</v>
      </c>
      <c r="H115" s="298"/>
    </row>
    <row r="116" spans="1:8" s="46" customFormat="1" ht="14.25" customHeight="1" x14ac:dyDescent="0.2">
      <c r="A116" s="1042"/>
      <c r="B116" s="1044"/>
      <c r="C116" s="1044"/>
      <c r="D116" s="1044"/>
      <c r="E116" s="283" t="s">
        <v>27</v>
      </c>
      <c r="F116" s="158" t="s">
        <v>27</v>
      </c>
    </row>
    <row r="117" spans="1:8" s="46" customFormat="1" ht="14.25" customHeight="1" x14ac:dyDescent="0.2">
      <c r="A117" s="48" t="s">
        <v>20</v>
      </c>
      <c r="B117" s="49" t="s">
        <v>28</v>
      </c>
      <c r="C117" s="49"/>
      <c r="D117" s="49"/>
      <c r="E117" s="49"/>
      <c r="F117" s="50"/>
    </row>
    <row r="118" spans="1:8" s="46" customFormat="1" ht="14.25" customHeight="1" x14ac:dyDescent="0.2">
      <c r="A118" s="51"/>
      <c r="B118" s="52"/>
      <c r="C118" s="53"/>
      <c r="D118" s="65"/>
      <c r="E118" s="55"/>
      <c r="F118" s="56"/>
    </row>
    <row r="119" spans="1:8" s="46" customFormat="1" ht="14.25" customHeight="1" x14ac:dyDescent="0.2">
      <c r="A119" s="19"/>
      <c r="B119" s="1039" t="s">
        <v>34</v>
      </c>
      <c r="C119" s="1039"/>
      <c r="D119" s="1039"/>
      <c r="E119" s="1039"/>
      <c r="F119" s="31">
        <v>0</v>
      </c>
    </row>
    <row r="120" spans="1:8" s="46" customFormat="1" ht="14.25" customHeight="1" x14ac:dyDescent="0.2">
      <c r="A120" s="48" t="s">
        <v>31</v>
      </c>
      <c r="B120" s="49" t="s">
        <v>29</v>
      </c>
      <c r="C120" s="49"/>
      <c r="D120" s="49"/>
      <c r="E120" s="49"/>
      <c r="F120" s="50"/>
    </row>
    <row r="121" spans="1:8" s="46" customFormat="1" ht="14.25" customHeight="1" x14ac:dyDescent="0.2">
      <c r="A121" s="51">
        <v>1</v>
      </c>
      <c r="B121" s="52" t="str">
        <f>Asumsi!C124</f>
        <v>Pelumas (Oli B40)</v>
      </c>
      <c r="C121" s="63" t="str">
        <f>Asumsi!F124</f>
        <v>liter/operasi</v>
      </c>
      <c r="D121" s="74">
        <f>Asumsi!E124</f>
        <v>3</v>
      </c>
      <c r="E121" s="64">
        <f>'Harga Dasar'!I7</f>
        <v>160000</v>
      </c>
      <c r="F121" s="56">
        <f>E121*D121</f>
        <v>480000</v>
      </c>
    </row>
    <row r="122" spans="1:8" s="46" customFormat="1" ht="14.25" customHeight="1" x14ac:dyDescent="0.2">
      <c r="A122" s="19"/>
      <c r="B122" s="1039" t="s">
        <v>35</v>
      </c>
      <c r="C122" s="1039"/>
      <c r="D122" s="1039"/>
      <c r="E122" s="1039"/>
      <c r="F122" s="31">
        <f>SUM(F121:F121)</f>
        <v>480000</v>
      </c>
    </row>
    <row r="123" spans="1:8" s="46" customFormat="1" ht="14.25" customHeight="1" x14ac:dyDescent="0.2">
      <c r="A123" s="48" t="s">
        <v>32</v>
      </c>
      <c r="B123" s="49" t="s">
        <v>30</v>
      </c>
      <c r="C123" s="49"/>
      <c r="D123" s="49"/>
      <c r="E123" s="49"/>
      <c r="F123" s="50"/>
    </row>
    <row r="124" spans="1:8" s="46" customFormat="1" ht="14.25" customHeight="1" x14ac:dyDescent="0.2">
      <c r="A124" s="57"/>
      <c r="B124" s="58"/>
      <c r="C124" s="66"/>
      <c r="D124" s="60"/>
      <c r="E124" s="67"/>
      <c r="F124" s="62"/>
    </row>
    <row r="125" spans="1:8" s="46" customFormat="1" ht="14.25" customHeight="1" x14ac:dyDescent="0.2">
      <c r="A125" s="19"/>
      <c r="B125" s="1039" t="s">
        <v>36</v>
      </c>
      <c r="C125" s="1039"/>
      <c r="D125" s="1039"/>
      <c r="E125" s="1039"/>
      <c r="F125" s="31">
        <f>F124</f>
        <v>0</v>
      </c>
    </row>
    <row r="126" spans="1:8" s="46" customFormat="1" ht="14.25" customHeight="1" thickBot="1" x14ac:dyDescent="0.25">
      <c r="A126" s="20"/>
      <c r="B126" s="1040" t="s">
        <v>33</v>
      </c>
      <c r="C126" s="1040"/>
      <c r="D126" s="1040"/>
      <c r="E126" s="1040"/>
      <c r="F126" s="44">
        <f>F125+F122+F119</f>
        <v>480000</v>
      </c>
    </row>
    <row r="127" spans="1:8" s="46" customFormat="1" ht="14.25" customHeight="1" x14ac:dyDescent="0.2">
      <c r="A127" s="8"/>
      <c r="B127" s="7"/>
      <c r="C127" s="7"/>
      <c r="D127" s="7"/>
      <c r="E127" s="7"/>
      <c r="F127" s="45"/>
    </row>
    <row r="128" spans="1:8" s="46" customFormat="1" ht="14.25" customHeight="1" x14ac:dyDescent="0.2">
      <c r="A128" s="8"/>
      <c r="B128" s="7"/>
      <c r="C128" s="7"/>
      <c r="D128" s="7"/>
      <c r="E128" s="7"/>
      <c r="F128" s="45"/>
    </row>
    <row r="129" spans="1:6" s="46" customFormat="1" ht="14.25" customHeight="1" thickBot="1" x14ac:dyDescent="0.3">
      <c r="A129" s="75" t="s">
        <v>618</v>
      </c>
      <c r="B129" s="1053" t="s">
        <v>485</v>
      </c>
      <c r="C129" s="1054"/>
      <c r="D129" s="1054"/>
      <c r="E129" s="1054"/>
      <c r="F129" s="1054"/>
    </row>
    <row r="130" spans="1:6" s="46" customFormat="1" ht="14.25" customHeight="1" x14ac:dyDescent="0.2">
      <c r="A130" s="1041" t="s">
        <v>21</v>
      </c>
      <c r="B130" s="1043" t="s">
        <v>22</v>
      </c>
      <c r="C130" s="1043" t="s">
        <v>23</v>
      </c>
      <c r="D130" s="1043" t="s">
        <v>24</v>
      </c>
      <c r="E130" s="36" t="s">
        <v>25</v>
      </c>
      <c r="F130" s="17" t="s">
        <v>26</v>
      </c>
    </row>
    <row r="131" spans="1:6" s="46" customFormat="1" ht="14.25" customHeight="1" x14ac:dyDescent="0.2">
      <c r="A131" s="1042"/>
      <c r="B131" s="1044"/>
      <c r="C131" s="1044"/>
      <c r="D131" s="1044"/>
      <c r="E131" s="35" t="s">
        <v>27</v>
      </c>
      <c r="F131" s="2" t="s">
        <v>27</v>
      </c>
    </row>
    <row r="132" spans="1:6" s="46" customFormat="1" ht="14.25" customHeight="1" x14ac:dyDescent="0.2">
      <c r="A132" s="48" t="s">
        <v>20</v>
      </c>
      <c r="B132" s="49" t="s">
        <v>28</v>
      </c>
      <c r="C132" s="49"/>
      <c r="D132" s="49"/>
      <c r="E132" s="49"/>
      <c r="F132" s="50"/>
    </row>
    <row r="133" spans="1:6" s="46" customFormat="1" ht="14.25" customHeight="1" x14ac:dyDescent="0.2">
      <c r="A133" s="51"/>
      <c r="B133" s="52"/>
      <c r="C133" s="53"/>
      <c r="D133" s="65"/>
      <c r="E133" s="55"/>
      <c r="F133" s="56"/>
    </row>
    <row r="134" spans="1:6" s="46" customFormat="1" ht="14.25" customHeight="1" x14ac:dyDescent="0.2">
      <c r="A134" s="19"/>
      <c r="B134" s="1039" t="s">
        <v>34</v>
      </c>
      <c r="C134" s="1039"/>
      <c r="D134" s="1039"/>
      <c r="E134" s="1039"/>
      <c r="F134" s="31">
        <v>0</v>
      </c>
    </row>
    <row r="135" spans="1:6" s="46" customFormat="1" ht="14.25" customHeight="1" x14ac:dyDescent="0.2">
      <c r="A135" s="48" t="s">
        <v>31</v>
      </c>
      <c r="B135" s="49" t="s">
        <v>29</v>
      </c>
      <c r="C135" s="49"/>
      <c r="D135" s="49"/>
      <c r="E135" s="49"/>
      <c r="F135" s="50"/>
    </row>
    <row r="136" spans="1:6" s="46" customFormat="1" ht="14.25" customHeight="1" x14ac:dyDescent="0.2">
      <c r="A136" s="51">
        <v>1</v>
      </c>
      <c r="B136" s="52" t="str">
        <f>Asumsi!C135</f>
        <v>BBM Genset</v>
      </c>
      <c r="C136" s="63" t="str">
        <f>Asumsi!F135</f>
        <v>liter</v>
      </c>
      <c r="D136" s="74">
        <f>Asumsi!E135</f>
        <v>10</v>
      </c>
      <c r="E136" s="64">
        <f>'Harga Dasar'!I6</f>
        <v>9400</v>
      </c>
      <c r="F136" s="56">
        <f t="shared" ref="F136:F137" si="3">E136*D136</f>
        <v>94000</v>
      </c>
    </row>
    <row r="137" spans="1:6" s="46" customFormat="1" ht="14.25" customHeight="1" x14ac:dyDescent="0.2">
      <c r="A137" s="51">
        <v>2</v>
      </c>
      <c r="B137" s="52" t="str">
        <f>Asumsi!C136</f>
        <v>Pelumas (Oli B40)</v>
      </c>
      <c r="C137" s="63" t="str">
        <f>Asumsi!F136</f>
        <v>Liter</v>
      </c>
      <c r="D137" s="74">
        <f>Asumsi!E136</f>
        <v>0.03</v>
      </c>
      <c r="E137" s="64">
        <f>'Harga Dasar'!I7</f>
        <v>160000</v>
      </c>
      <c r="F137" s="56">
        <f t="shared" si="3"/>
        <v>4800</v>
      </c>
    </row>
    <row r="138" spans="1:6" s="46" customFormat="1" ht="14.25" customHeight="1" x14ac:dyDescent="0.2">
      <c r="A138" s="19"/>
      <c r="B138" s="1039" t="s">
        <v>35</v>
      </c>
      <c r="C138" s="1039"/>
      <c r="D138" s="1039"/>
      <c r="E138" s="1039"/>
      <c r="F138" s="31">
        <f>SUM(F136:F137)</f>
        <v>98800</v>
      </c>
    </row>
    <row r="139" spans="1:6" s="46" customFormat="1" ht="14.25" customHeight="1" x14ac:dyDescent="0.2">
      <c r="A139" s="48" t="s">
        <v>32</v>
      </c>
      <c r="B139" s="49" t="s">
        <v>30</v>
      </c>
      <c r="C139" s="49"/>
      <c r="D139" s="49"/>
      <c r="E139" s="49"/>
      <c r="F139" s="50"/>
    </row>
    <row r="140" spans="1:6" s="46" customFormat="1" ht="14.25" customHeight="1" x14ac:dyDescent="0.2">
      <c r="A140" s="57"/>
      <c r="B140" s="58"/>
      <c r="C140" s="66"/>
      <c r="D140" s="60"/>
      <c r="E140" s="67"/>
      <c r="F140" s="62"/>
    </row>
    <row r="141" spans="1:6" s="46" customFormat="1" ht="14.25" customHeight="1" x14ac:dyDescent="0.2">
      <c r="A141" s="19"/>
      <c r="B141" s="1039" t="s">
        <v>36</v>
      </c>
      <c r="C141" s="1039"/>
      <c r="D141" s="1039"/>
      <c r="E141" s="1039"/>
      <c r="F141" s="31">
        <f>F140</f>
        <v>0</v>
      </c>
    </row>
    <row r="142" spans="1:6" s="46" customFormat="1" ht="14.25" customHeight="1" thickBot="1" x14ac:dyDescent="0.25">
      <c r="A142" s="20"/>
      <c r="B142" s="1040" t="s">
        <v>33</v>
      </c>
      <c r="C142" s="1040"/>
      <c r="D142" s="1040"/>
      <c r="E142" s="1040"/>
      <c r="F142" s="44">
        <f>F141+F138+F134</f>
        <v>98800</v>
      </c>
    </row>
    <row r="143" spans="1:6" s="46" customFormat="1" ht="14.25" customHeight="1" x14ac:dyDescent="0.2">
      <c r="A143" s="8"/>
      <c r="B143" s="7"/>
      <c r="C143" s="7"/>
      <c r="D143" s="7"/>
      <c r="E143" s="7"/>
      <c r="F143" s="45"/>
    </row>
    <row r="144" spans="1:6" s="46" customFormat="1" ht="14.25" customHeight="1" x14ac:dyDescent="0.2">
      <c r="A144" s="75" t="s">
        <v>620</v>
      </c>
      <c r="B144" s="88" t="s">
        <v>488</v>
      </c>
      <c r="C144" s="75"/>
      <c r="D144" s="75"/>
      <c r="E144" s="75"/>
      <c r="F144" s="89"/>
    </row>
    <row r="145" spans="1:6" s="46" customFormat="1" ht="14.25" customHeight="1" x14ac:dyDescent="0.2">
      <c r="A145" s="1046" t="s">
        <v>21</v>
      </c>
      <c r="B145" s="1048" t="s">
        <v>22</v>
      </c>
      <c r="C145" s="1048" t="s">
        <v>23</v>
      </c>
      <c r="D145" s="1048" t="s">
        <v>24</v>
      </c>
      <c r="E145" s="38" t="s">
        <v>25</v>
      </c>
      <c r="F145" s="77" t="s">
        <v>26</v>
      </c>
    </row>
    <row r="146" spans="1:6" s="46" customFormat="1" ht="14.25" customHeight="1" x14ac:dyDescent="0.2">
      <c r="A146" s="1042"/>
      <c r="B146" s="1044"/>
      <c r="C146" s="1044"/>
      <c r="D146" s="1044"/>
      <c r="E146" s="35" t="s">
        <v>27</v>
      </c>
      <c r="F146" s="2" t="s">
        <v>27</v>
      </c>
    </row>
    <row r="147" spans="1:6" s="46" customFormat="1" ht="14.25" customHeight="1" x14ac:dyDescent="0.2">
      <c r="A147" s="48" t="s">
        <v>20</v>
      </c>
      <c r="B147" s="49" t="s">
        <v>28</v>
      </c>
      <c r="C147" s="49"/>
      <c r="D147" s="49"/>
      <c r="E147" s="49"/>
      <c r="F147" s="50"/>
    </row>
    <row r="148" spans="1:6" s="46" customFormat="1" ht="14.25" customHeight="1" x14ac:dyDescent="0.2">
      <c r="A148" s="51">
        <v>1</v>
      </c>
      <c r="B148" s="52" t="str">
        <f>Asumsi!C146</f>
        <v>Tenaga Kebersihan</v>
      </c>
      <c r="C148" s="53" t="str">
        <f>C182</f>
        <v>OH</v>
      </c>
      <c r="D148" s="85">
        <f>Asumsi!E146</f>
        <v>60</v>
      </c>
      <c r="E148" s="81">
        <f>'Harga Dasar'!D7</f>
        <v>72000</v>
      </c>
      <c r="F148" s="30">
        <f t="shared" ref="F148:F149" si="4">E148*D148</f>
        <v>4320000</v>
      </c>
    </row>
    <row r="149" spans="1:6" s="46" customFormat="1" ht="14.25" customHeight="1" x14ac:dyDescent="0.2">
      <c r="A149" s="57">
        <v>2</v>
      </c>
      <c r="B149" s="52" t="str">
        <f>Asumsi!C148</f>
        <v>Tenaga Keamanan</v>
      </c>
      <c r="C149" s="53" t="str">
        <f>C183</f>
        <v>OH</v>
      </c>
      <c r="D149" s="85">
        <f>Asumsi!E148</f>
        <v>270</v>
      </c>
      <c r="E149" s="55">
        <f>E148</f>
        <v>72000</v>
      </c>
      <c r="F149" s="30">
        <f t="shared" si="4"/>
        <v>19440000</v>
      </c>
    </row>
    <row r="150" spans="1:6" s="46" customFormat="1" ht="14.25" customHeight="1" x14ac:dyDescent="0.2">
      <c r="A150" s="19"/>
      <c r="B150" s="1039" t="s">
        <v>34</v>
      </c>
      <c r="C150" s="1039"/>
      <c r="D150" s="1039"/>
      <c r="E150" s="1039"/>
      <c r="F150" s="31">
        <f>F149+F148</f>
        <v>23760000</v>
      </c>
    </row>
    <row r="151" spans="1:6" s="46" customFormat="1" ht="14.25" customHeight="1" x14ac:dyDescent="0.2">
      <c r="A151" s="48" t="s">
        <v>31</v>
      </c>
      <c r="B151" s="49" t="s">
        <v>29</v>
      </c>
      <c r="C151" s="49"/>
      <c r="D151" s="49"/>
      <c r="E151" s="49"/>
      <c r="F151" s="50"/>
    </row>
    <row r="152" spans="1:6" s="46" customFormat="1" ht="14.25" customHeight="1" x14ac:dyDescent="0.2">
      <c r="A152" s="51">
        <v>1</v>
      </c>
      <c r="B152" s="52" t="str">
        <f>Asumsi!C142</f>
        <v xml:space="preserve">Konsumsi Rutin </v>
      </c>
      <c r="C152" s="53" t="str">
        <f>Asumsi!F142</f>
        <v>Ls</v>
      </c>
      <c r="D152" s="80">
        <f>Asumsi!E142</f>
        <v>1</v>
      </c>
      <c r="E152" s="81">
        <f>'Harga Dasar'!I28</f>
        <v>2250000</v>
      </c>
      <c r="F152" s="56">
        <f>E152*D152</f>
        <v>2250000</v>
      </c>
    </row>
    <row r="153" spans="1:6" s="46" customFormat="1" ht="14.25" customHeight="1" x14ac:dyDescent="0.2">
      <c r="A153" s="51">
        <v>2</v>
      </c>
      <c r="B153" s="52" t="s">
        <v>632</v>
      </c>
      <c r="C153" s="53" t="str">
        <f>Asumsi!F143</f>
        <v>Ls</v>
      </c>
      <c r="D153" s="80">
        <f>Asumsi!E143</f>
        <v>1</v>
      </c>
      <c r="E153" s="81">
        <f>'Harga Dasar'!I21</f>
        <v>1250000</v>
      </c>
      <c r="F153" s="56">
        <f>E153*D153</f>
        <v>1250000</v>
      </c>
    </row>
    <row r="154" spans="1:6" s="46" customFormat="1" ht="14.25" customHeight="1" x14ac:dyDescent="0.2">
      <c r="A154" s="51">
        <v>3</v>
      </c>
      <c r="B154" s="52" t="str">
        <f>Asumsi!C144</f>
        <v xml:space="preserve">ATK Lainnya </v>
      </c>
      <c r="C154" s="53" t="str">
        <f>C152</f>
        <v>Ls</v>
      </c>
      <c r="D154" s="80">
        <f>Asumsi!E144</f>
        <v>1</v>
      </c>
      <c r="E154" s="81">
        <f>'Harga Dasar'!I29</f>
        <v>600000</v>
      </c>
      <c r="F154" s="56">
        <f>E154*D154</f>
        <v>600000</v>
      </c>
    </row>
    <row r="155" spans="1:6" s="46" customFormat="1" ht="14.25" customHeight="1" x14ac:dyDescent="0.2">
      <c r="A155" s="51">
        <v>4</v>
      </c>
      <c r="B155" s="52" t="str">
        <f>Asumsi!C145</f>
        <v>Peralatan Kebersihan</v>
      </c>
      <c r="C155" s="53" t="str">
        <f>C154</f>
        <v>Ls</v>
      </c>
      <c r="D155" s="80">
        <f>Asumsi!E145</f>
        <v>1</v>
      </c>
      <c r="E155" s="81">
        <f>'Harga Dasar'!I30</f>
        <v>150000</v>
      </c>
      <c r="F155" s="56">
        <f>E155*D155</f>
        <v>150000</v>
      </c>
    </row>
    <row r="156" spans="1:6" s="46" customFormat="1" ht="14.25" customHeight="1" x14ac:dyDescent="0.2">
      <c r="A156" s="51">
        <v>5</v>
      </c>
      <c r="B156" s="52" t="s">
        <v>396</v>
      </c>
      <c r="C156" s="53" t="s">
        <v>106</v>
      </c>
      <c r="D156" s="80">
        <v>1</v>
      </c>
      <c r="E156" s="81">
        <f>'Harga Dasar'!I20</f>
        <v>1700000</v>
      </c>
      <c r="F156" s="56">
        <f>E156*D156</f>
        <v>1700000</v>
      </c>
    </row>
    <row r="157" spans="1:6" s="46" customFormat="1" ht="14.25" customHeight="1" x14ac:dyDescent="0.2">
      <c r="A157" s="19"/>
      <c r="B157" s="1039" t="s">
        <v>35</v>
      </c>
      <c r="C157" s="1039"/>
      <c r="D157" s="1039"/>
      <c r="E157" s="1039"/>
      <c r="F157" s="31">
        <f>SUM(F152:F156)</f>
        <v>5950000</v>
      </c>
    </row>
    <row r="158" spans="1:6" s="46" customFormat="1" ht="14.25" customHeight="1" x14ac:dyDescent="0.2">
      <c r="A158" s="48" t="s">
        <v>32</v>
      </c>
      <c r="B158" s="49" t="s">
        <v>30</v>
      </c>
      <c r="C158" s="49"/>
      <c r="D158" s="49"/>
      <c r="E158" s="49"/>
      <c r="F158" s="50"/>
    </row>
    <row r="159" spans="1:6" s="46" customFormat="1" ht="14.25" customHeight="1" x14ac:dyDescent="0.2">
      <c r="A159" s="57"/>
      <c r="B159" s="58"/>
      <c r="C159" s="58"/>
      <c r="D159" s="83"/>
      <c r="E159" s="67"/>
      <c r="F159" s="84"/>
    </row>
    <row r="160" spans="1:6" s="46" customFormat="1" ht="14.25" customHeight="1" x14ac:dyDescent="0.2">
      <c r="A160" s="19"/>
      <c r="B160" s="1039" t="s">
        <v>36</v>
      </c>
      <c r="C160" s="1039"/>
      <c r="D160" s="1039"/>
      <c r="E160" s="1039"/>
      <c r="F160" s="90">
        <v>0</v>
      </c>
    </row>
    <row r="161" spans="1:6" s="46" customFormat="1" ht="14.25" customHeight="1" thickBot="1" x14ac:dyDescent="0.25">
      <c r="A161" s="20"/>
      <c r="B161" s="1040" t="s">
        <v>33</v>
      </c>
      <c r="C161" s="1040"/>
      <c r="D161" s="1040"/>
      <c r="E161" s="1040"/>
      <c r="F161" s="44">
        <f>F160+F157+F150</f>
        <v>29710000</v>
      </c>
    </row>
    <row r="162" spans="1:6" s="46" customFormat="1" ht="14.25" customHeight="1" x14ac:dyDescent="0.2">
      <c r="A162" s="8"/>
      <c r="B162" s="7"/>
      <c r="C162" s="7"/>
      <c r="D162" s="7"/>
      <c r="E162" s="7"/>
      <c r="F162" s="34"/>
    </row>
    <row r="163" spans="1:6" s="46" customFormat="1" ht="14.25" customHeight="1" x14ac:dyDescent="0.2">
      <c r="A163" s="75" t="s">
        <v>621</v>
      </c>
      <c r="B163" s="88" t="str">
        <f>Asumsi!C151</f>
        <v>Piket Operasi</v>
      </c>
      <c r="C163" s="75"/>
      <c r="D163" s="75"/>
      <c r="E163" s="75"/>
      <c r="F163" s="89"/>
    </row>
    <row r="164" spans="1:6" s="46" customFormat="1" ht="14.25" customHeight="1" x14ac:dyDescent="0.2">
      <c r="A164" s="1046" t="s">
        <v>21</v>
      </c>
      <c r="B164" s="1048" t="s">
        <v>22</v>
      </c>
      <c r="C164" s="1048" t="s">
        <v>23</v>
      </c>
      <c r="D164" s="1048" t="s">
        <v>24</v>
      </c>
      <c r="E164" s="277" t="s">
        <v>25</v>
      </c>
      <c r="F164" s="77" t="s">
        <v>26</v>
      </c>
    </row>
    <row r="165" spans="1:6" s="47" customFormat="1" ht="14.25" customHeight="1" x14ac:dyDescent="0.2">
      <c r="A165" s="1042"/>
      <c r="B165" s="1044"/>
      <c r="C165" s="1044"/>
      <c r="D165" s="1044"/>
      <c r="E165" s="276" t="s">
        <v>27</v>
      </c>
      <c r="F165" s="158" t="s">
        <v>27</v>
      </c>
    </row>
    <row r="166" spans="1:6" s="46" customFormat="1" ht="14.25" customHeight="1" x14ac:dyDescent="0.2">
      <c r="A166" s="48" t="s">
        <v>20</v>
      </c>
      <c r="B166" s="49" t="s">
        <v>28</v>
      </c>
      <c r="C166" s="49"/>
      <c r="D166" s="49"/>
      <c r="E166" s="49"/>
      <c r="F166" s="50"/>
    </row>
    <row r="167" spans="1:6" s="46" customFormat="1" ht="14.25" customHeight="1" x14ac:dyDescent="0.2">
      <c r="A167" s="51">
        <v>1</v>
      </c>
      <c r="B167" s="52" t="str">
        <f>Asumsi!C167</f>
        <v>Petugas</v>
      </c>
      <c r="C167" s="52" t="s">
        <v>37</v>
      </c>
      <c r="D167" s="85">
        <f>Asumsi!E167</f>
        <v>2</v>
      </c>
      <c r="E167" s="81">
        <f>'Harga Dasar'!D6</f>
        <v>112000</v>
      </c>
      <c r="F167" s="30">
        <f t="shared" ref="F167:F168" si="5">E167*D167</f>
        <v>224000</v>
      </c>
    </row>
    <row r="168" spans="1:6" s="46" customFormat="1" ht="14.25" customHeight="1" x14ac:dyDescent="0.2">
      <c r="A168" s="57">
        <v>2</v>
      </c>
      <c r="B168" s="52" t="str">
        <f>Asumsi!C168</f>
        <v>Tenaga</v>
      </c>
      <c r="C168" s="52" t="s">
        <v>37</v>
      </c>
      <c r="D168" s="85">
        <f>Asumsi!E168</f>
        <v>2</v>
      </c>
      <c r="E168" s="55">
        <f>'Harga Dasar'!D7</f>
        <v>72000</v>
      </c>
      <c r="F168" s="30">
        <f t="shared" si="5"/>
        <v>144000</v>
      </c>
    </row>
    <row r="169" spans="1:6" s="46" customFormat="1" ht="14.25" customHeight="1" x14ac:dyDescent="0.2">
      <c r="A169" s="19"/>
      <c r="B169" s="1039" t="s">
        <v>34</v>
      </c>
      <c r="C169" s="1039"/>
      <c r="D169" s="1039"/>
      <c r="E169" s="1039"/>
      <c r="F169" s="31">
        <f>F168+F167</f>
        <v>368000</v>
      </c>
    </row>
    <row r="170" spans="1:6" s="46" customFormat="1" ht="14.25" customHeight="1" x14ac:dyDescent="0.2">
      <c r="A170" s="48" t="s">
        <v>31</v>
      </c>
      <c r="B170" s="49" t="s">
        <v>29</v>
      </c>
      <c r="C170" s="49"/>
      <c r="D170" s="49"/>
      <c r="E170" s="49"/>
      <c r="F170" s="50"/>
    </row>
    <row r="171" spans="1:6" s="46" customFormat="1" ht="14.25" customHeight="1" x14ac:dyDescent="0.2">
      <c r="A171" s="51">
        <v>1</v>
      </c>
      <c r="B171" s="52" t="s">
        <v>232</v>
      </c>
      <c r="C171" s="53" t="s">
        <v>107</v>
      </c>
      <c r="D171" s="80">
        <f>Asumsi!E170+Asumsi!E171</f>
        <v>0.35454545454545455</v>
      </c>
      <c r="E171" s="81">
        <f>'Harga Dasar'!I6</f>
        <v>9400</v>
      </c>
      <c r="F171" s="56">
        <f>E171*D171</f>
        <v>3332.727272727273</v>
      </c>
    </row>
    <row r="172" spans="1:6" s="46" customFormat="1" ht="14.25" customHeight="1" x14ac:dyDescent="0.2">
      <c r="A172" s="19"/>
      <c r="B172" s="1039" t="s">
        <v>35</v>
      </c>
      <c r="C172" s="1039"/>
      <c r="D172" s="1039"/>
      <c r="E172" s="1039"/>
      <c r="F172" s="31">
        <f>SUM(F171:F171)</f>
        <v>3332.727272727273</v>
      </c>
    </row>
    <row r="173" spans="1:6" s="46" customFormat="1" ht="14.25" customHeight="1" x14ac:dyDescent="0.2">
      <c r="A173" s="48" t="s">
        <v>32</v>
      </c>
      <c r="B173" s="49" t="s">
        <v>30</v>
      </c>
      <c r="C173" s="49"/>
      <c r="D173" s="49"/>
      <c r="E173" s="49"/>
      <c r="F173" s="50"/>
    </row>
    <row r="174" spans="1:6" s="46" customFormat="1" ht="14.25" customHeight="1" x14ac:dyDescent="0.2">
      <c r="A174" s="57"/>
      <c r="B174" s="58" t="str">
        <f>Asumsi!C172</f>
        <v>Perlengkapan K3</v>
      </c>
      <c r="C174" s="58" t="s">
        <v>41</v>
      </c>
      <c r="D174" s="83">
        <f>Asumsi!E172</f>
        <v>1.0958904109589041E-2</v>
      </c>
      <c r="E174" s="67">
        <f>'Harga Dasar'!I13</f>
        <v>0</v>
      </c>
      <c r="F174" s="84">
        <f>E174*D174</f>
        <v>0</v>
      </c>
    </row>
    <row r="175" spans="1:6" s="46" customFormat="1" ht="14.25" customHeight="1" x14ac:dyDescent="0.2">
      <c r="A175" s="19"/>
      <c r="B175" s="1039" t="s">
        <v>36</v>
      </c>
      <c r="C175" s="1039"/>
      <c r="D175" s="1039"/>
      <c r="E175" s="1039"/>
      <c r="F175" s="90">
        <f>F174</f>
        <v>0</v>
      </c>
    </row>
    <row r="176" spans="1:6" s="46" customFormat="1" ht="14.25" customHeight="1" thickBot="1" x14ac:dyDescent="0.25">
      <c r="A176" s="20"/>
      <c r="B176" s="1040" t="s">
        <v>33</v>
      </c>
      <c r="C176" s="1040"/>
      <c r="D176" s="1040"/>
      <c r="E176" s="1040"/>
      <c r="F176" s="44">
        <f>F175+F172+F169</f>
        <v>371332.72727272729</v>
      </c>
    </row>
    <row r="177" spans="1:6" s="46" customFormat="1" ht="14.25" customHeight="1" x14ac:dyDescent="0.2">
      <c r="A177" s="8"/>
      <c r="B177" s="7"/>
      <c r="C177" s="7"/>
      <c r="D177" s="7"/>
      <c r="E177" s="7"/>
      <c r="F177" s="34"/>
    </row>
    <row r="178" spans="1:6" s="46" customFormat="1" ht="14.25" customHeight="1" x14ac:dyDescent="0.2">
      <c r="A178" s="75" t="s">
        <v>622</v>
      </c>
      <c r="B178" s="88" t="s">
        <v>273</v>
      </c>
      <c r="C178" s="75"/>
      <c r="D178" s="75"/>
      <c r="E178" s="75"/>
      <c r="F178" s="89"/>
    </row>
    <row r="179" spans="1:6" s="46" customFormat="1" ht="14.25" customHeight="1" x14ac:dyDescent="0.2">
      <c r="A179" s="1046" t="s">
        <v>21</v>
      </c>
      <c r="B179" s="1048" t="s">
        <v>22</v>
      </c>
      <c r="C179" s="1048" t="s">
        <v>23</v>
      </c>
      <c r="D179" s="1048" t="s">
        <v>24</v>
      </c>
      <c r="E179" s="38" t="s">
        <v>25</v>
      </c>
      <c r="F179" s="77" t="s">
        <v>26</v>
      </c>
    </row>
    <row r="180" spans="1:6" s="46" customFormat="1" ht="14.25" customHeight="1" x14ac:dyDescent="0.2">
      <c r="A180" s="1042"/>
      <c r="B180" s="1044"/>
      <c r="C180" s="1044"/>
      <c r="D180" s="1044"/>
      <c r="E180" s="35" t="s">
        <v>27</v>
      </c>
      <c r="F180" s="2" t="s">
        <v>27</v>
      </c>
    </row>
    <row r="181" spans="1:6" s="46" customFormat="1" ht="14.25" customHeight="1" x14ac:dyDescent="0.2">
      <c r="A181" s="48" t="s">
        <v>20</v>
      </c>
      <c r="B181" s="49" t="s">
        <v>28</v>
      </c>
      <c r="C181" s="49"/>
      <c r="D181" s="49"/>
      <c r="E181" s="49"/>
      <c r="F181" s="50"/>
    </row>
    <row r="182" spans="1:6" s="46" customFormat="1" ht="14.25" customHeight="1" x14ac:dyDescent="0.2">
      <c r="A182" s="51">
        <v>1</v>
      </c>
      <c r="B182" s="52" t="str">
        <f>Asumsi!C179</f>
        <v>Petugas OP Bendungan</v>
      </c>
      <c r="C182" s="52" t="str">
        <f>Asumsi!F193</f>
        <v>OH</v>
      </c>
      <c r="D182" s="85">
        <f>Asumsi!E193</f>
        <v>30</v>
      </c>
      <c r="E182" s="81">
        <f>'Harga Dasar'!D6</f>
        <v>112000</v>
      </c>
      <c r="F182" s="30">
        <f t="shared" ref="F182:F183" si="6">E182*D182</f>
        <v>3360000</v>
      </c>
    </row>
    <row r="183" spans="1:6" s="76" customFormat="1" ht="14.25" customHeight="1" x14ac:dyDescent="0.2">
      <c r="A183" s="57">
        <v>2</v>
      </c>
      <c r="B183" s="52" t="str">
        <f>Asumsi!C180</f>
        <v>Tenaga</v>
      </c>
      <c r="C183" s="52" t="str">
        <f>Asumsi!F194</f>
        <v>OH</v>
      </c>
      <c r="D183" s="85">
        <f>Asumsi!E194</f>
        <v>180</v>
      </c>
      <c r="E183" s="55">
        <f>'Harga Dasar'!D7</f>
        <v>72000</v>
      </c>
      <c r="F183" s="30">
        <f t="shared" si="6"/>
        <v>12960000</v>
      </c>
    </row>
    <row r="184" spans="1:6" s="46" customFormat="1" ht="14.25" customHeight="1" x14ac:dyDescent="0.2">
      <c r="A184" s="19"/>
      <c r="B184" s="1039" t="s">
        <v>34</v>
      </c>
      <c r="C184" s="1039"/>
      <c r="D184" s="1039"/>
      <c r="E184" s="1039"/>
      <c r="F184" s="31">
        <f>F183+F182</f>
        <v>16320000</v>
      </c>
    </row>
    <row r="185" spans="1:6" s="46" customFormat="1" ht="14.25" customHeight="1" x14ac:dyDescent="0.2">
      <c r="A185" s="48" t="s">
        <v>31</v>
      </c>
      <c r="B185" s="49" t="s">
        <v>29</v>
      </c>
      <c r="C185" s="49"/>
      <c r="D185" s="49"/>
      <c r="E185" s="49"/>
      <c r="F185" s="50"/>
    </row>
    <row r="186" spans="1:6" s="46" customFormat="1" ht="14.25" customHeight="1" x14ac:dyDescent="0.2">
      <c r="A186" s="51">
        <v>1</v>
      </c>
      <c r="B186" s="52" t="str">
        <f>Asumsi!C197</f>
        <v>BBM Roda 4</v>
      </c>
      <c r="C186" s="53" t="str">
        <f>Asumsi!F197</f>
        <v>liter</v>
      </c>
      <c r="D186" s="80">
        <f>Asumsi!E197+Asumsi!E196</f>
        <v>3.7636363636363637</v>
      </c>
      <c r="E186" s="81">
        <f>'Harga Dasar'!I6</f>
        <v>9400</v>
      </c>
      <c r="F186" s="56">
        <f>E186*D186</f>
        <v>35378.181818181816</v>
      </c>
    </row>
    <row r="187" spans="1:6" s="46" customFormat="1" ht="14.25" customHeight="1" x14ac:dyDescent="0.2">
      <c r="A187" s="19"/>
      <c r="B187" s="1039" t="s">
        <v>35</v>
      </c>
      <c r="C187" s="1039"/>
      <c r="D187" s="1039"/>
      <c r="E187" s="1039"/>
      <c r="F187" s="31">
        <f>SUM(F186:F186)</f>
        <v>35378.181818181816</v>
      </c>
    </row>
    <row r="188" spans="1:6" s="46" customFormat="1" ht="14.25" customHeight="1" x14ac:dyDescent="0.2">
      <c r="A188" s="48" t="s">
        <v>32</v>
      </c>
      <c r="B188" s="49" t="s">
        <v>30</v>
      </c>
      <c r="C188" s="49"/>
      <c r="D188" s="49"/>
      <c r="E188" s="49"/>
      <c r="F188" s="50"/>
    </row>
    <row r="189" spans="1:6" s="46" customFormat="1" ht="14.25" customHeight="1" x14ac:dyDescent="0.2">
      <c r="A189" s="57"/>
      <c r="B189" s="58"/>
      <c r="C189" s="58"/>
      <c r="D189" s="83"/>
      <c r="E189" s="67"/>
      <c r="F189" s="84"/>
    </row>
    <row r="190" spans="1:6" s="46" customFormat="1" ht="14.25" customHeight="1" x14ac:dyDescent="0.2">
      <c r="A190" s="19"/>
      <c r="B190" s="1039" t="s">
        <v>36</v>
      </c>
      <c r="C190" s="1039"/>
      <c r="D190" s="1039"/>
      <c r="E190" s="1039"/>
      <c r="F190" s="90">
        <v>0</v>
      </c>
    </row>
    <row r="191" spans="1:6" s="46" customFormat="1" ht="14.25" customHeight="1" thickBot="1" x14ac:dyDescent="0.25">
      <c r="A191" s="20"/>
      <c r="B191" s="1040" t="s">
        <v>33</v>
      </c>
      <c r="C191" s="1040"/>
      <c r="D191" s="1040"/>
      <c r="E191" s="1040"/>
      <c r="F191" s="44">
        <f>F190+F187+F184</f>
        <v>16355378.181818182</v>
      </c>
    </row>
    <row r="192" spans="1:6" s="46" customFormat="1" ht="14.25" customHeight="1" x14ac:dyDescent="0.2">
      <c r="A192" s="8"/>
      <c r="B192" s="7"/>
      <c r="C192" s="7"/>
      <c r="D192" s="7"/>
      <c r="E192" s="7"/>
      <c r="F192" s="34"/>
    </row>
    <row r="193" spans="1:6" s="46" customFormat="1" ht="14.25" customHeight="1" thickBot="1" x14ac:dyDescent="0.3">
      <c r="A193" s="78" t="s">
        <v>626</v>
      </c>
      <c r="B193" s="78" t="s">
        <v>486</v>
      </c>
      <c r="C193" s="79"/>
      <c r="D193" s="79"/>
      <c r="E193" s="79"/>
      <c r="F193" s="79"/>
    </row>
    <row r="194" spans="1:6" s="46" customFormat="1" ht="14.25" customHeight="1" x14ac:dyDescent="0.2">
      <c r="A194" s="1046" t="s">
        <v>21</v>
      </c>
      <c r="B194" s="1048" t="s">
        <v>22</v>
      </c>
      <c r="C194" s="1048" t="s">
        <v>23</v>
      </c>
      <c r="D194" s="1048" t="s">
        <v>24</v>
      </c>
      <c r="E194" s="38" t="s">
        <v>25</v>
      </c>
      <c r="F194" s="77" t="s">
        <v>26</v>
      </c>
    </row>
    <row r="195" spans="1:6" s="46" customFormat="1" ht="14.25" customHeight="1" x14ac:dyDescent="0.2">
      <c r="A195" s="1042"/>
      <c r="B195" s="1044"/>
      <c r="C195" s="1044"/>
      <c r="D195" s="1044"/>
      <c r="E195" s="35" t="s">
        <v>27</v>
      </c>
      <c r="F195" s="2" t="s">
        <v>27</v>
      </c>
    </row>
    <row r="196" spans="1:6" s="46" customFormat="1" ht="14.25" customHeight="1" x14ac:dyDescent="0.2">
      <c r="A196" s="48" t="s">
        <v>20</v>
      </c>
      <c r="B196" s="49" t="s">
        <v>28</v>
      </c>
      <c r="C196" s="49"/>
      <c r="D196" s="49"/>
      <c r="E196" s="49"/>
      <c r="F196" s="50"/>
    </row>
    <row r="197" spans="1:6" s="46" customFormat="1" ht="14.25" customHeight="1" x14ac:dyDescent="0.2">
      <c r="A197" s="51">
        <v>1</v>
      </c>
      <c r="B197" s="52" t="str">
        <f>Asumsi!C204</f>
        <v>Tenaga Ahli OP Bendungan</v>
      </c>
      <c r="C197" s="53" t="s">
        <v>278</v>
      </c>
      <c r="D197" s="80">
        <f>Asumsi!E204</f>
        <v>2</v>
      </c>
      <c r="E197" s="55">
        <f>'Harga Dasar'!D12</f>
        <v>10000000</v>
      </c>
      <c r="F197" s="56">
        <f>E197*D197</f>
        <v>20000000</v>
      </c>
    </row>
    <row r="198" spans="1:6" s="46" customFormat="1" ht="14.25" customHeight="1" x14ac:dyDescent="0.2">
      <c r="A198" s="51">
        <v>2</v>
      </c>
      <c r="B198" s="52" t="str">
        <f>Asumsi!C205</f>
        <v>Asisten Tenaga Ahli OP Bendungan</v>
      </c>
      <c r="C198" s="53" t="s">
        <v>278</v>
      </c>
      <c r="D198" s="80">
        <f>Asumsi!E205</f>
        <v>2</v>
      </c>
      <c r="E198" s="55">
        <f>'Harga Dasar'!D13</f>
        <v>7500000</v>
      </c>
      <c r="F198" s="56">
        <f>E198*D198</f>
        <v>15000000</v>
      </c>
    </row>
    <row r="199" spans="1:6" s="46" customFormat="1" ht="14.25" customHeight="1" x14ac:dyDescent="0.2">
      <c r="A199" s="57">
        <v>3</v>
      </c>
      <c r="B199" s="52" t="str">
        <f>Asumsi!C206</f>
        <v>Operator Komputer</v>
      </c>
      <c r="C199" s="59" t="s">
        <v>278</v>
      </c>
      <c r="D199" s="80">
        <f>Asumsi!E206</f>
        <v>2</v>
      </c>
      <c r="E199" s="55">
        <f>'Harga Dasar'!D14</f>
        <v>5000000</v>
      </c>
      <c r="F199" s="62">
        <f>E199*D199</f>
        <v>10000000</v>
      </c>
    </row>
    <row r="200" spans="1:6" s="46" customFormat="1" ht="14.25" customHeight="1" x14ac:dyDescent="0.2">
      <c r="A200" s="19"/>
      <c r="B200" s="1039" t="s">
        <v>34</v>
      </c>
      <c r="C200" s="1039"/>
      <c r="D200" s="1039"/>
      <c r="E200" s="1039"/>
      <c r="F200" s="31">
        <f>F199+F197+F198</f>
        <v>45000000</v>
      </c>
    </row>
    <row r="201" spans="1:6" s="46" customFormat="1" ht="14.25" customHeight="1" x14ac:dyDescent="0.2">
      <c r="A201" s="48" t="s">
        <v>31</v>
      </c>
      <c r="B201" s="49" t="s">
        <v>29</v>
      </c>
      <c r="C201" s="49"/>
      <c r="D201" s="49"/>
      <c r="E201" s="49"/>
      <c r="F201" s="50"/>
    </row>
    <row r="202" spans="1:6" s="46" customFormat="1" ht="14.25" customHeight="1" x14ac:dyDescent="0.2">
      <c r="A202" s="51">
        <v>1</v>
      </c>
      <c r="B202" s="52" t="str">
        <f>Asumsi!C224</f>
        <v>Kertas</v>
      </c>
      <c r="C202" s="53" t="str">
        <f>Asumsi!F224</f>
        <v>Rim</v>
      </c>
      <c r="D202" s="80">
        <f>Asumsi!E224</f>
        <v>0.4</v>
      </c>
      <c r="E202" s="81">
        <f>'Harga Dasar'!I22</f>
        <v>45000</v>
      </c>
      <c r="F202" s="56">
        <f>E202*D202</f>
        <v>18000</v>
      </c>
    </row>
    <row r="203" spans="1:6" s="46" customFormat="1" ht="14.25" customHeight="1" x14ac:dyDescent="0.2">
      <c r="A203" s="51">
        <v>2</v>
      </c>
      <c r="B203" s="52" t="str">
        <f>Asumsi!C225</f>
        <v>Tinta</v>
      </c>
      <c r="C203" s="53" t="str">
        <f>Asumsi!F225</f>
        <v>botol (100 ml)</v>
      </c>
      <c r="D203" s="80">
        <f>Asumsi!E225</f>
        <v>0.02</v>
      </c>
      <c r="E203" s="81">
        <f>'Harga Dasar'!I24</f>
        <v>50000</v>
      </c>
      <c r="F203" s="56">
        <f>E203*D203</f>
        <v>1000</v>
      </c>
    </row>
    <row r="204" spans="1:6" s="46" customFormat="1" ht="14.25" customHeight="1" x14ac:dyDescent="0.2">
      <c r="A204" s="57">
        <v>3</v>
      </c>
      <c r="B204" s="52" t="str">
        <f>Asumsi!C226</f>
        <v>Catridge</v>
      </c>
      <c r="C204" s="53" t="str">
        <f>Asumsi!F226</f>
        <v>buah</v>
      </c>
      <c r="D204" s="80">
        <f>Asumsi!E226</f>
        <v>0.90909090909090906</v>
      </c>
      <c r="E204" s="81">
        <f>'Harga Dasar'!I25</f>
        <v>220000</v>
      </c>
      <c r="F204" s="56">
        <f>E204*D204</f>
        <v>200000</v>
      </c>
    </row>
    <row r="205" spans="1:6" s="46" customFormat="1" ht="14.25" customHeight="1" x14ac:dyDescent="0.2">
      <c r="A205" s="19"/>
      <c r="B205" s="1039" t="s">
        <v>35</v>
      </c>
      <c r="C205" s="1039"/>
      <c r="D205" s="1039"/>
      <c r="E205" s="1039"/>
      <c r="F205" s="31">
        <f>SUM(F202:F204)</f>
        <v>219000</v>
      </c>
    </row>
    <row r="206" spans="1:6" s="46" customFormat="1" ht="14.25" customHeight="1" x14ac:dyDescent="0.2">
      <c r="A206" s="48" t="s">
        <v>32</v>
      </c>
      <c r="B206" s="49" t="s">
        <v>30</v>
      </c>
      <c r="C206" s="49"/>
      <c r="D206" s="49"/>
      <c r="E206" s="49"/>
      <c r="F206" s="50"/>
    </row>
    <row r="207" spans="1:6" s="46" customFormat="1" ht="14.25" customHeight="1" x14ac:dyDescent="0.2">
      <c r="A207" s="57"/>
      <c r="B207" s="58"/>
      <c r="C207" s="58"/>
      <c r="D207" s="83"/>
      <c r="E207" s="67"/>
      <c r="F207" s="84"/>
    </row>
    <row r="208" spans="1:6" s="46" customFormat="1" ht="14.25" customHeight="1" x14ac:dyDescent="0.2">
      <c r="A208" s="19"/>
      <c r="B208" s="1039" t="s">
        <v>36</v>
      </c>
      <c r="C208" s="1039"/>
      <c r="D208" s="1039"/>
      <c r="E208" s="1039"/>
      <c r="F208" s="32">
        <v>0</v>
      </c>
    </row>
    <row r="209" spans="1:6" s="46" customFormat="1" ht="14.25" customHeight="1" thickBot="1" x14ac:dyDescent="0.25">
      <c r="A209" s="20"/>
      <c r="B209" s="1040" t="s">
        <v>33</v>
      </c>
      <c r="C209" s="1040"/>
      <c r="D209" s="1040"/>
      <c r="E209" s="1040"/>
      <c r="F209" s="44">
        <f>F208+F205+F200</f>
        <v>45219000</v>
      </c>
    </row>
    <row r="210" spans="1:6" s="46" customFormat="1" ht="14.25" customHeight="1" x14ac:dyDescent="0.2">
      <c r="A210" s="8"/>
      <c r="B210" s="7"/>
      <c r="C210" s="7"/>
      <c r="D210" s="7"/>
      <c r="E210" s="7"/>
      <c r="F210" s="34"/>
    </row>
    <row r="211" spans="1:6" s="46" customFormat="1" ht="14.25" customHeight="1" thickBot="1" x14ac:dyDescent="0.3">
      <c r="A211" s="78" t="s">
        <v>627</v>
      </c>
      <c r="B211" s="78" t="s">
        <v>148</v>
      </c>
      <c r="C211" s="79"/>
      <c r="D211" s="79"/>
      <c r="E211" s="79"/>
      <c r="F211" s="79"/>
    </row>
    <row r="212" spans="1:6" s="46" customFormat="1" ht="14.25" customHeight="1" x14ac:dyDescent="0.2">
      <c r="A212" s="1046" t="s">
        <v>21</v>
      </c>
      <c r="B212" s="1048" t="s">
        <v>22</v>
      </c>
      <c r="C212" s="1048" t="s">
        <v>23</v>
      </c>
      <c r="D212" s="1048" t="s">
        <v>24</v>
      </c>
      <c r="E212" s="38" t="s">
        <v>25</v>
      </c>
      <c r="F212" s="77" t="s">
        <v>26</v>
      </c>
    </row>
    <row r="213" spans="1:6" s="46" customFormat="1" ht="14.25" customHeight="1" x14ac:dyDescent="0.2">
      <c r="A213" s="1042"/>
      <c r="B213" s="1044"/>
      <c r="C213" s="1044"/>
      <c r="D213" s="1044"/>
      <c r="E213" s="35" t="s">
        <v>27</v>
      </c>
      <c r="F213" s="2" t="s">
        <v>27</v>
      </c>
    </row>
    <row r="214" spans="1:6" x14ac:dyDescent="0.2">
      <c r="A214" s="48" t="s">
        <v>20</v>
      </c>
      <c r="B214" s="49" t="s">
        <v>28</v>
      </c>
      <c r="C214" s="49"/>
      <c r="D214" s="49"/>
      <c r="E214" s="49"/>
      <c r="F214" s="50"/>
    </row>
    <row r="215" spans="1:6" x14ac:dyDescent="0.2">
      <c r="A215" s="57"/>
      <c r="B215" s="52"/>
      <c r="C215" s="59"/>
      <c r="D215" s="80"/>
      <c r="E215" s="55"/>
      <c r="F215" s="62"/>
    </row>
    <row r="216" spans="1:6" x14ac:dyDescent="0.2">
      <c r="A216" s="19"/>
      <c r="B216" s="1039" t="s">
        <v>34</v>
      </c>
      <c r="C216" s="1039"/>
      <c r="D216" s="1039"/>
      <c r="E216" s="1039"/>
      <c r="F216" s="31">
        <f>F215</f>
        <v>0</v>
      </c>
    </row>
    <row r="217" spans="1:6" s="76" customFormat="1" x14ac:dyDescent="0.2">
      <c r="A217" s="48" t="s">
        <v>31</v>
      </c>
      <c r="B217" s="49" t="s">
        <v>29</v>
      </c>
      <c r="C217" s="49"/>
      <c r="D217" s="49"/>
      <c r="E217" s="49"/>
      <c r="F217" s="50"/>
    </row>
    <row r="218" spans="1:6" x14ac:dyDescent="0.2">
      <c r="A218" s="51">
        <v>1</v>
      </c>
      <c r="B218" s="52" t="str">
        <f>Asumsi!C233</f>
        <v>Konsumsi Rapat Internal</v>
      </c>
      <c r="C218" s="53" t="str">
        <f>Asumsi!F233</f>
        <v>Buah</v>
      </c>
      <c r="D218" s="80">
        <f>Asumsi!E233</f>
        <v>8</v>
      </c>
      <c r="E218" s="81">
        <f>'Harga Dasar'!I27</f>
        <v>15000</v>
      </c>
      <c r="F218" s="56">
        <f>E218*D218</f>
        <v>120000</v>
      </c>
    </row>
    <row r="219" spans="1:6" x14ac:dyDescent="0.2">
      <c r="A219" s="19"/>
      <c r="B219" s="1039" t="s">
        <v>35</v>
      </c>
      <c r="C219" s="1039"/>
      <c r="D219" s="1039"/>
      <c r="E219" s="1039"/>
      <c r="F219" s="31">
        <f>SUM(F218:F218)</f>
        <v>120000</v>
      </c>
    </row>
    <row r="220" spans="1:6" x14ac:dyDescent="0.2">
      <c r="A220" s="48" t="s">
        <v>32</v>
      </c>
      <c r="B220" s="49" t="s">
        <v>30</v>
      </c>
      <c r="C220" s="49"/>
      <c r="D220" s="49"/>
      <c r="E220" s="49"/>
      <c r="F220" s="50"/>
    </row>
    <row r="221" spans="1:6" x14ac:dyDescent="0.2">
      <c r="A221" s="57"/>
      <c r="B221" s="58"/>
      <c r="C221" s="58"/>
      <c r="D221" s="83"/>
      <c r="E221" s="67"/>
      <c r="F221" s="84"/>
    </row>
    <row r="222" spans="1:6" x14ac:dyDescent="0.2">
      <c r="A222" s="19"/>
      <c r="B222" s="1039" t="s">
        <v>36</v>
      </c>
      <c r="C222" s="1039"/>
      <c r="D222" s="1039"/>
      <c r="E222" s="1039"/>
      <c r="F222" s="90">
        <v>0</v>
      </c>
    </row>
    <row r="223" spans="1:6" ht="13.5" thickBot="1" x14ac:dyDescent="0.25">
      <c r="A223" s="20"/>
      <c r="B223" s="1040" t="s">
        <v>33</v>
      </c>
      <c r="C223" s="1040"/>
      <c r="D223" s="1040"/>
      <c r="E223" s="1040"/>
      <c r="F223" s="44">
        <f>F222+F219+F216</f>
        <v>120000</v>
      </c>
    </row>
    <row r="224" spans="1:6" x14ac:dyDescent="0.2">
      <c r="A224" s="8"/>
      <c r="B224" s="7"/>
      <c r="C224" s="7"/>
      <c r="D224" s="7"/>
      <c r="E224" s="7"/>
      <c r="F224" s="34"/>
    </row>
    <row r="225" spans="1:6" ht="13.5" thickBot="1" x14ac:dyDescent="0.25">
      <c r="A225" s="75" t="s">
        <v>629</v>
      </c>
      <c r="B225" s="88" t="s">
        <v>323</v>
      </c>
      <c r="C225" s="75"/>
      <c r="D225" s="75"/>
      <c r="E225" s="75"/>
      <c r="F225" s="89"/>
    </row>
    <row r="226" spans="1:6" x14ac:dyDescent="0.2">
      <c r="A226" s="1041" t="s">
        <v>21</v>
      </c>
      <c r="B226" s="1043" t="s">
        <v>22</v>
      </c>
      <c r="C226" s="1043" t="s">
        <v>23</v>
      </c>
      <c r="D226" s="1043" t="s">
        <v>24</v>
      </c>
      <c r="E226" s="36" t="s">
        <v>25</v>
      </c>
      <c r="F226" s="17" t="s">
        <v>26</v>
      </c>
    </row>
    <row r="227" spans="1:6" x14ac:dyDescent="0.2">
      <c r="A227" s="1042"/>
      <c r="B227" s="1044"/>
      <c r="C227" s="1044"/>
      <c r="D227" s="1044"/>
      <c r="E227" s="35" t="s">
        <v>27</v>
      </c>
      <c r="F227" s="2" t="s">
        <v>27</v>
      </c>
    </row>
    <row r="228" spans="1:6" x14ac:dyDescent="0.2">
      <c r="A228" s="18" t="s">
        <v>20</v>
      </c>
      <c r="B228" s="3" t="s">
        <v>28</v>
      </c>
      <c r="C228" s="3"/>
      <c r="D228" s="3"/>
      <c r="E228" s="3"/>
      <c r="F228" s="25"/>
    </row>
    <row r="229" spans="1:6" x14ac:dyDescent="0.2">
      <c r="A229" s="18">
        <v>1</v>
      </c>
      <c r="B229" s="3" t="str">
        <f>Asumsi!C245</f>
        <v>Golongan IV</v>
      </c>
      <c r="C229" s="3" t="s">
        <v>37</v>
      </c>
      <c r="D229" s="3">
        <v>1</v>
      </c>
      <c r="E229" s="15">
        <f>'Harga Dasar'!D18</f>
        <v>310000</v>
      </c>
      <c r="F229" s="30">
        <f>E229*D229</f>
        <v>310000</v>
      </c>
    </row>
    <row r="230" spans="1:6" x14ac:dyDescent="0.2">
      <c r="A230" s="18">
        <v>2</v>
      </c>
      <c r="B230" s="3" t="str">
        <f>Asumsi!C246</f>
        <v>Golongan III</v>
      </c>
      <c r="C230" s="3" t="s">
        <v>37</v>
      </c>
      <c r="D230" s="3">
        <v>1</v>
      </c>
      <c r="E230" s="15">
        <f>'Harga Dasar'!D19</f>
        <v>290000</v>
      </c>
      <c r="F230" s="30">
        <f t="shared" ref="F230:F232" si="7">E230*D230</f>
        <v>290000</v>
      </c>
    </row>
    <row r="231" spans="1:6" x14ac:dyDescent="0.2">
      <c r="A231" s="18">
        <v>3</v>
      </c>
      <c r="B231" s="3" t="str">
        <f>Asumsi!C247</f>
        <v>Golongan II</v>
      </c>
      <c r="C231" s="3" t="s">
        <v>37</v>
      </c>
      <c r="D231" s="3">
        <v>1</v>
      </c>
      <c r="E231" s="15">
        <f>'Harga Dasar'!D20</f>
        <v>270000</v>
      </c>
      <c r="F231" s="30">
        <f t="shared" si="7"/>
        <v>270000</v>
      </c>
    </row>
    <row r="232" spans="1:6" x14ac:dyDescent="0.2">
      <c r="A232" s="18">
        <v>4</v>
      </c>
      <c r="B232" s="3" t="str">
        <f>Asumsi!C248</f>
        <v>Golongan I</v>
      </c>
      <c r="C232" s="3" t="s">
        <v>37</v>
      </c>
      <c r="D232" s="3">
        <v>1</v>
      </c>
      <c r="E232" s="15">
        <f>'Harga Dasar'!D21</f>
        <v>250000</v>
      </c>
      <c r="F232" s="30">
        <f t="shared" si="7"/>
        <v>250000</v>
      </c>
    </row>
    <row r="233" spans="1:6" x14ac:dyDescent="0.2">
      <c r="A233" s="19"/>
      <c r="B233" s="1039" t="s">
        <v>34</v>
      </c>
      <c r="C233" s="1039"/>
      <c r="D233" s="1039"/>
      <c r="E233" s="1039"/>
      <c r="F233" s="87">
        <f>SUM(F229:F232)</f>
        <v>1120000</v>
      </c>
    </row>
    <row r="234" spans="1:6" x14ac:dyDescent="0.2">
      <c r="A234" s="18" t="s">
        <v>31</v>
      </c>
      <c r="B234" s="3" t="s">
        <v>29</v>
      </c>
      <c r="C234" s="3"/>
      <c r="D234" s="3"/>
      <c r="E234" s="3"/>
      <c r="F234" s="25"/>
    </row>
    <row r="235" spans="1:6" x14ac:dyDescent="0.2">
      <c r="A235" s="18">
        <v>1</v>
      </c>
      <c r="B235" s="3" t="str">
        <f>Asumsi!C249</f>
        <v>BBM</v>
      </c>
      <c r="C235" s="3" t="s">
        <v>38</v>
      </c>
      <c r="D235" s="4">
        <f>Asumsi!E249</f>
        <v>3.1399999999999997</v>
      </c>
      <c r="E235" s="15">
        <f>'Harga Dasar'!I6</f>
        <v>9400</v>
      </c>
      <c r="F235" s="30">
        <f>E235*D235</f>
        <v>29515.999999999996</v>
      </c>
    </row>
    <row r="236" spans="1:6" x14ac:dyDescent="0.2">
      <c r="A236" s="19"/>
      <c r="B236" s="1039" t="s">
        <v>35</v>
      </c>
      <c r="C236" s="1039"/>
      <c r="D236" s="1039"/>
      <c r="E236" s="1039"/>
      <c r="F236" s="86">
        <f>SUM(F235:F235)</f>
        <v>29515.999999999996</v>
      </c>
    </row>
    <row r="237" spans="1:6" x14ac:dyDescent="0.2">
      <c r="A237" s="18" t="s">
        <v>32</v>
      </c>
      <c r="B237" s="3" t="s">
        <v>30</v>
      </c>
      <c r="C237" s="3"/>
      <c r="D237" s="3"/>
      <c r="E237" s="3"/>
      <c r="F237" s="25"/>
    </row>
    <row r="238" spans="1:6" x14ac:dyDescent="0.2">
      <c r="A238" s="18"/>
      <c r="B238" s="3"/>
      <c r="C238" s="3"/>
      <c r="D238" s="5"/>
      <c r="E238" s="15"/>
      <c r="F238" s="27"/>
    </row>
    <row r="239" spans="1:6" x14ac:dyDescent="0.2">
      <c r="A239" s="19"/>
      <c r="B239" s="1039" t="s">
        <v>36</v>
      </c>
      <c r="C239" s="1039"/>
      <c r="D239" s="1039"/>
      <c r="E239" s="1039"/>
      <c r="F239" s="32">
        <v>0</v>
      </c>
    </row>
    <row r="240" spans="1:6" ht="13.5" thickBot="1" x14ac:dyDescent="0.25">
      <c r="A240" s="20"/>
      <c r="B240" s="1040" t="s">
        <v>33</v>
      </c>
      <c r="C240" s="1040"/>
      <c r="D240" s="1040"/>
      <c r="E240" s="1040"/>
      <c r="F240" s="44">
        <f>F239+F236+F233</f>
        <v>1149516</v>
      </c>
    </row>
    <row r="241" spans="1:6" x14ac:dyDescent="0.2">
      <c r="A241" s="8"/>
      <c r="B241" s="7"/>
      <c r="C241" s="7"/>
      <c r="D241" s="7"/>
      <c r="E241" s="7"/>
      <c r="F241" s="45"/>
    </row>
    <row r="242" spans="1:6" ht="13.5" thickBot="1" x14ac:dyDescent="0.25">
      <c r="A242" s="75" t="s">
        <v>630</v>
      </c>
      <c r="B242" s="88" t="s">
        <v>487</v>
      </c>
      <c r="C242" s="75"/>
      <c r="D242" s="75"/>
      <c r="E242" s="75"/>
      <c r="F242" s="89"/>
    </row>
    <row r="243" spans="1:6" x14ac:dyDescent="0.2">
      <c r="A243" s="1041" t="s">
        <v>21</v>
      </c>
      <c r="B243" s="1043" t="s">
        <v>22</v>
      </c>
      <c r="C243" s="1043" t="s">
        <v>23</v>
      </c>
      <c r="D243" s="1043" t="s">
        <v>24</v>
      </c>
      <c r="E243" s="36" t="s">
        <v>25</v>
      </c>
      <c r="F243" s="17" t="s">
        <v>26</v>
      </c>
    </row>
    <row r="244" spans="1:6" x14ac:dyDescent="0.2">
      <c r="A244" s="1042"/>
      <c r="B244" s="1044"/>
      <c r="C244" s="1044"/>
      <c r="D244" s="1044"/>
      <c r="E244" s="35" t="s">
        <v>27</v>
      </c>
      <c r="F244" s="2" t="s">
        <v>27</v>
      </c>
    </row>
    <row r="245" spans="1:6" x14ac:dyDescent="0.2">
      <c r="A245" s="18" t="s">
        <v>20</v>
      </c>
      <c r="B245" s="3" t="s">
        <v>28</v>
      </c>
      <c r="C245" s="3"/>
      <c r="D245" s="3"/>
      <c r="E245" s="3"/>
      <c r="F245" s="25"/>
    </row>
    <row r="246" spans="1:6" x14ac:dyDescent="0.2">
      <c r="A246" s="18">
        <v>1</v>
      </c>
      <c r="B246" s="3" t="str">
        <f>Asumsi!C261</f>
        <v>Golongan IV</v>
      </c>
      <c r="C246" s="3" t="s">
        <v>37</v>
      </c>
      <c r="D246" s="3">
        <v>1</v>
      </c>
      <c r="E246" s="15">
        <f>'Harga Dasar'!D18</f>
        <v>310000</v>
      </c>
      <c r="F246" s="30">
        <f>E246*D246</f>
        <v>310000</v>
      </c>
    </row>
    <row r="247" spans="1:6" s="76" customFormat="1" x14ac:dyDescent="0.2">
      <c r="A247" s="18">
        <v>2</v>
      </c>
      <c r="B247" s="3" t="str">
        <f>Asumsi!C262</f>
        <v>Golongan III</v>
      </c>
      <c r="C247" s="3" t="s">
        <v>37</v>
      </c>
      <c r="D247" s="3">
        <v>1</v>
      </c>
      <c r="E247" s="15">
        <f>'Harga Dasar'!D19</f>
        <v>290000</v>
      </c>
      <c r="F247" s="30">
        <f t="shared" ref="F247:F249" si="8">E247*D247</f>
        <v>290000</v>
      </c>
    </row>
    <row r="248" spans="1:6" x14ac:dyDescent="0.2">
      <c r="A248" s="18">
        <v>3</v>
      </c>
      <c r="B248" s="3" t="str">
        <f>Asumsi!C263</f>
        <v>Golongan II</v>
      </c>
      <c r="C248" s="3" t="s">
        <v>37</v>
      </c>
      <c r="D248" s="3">
        <v>1</v>
      </c>
      <c r="E248" s="15">
        <f>'Harga Dasar'!D20</f>
        <v>270000</v>
      </c>
      <c r="F248" s="30">
        <f t="shared" si="8"/>
        <v>270000</v>
      </c>
    </row>
    <row r="249" spans="1:6" x14ac:dyDescent="0.2">
      <c r="A249" s="18">
        <v>4</v>
      </c>
      <c r="B249" s="3" t="str">
        <f>Asumsi!C264</f>
        <v>Golongan I</v>
      </c>
      <c r="C249" s="3" t="s">
        <v>37</v>
      </c>
      <c r="D249" s="3">
        <v>1</v>
      </c>
      <c r="E249" s="15">
        <f>'Harga Dasar'!D21</f>
        <v>250000</v>
      </c>
      <c r="F249" s="30">
        <f t="shared" si="8"/>
        <v>250000</v>
      </c>
    </row>
    <row r="250" spans="1:6" x14ac:dyDescent="0.2">
      <c r="A250" s="19"/>
      <c r="B250" s="1039" t="s">
        <v>34</v>
      </c>
      <c r="C250" s="1039"/>
      <c r="D250" s="1039"/>
      <c r="E250" s="1039"/>
      <c r="F250" s="87">
        <f>SUM(F246:F249)</f>
        <v>1120000</v>
      </c>
    </row>
    <row r="251" spans="1:6" x14ac:dyDescent="0.2">
      <c r="A251" s="18" t="s">
        <v>31</v>
      </c>
      <c r="B251" s="3" t="s">
        <v>29</v>
      </c>
      <c r="C251" s="3"/>
      <c r="D251" s="3"/>
      <c r="E251" s="3"/>
      <c r="F251" s="25"/>
    </row>
    <row r="252" spans="1:6" x14ac:dyDescent="0.2">
      <c r="A252" s="18">
        <v>1</v>
      </c>
      <c r="B252" s="3" t="str">
        <f>Asumsi!C265</f>
        <v>BBM</v>
      </c>
      <c r="C252" s="3" t="s">
        <v>38</v>
      </c>
      <c r="D252" s="4">
        <f>Asumsi!E265</f>
        <v>8.1</v>
      </c>
      <c r="E252" s="15">
        <f>'Harga Dasar'!I6</f>
        <v>9400</v>
      </c>
      <c r="F252" s="30">
        <f>E252*D252</f>
        <v>76140</v>
      </c>
    </row>
    <row r="253" spans="1:6" x14ac:dyDescent="0.2">
      <c r="A253" s="19"/>
      <c r="B253" s="1039" t="s">
        <v>35</v>
      </c>
      <c r="C253" s="1039"/>
      <c r="D253" s="1039"/>
      <c r="E253" s="1039"/>
      <c r="F253" s="86">
        <f>SUM(F252:F252)</f>
        <v>76140</v>
      </c>
    </row>
    <row r="254" spans="1:6" x14ac:dyDescent="0.2">
      <c r="A254" s="18" t="s">
        <v>32</v>
      </c>
      <c r="B254" s="3" t="s">
        <v>30</v>
      </c>
      <c r="C254" s="3"/>
      <c r="D254" s="3"/>
      <c r="E254" s="3"/>
      <c r="F254" s="25"/>
    </row>
    <row r="255" spans="1:6" x14ac:dyDescent="0.2">
      <c r="A255" s="18"/>
      <c r="B255" s="3"/>
      <c r="C255" s="3"/>
      <c r="D255" s="5"/>
      <c r="E255" s="15"/>
      <c r="F255" s="27"/>
    </row>
    <row r="256" spans="1:6" x14ac:dyDescent="0.2">
      <c r="A256" s="19"/>
      <c r="B256" s="1039" t="s">
        <v>36</v>
      </c>
      <c r="C256" s="1039"/>
      <c r="D256" s="1039"/>
      <c r="E256" s="1039"/>
      <c r="F256" s="32">
        <v>0</v>
      </c>
    </row>
    <row r="257" spans="1:8" ht="13.5" thickBot="1" x14ac:dyDescent="0.25">
      <c r="A257" s="20"/>
      <c r="B257" s="1040" t="s">
        <v>33</v>
      </c>
      <c r="C257" s="1040"/>
      <c r="D257" s="1040"/>
      <c r="E257" s="1040"/>
      <c r="F257" s="44">
        <f>F256+F253+F250</f>
        <v>1196140</v>
      </c>
    </row>
    <row r="258" spans="1:8" x14ac:dyDescent="0.2">
      <c r="A258" s="8"/>
      <c r="B258" s="7"/>
      <c r="C258" s="7"/>
      <c r="D258" s="7"/>
      <c r="E258" s="7"/>
      <c r="F258" s="45"/>
    </row>
    <row r="259" spans="1:8" x14ac:dyDescent="0.2">
      <c r="A259" s="75" t="s">
        <v>497</v>
      </c>
      <c r="B259" s="88" t="s">
        <v>272</v>
      </c>
      <c r="C259" s="75"/>
      <c r="D259" s="75"/>
      <c r="E259" s="75"/>
      <c r="F259" s="89"/>
    </row>
    <row r="260" spans="1:8" x14ac:dyDescent="0.2">
      <c r="A260" s="1044" t="s">
        <v>21</v>
      </c>
      <c r="B260" s="1044" t="s">
        <v>22</v>
      </c>
      <c r="C260" s="1044" t="s">
        <v>23</v>
      </c>
      <c r="D260" s="1044" t="s">
        <v>24</v>
      </c>
      <c r="E260" s="35" t="s">
        <v>25</v>
      </c>
      <c r="F260" s="2" t="s">
        <v>26</v>
      </c>
    </row>
    <row r="261" spans="1:8" x14ac:dyDescent="0.2">
      <c r="A261" s="1044"/>
      <c r="B261" s="1044"/>
      <c r="C261" s="1044"/>
      <c r="D261" s="1044"/>
      <c r="E261" s="35" t="s">
        <v>27</v>
      </c>
      <c r="F261" s="2" t="s">
        <v>27</v>
      </c>
    </row>
    <row r="262" spans="1:8" s="76" customFormat="1" x14ac:dyDescent="0.2">
      <c r="A262" s="39" t="s">
        <v>20</v>
      </c>
      <c r="B262" s="3" t="s">
        <v>28</v>
      </c>
      <c r="C262" s="3"/>
      <c r="D262" s="3"/>
      <c r="E262" s="3"/>
      <c r="F262" s="25"/>
    </row>
    <row r="263" spans="1:8" x14ac:dyDescent="0.2">
      <c r="A263" s="39">
        <v>1</v>
      </c>
      <c r="B263" s="3" t="str">
        <f>Asumsi!C274</f>
        <v>Uang Harian Perjalanan Dinas</v>
      </c>
      <c r="C263" s="3" t="s">
        <v>37</v>
      </c>
      <c r="D263" s="43">
        <f>Asumsi!E274</f>
        <v>8</v>
      </c>
      <c r="E263" s="15">
        <f>'Harga Dasar'!D23</f>
        <v>500000</v>
      </c>
      <c r="F263" s="30">
        <f>E263*D263</f>
        <v>4000000</v>
      </c>
    </row>
    <row r="264" spans="1:8" x14ac:dyDescent="0.2">
      <c r="A264" s="39"/>
      <c r="B264" s="3"/>
      <c r="C264" s="3"/>
      <c r="D264" s="3"/>
      <c r="E264" s="15"/>
      <c r="F264" s="30"/>
    </row>
    <row r="265" spans="1:8" x14ac:dyDescent="0.2">
      <c r="A265" s="37"/>
      <c r="B265" s="1039" t="s">
        <v>34</v>
      </c>
      <c r="C265" s="1039"/>
      <c r="D265" s="1039"/>
      <c r="E265" s="1039"/>
      <c r="F265" s="31">
        <f>SUM(F263:F264)</f>
        <v>4000000</v>
      </c>
    </row>
    <row r="266" spans="1:8" x14ac:dyDescent="0.2">
      <c r="A266" s="39" t="s">
        <v>31</v>
      </c>
      <c r="B266" s="3" t="s">
        <v>29</v>
      </c>
      <c r="C266" s="3"/>
      <c r="D266" s="3"/>
      <c r="E266" s="3"/>
      <c r="F266" s="25"/>
    </row>
    <row r="267" spans="1:8" x14ac:dyDescent="0.2">
      <c r="A267" s="39">
        <v>1</v>
      </c>
      <c r="B267" s="3" t="str">
        <f>Asumsi!C275</f>
        <v xml:space="preserve">Biaya Penginapan </v>
      </c>
      <c r="C267" s="3" t="str">
        <f>Asumsi!F275</f>
        <v>OH</v>
      </c>
      <c r="D267" s="43">
        <f>Asumsi!E275</f>
        <v>8</v>
      </c>
      <c r="E267" s="16">
        <f>'Harga Dasar'!D24</f>
        <v>1000000</v>
      </c>
      <c r="F267" s="30">
        <f t="shared" ref="F267:F269" si="9">E267*D267</f>
        <v>8000000</v>
      </c>
    </row>
    <row r="268" spans="1:8" x14ac:dyDescent="0.2">
      <c r="A268" s="39">
        <v>2</v>
      </c>
      <c r="B268" s="3" t="str">
        <f>Asumsi!C276</f>
        <v>Biaya Taksi lokal</v>
      </c>
      <c r="C268" s="3" t="str">
        <f>Asumsi!F276</f>
        <v>OH</v>
      </c>
      <c r="D268" s="43">
        <f>Asumsi!E276</f>
        <v>4</v>
      </c>
      <c r="E268" s="16">
        <f>'Harga Dasar'!D25</f>
        <v>250000</v>
      </c>
      <c r="F268" s="30">
        <f t="shared" si="9"/>
        <v>1000000</v>
      </c>
    </row>
    <row r="269" spans="1:8" x14ac:dyDescent="0.2">
      <c r="A269" s="39">
        <v>3</v>
      </c>
      <c r="B269" s="3" t="str">
        <f>Asumsi!C277</f>
        <v>Biaya Tiket ke Jakarta (PP)</v>
      </c>
      <c r="C269" s="3" t="str">
        <f>Asumsi!F277</f>
        <v>OH</v>
      </c>
      <c r="D269" s="43">
        <f>Asumsi!E277</f>
        <v>4</v>
      </c>
      <c r="E269" s="16">
        <f>'Harga Dasar'!D26</f>
        <v>4500000</v>
      </c>
      <c r="F269" s="30">
        <f t="shared" si="9"/>
        <v>18000000</v>
      </c>
    </row>
    <row r="270" spans="1:8" x14ac:dyDescent="0.2">
      <c r="A270" s="37"/>
      <c r="B270" s="1039" t="s">
        <v>35</v>
      </c>
      <c r="C270" s="1039"/>
      <c r="D270" s="1039"/>
      <c r="E270" s="1039"/>
      <c r="F270" s="33">
        <f>SUM(F267:F269)</f>
        <v>27000000</v>
      </c>
    </row>
    <row r="271" spans="1:8" x14ac:dyDescent="0.2">
      <c r="A271" s="39" t="s">
        <v>32</v>
      </c>
      <c r="B271" s="3" t="s">
        <v>30</v>
      </c>
      <c r="C271" s="3"/>
      <c r="D271" s="3"/>
      <c r="E271" s="3"/>
      <c r="F271" s="25"/>
      <c r="H271" s="115"/>
    </row>
    <row r="272" spans="1:8" x14ac:dyDescent="0.2">
      <c r="A272" s="39"/>
      <c r="B272" s="3"/>
      <c r="C272" s="3"/>
      <c r="D272" s="5"/>
      <c r="E272" s="15"/>
      <c r="F272" s="27"/>
    </row>
    <row r="273" spans="1:8" x14ac:dyDescent="0.2">
      <c r="A273" s="37"/>
      <c r="B273" s="1039" t="s">
        <v>36</v>
      </c>
      <c r="C273" s="1039"/>
      <c r="D273" s="1039"/>
      <c r="E273" s="1039"/>
      <c r="F273" s="28">
        <v>0</v>
      </c>
    </row>
    <row r="274" spans="1:8" ht="13.5" thickBot="1" x14ac:dyDescent="0.25">
      <c r="A274" s="29"/>
      <c r="B274" s="1040" t="s">
        <v>33</v>
      </c>
      <c r="C274" s="1040"/>
      <c r="D274" s="1040"/>
      <c r="E274" s="1040"/>
      <c r="F274" s="44">
        <f>F273+F270+F265</f>
        <v>31000000</v>
      </c>
    </row>
    <row r="275" spans="1:8" x14ac:dyDescent="0.2">
      <c r="A275" s="8"/>
      <c r="B275" s="7"/>
      <c r="C275" s="7"/>
      <c r="D275" s="7"/>
      <c r="E275" s="7"/>
      <c r="F275" s="45"/>
      <c r="H275" s="96"/>
    </row>
    <row r="276" spans="1:8" s="46" customFormat="1" x14ac:dyDescent="0.2">
      <c r="A276" s="42" t="s">
        <v>164</v>
      </c>
      <c r="B276" s="1"/>
      <c r="C276" s="1"/>
      <c r="D276" s="1"/>
      <c r="E276" s="1"/>
      <c r="F276" s="1"/>
      <c r="H276" s="96"/>
    </row>
    <row r="277" spans="1:8" s="46" customFormat="1" ht="13.5" thickBot="1" x14ac:dyDescent="0.25">
      <c r="A277" s="76" t="s">
        <v>151</v>
      </c>
      <c r="B277" s="76" t="s">
        <v>490</v>
      </c>
      <c r="C277" s="76"/>
      <c r="D277" s="76"/>
      <c r="E277" s="76"/>
      <c r="F277" s="76"/>
      <c r="H277" s="96"/>
    </row>
    <row r="278" spans="1:8" s="46" customFormat="1" x14ac:dyDescent="0.2">
      <c r="A278" s="1045" t="s">
        <v>21</v>
      </c>
      <c r="B278" s="1047" t="s">
        <v>22</v>
      </c>
      <c r="C278" s="1047" t="s">
        <v>23</v>
      </c>
      <c r="D278" s="1047" t="s">
        <v>24</v>
      </c>
      <c r="E278" s="322" t="s">
        <v>25</v>
      </c>
      <c r="F278" s="157" t="s">
        <v>26</v>
      </c>
      <c r="H278" s="96"/>
    </row>
    <row r="279" spans="1:8" s="46" customFormat="1" x14ac:dyDescent="0.2">
      <c r="A279" s="1046"/>
      <c r="B279" s="1048"/>
      <c r="C279" s="1048"/>
      <c r="D279" s="1048"/>
      <c r="E279" s="323" t="s">
        <v>27</v>
      </c>
      <c r="F279" s="158" t="s">
        <v>27</v>
      </c>
      <c r="H279" s="96"/>
    </row>
    <row r="280" spans="1:8" s="46" customFormat="1" x14ac:dyDescent="0.2">
      <c r="A280" s="48" t="s">
        <v>20</v>
      </c>
      <c r="B280" s="49" t="s">
        <v>28</v>
      </c>
      <c r="C280" s="49"/>
      <c r="D280" s="49"/>
      <c r="E280" s="49"/>
      <c r="F280" s="50"/>
      <c r="H280" s="96"/>
    </row>
    <row r="281" spans="1:8" s="46" customFormat="1" x14ac:dyDescent="0.2">
      <c r="A281" s="57">
        <v>1</v>
      </c>
      <c r="B281" s="58" t="str">
        <f>Asumsi!C292</f>
        <v>Tenaga Babat Rumput</v>
      </c>
      <c r="C281" s="59" t="s">
        <v>37</v>
      </c>
      <c r="D281" s="105">
        <f>Asumsi!E292</f>
        <v>0.05</v>
      </c>
      <c r="E281" s="67">
        <f>'Harga Dasar'!D7</f>
        <v>72000</v>
      </c>
      <c r="F281" s="62">
        <f>E281*D281</f>
        <v>3600</v>
      </c>
      <c r="H281" s="96"/>
    </row>
    <row r="282" spans="1:8" x14ac:dyDescent="0.2">
      <c r="A282" s="19"/>
      <c r="B282" s="1049" t="s">
        <v>34</v>
      </c>
      <c r="C282" s="1050"/>
      <c r="D282" s="1050"/>
      <c r="E282" s="1051"/>
      <c r="F282" s="31">
        <f>F281</f>
        <v>3600</v>
      </c>
    </row>
    <row r="283" spans="1:8" x14ac:dyDescent="0.2">
      <c r="A283" s="48" t="s">
        <v>31</v>
      </c>
      <c r="B283" s="49" t="s">
        <v>29</v>
      </c>
      <c r="C283" s="49"/>
      <c r="D283" s="49"/>
      <c r="E283" s="49"/>
      <c r="F283" s="50"/>
    </row>
    <row r="284" spans="1:8" x14ac:dyDescent="0.2">
      <c r="A284" s="57">
        <v>1</v>
      </c>
      <c r="B284" s="58"/>
      <c r="C284" s="58"/>
      <c r="D284" s="106"/>
      <c r="E284" s="61"/>
      <c r="F284" s="62">
        <f t="shared" ref="F284" si="10">E284*D284</f>
        <v>0</v>
      </c>
      <c r="H284" s="96"/>
    </row>
    <row r="285" spans="1:8" x14ac:dyDescent="0.2">
      <c r="A285" s="19"/>
      <c r="B285" s="1039" t="s">
        <v>35</v>
      </c>
      <c r="C285" s="1039"/>
      <c r="D285" s="1039"/>
      <c r="E285" s="1039"/>
      <c r="F285" s="31">
        <f>F284</f>
        <v>0</v>
      </c>
    </row>
    <row r="286" spans="1:8" x14ac:dyDescent="0.2">
      <c r="A286" s="48" t="s">
        <v>32</v>
      </c>
      <c r="B286" s="49" t="s">
        <v>30</v>
      </c>
      <c r="C286" s="49"/>
      <c r="D286" s="49"/>
      <c r="E286" s="49"/>
      <c r="F286" s="50"/>
      <c r="H286" s="112"/>
    </row>
    <row r="287" spans="1:8" x14ac:dyDescent="0.2">
      <c r="A287" s="57">
        <v>1</v>
      </c>
      <c r="B287" s="58" t="str">
        <f>Asumsi!C293</f>
        <v>Perlengkapan K3</v>
      </c>
      <c r="C287" s="59" t="s">
        <v>41</v>
      </c>
      <c r="D287" s="108">
        <f>Asumsi!E293</f>
        <v>1.3698630136986303E-4</v>
      </c>
      <c r="E287" s="67">
        <f>'Harga Dasar'!I13</f>
        <v>0</v>
      </c>
      <c r="F287" s="62">
        <f>E287*D287</f>
        <v>0</v>
      </c>
    </row>
    <row r="288" spans="1:8" x14ac:dyDescent="0.2">
      <c r="A288" s="19"/>
      <c r="B288" s="1039" t="s">
        <v>36</v>
      </c>
      <c r="C288" s="1039"/>
      <c r="D288" s="1039"/>
      <c r="E288" s="1039"/>
      <c r="F288" s="31">
        <f>F287</f>
        <v>0</v>
      </c>
    </row>
    <row r="289" spans="1:6" ht="13.5" thickBot="1" x14ac:dyDescent="0.25">
      <c r="A289" s="20"/>
      <c r="B289" s="1040" t="s">
        <v>33</v>
      </c>
      <c r="C289" s="1040"/>
      <c r="D289" s="1040"/>
      <c r="E289" s="1040"/>
      <c r="F289" s="44">
        <f>F288+F285+F282</f>
        <v>3600</v>
      </c>
    </row>
    <row r="290" spans="1:6" x14ac:dyDescent="0.2">
      <c r="A290" s="42"/>
    </row>
    <row r="291" spans="1:6" x14ac:dyDescent="0.2">
      <c r="A291" s="42"/>
    </row>
    <row r="292" spans="1:6" ht="13.5" thickBot="1" x14ac:dyDescent="0.25">
      <c r="A292" s="76" t="s">
        <v>498</v>
      </c>
      <c r="B292" s="76" t="s">
        <v>489</v>
      </c>
      <c r="C292" s="76"/>
      <c r="D292" s="76"/>
      <c r="E292" s="76"/>
      <c r="F292" s="76"/>
    </row>
    <row r="293" spans="1:6" x14ac:dyDescent="0.2">
      <c r="A293" s="1045" t="s">
        <v>21</v>
      </c>
      <c r="B293" s="1047" t="s">
        <v>22</v>
      </c>
      <c r="C293" s="1047" t="s">
        <v>23</v>
      </c>
      <c r="D293" s="1047" t="s">
        <v>24</v>
      </c>
      <c r="E293" s="36" t="s">
        <v>25</v>
      </c>
      <c r="F293" s="17" t="s">
        <v>26</v>
      </c>
    </row>
    <row r="294" spans="1:6" x14ac:dyDescent="0.2">
      <c r="A294" s="1046"/>
      <c r="B294" s="1048"/>
      <c r="C294" s="1048"/>
      <c r="D294" s="1048"/>
      <c r="E294" s="35" t="s">
        <v>27</v>
      </c>
      <c r="F294" s="2" t="s">
        <v>27</v>
      </c>
    </row>
    <row r="295" spans="1:6" x14ac:dyDescent="0.2">
      <c r="A295" s="48" t="s">
        <v>20</v>
      </c>
      <c r="B295" s="49" t="s">
        <v>28</v>
      </c>
      <c r="C295" s="49"/>
      <c r="D295" s="49"/>
      <c r="E295" s="49"/>
      <c r="F295" s="50"/>
    </row>
    <row r="296" spans="1:6" x14ac:dyDescent="0.2">
      <c r="A296" s="57">
        <v>1</v>
      </c>
      <c r="B296" s="58" t="str">
        <f>Asumsi!C311</f>
        <v>Tenaga Babat Rumput</v>
      </c>
      <c r="C296" s="59" t="s">
        <v>37</v>
      </c>
      <c r="D296" s="105">
        <f>Asumsi!E311</f>
        <v>1.6666666666666666E-2</v>
      </c>
      <c r="E296" s="67">
        <f>'Harga Dasar'!D7</f>
        <v>72000</v>
      </c>
      <c r="F296" s="62">
        <f>E296*D296</f>
        <v>1200</v>
      </c>
    </row>
    <row r="297" spans="1:6" x14ac:dyDescent="0.2">
      <c r="A297" s="19"/>
      <c r="B297" s="1049" t="s">
        <v>34</v>
      </c>
      <c r="C297" s="1050"/>
      <c r="D297" s="1050"/>
      <c r="E297" s="1051"/>
      <c r="F297" s="31">
        <f>F296</f>
        <v>1200</v>
      </c>
    </row>
    <row r="298" spans="1:6" x14ac:dyDescent="0.2">
      <c r="A298" s="48" t="s">
        <v>31</v>
      </c>
      <c r="B298" s="49" t="s">
        <v>29</v>
      </c>
      <c r="C298" s="49"/>
      <c r="D298" s="49"/>
      <c r="E298" s="49"/>
      <c r="F298" s="50"/>
    </row>
    <row r="299" spans="1:6" x14ac:dyDescent="0.2">
      <c r="A299" s="51">
        <v>1</v>
      </c>
      <c r="B299" s="52" t="str">
        <f>Asumsi!C313</f>
        <v>BBM</v>
      </c>
      <c r="C299" s="52" t="str">
        <f>[1]Asumsi!F138</f>
        <v>liter</v>
      </c>
      <c r="D299" s="107">
        <f>Asumsi!E313</f>
        <v>0.05</v>
      </c>
      <c r="E299" s="64">
        <f>'Harga Dasar'!I6</f>
        <v>9400</v>
      </c>
      <c r="F299" s="56">
        <f>E299*D299</f>
        <v>470</v>
      </c>
    </row>
    <row r="300" spans="1:6" x14ac:dyDescent="0.2">
      <c r="A300" s="51">
        <v>2</v>
      </c>
      <c r="B300" s="52" t="str">
        <f>Asumsi!C314</f>
        <v>Olie Samping</v>
      </c>
      <c r="C300" s="52" t="str">
        <f>[1]Asumsi!F139</f>
        <v>liter</v>
      </c>
      <c r="D300" s="107">
        <f>Asumsi!E314</f>
        <v>0</v>
      </c>
      <c r="E300" s="64">
        <f>'Harga Dasar'!I7</f>
        <v>160000</v>
      </c>
      <c r="F300" s="56">
        <f t="shared" ref="F300:F301" si="11">E300*D300</f>
        <v>0</v>
      </c>
    </row>
    <row r="301" spans="1:6" x14ac:dyDescent="0.2">
      <c r="A301" s="57">
        <v>3</v>
      </c>
      <c r="B301" s="58" t="str">
        <f>Asumsi!C315</f>
        <v>Sparepart</v>
      </c>
      <c r="C301" s="58" t="str">
        <f>[1]Asumsi!F140</f>
        <v>Buah</v>
      </c>
      <c r="D301" s="106">
        <f>Asumsi!E315</f>
        <v>0</v>
      </c>
      <c r="E301" s="61">
        <f>'Harga Dasar'!I8</f>
        <v>300000</v>
      </c>
      <c r="F301" s="62">
        <f t="shared" si="11"/>
        <v>0</v>
      </c>
    </row>
    <row r="302" spans="1:6" x14ac:dyDescent="0.2">
      <c r="A302" s="19"/>
      <c r="B302" s="1039" t="s">
        <v>35</v>
      </c>
      <c r="C302" s="1039"/>
      <c r="D302" s="1039"/>
      <c r="E302" s="1039"/>
      <c r="F302" s="31">
        <f>F299+F300+F301</f>
        <v>470</v>
      </c>
    </row>
    <row r="303" spans="1:6" x14ac:dyDescent="0.2">
      <c r="A303" s="48" t="s">
        <v>32</v>
      </c>
      <c r="B303" s="49" t="s">
        <v>30</v>
      </c>
      <c r="C303" s="49"/>
      <c r="D303" s="49"/>
      <c r="E303" s="49"/>
      <c r="F303" s="50"/>
    </row>
    <row r="304" spans="1:6" x14ac:dyDescent="0.2">
      <c r="A304" s="57">
        <v>1</v>
      </c>
      <c r="B304" s="58" t="str">
        <f>B287</f>
        <v>Perlengkapan K3</v>
      </c>
      <c r="C304" s="58" t="s">
        <v>41</v>
      </c>
      <c r="D304" s="108">
        <f>Asumsi!E316</f>
        <v>4.5662100456621006E-5</v>
      </c>
      <c r="E304" s="67">
        <f>'Harga Dasar'!I13</f>
        <v>0</v>
      </c>
      <c r="F304" s="62">
        <f>E304*D304</f>
        <v>0</v>
      </c>
    </row>
    <row r="305" spans="1:6" x14ac:dyDescent="0.2">
      <c r="A305" s="19"/>
      <c r="B305" s="1039" t="s">
        <v>36</v>
      </c>
      <c r="C305" s="1039"/>
      <c r="D305" s="1039"/>
      <c r="E305" s="1039"/>
      <c r="F305" s="31">
        <f>F304</f>
        <v>0</v>
      </c>
    </row>
    <row r="306" spans="1:6" ht="13.5" thickBot="1" x14ac:dyDescent="0.25">
      <c r="A306" s="20"/>
      <c r="B306" s="1040" t="s">
        <v>33</v>
      </c>
      <c r="C306" s="1040"/>
      <c r="D306" s="1040"/>
      <c r="E306" s="1040"/>
      <c r="F306" s="44">
        <f>F305+F302+F297</f>
        <v>1670</v>
      </c>
    </row>
    <row r="309" spans="1:6" ht="13.5" thickBot="1" x14ac:dyDescent="0.25">
      <c r="A309" s="76" t="s">
        <v>499</v>
      </c>
      <c r="B309" s="76" t="s">
        <v>520</v>
      </c>
      <c r="C309" s="76"/>
      <c r="D309" s="76"/>
      <c r="E309" s="76"/>
      <c r="F309" s="76"/>
    </row>
    <row r="310" spans="1:6" x14ac:dyDescent="0.2">
      <c r="A310" s="1041" t="s">
        <v>21</v>
      </c>
      <c r="B310" s="1043" t="s">
        <v>22</v>
      </c>
      <c r="C310" s="1043" t="s">
        <v>23</v>
      </c>
      <c r="D310" s="1043" t="s">
        <v>24</v>
      </c>
      <c r="E310" s="36" t="s">
        <v>25</v>
      </c>
      <c r="F310" s="17" t="s">
        <v>26</v>
      </c>
    </row>
    <row r="311" spans="1:6" x14ac:dyDescent="0.2">
      <c r="A311" s="1042"/>
      <c r="B311" s="1044"/>
      <c r="C311" s="1044"/>
      <c r="D311" s="1044"/>
      <c r="E311" s="35" t="s">
        <v>27</v>
      </c>
      <c r="F311" s="2" t="s">
        <v>27</v>
      </c>
    </row>
    <row r="312" spans="1:6" x14ac:dyDescent="0.2">
      <c r="A312" s="48" t="s">
        <v>20</v>
      </c>
      <c r="B312" s="49" t="s">
        <v>28</v>
      </c>
      <c r="C312" s="49"/>
      <c r="D312" s="49"/>
      <c r="E312" s="49"/>
      <c r="F312" s="50"/>
    </row>
    <row r="313" spans="1:6" x14ac:dyDescent="0.2">
      <c r="A313" s="51">
        <v>1</v>
      </c>
      <c r="B313" s="52" t="str">
        <f>B347</f>
        <v>Pekerja</v>
      </c>
      <c r="C313" s="53" t="s">
        <v>37</v>
      </c>
      <c r="D313" s="80">
        <f>Asumsi!E324</f>
        <v>0.56299999999999994</v>
      </c>
      <c r="E313" s="55">
        <f>'Harga Dasar'!D7</f>
        <v>72000</v>
      </c>
      <c r="F313" s="56">
        <f>E313*D313</f>
        <v>40535.999999999993</v>
      </c>
    </row>
    <row r="314" spans="1:6" x14ac:dyDescent="0.2">
      <c r="A314" s="57">
        <v>2</v>
      </c>
      <c r="B314" s="58" t="str">
        <f>B350</f>
        <v>Mandor</v>
      </c>
      <c r="C314" s="59" t="s">
        <v>37</v>
      </c>
      <c r="D314" s="105">
        <f>Asumsi!E325</f>
        <v>5.6299999999999996E-2</v>
      </c>
      <c r="E314" s="67">
        <f>'Harga Dasar'!D10</f>
        <v>99000</v>
      </c>
      <c r="F314" s="62">
        <f t="shared" ref="F314" si="12">E314*D314</f>
        <v>5573.7</v>
      </c>
    </row>
    <row r="315" spans="1:6" x14ac:dyDescent="0.2">
      <c r="A315" s="19"/>
      <c r="B315" s="1039" t="s">
        <v>34</v>
      </c>
      <c r="C315" s="1039"/>
      <c r="D315" s="1039"/>
      <c r="E315" s="1039"/>
      <c r="F315" s="31">
        <f>SUM(F313:F314)</f>
        <v>46109.69999999999</v>
      </c>
    </row>
    <row r="316" spans="1:6" x14ac:dyDescent="0.2">
      <c r="A316" s="48" t="s">
        <v>31</v>
      </c>
      <c r="B316" s="49" t="s">
        <v>29</v>
      </c>
      <c r="C316" s="49"/>
      <c r="D316" s="49"/>
      <c r="E316" s="49"/>
      <c r="F316" s="50"/>
    </row>
    <row r="317" spans="1:6" x14ac:dyDescent="0.2">
      <c r="A317" s="57">
        <v>1</v>
      </c>
      <c r="B317" s="58"/>
      <c r="C317" s="58"/>
      <c r="D317" s="105"/>
      <c r="E317" s="61">
        <v>0</v>
      </c>
      <c r="F317" s="62">
        <f>E317*D317</f>
        <v>0</v>
      </c>
    </row>
    <row r="318" spans="1:6" x14ac:dyDescent="0.2">
      <c r="A318" s="19"/>
      <c r="B318" s="1039" t="s">
        <v>35</v>
      </c>
      <c r="C318" s="1039"/>
      <c r="D318" s="1039"/>
      <c r="E318" s="1039"/>
      <c r="F318" s="31">
        <f>SUM(F317:F317)</f>
        <v>0</v>
      </c>
    </row>
    <row r="319" spans="1:6" x14ac:dyDescent="0.2">
      <c r="A319" s="48" t="s">
        <v>32</v>
      </c>
      <c r="B319" s="49" t="s">
        <v>30</v>
      </c>
      <c r="C319" s="49"/>
      <c r="D319" s="49"/>
      <c r="E319" s="49"/>
      <c r="F319" s="50"/>
    </row>
    <row r="320" spans="1:6" x14ac:dyDescent="0.2">
      <c r="A320" s="57">
        <v>1</v>
      </c>
      <c r="B320" s="58" t="str">
        <f>B357</f>
        <v>Perlengkapan K3</v>
      </c>
      <c r="C320" s="59" t="s">
        <v>41</v>
      </c>
      <c r="D320" s="106">
        <f>Asumsi!E327</f>
        <v>1.6967123287671231E-3</v>
      </c>
      <c r="E320" s="67">
        <f>'Harga Dasar'!I13</f>
        <v>0</v>
      </c>
      <c r="F320" s="62">
        <f>E320*D320</f>
        <v>0</v>
      </c>
    </row>
    <row r="321" spans="1:6" x14ac:dyDescent="0.2">
      <c r="A321" s="19"/>
      <c r="B321" s="1039" t="s">
        <v>36</v>
      </c>
      <c r="C321" s="1039"/>
      <c r="D321" s="1039"/>
      <c r="E321" s="1039"/>
      <c r="F321" s="31">
        <f>F320</f>
        <v>0</v>
      </c>
    </row>
    <row r="322" spans="1:6" ht="13.5" thickBot="1" x14ac:dyDescent="0.25">
      <c r="A322" s="20"/>
      <c r="B322" s="1040" t="s">
        <v>33</v>
      </c>
      <c r="C322" s="1040"/>
      <c r="D322" s="1040"/>
      <c r="E322" s="1040"/>
      <c r="F322" s="44">
        <f>F321+F318+F315</f>
        <v>46109.69999999999</v>
      </c>
    </row>
    <row r="324" spans="1:6" ht="13.5" thickBot="1" x14ac:dyDescent="0.25">
      <c r="A324" s="76" t="s">
        <v>500</v>
      </c>
      <c r="B324" s="76" t="s">
        <v>491</v>
      </c>
      <c r="C324" s="76"/>
      <c r="D324" s="76"/>
      <c r="E324" s="76"/>
      <c r="F324" s="76"/>
    </row>
    <row r="325" spans="1:6" x14ac:dyDescent="0.2">
      <c r="A325" s="1041" t="s">
        <v>21</v>
      </c>
      <c r="B325" s="1043" t="s">
        <v>22</v>
      </c>
      <c r="C325" s="1043" t="s">
        <v>23</v>
      </c>
      <c r="D325" s="1043" t="s">
        <v>24</v>
      </c>
      <c r="E325" s="36" t="s">
        <v>25</v>
      </c>
      <c r="F325" s="17" t="s">
        <v>26</v>
      </c>
    </row>
    <row r="326" spans="1:6" x14ac:dyDescent="0.2">
      <c r="A326" s="1042"/>
      <c r="B326" s="1044"/>
      <c r="C326" s="1044"/>
      <c r="D326" s="1044"/>
      <c r="E326" s="35" t="s">
        <v>27</v>
      </c>
      <c r="F326" s="2" t="s">
        <v>27</v>
      </c>
    </row>
    <row r="327" spans="1:6" x14ac:dyDescent="0.2">
      <c r="A327" s="48" t="s">
        <v>20</v>
      </c>
      <c r="B327" s="49" t="s">
        <v>28</v>
      </c>
      <c r="C327" s="49"/>
      <c r="D327" s="49"/>
      <c r="E327" s="49"/>
      <c r="F327" s="50"/>
    </row>
    <row r="328" spans="1:6" x14ac:dyDescent="0.2">
      <c r="A328" s="51">
        <v>1</v>
      </c>
      <c r="B328" s="52" t="str">
        <f>Asumsi!C334</f>
        <v>Pekerja</v>
      </c>
      <c r="C328" s="53" t="s">
        <v>37</v>
      </c>
      <c r="D328" s="80">
        <f>Asumsi!E334</f>
        <v>0.02</v>
      </c>
      <c r="E328" s="55">
        <f>'Harga Dasar'!D7</f>
        <v>72000</v>
      </c>
      <c r="F328" s="56">
        <f>E328*D328</f>
        <v>1440</v>
      </c>
    </row>
    <row r="329" spans="1:6" x14ac:dyDescent="0.2">
      <c r="A329" s="51">
        <v>2</v>
      </c>
      <c r="B329" s="52" t="str">
        <f>Asumsi!C335</f>
        <v>Tukang Cat</v>
      </c>
      <c r="C329" s="53" t="s">
        <v>37</v>
      </c>
      <c r="D329" s="80">
        <f>Asumsi!E335</f>
        <v>0.2</v>
      </c>
      <c r="E329" s="55">
        <f>'Harga Dasar'!D8</f>
        <v>60000</v>
      </c>
      <c r="F329" s="56">
        <f>E329*D329</f>
        <v>12000</v>
      </c>
    </row>
    <row r="330" spans="1:6" x14ac:dyDescent="0.2">
      <c r="A330" s="51">
        <v>3</v>
      </c>
      <c r="B330" s="52" t="str">
        <f>Asumsi!C336</f>
        <v>Kepala Tukang</v>
      </c>
      <c r="C330" s="53" t="s">
        <v>37</v>
      </c>
      <c r="D330" s="80">
        <f>Asumsi!E336</f>
        <v>0.02</v>
      </c>
      <c r="E330" s="55">
        <f>'Harga Dasar'!D9</f>
        <v>98000</v>
      </c>
      <c r="F330" s="56">
        <f t="shared" ref="F330:F331" si="13">E330*D330</f>
        <v>1960</v>
      </c>
    </row>
    <row r="331" spans="1:6" x14ac:dyDescent="0.2">
      <c r="A331" s="57">
        <v>4</v>
      </c>
      <c r="B331" s="58" t="str">
        <f>Asumsi!C337</f>
        <v>Mandor</v>
      </c>
      <c r="C331" s="59" t="s">
        <v>37</v>
      </c>
      <c r="D331" s="83">
        <f>Asumsi!E337</f>
        <v>2.5000000000000001E-3</v>
      </c>
      <c r="E331" s="67">
        <f>'Harga Dasar'!D10</f>
        <v>99000</v>
      </c>
      <c r="F331" s="62">
        <f t="shared" si="13"/>
        <v>247.5</v>
      </c>
    </row>
    <row r="332" spans="1:6" x14ac:dyDescent="0.2">
      <c r="A332" s="19"/>
      <c r="B332" s="1039" t="s">
        <v>34</v>
      </c>
      <c r="C332" s="1039"/>
      <c r="D332" s="1039"/>
      <c r="E332" s="1039"/>
      <c r="F332" s="31">
        <f>SUM(F328:F331)</f>
        <v>15647.5</v>
      </c>
    </row>
    <row r="333" spans="1:6" x14ac:dyDescent="0.2">
      <c r="A333" s="48" t="s">
        <v>31</v>
      </c>
      <c r="B333" s="49" t="s">
        <v>29</v>
      </c>
      <c r="C333" s="49"/>
      <c r="D333" s="49"/>
      <c r="E333" s="49"/>
      <c r="F333" s="50"/>
    </row>
    <row r="334" spans="1:6" x14ac:dyDescent="0.2">
      <c r="A334" s="51">
        <v>1</v>
      </c>
      <c r="B334" s="52" t="str">
        <f>Asumsi!C339</f>
        <v>Menie Besi</v>
      </c>
      <c r="C334" s="53" t="str">
        <f>Asumsi!F339</f>
        <v>kg</v>
      </c>
      <c r="D334" s="80">
        <f>Asumsi!E339</f>
        <v>0.1</v>
      </c>
      <c r="E334" s="64">
        <f>'Harga Dasar'!I9</f>
        <v>40000</v>
      </c>
      <c r="F334" s="56">
        <f>E334*D334</f>
        <v>4000</v>
      </c>
    </row>
    <row r="335" spans="1:6" x14ac:dyDescent="0.2">
      <c r="A335" s="57">
        <v>2</v>
      </c>
      <c r="B335" s="58" t="str">
        <f>Asumsi!C340</f>
        <v>Kwas</v>
      </c>
      <c r="C335" s="59" t="str">
        <f>Asumsi!F340</f>
        <v>buah</v>
      </c>
      <c r="D335" s="105">
        <f>Asumsi!E340</f>
        <v>0.01</v>
      </c>
      <c r="E335" s="61">
        <f>'Harga Dasar'!I10</f>
        <v>8000</v>
      </c>
      <c r="F335" s="62">
        <f t="shared" ref="F335" si="14">E335*D335</f>
        <v>80</v>
      </c>
    </row>
    <row r="336" spans="1:6" x14ac:dyDescent="0.2">
      <c r="A336" s="19"/>
      <c r="B336" s="1039" t="s">
        <v>35</v>
      </c>
      <c r="C336" s="1039"/>
      <c r="D336" s="1039"/>
      <c r="E336" s="1039"/>
      <c r="F336" s="31">
        <f>SUM(F334:F335)</f>
        <v>4080</v>
      </c>
    </row>
    <row r="337" spans="1:6" x14ac:dyDescent="0.2">
      <c r="A337" s="48" t="s">
        <v>32</v>
      </c>
      <c r="B337" s="49" t="s">
        <v>30</v>
      </c>
      <c r="C337" s="49"/>
      <c r="D337" s="49"/>
      <c r="E337" s="49"/>
      <c r="F337" s="50"/>
    </row>
    <row r="338" spans="1:6" x14ac:dyDescent="0.2">
      <c r="A338" s="57">
        <v>1</v>
      </c>
      <c r="B338" s="58" t="str">
        <f>B304</f>
        <v>Perlengkapan K3</v>
      </c>
      <c r="C338" s="58" t="s">
        <v>41</v>
      </c>
      <c r="D338" s="106">
        <f>Asumsi!E341</f>
        <v>6.6438356164383555E-4</v>
      </c>
      <c r="E338" s="67">
        <f>'Harga Dasar'!I13</f>
        <v>0</v>
      </c>
      <c r="F338" s="62">
        <f>E338*D338</f>
        <v>0</v>
      </c>
    </row>
    <row r="339" spans="1:6" x14ac:dyDescent="0.2">
      <c r="A339" s="19"/>
      <c r="B339" s="1039" t="s">
        <v>36</v>
      </c>
      <c r="C339" s="1039"/>
      <c r="D339" s="1039"/>
      <c r="E339" s="1039"/>
      <c r="F339" s="31">
        <f>F338</f>
        <v>0</v>
      </c>
    </row>
    <row r="340" spans="1:6" ht="13.5" thickBot="1" x14ac:dyDescent="0.25">
      <c r="A340" s="20"/>
      <c r="B340" s="1040" t="s">
        <v>33</v>
      </c>
      <c r="C340" s="1040"/>
      <c r="D340" s="1040"/>
      <c r="E340" s="1040"/>
      <c r="F340" s="44">
        <f>F339+F336+F332</f>
        <v>19727.5</v>
      </c>
    </row>
    <row r="341" spans="1:6" x14ac:dyDescent="0.2">
      <c r="A341" s="102"/>
      <c r="B341" s="103"/>
      <c r="C341" s="103"/>
      <c r="D341" s="103"/>
      <c r="E341" s="103"/>
      <c r="F341" s="104"/>
    </row>
    <row r="343" spans="1:6" ht="13.5" thickBot="1" x14ac:dyDescent="0.25">
      <c r="A343" s="76" t="s">
        <v>501</v>
      </c>
      <c r="B343" s="76" t="s">
        <v>515</v>
      </c>
      <c r="C343" s="47"/>
      <c r="D343" s="47"/>
      <c r="E343" s="47"/>
      <c r="F343" s="47"/>
    </row>
    <row r="344" spans="1:6" x14ac:dyDescent="0.2">
      <c r="A344" s="1041" t="s">
        <v>21</v>
      </c>
      <c r="B344" s="1043" t="s">
        <v>22</v>
      </c>
      <c r="C344" s="1043" t="s">
        <v>23</v>
      </c>
      <c r="D344" s="1043" t="s">
        <v>24</v>
      </c>
      <c r="E344" s="36" t="s">
        <v>25</v>
      </c>
      <c r="F344" s="17" t="s">
        <v>26</v>
      </c>
    </row>
    <row r="345" spans="1:6" x14ac:dyDescent="0.2">
      <c r="A345" s="1042"/>
      <c r="B345" s="1044"/>
      <c r="C345" s="1044"/>
      <c r="D345" s="1044"/>
      <c r="E345" s="35" t="s">
        <v>27</v>
      </c>
      <c r="F345" s="2" t="s">
        <v>27</v>
      </c>
    </row>
    <row r="346" spans="1:6" x14ac:dyDescent="0.2">
      <c r="A346" s="48" t="s">
        <v>20</v>
      </c>
      <c r="B346" s="49" t="s">
        <v>28</v>
      </c>
      <c r="C346" s="49"/>
      <c r="D346" s="49"/>
      <c r="E346" s="49"/>
      <c r="F346" s="50"/>
    </row>
    <row r="347" spans="1:6" x14ac:dyDescent="0.2">
      <c r="A347" s="51">
        <v>1</v>
      </c>
      <c r="B347" s="52" t="str">
        <f>Asumsi!C347</f>
        <v>Pekerja</v>
      </c>
      <c r="C347" s="53" t="s">
        <v>37</v>
      </c>
      <c r="D347" s="80">
        <f>Asumsi!E347</f>
        <v>2.8000000000000001E-2</v>
      </c>
      <c r="E347" s="55">
        <f>'Harga Dasar'!D7</f>
        <v>72000</v>
      </c>
      <c r="F347" s="56">
        <f>E347*D347</f>
        <v>2016</v>
      </c>
    </row>
    <row r="348" spans="1:6" x14ac:dyDescent="0.2">
      <c r="A348" s="51">
        <v>2</v>
      </c>
      <c r="B348" s="52" t="str">
        <f>Asumsi!C348</f>
        <v>Tukang Cat</v>
      </c>
      <c r="C348" s="53" t="s">
        <v>37</v>
      </c>
      <c r="D348" s="80">
        <f>Asumsi!E348</f>
        <v>4.2000000000000003E-2</v>
      </c>
      <c r="E348" s="55">
        <f>'Harga Dasar'!D8</f>
        <v>60000</v>
      </c>
      <c r="F348" s="56">
        <f t="shared" ref="F348:F350" si="15">E348*D348</f>
        <v>2520</v>
      </c>
    </row>
    <row r="349" spans="1:6" x14ac:dyDescent="0.2">
      <c r="A349" s="51">
        <v>3</v>
      </c>
      <c r="B349" s="52" t="str">
        <f>Asumsi!C349</f>
        <v>Kepala Tukang</v>
      </c>
      <c r="C349" s="53" t="s">
        <v>37</v>
      </c>
      <c r="D349" s="80">
        <f>Asumsi!E349</f>
        <v>4.2000000000000003E-2</v>
      </c>
      <c r="E349" s="55">
        <f>'Harga Dasar'!D9</f>
        <v>98000</v>
      </c>
      <c r="F349" s="56">
        <f t="shared" si="15"/>
        <v>4116</v>
      </c>
    </row>
    <row r="350" spans="1:6" x14ac:dyDescent="0.2">
      <c r="A350" s="57">
        <v>4</v>
      </c>
      <c r="B350" s="58" t="str">
        <f>Asumsi!C350</f>
        <v>Mandor</v>
      </c>
      <c r="C350" s="59" t="s">
        <v>37</v>
      </c>
      <c r="D350" s="105">
        <f>Asumsi!E350</f>
        <v>3.0000000000000001E-3</v>
      </c>
      <c r="E350" s="55">
        <f>'Harga Dasar'!D10</f>
        <v>99000</v>
      </c>
      <c r="F350" s="62">
        <f t="shared" si="15"/>
        <v>297</v>
      </c>
    </row>
    <row r="351" spans="1:6" x14ac:dyDescent="0.2">
      <c r="A351" s="19"/>
      <c r="B351" s="1039" t="s">
        <v>34</v>
      </c>
      <c r="C351" s="1039"/>
      <c r="D351" s="1039"/>
      <c r="E351" s="1039"/>
      <c r="F351" s="87">
        <f>SUM(F347:F350)</f>
        <v>8949</v>
      </c>
    </row>
    <row r="352" spans="1:6" x14ac:dyDescent="0.2">
      <c r="A352" s="48" t="s">
        <v>31</v>
      </c>
      <c r="B352" s="49" t="s">
        <v>29</v>
      </c>
      <c r="C352" s="49"/>
      <c r="D352" s="49"/>
      <c r="E352" s="49"/>
      <c r="F352" s="50"/>
    </row>
    <row r="353" spans="1:9" x14ac:dyDescent="0.2">
      <c r="A353" s="51">
        <v>1</v>
      </c>
      <c r="B353" s="52" t="str">
        <f>Asumsi!C352</f>
        <v>Cat dasar</v>
      </c>
      <c r="C353" s="53" t="str">
        <f>Asumsi!F352</f>
        <v>kg</v>
      </c>
      <c r="D353" s="80">
        <f>Asumsi!E352</f>
        <v>0.12</v>
      </c>
      <c r="E353" s="64">
        <f>'Harga Dasar'!I11</f>
        <v>40000</v>
      </c>
      <c r="F353" s="56">
        <f>E353*D353</f>
        <v>4800</v>
      </c>
    </row>
    <row r="354" spans="1:9" x14ac:dyDescent="0.2">
      <c r="A354" s="57">
        <v>2</v>
      </c>
      <c r="B354" s="52" t="str">
        <f>Asumsi!C353</f>
        <v>Cat penutup</v>
      </c>
      <c r="C354" s="53" t="str">
        <f>Asumsi!F353</f>
        <v>kg</v>
      </c>
      <c r="D354" s="80">
        <f>Asumsi!E353</f>
        <v>0.18</v>
      </c>
      <c r="E354" s="64">
        <f>'Harga Dasar'!I12</f>
        <v>75000</v>
      </c>
      <c r="F354" s="62">
        <f t="shared" ref="F354" si="16">E354*D354</f>
        <v>13500</v>
      </c>
    </row>
    <row r="355" spans="1:9" x14ac:dyDescent="0.2">
      <c r="A355" s="19"/>
      <c r="B355" s="1039" t="s">
        <v>35</v>
      </c>
      <c r="C355" s="1039"/>
      <c r="D355" s="1039"/>
      <c r="E355" s="1039"/>
      <c r="F355" s="87">
        <f>SUM(F353:F354)</f>
        <v>18300</v>
      </c>
    </row>
    <row r="356" spans="1:9" x14ac:dyDescent="0.2">
      <c r="A356" s="48" t="s">
        <v>32</v>
      </c>
      <c r="B356" s="49" t="s">
        <v>30</v>
      </c>
      <c r="C356" s="49"/>
      <c r="D356" s="49"/>
      <c r="E356" s="49"/>
      <c r="F356" s="50"/>
    </row>
    <row r="357" spans="1:9" s="76" customFormat="1" x14ac:dyDescent="0.2">
      <c r="A357" s="57">
        <v>1</v>
      </c>
      <c r="B357" s="58" t="str">
        <f>B338</f>
        <v>Perlengkapan K3</v>
      </c>
      <c r="C357" s="58" t="s">
        <v>41</v>
      </c>
      <c r="D357" s="106">
        <f>Asumsi!E354</f>
        <v>3.15068493150685E-4</v>
      </c>
      <c r="E357" s="67">
        <f>'Harga Dasar'!I13</f>
        <v>0</v>
      </c>
      <c r="F357" s="62">
        <f>E357*D357</f>
        <v>0</v>
      </c>
    </row>
    <row r="358" spans="1:9" x14ac:dyDescent="0.2">
      <c r="A358" s="19"/>
      <c r="B358" s="1039" t="s">
        <v>36</v>
      </c>
      <c r="C358" s="1039"/>
      <c r="D358" s="1039"/>
      <c r="E358" s="1039"/>
      <c r="F358" s="87">
        <f>F357</f>
        <v>0</v>
      </c>
    </row>
    <row r="359" spans="1:9" ht="13.5" thickBot="1" x14ac:dyDescent="0.25">
      <c r="A359" s="20"/>
      <c r="B359" s="1040" t="s">
        <v>33</v>
      </c>
      <c r="C359" s="1040"/>
      <c r="D359" s="1040"/>
      <c r="E359" s="1040"/>
      <c r="F359" s="44">
        <f>F358+F355+F351</f>
        <v>27249</v>
      </c>
    </row>
    <row r="361" spans="1:9" ht="13.5" thickBot="1" x14ac:dyDescent="0.25">
      <c r="A361" s="76" t="s">
        <v>502</v>
      </c>
      <c r="B361" s="76" t="s">
        <v>466</v>
      </c>
      <c r="C361" s="76"/>
      <c r="D361" s="76"/>
      <c r="E361" s="76"/>
      <c r="F361" s="76"/>
      <c r="I361" s="101"/>
    </row>
    <row r="362" spans="1:9" x14ac:dyDescent="0.2">
      <c r="A362" s="1041" t="s">
        <v>21</v>
      </c>
      <c r="B362" s="1043" t="s">
        <v>22</v>
      </c>
      <c r="C362" s="1043" t="s">
        <v>23</v>
      </c>
      <c r="D362" s="1043" t="s">
        <v>24</v>
      </c>
      <c r="E362" s="155" t="s">
        <v>25</v>
      </c>
      <c r="F362" s="157" t="s">
        <v>26</v>
      </c>
    </row>
    <row r="363" spans="1:9" x14ac:dyDescent="0.2">
      <c r="A363" s="1042"/>
      <c r="B363" s="1044"/>
      <c r="C363" s="1044"/>
      <c r="D363" s="1044"/>
      <c r="E363" s="156" t="s">
        <v>27</v>
      </c>
      <c r="F363" s="158" t="s">
        <v>27</v>
      </c>
    </row>
    <row r="364" spans="1:9" x14ac:dyDescent="0.2">
      <c r="A364" s="48" t="s">
        <v>20</v>
      </c>
      <c r="B364" s="49" t="s">
        <v>28</v>
      </c>
      <c r="C364" s="49"/>
      <c r="D364" s="49"/>
      <c r="E364" s="49"/>
      <c r="F364" s="50"/>
    </row>
    <row r="365" spans="1:9" x14ac:dyDescent="0.2">
      <c r="A365" s="57">
        <v>1</v>
      </c>
      <c r="B365" s="52" t="s">
        <v>467</v>
      </c>
      <c r="C365" s="53" t="s">
        <v>37</v>
      </c>
      <c r="D365" s="80">
        <v>2.7</v>
      </c>
      <c r="E365" s="55">
        <f>'Harga Dasar'!D7</f>
        <v>72000</v>
      </c>
      <c r="F365" s="56">
        <f t="shared" ref="F365:F368" si="17">E365*D365</f>
        <v>194400</v>
      </c>
    </row>
    <row r="366" spans="1:9" x14ac:dyDescent="0.2">
      <c r="A366" s="51">
        <v>2</v>
      </c>
      <c r="B366" s="52" t="s">
        <v>468</v>
      </c>
      <c r="C366" s="53" t="s">
        <v>37</v>
      </c>
      <c r="D366" s="80">
        <v>0.9</v>
      </c>
      <c r="E366" s="55">
        <f>'Harga Dasar'!D8</f>
        <v>60000</v>
      </c>
      <c r="F366" s="56">
        <f t="shared" si="17"/>
        <v>54000</v>
      </c>
    </row>
    <row r="367" spans="1:9" x14ac:dyDescent="0.2">
      <c r="A367" s="51">
        <v>3</v>
      </c>
      <c r="B367" s="52" t="s">
        <v>242</v>
      </c>
      <c r="C367" s="53" t="s">
        <v>37</v>
      </c>
      <c r="D367" s="80">
        <v>0.09</v>
      </c>
      <c r="E367" s="55">
        <f>'Harga Dasar'!D9</f>
        <v>98000</v>
      </c>
      <c r="F367" s="56">
        <f t="shared" si="17"/>
        <v>8820</v>
      </c>
    </row>
    <row r="368" spans="1:9" x14ac:dyDescent="0.2">
      <c r="A368" s="57">
        <v>4</v>
      </c>
      <c r="B368" s="58" t="s">
        <v>44</v>
      </c>
      <c r="C368" s="59" t="s">
        <v>37</v>
      </c>
      <c r="D368" s="105">
        <v>0.27</v>
      </c>
      <c r="E368" s="55">
        <f>'Harga Dasar'!D10</f>
        <v>99000</v>
      </c>
      <c r="F368" s="56">
        <f t="shared" si="17"/>
        <v>26730</v>
      </c>
    </row>
    <row r="369" spans="1:6" x14ac:dyDescent="0.2">
      <c r="A369" s="19"/>
      <c r="B369" s="1039" t="s">
        <v>34</v>
      </c>
      <c r="C369" s="1039"/>
      <c r="D369" s="1039"/>
      <c r="E369" s="1039"/>
      <c r="F369" s="31">
        <f>SUM(F365:F368)</f>
        <v>283950</v>
      </c>
    </row>
    <row r="370" spans="1:6" x14ac:dyDescent="0.2">
      <c r="A370" s="48" t="s">
        <v>31</v>
      </c>
      <c r="B370" s="49" t="s">
        <v>29</v>
      </c>
      <c r="C370" s="49"/>
      <c r="D370" s="49"/>
      <c r="E370" s="49"/>
      <c r="F370" s="50"/>
    </row>
    <row r="371" spans="1:6" x14ac:dyDescent="0.2">
      <c r="A371" s="51">
        <v>1</v>
      </c>
      <c r="B371" s="52" t="s">
        <v>469</v>
      </c>
      <c r="C371" s="52" t="s">
        <v>46</v>
      </c>
      <c r="D371" s="52">
        <v>1.2</v>
      </c>
      <c r="E371" s="81">
        <f>'Harga Dasar'!I48</f>
        <v>250000</v>
      </c>
      <c r="F371" s="56">
        <f t="shared" ref="F371:F373" si="18">E371*D371</f>
        <v>300000</v>
      </c>
    </row>
    <row r="372" spans="1:6" x14ac:dyDescent="0.2">
      <c r="A372" s="51">
        <v>2</v>
      </c>
      <c r="B372" s="52" t="s">
        <v>470</v>
      </c>
      <c r="C372" s="52" t="s">
        <v>46</v>
      </c>
      <c r="D372" s="52">
        <v>0.44</v>
      </c>
      <c r="E372" s="81">
        <f>'Harga Dasar'!I49</f>
        <v>210000</v>
      </c>
      <c r="F372" s="56">
        <f t="shared" si="18"/>
        <v>92400</v>
      </c>
    </row>
    <row r="373" spans="1:6" x14ac:dyDescent="0.2">
      <c r="A373" s="51">
        <v>3</v>
      </c>
      <c r="B373" s="52" t="s">
        <v>471</v>
      </c>
      <c r="C373" s="52" t="s">
        <v>51</v>
      </c>
      <c r="D373" s="52">
        <v>252</v>
      </c>
      <c r="E373" s="81">
        <f>'Harga Dasar'!I50</f>
        <v>1230</v>
      </c>
      <c r="F373" s="56">
        <f t="shared" si="18"/>
        <v>309960</v>
      </c>
    </row>
    <row r="374" spans="1:6" x14ac:dyDescent="0.2">
      <c r="A374" s="19"/>
      <c r="B374" s="1039" t="s">
        <v>35</v>
      </c>
      <c r="C374" s="1039"/>
      <c r="D374" s="1039"/>
      <c r="E374" s="1039"/>
      <c r="F374" s="31">
        <f>SUM(F371:F373)</f>
        <v>702360</v>
      </c>
    </row>
    <row r="375" spans="1:6" x14ac:dyDescent="0.2">
      <c r="A375" s="48" t="s">
        <v>32</v>
      </c>
      <c r="B375" s="49" t="s">
        <v>30</v>
      </c>
      <c r="C375" s="49"/>
      <c r="D375" s="49"/>
      <c r="E375" s="49"/>
      <c r="F375" s="50"/>
    </row>
    <row r="376" spans="1:6" x14ac:dyDescent="0.2">
      <c r="A376" s="57">
        <v>1</v>
      </c>
      <c r="B376" s="58" t="s">
        <v>472</v>
      </c>
      <c r="C376" s="59" t="s">
        <v>393</v>
      </c>
      <c r="D376" s="106">
        <v>0.16700000000000001</v>
      </c>
      <c r="E376" s="67">
        <f>'Harga Dasar'!I51</f>
        <v>350000</v>
      </c>
      <c r="F376" s="56">
        <f t="shared" ref="F376" si="19">E376*D376</f>
        <v>58450</v>
      </c>
    </row>
    <row r="377" spans="1:6" x14ac:dyDescent="0.2">
      <c r="A377" s="19"/>
      <c r="B377" s="1039" t="s">
        <v>36</v>
      </c>
      <c r="C377" s="1039"/>
      <c r="D377" s="1039"/>
      <c r="E377" s="1039"/>
      <c r="F377" s="31">
        <f>F376</f>
        <v>58450</v>
      </c>
    </row>
    <row r="378" spans="1:6" ht="13.5" thickBot="1" x14ac:dyDescent="0.25">
      <c r="A378" s="20"/>
      <c r="B378" s="1040" t="s">
        <v>33</v>
      </c>
      <c r="C378" s="1040"/>
      <c r="D378" s="1040"/>
      <c r="E378" s="1040"/>
      <c r="F378" s="44">
        <f>F377+F374+F369</f>
        <v>1044760</v>
      </c>
    </row>
    <row r="380" spans="1:6" ht="13.5" thickBot="1" x14ac:dyDescent="0.25">
      <c r="A380" s="76" t="s">
        <v>646</v>
      </c>
      <c r="B380" s="76" t="str">
        <f>Asumsi!C356</f>
        <v>Pemeliharaan Peralatan HM (intake)</v>
      </c>
      <c r="C380" s="76"/>
      <c r="D380" s="76"/>
      <c r="E380" s="76"/>
      <c r="F380" s="76"/>
    </row>
    <row r="381" spans="1:6" x14ac:dyDescent="0.2">
      <c r="A381" s="1041" t="s">
        <v>21</v>
      </c>
      <c r="B381" s="1043" t="s">
        <v>22</v>
      </c>
      <c r="C381" s="1043" t="s">
        <v>23</v>
      </c>
      <c r="D381" s="1043" t="s">
        <v>24</v>
      </c>
      <c r="E381" s="36" t="s">
        <v>25</v>
      </c>
      <c r="F381" s="17" t="s">
        <v>26</v>
      </c>
    </row>
    <row r="382" spans="1:6" x14ac:dyDescent="0.2">
      <c r="A382" s="1042"/>
      <c r="B382" s="1044"/>
      <c r="C382" s="1044"/>
      <c r="D382" s="1044"/>
      <c r="E382" s="35" t="s">
        <v>27</v>
      </c>
      <c r="F382" s="2" t="s">
        <v>27</v>
      </c>
    </row>
    <row r="383" spans="1:6" x14ac:dyDescent="0.2">
      <c r="A383" s="18" t="s">
        <v>20</v>
      </c>
      <c r="B383" s="3" t="s">
        <v>28</v>
      </c>
      <c r="C383" s="3"/>
      <c r="D383" s="3"/>
      <c r="E383" s="3"/>
      <c r="F383" s="25"/>
    </row>
    <row r="384" spans="1:6" x14ac:dyDescent="0.2">
      <c r="A384" s="18">
        <v>1</v>
      </c>
      <c r="B384" s="3" t="str">
        <f>Asumsi!C375</f>
        <v>Petugas OP</v>
      </c>
      <c r="C384" s="14" t="s">
        <v>37</v>
      </c>
      <c r="D384" s="4">
        <f>Asumsi!E375</f>
        <v>4</v>
      </c>
      <c r="E384" s="15">
        <f>'Harga Dasar'!D6</f>
        <v>112000</v>
      </c>
      <c r="F384" s="30">
        <f>E384*D384</f>
        <v>448000</v>
      </c>
    </row>
    <row r="385" spans="1:6" x14ac:dyDescent="0.2">
      <c r="A385" s="18">
        <v>2</v>
      </c>
      <c r="B385" s="3" t="str">
        <f>Asumsi!C376</f>
        <v>Pekerja</v>
      </c>
      <c r="C385" s="14" t="s">
        <v>37</v>
      </c>
      <c r="D385" s="4">
        <f>Asumsi!E376</f>
        <v>4</v>
      </c>
      <c r="E385" s="15">
        <f>'Harga Dasar'!D7</f>
        <v>72000</v>
      </c>
      <c r="F385" s="30">
        <f t="shared" ref="F385" si="20">E385*D385</f>
        <v>288000</v>
      </c>
    </row>
    <row r="386" spans="1:6" x14ac:dyDescent="0.2">
      <c r="A386" s="19"/>
      <c r="B386" s="1039" t="s">
        <v>34</v>
      </c>
      <c r="C386" s="1039"/>
      <c r="D386" s="1039"/>
      <c r="E386" s="1039"/>
      <c r="F386" s="31">
        <f>SUM(F384:F385)</f>
        <v>736000</v>
      </c>
    </row>
    <row r="387" spans="1:6" x14ac:dyDescent="0.2">
      <c r="A387" s="18" t="s">
        <v>31</v>
      </c>
      <c r="B387" s="3" t="s">
        <v>29</v>
      </c>
      <c r="C387" s="3"/>
      <c r="D387" s="3"/>
      <c r="E387" s="3"/>
      <c r="F387" s="25"/>
    </row>
    <row r="388" spans="1:6" x14ac:dyDescent="0.2">
      <c r="A388" s="18">
        <v>1</v>
      </c>
      <c r="B388" s="3" t="str">
        <f>Asumsi!C378</f>
        <v>BBM Mesin Genset</v>
      </c>
      <c r="C388" s="14" t="str">
        <f>Asumsi!F378</f>
        <v>liter</v>
      </c>
      <c r="D388" s="4">
        <f>Asumsi!E378</f>
        <v>0.75</v>
      </c>
      <c r="E388" s="16">
        <f>'Harga Dasar'!I6</f>
        <v>9400</v>
      </c>
      <c r="F388" s="30">
        <f>E388*D388</f>
        <v>7050</v>
      </c>
    </row>
    <row r="389" spans="1:6" x14ac:dyDescent="0.2">
      <c r="A389" s="21">
        <v>2</v>
      </c>
      <c r="B389" s="3" t="str">
        <f>Asumsi!C379</f>
        <v>Pelumas</v>
      </c>
      <c r="C389" s="14" t="str">
        <f>Asumsi!F379</f>
        <v>liter</v>
      </c>
      <c r="D389" s="4">
        <f>Asumsi!E379</f>
        <v>1</v>
      </c>
      <c r="E389" s="22">
        <f>'Harga Dasar'!I7</f>
        <v>160000</v>
      </c>
      <c r="F389" s="30">
        <f t="shared" ref="F389:F394" si="21">E389*D389</f>
        <v>160000</v>
      </c>
    </row>
    <row r="390" spans="1:6" x14ac:dyDescent="0.2">
      <c r="A390" s="18">
        <v>3</v>
      </c>
      <c r="B390" s="3" t="str">
        <f>Asumsi!C380</f>
        <v xml:space="preserve">Seal </v>
      </c>
      <c r="C390" s="14" t="str">
        <f>Asumsi!F380</f>
        <v>buah</v>
      </c>
      <c r="D390" s="4">
        <f>Asumsi!E380</f>
        <v>2</v>
      </c>
      <c r="E390" s="22">
        <f>'Harga Dasar'!I32</f>
        <v>470000</v>
      </c>
      <c r="F390" s="30">
        <f t="shared" si="21"/>
        <v>940000</v>
      </c>
    </row>
    <row r="391" spans="1:6" x14ac:dyDescent="0.2">
      <c r="A391" s="21">
        <v>4</v>
      </c>
      <c r="B391" s="3" t="str">
        <f>Asumsi!C381</f>
        <v>Radiator</v>
      </c>
      <c r="C391" s="14" t="str">
        <f>Asumsi!F381</f>
        <v>buah</v>
      </c>
      <c r="D391" s="4">
        <f>Asumsi!E381</f>
        <v>1</v>
      </c>
      <c r="E391" s="22">
        <f>'Harga Dasar'!I33</f>
        <v>1400000</v>
      </c>
      <c r="F391" s="30">
        <f t="shared" si="21"/>
        <v>1400000</v>
      </c>
    </row>
    <row r="392" spans="1:6" x14ac:dyDescent="0.2">
      <c r="A392" s="18">
        <v>5</v>
      </c>
      <c r="B392" s="3" t="str">
        <f>Asumsi!C382</f>
        <v xml:space="preserve">Filter Oli </v>
      </c>
      <c r="C392" s="14" t="str">
        <f>Asumsi!F382</f>
        <v>buah</v>
      </c>
      <c r="D392" s="4">
        <f>Asumsi!E382</f>
        <v>2</v>
      </c>
      <c r="E392" s="22">
        <f>'Harga Dasar'!I34</f>
        <v>100000</v>
      </c>
      <c r="F392" s="30">
        <f t="shared" si="21"/>
        <v>200000</v>
      </c>
    </row>
    <row r="393" spans="1:6" x14ac:dyDescent="0.2">
      <c r="A393" s="21">
        <v>6</v>
      </c>
      <c r="B393" s="3" t="str">
        <f>Asumsi!C383</f>
        <v xml:space="preserve">Filter Solar </v>
      </c>
      <c r="C393" s="14" t="str">
        <f>Asumsi!F383</f>
        <v>buah</v>
      </c>
      <c r="D393" s="4">
        <f>Asumsi!E383</f>
        <v>2</v>
      </c>
      <c r="E393" s="22">
        <f>'Harga Dasar'!I35</f>
        <v>100000</v>
      </c>
      <c r="F393" s="30">
        <f t="shared" si="21"/>
        <v>200000</v>
      </c>
    </row>
    <row r="394" spans="1:6" x14ac:dyDescent="0.2">
      <c r="A394" s="18">
        <v>7</v>
      </c>
      <c r="B394" s="3" t="str">
        <f>Asumsi!C384</f>
        <v>Filter Udara</v>
      </c>
      <c r="C394" s="14" t="str">
        <f>Asumsi!F384</f>
        <v>buah</v>
      </c>
      <c r="D394" s="4">
        <f>Asumsi!E384</f>
        <v>3</v>
      </c>
      <c r="E394" s="22">
        <f>'Harga Dasar'!I36</f>
        <v>120000</v>
      </c>
      <c r="F394" s="30">
        <f t="shared" si="21"/>
        <v>360000</v>
      </c>
    </row>
    <row r="395" spans="1:6" x14ac:dyDescent="0.2">
      <c r="A395" s="19"/>
      <c r="B395" s="1039" t="s">
        <v>35</v>
      </c>
      <c r="C395" s="1039"/>
      <c r="D395" s="1039"/>
      <c r="E395" s="1039"/>
      <c r="F395" s="31">
        <f>SUM(F388:F394)</f>
        <v>3267050</v>
      </c>
    </row>
    <row r="396" spans="1:6" x14ac:dyDescent="0.2">
      <c r="A396" s="18" t="s">
        <v>32</v>
      </c>
      <c r="B396" s="3" t="s">
        <v>30</v>
      </c>
      <c r="C396" s="3"/>
      <c r="D396" s="3"/>
      <c r="E396" s="3"/>
      <c r="F396" s="25"/>
    </row>
    <row r="397" spans="1:6" x14ac:dyDescent="0.2">
      <c r="A397" s="18">
        <v>1</v>
      </c>
      <c r="B397" s="3" t="str">
        <f>B320</f>
        <v>Perlengkapan K3</v>
      </c>
      <c r="C397" s="100" t="s">
        <v>41</v>
      </c>
      <c r="D397" s="5">
        <f>Asumsi!E386</f>
        <v>2.1917808219178082E-2</v>
      </c>
      <c r="E397" s="15">
        <f>E320</f>
        <v>0</v>
      </c>
      <c r="F397" s="30">
        <f>E397*D397</f>
        <v>0</v>
      </c>
    </row>
    <row r="398" spans="1:6" x14ac:dyDescent="0.2">
      <c r="A398" s="19"/>
      <c r="B398" s="1039" t="s">
        <v>36</v>
      </c>
      <c r="C398" s="1039"/>
      <c r="D398" s="1039"/>
      <c r="E398" s="1039"/>
      <c r="F398" s="31">
        <f>SUM(F397:F397)</f>
        <v>0</v>
      </c>
    </row>
    <row r="399" spans="1:6" ht="13.5" thickBot="1" x14ac:dyDescent="0.25">
      <c r="A399" s="20"/>
      <c r="B399" s="1040" t="s">
        <v>33</v>
      </c>
      <c r="C399" s="1040"/>
      <c r="D399" s="1040"/>
      <c r="E399" s="1040"/>
      <c r="F399" s="44">
        <f>F398+F395+F386</f>
        <v>4003050</v>
      </c>
    </row>
    <row r="400" spans="1:6" x14ac:dyDescent="0.2">
      <c r="A400" s="8"/>
      <c r="B400" s="7"/>
      <c r="C400" s="7"/>
      <c r="D400" s="7"/>
      <c r="E400" s="7"/>
      <c r="F400" s="45"/>
    </row>
    <row r="401" spans="1:6" ht="13.5" thickBot="1" x14ac:dyDescent="0.25">
      <c r="A401" s="76" t="s">
        <v>645</v>
      </c>
      <c r="B401" s="76" t="s">
        <v>643</v>
      </c>
      <c r="C401" s="76"/>
      <c r="D401" s="76"/>
      <c r="E401" s="76"/>
      <c r="F401" s="76"/>
    </row>
    <row r="402" spans="1:6" x14ac:dyDescent="0.2">
      <c r="A402" s="1041" t="s">
        <v>21</v>
      </c>
      <c r="B402" s="1043" t="s">
        <v>22</v>
      </c>
      <c r="C402" s="1043" t="s">
        <v>23</v>
      </c>
      <c r="D402" s="1043" t="s">
        <v>24</v>
      </c>
      <c r="E402" s="275" t="s">
        <v>25</v>
      </c>
      <c r="F402" s="157" t="s">
        <v>26</v>
      </c>
    </row>
    <row r="403" spans="1:6" x14ac:dyDescent="0.2">
      <c r="A403" s="1042"/>
      <c r="B403" s="1044"/>
      <c r="C403" s="1044"/>
      <c r="D403" s="1044"/>
      <c r="E403" s="276" t="s">
        <v>27</v>
      </c>
      <c r="F403" s="158" t="s">
        <v>27</v>
      </c>
    </row>
    <row r="404" spans="1:6" x14ac:dyDescent="0.2">
      <c r="A404" s="18" t="s">
        <v>20</v>
      </c>
      <c r="B404" s="3" t="s">
        <v>28</v>
      </c>
      <c r="C404" s="3"/>
      <c r="D404" s="3"/>
      <c r="E404" s="3"/>
      <c r="F404" s="25"/>
    </row>
    <row r="405" spans="1:6" x14ac:dyDescent="0.2">
      <c r="A405" s="18">
        <v>1</v>
      </c>
      <c r="B405" s="3" t="str">
        <f>Asumsi!C402</f>
        <v>Petugas OP</v>
      </c>
      <c r="C405" s="14" t="s">
        <v>37</v>
      </c>
      <c r="D405" s="4">
        <f>Asumsi!E402</f>
        <v>1</v>
      </c>
      <c r="E405" s="15">
        <f>E384</f>
        <v>112000</v>
      </c>
      <c r="F405" s="30">
        <f>E405*D405</f>
        <v>112000</v>
      </c>
    </row>
    <row r="406" spans="1:6" x14ac:dyDescent="0.2">
      <c r="A406" s="18">
        <v>2</v>
      </c>
      <c r="B406" s="3" t="str">
        <f>Asumsi!C403</f>
        <v>Pekerja</v>
      </c>
      <c r="C406" s="14" t="s">
        <v>37</v>
      </c>
      <c r="D406" s="4">
        <f>Asumsi!E403</f>
        <v>3</v>
      </c>
      <c r="E406" s="15">
        <f>E385</f>
        <v>72000</v>
      </c>
      <c r="F406" s="30">
        <f t="shared" ref="F406" si="22">E406*D406</f>
        <v>216000</v>
      </c>
    </row>
    <row r="407" spans="1:6" x14ac:dyDescent="0.2">
      <c r="A407" s="19"/>
      <c r="B407" s="1039" t="s">
        <v>34</v>
      </c>
      <c r="C407" s="1039"/>
      <c r="D407" s="1039"/>
      <c r="E407" s="1039"/>
      <c r="F407" s="31">
        <f>SUM(F405:F406)</f>
        <v>328000</v>
      </c>
    </row>
    <row r="408" spans="1:6" x14ac:dyDescent="0.2">
      <c r="A408" s="18" t="s">
        <v>31</v>
      </c>
      <c r="B408" s="3" t="s">
        <v>29</v>
      </c>
      <c r="C408" s="3"/>
      <c r="D408" s="3"/>
      <c r="E408" s="3"/>
      <c r="F408" s="25"/>
    </row>
    <row r="409" spans="1:6" x14ac:dyDescent="0.2">
      <c r="A409" s="18">
        <v>1</v>
      </c>
      <c r="B409" s="3" t="str">
        <f>Asumsi!C405</f>
        <v>Pelumas/vet</v>
      </c>
      <c r="C409" s="14" t="s">
        <v>38</v>
      </c>
      <c r="D409" s="4">
        <f>Asumsi!E405</f>
        <v>3</v>
      </c>
      <c r="E409" s="16">
        <f>E389</f>
        <v>160000</v>
      </c>
      <c r="F409" s="30">
        <f>E409*D409</f>
        <v>480000</v>
      </c>
    </row>
    <row r="410" spans="1:6" x14ac:dyDescent="0.2">
      <c r="A410" s="19"/>
      <c r="B410" s="1039" t="s">
        <v>35</v>
      </c>
      <c r="C410" s="1039"/>
      <c r="D410" s="1039"/>
      <c r="E410" s="1039"/>
      <c r="F410" s="31">
        <f>SUM(F409:F409)</f>
        <v>480000</v>
      </c>
    </row>
    <row r="411" spans="1:6" x14ac:dyDescent="0.2">
      <c r="A411" s="18" t="s">
        <v>32</v>
      </c>
      <c r="B411" s="3" t="s">
        <v>30</v>
      </c>
      <c r="C411" s="3"/>
      <c r="D411" s="3"/>
      <c r="E411" s="3"/>
      <c r="F411" s="25"/>
    </row>
    <row r="412" spans="1:6" x14ac:dyDescent="0.2">
      <c r="A412" s="18">
        <v>1</v>
      </c>
      <c r="B412" s="3" t="str">
        <f>Asumsi!C407</f>
        <v>Perlengkapan K3</v>
      </c>
      <c r="C412" s="111" t="s">
        <v>41</v>
      </c>
      <c r="D412" s="5">
        <f>Asumsi!E407</f>
        <v>1.0958904109589041E-2</v>
      </c>
      <c r="E412" s="15">
        <f>E397</f>
        <v>0</v>
      </c>
      <c r="F412" s="30">
        <f>E412*D412</f>
        <v>0</v>
      </c>
    </row>
    <row r="413" spans="1:6" x14ac:dyDescent="0.2">
      <c r="A413" s="19"/>
      <c r="B413" s="1039" t="s">
        <v>36</v>
      </c>
      <c r="C413" s="1039"/>
      <c r="D413" s="1039"/>
      <c r="E413" s="1039"/>
      <c r="F413" s="31">
        <f>SUM(F412:F412)</f>
        <v>0</v>
      </c>
    </row>
    <row r="414" spans="1:6" ht="13.5" thickBot="1" x14ac:dyDescent="0.25">
      <c r="A414" s="20"/>
      <c r="B414" s="1040" t="s">
        <v>33</v>
      </c>
      <c r="C414" s="1040"/>
      <c r="D414" s="1040"/>
      <c r="E414" s="1040"/>
      <c r="F414" s="44">
        <f>F413+F410+F407</f>
        <v>808000</v>
      </c>
    </row>
    <row r="415" spans="1:6" x14ac:dyDescent="0.2">
      <c r="A415" s="8"/>
      <c r="B415" s="7"/>
      <c r="C415" s="7"/>
      <c r="D415" s="7"/>
      <c r="E415" s="7"/>
      <c r="F415" s="45"/>
    </row>
    <row r="416" spans="1:6" ht="13.5" thickBot="1" x14ac:dyDescent="0.25">
      <c r="A416" s="76" t="s">
        <v>642</v>
      </c>
      <c r="B416" s="76" t="s">
        <v>647</v>
      </c>
      <c r="C416" s="76"/>
      <c r="D416" s="76"/>
      <c r="E416" s="76"/>
      <c r="F416" s="76"/>
    </row>
    <row r="417" spans="1:6" x14ac:dyDescent="0.2">
      <c r="A417" s="1041" t="s">
        <v>21</v>
      </c>
      <c r="B417" s="1043" t="s">
        <v>22</v>
      </c>
      <c r="C417" s="1043" t="s">
        <v>23</v>
      </c>
      <c r="D417" s="1043" t="s">
        <v>24</v>
      </c>
      <c r="E417" s="325" t="s">
        <v>25</v>
      </c>
      <c r="F417" s="157" t="s">
        <v>26</v>
      </c>
    </row>
    <row r="418" spans="1:6" x14ac:dyDescent="0.2">
      <c r="A418" s="1042"/>
      <c r="B418" s="1044"/>
      <c r="C418" s="1044"/>
      <c r="D418" s="1044"/>
      <c r="E418" s="326" t="s">
        <v>27</v>
      </c>
      <c r="F418" s="158" t="s">
        <v>27</v>
      </c>
    </row>
    <row r="419" spans="1:6" x14ac:dyDescent="0.2">
      <c r="A419" s="18" t="s">
        <v>20</v>
      </c>
      <c r="B419" s="3" t="s">
        <v>28</v>
      </c>
      <c r="C419" s="3"/>
      <c r="D419" s="3"/>
      <c r="E419" s="3"/>
      <c r="F419" s="25"/>
    </row>
    <row r="420" spans="1:6" x14ac:dyDescent="0.2">
      <c r="A420" s="18">
        <v>1</v>
      </c>
      <c r="B420" s="3" t="str">
        <f>Asumsi!C429</f>
        <v>Petugas OP</v>
      </c>
      <c r="C420" s="14" t="s">
        <v>37</v>
      </c>
      <c r="D420" s="4">
        <f>Asumsi!E414</f>
        <v>4</v>
      </c>
      <c r="E420" s="15">
        <f>'Harga Dasar'!D6</f>
        <v>112000</v>
      </c>
      <c r="F420" s="30">
        <f>E420*D420</f>
        <v>448000</v>
      </c>
    </row>
    <row r="421" spans="1:6" x14ac:dyDescent="0.2">
      <c r="A421" s="18">
        <v>2</v>
      </c>
      <c r="B421" s="3" t="str">
        <f>Asumsi!C430</f>
        <v>Pekerja</v>
      </c>
      <c r="C421" s="14" t="s">
        <v>37</v>
      </c>
      <c r="D421" s="4">
        <f>Asumsi!E415</f>
        <v>4</v>
      </c>
      <c r="E421" s="15">
        <f>'Harga Dasar'!D7</f>
        <v>72000</v>
      </c>
      <c r="F421" s="30">
        <f>E421*D421</f>
        <v>288000</v>
      </c>
    </row>
    <row r="422" spans="1:6" x14ac:dyDescent="0.2">
      <c r="A422" s="19"/>
      <c r="B422" s="1039" t="s">
        <v>34</v>
      </c>
      <c r="C422" s="1039"/>
      <c r="D422" s="1039"/>
      <c r="E422" s="1039"/>
      <c r="F422" s="31">
        <f>SUM(F420:F421)</f>
        <v>736000</v>
      </c>
    </row>
    <row r="423" spans="1:6" s="46" customFormat="1" x14ac:dyDescent="0.2">
      <c r="A423" s="18" t="s">
        <v>31</v>
      </c>
      <c r="B423" s="3" t="s">
        <v>29</v>
      </c>
      <c r="C423" s="3"/>
      <c r="D423" s="3"/>
      <c r="E423" s="3"/>
      <c r="F423" s="25"/>
    </row>
    <row r="424" spans="1:6" s="46" customFormat="1" x14ac:dyDescent="0.2">
      <c r="A424" s="18">
        <v>1</v>
      </c>
      <c r="B424" s="3" t="str">
        <f>Asumsi!C432</f>
        <v>BBM Mesin Genset</v>
      </c>
      <c r="C424" s="14" t="str">
        <f>Asumsi!F465</f>
        <v>liter</v>
      </c>
      <c r="D424" s="4">
        <f>Asumsi!E417</f>
        <v>0.75</v>
      </c>
      <c r="E424" s="16">
        <f>'Harga Dasar'!I6</f>
        <v>9400</v>
      </c>
      <c r="F424" s="30">
        <f>E424*D424</f>
        <v>7050</v>
      </c>
    </row>
    <row r="425" spans="1:6" s="46" customFormat="1" x14ac:dyDescent="0.2">
      <c r="A425" s="21">
        <v>2</v>
      </c>
      <c r="B425" s="3" t="str">
        <f>Asumsi!C433</f>
        <v>Pelumas</v>
      </c>
      <c r="C425" s="14" t="str">
        <f>Asumsi!F466</f>
        <v>liter</v>
      </c>
      <c r="D425" s="4">
        <f>Asumsi!E418</f>
        <v>1</v>
      </c>
      <c r="E425" s="22">
        <f>'Harga Dasar'!I7</f>
        <v>160000</v>
      </c>
      <c r="F425" s="30">
        <f t="shared" ref="F425:F430" si="23">E425*D425</f>
        <v>160000</v>
      </c>
    </row>
    <row r="426" spans="1:6" s="46" customFormat="1" x14ac:dyDescent="0.2">
      <c r="A426" s="18">
        <v>3</v>
      </c>
      <c r="B426" s="3" t="str">
        <f>Asumsi!C434</f>
        <v xml:space="preserve">Seal </v>
      </c>
      <c r="C426" s="14" t="str">
        <f>Asumsi!F467</f>
        <v>buah</v>
      </c>
      <c r="D426" s="4">
        <f>Asumsi!E419</f>
        <v>2</v>
      </c>
      <c r="E426" s="22">
        <f>'Harga Dasar'!I32</f>
        <v>470000</v>
      </c>
      <c r="F426" s="30">
        <f t="shared" si="23"/>
        <v>940000</v>
      </c>
    </row>
    <row r="427" spans="1:6" s="46" customFormat="1" x14ac:dyDescent="0.2">
      <c r="A427" s="21">
        <v>4</v>
      </c>
      <c r="B427" s="3" t="str">
        <f>Asumsi!C435</f>
        <v>Radiator</v>
      </c>
      <c r="C427" s="14" t="str">
        <f>Asumsi!F468</f>
        <v>buah</v>
      </c>
      <c r="D427" s="4">
        <f>Asumsi!E420</f>
        <v>1</v>
      </c>
      <c r="E427" s="22">
        <f>'Harga Dasar'!I33</f>
        <v>1400000</v>
      </c>
      <c r="F427" s="30">
        <f t="shared" si="23"/>
        <v>1400000</v>
      </c>
    </row>
    <row r="428" spans="1:6" s="46" customFormat="1" x14ac:dyDescent="0.2">
      <c r="A428" s="18">
        <v>5</v>
      </c>
      <c r="B428" s="3" t="str">
        <f>Asumsi!C436</f>
        <v xml:space="preserve">Filter Oli </v>
      </c>
      <c r="C428" s="14" t="str">
        <f>Asumsi!F469</f>
        <v>buah</v>
      </c>
      <c r="D428" s="4">
        <f>Asumsi!E421</f>
        <v>2</v>
      </c>
      <c r="E428" s="22">
        <f>'Harga Dasar'!I34</f>
        <v>100000</v>
      </c>
      <c r="F428" s="30">
        <f t="shared" si="23"/>
        <v>200000</v>
      </c>
    </row>
    <row r="429" spans="1:6" s="46" customFormat="1" x14ac:dyDescent="0.2">
      <c r="A429" s="21">
        <v>6</v>
      </c>
      <c r="B429" s="3" t="str">
        <f>Asumsi!C437</f>
        <v xml:space="preserve">Filter Solar </v>
      </c>
      <c r="C429" s="14" t="str">
        <f>Asumsi!F470</f>
        <v>buah</v>
      </c>
      <c r="D429" s="4">
        <f>Asumsi!E422</f>
        <v>2</v>
      </c>
      <c r="E429" s="22">
        <f>'Harga Dasar'!I35</f>
        <v>100000</v>
      </c>
      <c r="F429" s="30">
        <f t="shared" si="23"/>
        <v>200000</v>
      </c>
    </row>
    <row r="430" spans="1:6" s="46" customFormat="1" x14ac:dyDescent="0.2">
      <c r="A430" s="18">
        <v>7</v>
      </c>
      <c r="B430" s="3" t="str">
        <f>Asumsi!C438</f>
        <v>Filter Udara</v>
      </c>
      <c r="C430" s="14" t="str">
        <f>Asumsi!F471</f>
        <v>buah</v>
      </c>
      <c r="D430" s="4">
        <f>Asumsi!E423</f>
        <v>3</v>
      </c>
      <c r="E430" s="22">
        <f>'Harga Dasar'!I36</f>
        <v>120000</v>
      </c>
      <c r="F430" s="30">
        <f t="shared" si="23"/>
        <v>360000</v>
      </c>
    </row>
    <row r="431" spans="1:6" s="46" customFormat="1" x14ac:dyDescent="0.2">
      <c r="A431" s="19"/>
      <c r="B431" s="1039" t="s">
        <v>35</v>
      </c>
      <c r="C431" s="1039"/>
      <c r="D431" s="1039"/>
      <c r="E431" s="1039"/>
      <c r="F431" s="31">
        <f>SUM(F424:F430)</f>
        <v>3267050</v>
      </c>
    </row>
    <row r="432" spans="1:6" s="46" customFormat="1" x14ac:dyDescent="0.2">
      <c r="A432" s="18" t="s">
        <v>32</v>
      </c>
      <c r="B432" s="3" t="s">
        <v>30</v>
      </c>
      <c r="C432" s="3"/>
      <c r="D432" s="3"/>
      <c r="E432" s="3"/>
      <c r="F432" s="25"/>
    </row>
    <row r="433" spans="1:6" s="46" customFormat="1" x14ac:dyDescent="0.2">
      <c r="A433" s="18">
        <v>1</v>
      </c>
      <c r="B433" s="3" t="str">
        <f>Asumsi!C440</f>
        <v>Perlengkapan K3</v>
      </c>
      <c r="C433" s="111" t="s">
        <v>41</v>
      </c>
      <c r="D433" s="5">
        <f>Asumsi!E440</f>
        <v>2.1917808219178082E-2</v>
      </c>
      <c r="E433" s="15">
        <f>'Harga Dasar'!I13</f>
        <v>0</v>
      </c>
      <c r="F433" s="30">
        <f>E433*D433</f>
        <v>0</v>
      </c>
    </row>
    <row r="434" spans="1:6" s="46" customFormat="1" x14ac:dyDescent="0.2">
      <c r="A434" s="19"/>
      <c r="B434" s="1039" t="s">
        <v>36</v>
      </c>
      <c r="C434" s="1039"/>
      <c r="D434" s="1039"/>
      <c r="E434" s="1039"/>
      <c r="F434" s="31">
        <f>SUM(F433:F433)</f>
        <v>0</v>
      </c>
    </row>
    <row r="435" spans="1:6" s="46" customFormat="1" ht="13.5" thickBot="1" x14ac:dyDescent="0.25">
      <c r="A435" s="20"/>
      <c r="B435" s="1040" t="s">
        <v>33</v>
      </c>
      <c r="C435" s="1040"/>
      <c r="D435" s="1040"/>
      <c r="E435" s="1040"/>
      <c r="F435" s="44">
        <f>F434+F431+F422</f>
        <v>4003050</v>
      </c>
    </row>
    <row r="436" spans="1:6" s="46" customFormat="1" x14ac:dyDescent="0.2">
      <c r="A436" s="8"/>
      <c r="B436" s="7"/>
      <c r="C436" s="7"/>
      <c r="D436" s="7"/>
      <c r="E436" s="7"/>
      <c r="F436" s="45"/>
    </row>
    <row r="437" spans="1:6" s="46" customFormat="1" ht="13.5" thickBot="1" x14ac:dyDescent="0.25">
      <c r="A437" s="76" t="s">
        <v>649</v>
      </c>
      <c r="B437" s="76" t="s">
        <v>648</v>
      </c>
      <c r="C437" s="76"/>
      <c r="D437" s="76"/>
      <c r="E437" s="76"/>
      <c r="F437" s="76"/>
    </row>
    <row r="438" spans="1:6" s="46" customFormat="1" x14ac:dyDescent="0.2">
      <c r="A438" s="1041" t="s">
        <v>21</v>
      </c>
      <c r="B438" s="1043" t="s">
        <v>22</v>
      </c>
      <c r="C438" s="1043" t="s">
        <v>23</v>
      </c>
      <c r="D438" s="1043" t="s">
        <v>24</v>
      </c>
      <c r="E438" s="325" t="s">
        <v>25</v>
      </c>
      <c r="F438" s="157" t="s">
        <v>26</v>
      </c>
    </row>
    <row r="439" spans="1:6" s="46" customFormat="1" x14ac:dyDescent="0.2">
      <c r="A439" s="1042"/>
      <c r="B439" s="1044"/>
      <c r="C439" s="1044"/>
      <c r="D439" s="1044"/>
      <c r="E439" s="326" t="s">
        <v>27</v>
      </c>
      <c r="F439" s="158" t="s">
        <v>27</v>
      </c>
    </row>
    <row r="440" spans="1:6" s="46" customFormat="1" x14ac:dyDescent="0.2">
      <c r="A440" s="18" t="s">
        <v>20</v>
      </c>
      <c r="B440" s="3" t="s">
        <v>28</v>
      </c>
      <c r="C440" s="3"/>
      <c r="D440" s="3"/>
      <c r="E440" s="3"/>
      <c r="F440" s="25"/>
    </row>
    <row r="441" spans="1:6" s="46" customFormat="1" x14ac:dyDescent="0.2">
      <c r="A441" s="18">
        <v>1</v>
      </c>
      <c r="B441" s="3" t="str">
        <f>Asumsi!C462</f>
        <v>Petugas OP</v>
      </c>
      <c r="C441" s="14" t="s">
        <v>37</v>
      </c>
      <c r="D441" s="4">
        <f>Asumsi!E447</f>
        <v>4</v>
      </c>
      <c r="E441" s="15">
        <f>E420</f>
        <v>112000</v>
      </c>
      <c r="F441" s="30">
        <f>E441*D441</f>
        <v>448000</v>
      </c>
    </row>
    <row r="442" spans="1:6" s="46" customFormat="1" x14ac:dyDescent="0.2">
      <c r="A442" s="18">
        <v>2</v>
      </c>
      <c r="B442" s="3" t="str">
        <f>Asumsi!C463</f>
        <v>Pekerja</v>
      </c>
      <c r="C442" s="14" t="s">
        <v>37</v>
      </c>
      <c r="D442" s="4">
        <f>Asumsi!E448</f>
        <v>4</v>
      </c>
      <c r="E442" s="15">
        <f>E421</f>
        <v>72000</v>
      </c>
      <c r="F442" s="30">
        <f t="shared" ref="F442" si="24">E442*D442</f>
        <v>288000</v>
      </c>
    </row>
    <row r="443" spans="1:6" s="46" customFormat="1" x14ac:dyDescent="0.2">
      <c r="A443" s="19"/>
      <c r="B443" s="1039" t="s">
        <v>34</v>
      </c>
      <c r="C443" s="1039"/>
      <c r="D443" s="1039"/>
      <c r="E443" s="1039"/>
      <c r="F443" s="31">
        <f>SUM(F441:F442)</f>
        <v>736000</v>
      </c>
    </row>
    <row r="444" spans="1:6" s="46" customFormat="1" x14ac:dyDescent="0.2">
      <c r="A444" s="18" t="s">
        <v>31</v>
      </c>
      <c r="B444" s="3" t="s">
        <v>29</v>
      </c>
      <c r="C444" s="3"/>
      <c r="D444" s="3"/>
      <c r="E444" s="3"/>
      <c r="F444" s="25"/>
    </row>
    <row r="445" spans="1:6" s="46" customFormat="1" x14ac:dyDescent="0.2">
      <c r="A445" s="18">
        <v>1</v>
      </c>
      <c r="B445" s="3" t="str">
        <f>Asumsi!C465</f>
        <v>BBM Mesin Genset</v>
      </c>
      <c r="C445" s="14" t="str">
        <f>C424</f>
        <v>liter</v>
      </c>
      <c r="D445" s="4">
        <f>Asumsi!E450</f>
        <v>0.75</v>
      </c>
      <c r="E445" s="15">
        <f t="shared" ref="E445:E451" si="25">E424</f>
        <v>9400</v>
      </c>
      <c r="F445" s="30">
        <f>E445*D445</f>
        <v>7050</v>
      </c>
    </row>
    <row r="446" spans="1:6" s="46" customFormat="1" x14ac:dyDescent="0.2">
      <c r="A446" s="21">
        <v>2</v>
      </c>
      <c r="B446" s="3" t="str">
        <f>Asumsi!C466</f>
        <v>Pelumas</v>
      </c>
      <c r="C446" s="14" t="str">
        <f t="shared" ref="C446:C451" si="26">C425</f>
        <v>liter</v>
      </c>
      <c r="D446" s="4">
        <f>Asumsi!E451</f>
        <v>1</v>
      </c>
      <c r="E446" s="15">
        <f t="shared" si="25"/>
        <v>160000</v>
      </c>
      <c r="F446" s="30">
        <f t="shared" ref="F446:F451" si="27">E446*D446</f>
        <v>160000</v>
      </c>
    </row>
    <row r="447" spans="1:6" s="46" customFormat="1" x14ac:dyDescent="0.2">
      <c r="A447" s="18">
        <v>3</v>
      </c>
      <c r="B447" s="3" t="str">
        <f>Asumsi!C467</f>
        <v xml:space="preserve">Seal </v>
      </c>
      <c r="C447" s="14" t="str">
        <f t="shared" si="26"/>
        <v>buah</v>
      </c>
      <c r="D447" s="4">
        <f>Asumsi!E452</f>
        <v>2</v>
      </c>
      <c r="E447" s="15">
        <f t="shared" si="25"/>
        <v>470000</v>
      </c>
      <c r="F447" s="30">
        <f t="shared" si="27"/>
        <v>940000</v>
      </c>
    </row>
    <row r="448" spans="1:6" s="46" customFormat="1" x14ac:dyDescent="0.2">
      <c r="A448" s="21">
        <v>4</v>
      </c>
      <c r="B448" s="3" t="str">
        <f>Asumsi!C468</f>
        <v>Radiator</v>
      </c>
      <c r="C448" s="14" t="str">
        <f t="shared" si="26"/>
        <v>buah</v>
      </c>
      <c r="D448" s="4">
        <f>Asumsi!E453</f>
        <v>1</v>
      </c>
      <c r="E448" s="15">
        <f t="shared" si="25"/>
        <v>1400000</v>
      </c>
      <c r="F448" s="30">
        <f t="shared" si="27"/>
        <v>1400000</v>
      </c>
    </row>
    <row r="449" spans="1:8" s="46" customFormat="1" x14ac:dyDescent="0.2">
      <c r="A449" s="18">
        <v>5</v>
      </c>
      <c r="B449" s="3" t="str">
        <f>Asumsi!C469</f>
        <v xml:space="preserve">Filter Oli </v>
      </c>
      <c r="C449" s="14" t="str">
        <f t="shared" si="26"/>
        <v>buah</v>
      </c>
      <c r="D449" s="4">
        <f>Asumsi!E454</f>
        <v>2</v>
      </c>
      <c r="E449" s="15">
        <f t="shared" si="25"/>
        <v>100000</v>
      </c>
      <c r="F449" s="30">
        <f t="shared" si="27"/>
        <v>200000</v>
      </c>
    </row>
    <row r="450" spans="1:8" s="46" customFormat="1" x14ac:dyDescent="0.2">
      <c r="A450" s="21">
        <v>6</v>
      </c>
      <c r="B450" s="3" t="str">
        <f>Asumsi!C470</f>
        <v xml:space="preserve">Filter Solar </v>
      </c>
      <c r="C450" s="14" t="str">
        <f t="shared" si="26"/>
        <v>buah</v>
      </c>
      <c r="D450" s="4">
        <f>Asumsi!E455</f>
        <v>2</v>
      </c>
      <c r="E450" s="15">
        <f t="shared" si="25"/>
        <v>100000</v>
      </c>
      <c r="F450" s="30">
        <f t="shared" si="27"/>
        <v>200000</v>
      </c>
    </row>
    <row r="451" spans="1:8" s="46" customFormat="1" x14ac:dyDescent="0.2">
      <c r="A451" s="18">
        <v>7</v>
      </c>
      <c r="B451" s="3" t="str">
        <f>Asumsi!C471</f>
        <v>Filter Udara</v>
      </c>
      <c r="C451" s="14" t="str">
        <f t="shared" si="26"/>
        <v>buah</v>
      </c>
      <c r="D451" s="4">
        <f>Asumsi!E456</f>
        <v>3</v>
      </c>
      <c r="E451" s="15">
        <f t="shared" si="25"/>
        <v>120000</v>
      </c>
      <c r="F451" s="30">
        <f t="shared" si="27"/>
        <v>360000</v>
      </c>
    </row>
    <row r="452" spans="1:8" s="46" customFormat="1" x14ac:dyDescent="0.2">
      <c r="A452" s="19"/>
      <c r="B452" s="1039" t="s">
        <v>35</v>
      </c>
      <c r="C452" s="1039"/>
      <c r="D452" s="1039"/>
      <c r="E452" s="1039"/>
      <c r="F452" s="31">
        <f>SUM(F445:F451)</f>
        <v>3267050</v>
      </c>
    </row>
    <row r="453" spans="1:8" s="46" customFormat="1" x14ac:dyDescent="0.2">
      <c r="A453" s="18" t="s">
        <v>32</v>
      </c>
      <c r="B453" s="3" t="s">
        <v>30</v>
      </c>
      <c r="C453" s="3"/>
      <c r="D453" s="3"/>
      <c r="E453" s="3"/>
      <c r="F453" s="25"/>
    </row>
    <row r="454" spans="1:8" s="46" customFormat="1" x14ac:dyDescent="0.2">
      <c r="A454" s="18">
        <v>1</v>
      </c>
      <c r="B454" s="3" t="str">
        <f>Asumsi!C473</f>
        <v>Perlengkapan K3</v>
      </c>
      <c r="C454" s="111" t="s">
        <v>41</v>
      </c>
      <c r="D454" s="5">
        <f>Asumsi!E473</f>
        <v>2.1917808219178082E-2</v>
      </c>
      <c r="E454" s="15">
        <f>E433</f>
        <v>0</v>
      </c>
      <c r="F454" s="30">
        <f>E454*D454</f>
        <v>0</v>
      </c>
    </row>
    <row r="455" spans="1:8" s="46" customFormat="1" x14ac:dyDescent="0.2">
      <c r="A455" s="19"/>
      <c r="B455" s="1039" t="s">
        <v>36</v>
      </c>
      <c r="C455" s="1039"/>
      <c r="D455" s="1039"/>
      <c r="E455" s="1039"/>
      <c r="F455" s="31">
        <f>SUM(F454:F454)</f>
        <v>0</v>
      </c>
    </row>
    <row r="456" spans="1:8" s="46" customFormat="1" ht="13.5" thickBot="1" x14ac:dyDescent="0.25">
      <c r="A456" s="20"/>
      <c r="B456" s="1040" t="s">
        <v>33</v>
      </c>
      <c r="C456" s="1040"/>
      <c r="D456" s="1040"/>
      <c r="E456" s="1040"/>
      <c r="F456" s="44">
        <f>F455+F452+F443</f>
        <v>4003050</v>
      </c>
    </row>
    <row r="457" spans="1:8" s="46" customFormat="1" x14ac:dyDescent="0.2">
      <c r="A457" s="8"/>
      <c r="B457" s="7"/>
      <c r="C457" s="7"/>
      <c r="D457" s="7"/>
      <c r="E457" s="7"/>
      <c r="F457" s="45"/>
    </row>
    <row r="458" spans="1:8" s="46" customFormat="1" ht="13.5" thickBot="1" x14ac:dyDescent="0.25">
      <c r="A458" s="76" t="s">
        <v>650</v>
      </c>
      <c r="B458" s="76" t="s">
        <v>653</v>
      </c>
      <c r="C458" s="76"/>
      <c r="D458" s="76"/>
      <c r="E458" s="76"/>
      <c r="F458" s="76"/>
    </row>
    <row r="459" spans="1:8" s="46" customFormat="1" x14ac:dyDescent="0.2">
      <c r="A459" s="1041" t="s">
        <v>21</v>
      </c>
      <c r="B459" s="1043" t="s">
        <v>22</v>
      </c>
      <c r="C459" s="1043" t="s">
        <v>23</v>
      </c>
      <c r="D459" s="1043" t="s">
        <v>24</v>
      </c>
      <c r="E459" s="325" t="s">
        <v>25</v>
      </c>
      <c r="F459" s="157" t="s">
        <v>26</v>
      </c>
    </row>
    <row r="460" spans="1:8" x14ac:dyDescent="0.2">
      <c r="A460" s="1042"/>
      <c r="B460" s="1044"/>
      <c r="C460" s="1044"/>
      <c r="D460" s="1044"/>
      <c r="E460" s="326" t="s">
        <v>27</v>
      </c>
      <c r="F460" s="158" t="s">
        <v>27</v>
      </c>
    </row>
    <row r="461" spans="1:8" x14ac:dyDescent="0.2">
      <c r="A461" s="18" t="s">
        <v>20</v>
      </c>
      <c r="B461" s="3" t="s">
        <v>28</v>
      </c>
      <c r="C461" s="3"/>
      <c r="D461" s="3"/>
      <c r="E461" s="3"/>
      <c r="F461" s="25"/>
    </row>
    <row r="462" spans="1:8" x14ac:dyDescent="0.2">
      <c r="A462" s="18">
        <v>1</v>
      </c>
      <c r="B462" s="3" t="str">
        <f>Asumsi!C480</f>
        <v>Petugas OP</v>
      </c>
      <c r="C462" s="14" t="s">
        <v>37</v>
      </c>
      <c r="D462" s="4">
        <f>Asumsi!E480</f>
        <v>1</v>
      </c>
      <c r="E462" s="15">
        <f>E441</f>
        <v>112000</v>
      </c>
      <c r="F462" s="30">
        <f>E462*D462</f>
        <v>112000</v>
      </c>
      <c r="H462" s="96"/>
    </row>
    <row r="463" spans="1:8" x14ac:dyDescent="0.2">
      <c r="A463" s="18">
        <v>2</v>
      </c>
      <c r="B463" s="3" t="str">
        <f>Asumsi!C481</f>
        <v>Tenaga/Pekerja</v>
      </c>
      <c r="C463" s="14" t="s">
        <v>37</v>
      </c>
      <c r="D463" s="4">
        <f>Asumsi!E481</f>
        <v>3</v>
      </c>
      <c r="E463" s="15">
        <f>E442</f>
        <v>72000</v>
      </c>
      <c r="F463" s="30">
        <f t="shared" ref="F463" si="28">E463*D463</f>
        <v>216000</v>
      </c>
      <c r="H463" s="96"/>
    </row>
    <row r="464" spans="1:8" x14ac:dyDescent="0.2">
      <c r="A464" s="19"/>
      <c r="B464" s="1039" t="s">
        <v>34</v>
      </c>
      <c r="C464" s="1039"/>
      <c r="D464" s="1039"/>
      <c r="E464" s="1039"/>
      <c r="F464" s="31">
        <f>SUM(F462:F463)</f>
        <v>328000</v>
      </c>
    </row>
    <row r="465" spans="1:8" x14ac:dyDescent="0.2">
      <c r="A465" s="18" t="s">
        <v>31</v>
      </c>
      <c r="B465" s="3" t="s">
        <v>29</v>
      </c>
      <c r="C465" s="3"/>
      <c r="D465" s="3"/>
      <c r="E465" s="3"/>
      <c r="F465" s="25"/>
    </row>
    <row r="466" spans="1:8" x14ac:dyDescent="0.2">
      <c r="A466" s="18">
        <v>1</v>
      </c>
      <c r="B466" s="3" t="str">
        <f>Asumsi!C492</f>
        <v>Pelumas/vet</v>
      </c>
      <c r="C466" s="14" t="s">
        <v>51</v>
      </c>
      <c r="D466" s="4">
        <f>Asumsi!E492</f>
        <v>3</v>
      </c>
      <c r="E466" s="16">
        <f>E446</f>
        <v>160000</v>
      </c>
      <c r="F466" s="30">
        <f>E466*D466</f>
        <v>480000</v>
      </c>
      <c r="H466" s="96"/>
    </row>
    <row r="467" spans="1:8" x14ac:dyDescent="0.2">
      <c r="A467" s="19"/>
      <c r="B467" s="1039" t="s">
        <v>35</v>
      </c>
      <c r="C467" s="1039"/>
      <c r="D467" s="1039"/>
      <c r="E467" s="1039"/>
      <c r="F467" s="31">
        <f>SUM(F466:F466)</f>
        <v>480000</v>
      </c>
      <c r="H467" s="96"/>
    </row>
    <row r="468" spans="1:8" x14ac:dyDescent="0.2">
      <c r="A468" s="18" t="s">
        <v>32</v>
      </c>
      <c r="B468" s="3" t="s">
        <v>30</v>
      </c>
      <c r="C468" s="3"/>
      <c r="D468" s="3"/>
      <c r="E468" s="3"/>
      <c r="F468" s="25"/>
      <c r="H468" s="96"/>
    </row>
    <row r="469" spans="1:8" x14ac:dyDescent="0.2">
      <c r="A469" s="18">
        <v>1</v>
      </c>
      <c r="B469" s="3" t="str">
        <f>Asumsi!C494</f>
        <v>Perlengkapan K3</v>
      </c>
      <c r="C469" s="111" t="s">
        <v>41</v>
      </c>
      <c r="D469" s="5">
        <f>Asumsi!E494</f>
        <v>1.0958904109589041E-2</v>
      </c>
      <c r="E469" s="15">
        <f>E454</f>
        <v>0</v>
      </c>
      <c r="F469" s="30">
        <f>E469*D469</f>
        <v>0</v>
      </c>
    </row>
    <row r="470" spans="1:8" x14ac:dyDescent="0.2">
      <c r="A470" s="19"/>
      <c r="B470" s="1039" t="s">
        <v>36</v>
      </c>
      <c r="C470" s="1039"/>
      <c r="D470" s="1039"/>
      <c r="E470" s="1039"/>
      <c r="F470" s="31">
        <f>SUM(F469:F469)</f>
        <v>0</v>
      </c>
    </row>
    <row r="471" spans="1:8" ht="13.5" thickBot="1" x14ac:dyDescent="0.25">
      <c r="A471" s="20"/>
      <c r="B471" s="1040" t="s">
        <v>33</v>
      </c>
      <c r="C471" s="1040"/>
      <c r="D471" s="1040"/>
      <c r="E471" s="1040"/>
      <c r="F471" s="44">
        <f>F470+F467+F464</f>
        <v>808000</v>
      </c>
    </row>
    <row r="472" spans="1:8" x14ac:dyDescent="0.2">
      <c r="A472" s="8"/>
      <c r="B472" s="7"/>
      <c r="C472" s="7"/>
      <c r="D472" s="7"/>
      <c r="E472" s="7"/>
      <c r="F472" s="45"/>
    </row>
    <row r="473" spans="1:8" ht="13.5" thickBot="1" x14ac:dyDescent="0.25">
      <c r="A473" s="76" t="s">
        <v>651</v>
      </c>
      <c r="B473" s="76" t="s">
        <v>652</v>
      </c>
      <c r="C473" s="76"/>
      <c r="D473" s="76"/>
      <c r="E473" s="76"/>
      <c r="F473" s="76"/>
    </row>
    <row r="474" spans="1:8" s="46" customFormat="1" x14ac:dyDescent="0.2">
      <c r="A474" s="1041" t="s">
        <v>21</v>
      </c>
      <c r="B474" s="1043" t="s">
        <v>22</v>
      </c>
      <c r="C474" s="1043" t="s">
        <v>23</v>
      </c>
      <c r="D474" s="1043" t="s">
        <v>24</v>
      </c>
      <c r="E474" s="325" t="s">
        <v>25</v>
      </c>
      <c r="F474" s="157" t="s">
        <v>26</v>
      </c>
    </row>
    <row r="475" spans="1:8" s="46" customFormat="1" x14ac:dyDescent="0.2">
      <c r="A475" s="1042"/>
      <c r="B475" s="1044"/>
      <c r="C475" s="1044"/>
      <c r="D475" s="1044"/>
      <c r="E475" s="326" t="s">
        <v>27</v>
      </c>
      <c r="F475" s="158" t="s">
        <v>27</v>
      </c>
    </row>
    <row r="476" spans="1:8" x14ac:dyDescent="0.2">
      <c r="A476" s="18" t="s">
        <v>20</v>
      </c>
      <c r="B476" s="3" t="s">
        <v>28</v>
      </c>
      <c r="C476" s="3"/>
      <c r="D476" s="3"/>
      <c r="E476" s="3"/>
      <c r="F476" s="25"/>
    </row>
    <row r="477" spans="1:8" x14ac:dyDescent="0.2">
      <c r="A477" s="18">
        <v>1</v>
      </c>
      <c r="B477" s="3" t="str">
        <f>Asumsi!C516</f>
        <v>Petugas OP</v>
      </c>
      <c r="C477" s="14" t="s">
        <v>37</v>
      </c>
      <c r="D477" s="4">
        <f>Asumsi!E516</f>
        <v>4</v>
      </c>
      <c r="E477" s="15">
        <f>E441</f>
        <v>112000</v>
      </c>
      <c r="F477" s="30">
        <f>E477*D477</f>
        <v>448000</v>
      </c>
    </row>
    <row r="478" spans="1:8" x14ac:dyDescent="0.2">
      <c r="A478" s="18">
        <v>2</v>
      </c>
      <c r="B478" s="3" t="str">
        <f>Asumsi!C517</f>
        <v>Pekerja</v>
      </c>
      <c r="C478" s="14" t="s">
        <v>37</v>
      </c>
      <c r="D478" s="4">
        <f>Asumsi!E517</f>
        <v>8</v>
      </c>
      <c r="E478" s="15">
        <f>E442</f>
        <v>72000</v>
      </c>
      <c r="F478" s="30">
        <f t="shared" ref="F478" si="29">E478*D478</f>
        <v>576000</v>
      </c>
    </row>
    <row r="479" spans="1:8" x14ac:dyDescent="0.2">
      <c r="A479" s="19"/>
      <c r="B479" s="1039" t="s">
        <v>34</v>
      </c>
      <c r="C479" s="1039"/>
      <c r="D479" s="1039"/>
      <c r="E479" s="1039"/>
      <c r="F479" s="31">
        <f>SUM(F477:F478)</f>
        <v>1024000</v>
      </c>
    </row>
    <row r="480" spans="1:8" x14ac:dyDescent="0.2">
      <c r="A480" s="18" t="s">
        <v>31</v>
      </c>
      <c r="B480" s="3" t="s">
        <v>29</v>
      </c>
      <c r="C480" s="3"/>
      <c r="D480" s="3"/>
      <c r="E480" s="3"/>
      <c r="F480" s="25"/>
    </row>
    <row r="481" spans="1:8" x14ac:dyDescent="0.2">
      <c r="A481" s="18">
        <v>1</v>
      </c>
      <c r="B481" s="3" t="str">
        <f>Asumsi!C519</f>
        <v>BBM Mesin Genset</v>
      </c>
      <c r="C481" s="14" t="str">
        <f>Asumsi!F519</f>
        <v>liter</v>
      </c>
      <c r="D481" s="4">
        <f>Asumsi!E519</f>
        <v>0.75</v>
      </c>
      <c r="E481" s="15">
        <f t="shared" ref="E481:E487" si="30">E445</f>
        <v>9400</v>
      </c>
      <c r="F481" s="30">
        <f>E481*D481</f>
        <v>7050</v>
      </c>
      <c r="H481" s="115"/>
    </row>
    <row r="482" spans="1:8" x14ac:dyDescent="0.2">
      <c r="A482" s="21">
        <v>2</v>
      </c>
      <c r="B482" s="3" t="str">
        <f>Asumsi!C520</f>
        <v>Pelumas</v>
      </c>
      <c r="C482" s="14" t="str">
        <f>Asumsi!F520</f>
        <v>liter</v>
      </c>
      <c r="D482" s="4">
        <f>Asumsi!E520</f>
        <v>1</v>
      </c>
      <c r="E482" s="15">
        <f t="shared" si="30"/>
        <v>160000</v>
      </c>
      <c r="F482" s="30">
        <f t="shared" ref="F482:F487" si="31">E482*D482</f>
        <v>160000</v>
      </c>
      <c r="H482" s="115"/>
    </row>
    <row r="483" spans="1:8" x14ac:dyDescent="0.2">
      <c r="A483" s="18">
        <v>3</v>
      </c>
      <c r="B483" s="3" t="str">
        <f>Asumsi!C521</f>
        <v xml:space="preserve">Seal </v>
      </c>
      <c r="C483" s="14" t="str">
        <f>Asumsi!F521</f>
        <v>buah</v>
      </c>
      <c r="D483" s="4">
        <f>Asumsi!E521</f>
        <v>2</v>
      </c>
      <c r="E483" s="15">
        <f t="shared" si="30"/>
        <v>470000</v>
      </c>
      <c r="F483" s="30">
        <f t="shared" si="31"/>
        <v>940000</v>
      </c>
      <c r="H483" s="115"/>
    </row>
    <row r="484" spans="1:8" x14ac:dyDescent="0.2">
      <c r="A484" s="21">
        <v>4</v>
      </c>
      <c r="B484" s="3" t="str">
        <f>Asumsi!C522</f>
        <v>Radiator</v>
      </c>
      <c r="C484" s="14" t="str">
        <f>Asumsi!F522</f>
        <v>buah</v>
      </c>
      <c r="D484" s="4">
        <f>Asumsi!E522</f>
        <v>1</v>
      </c>
      <c r="E484" s="15">
        <f t="shared" si="30"/>
        <v>1400000</v>
      </c>
      <c r="F484" s="30">
        <f t="shared" si="31"/>
        <v>1400000</v>
      </c>
      <c r="H484" s="115"/>
    </row>
    <row r="485" spans="1:8" x14ac:dyDescent="0.2">
      <c r="A485" s="18">
        <v>5</v>
      </c>
      <c r="B485" s="3" t="str">
        <f>Asumsi!C523</f>
        <v xml:space="preserve">Filter Oli </v>
      </c>
      <c r="C485" s="14" t="str">
        <f>Asumsi!F523</f>
        <v>buah</v>
      </c>
      <c r="D485" s="4">
        <f>Asumsi!E523</f>
        <v>2</v>
      </c>
      <c r="E485" s="15">
        <f t="shared" si="30"/>
        <v>100000</v>
      </c>
      <c r="F485" s="30">
        <f t="shared" si="31"/>
        <v>200000</v>
      </c>
      <c r="H485" s="115"/>
    </row>
    <row r="486" spans="1:8" x14ac:dyDescent="0.2">
      <c r="A486" s="21">
        <v>6</v>
      </c>
      <c r="B486" s="3" t="str">
        <f>Asumsi!C524</f>
        <v xml:space="preserve">Filter Solar </v>
      </c>
      <c r="C486" s="14" t="str">
        <f>Asumsi!F524</f>
        <v>buah</v>
      </c>
      <c r="D486" s="4">
        <f>Asumsi!E524</f>
        <v>2</v>
      </c>
      <c r="E486" s="15">
        <f t="shared" si="30"/>
        <v>100000</v>
      </c>
      <c r="F486" s="30">
        <f t="shared" si="31"/>
        <v>200000</v>
      </c>
      <c r="H486" s="115"/>
    </row>
    <row r="487" spans="1:8" x14ac:dyDescent="0.2">
      <c r="A487" s="18">
        <v>7</v>
      </c>
      <c r="B487" s="3" t="str">
        <f>Asumsi!C525</f>
        <v>Filter Udara</v>
      </c>
      <c r="C487" s="14" t="str">
        <f>Asumsi!F525</f>
        <v>buah</v>
      </c>
      <c r="D487" s="4">
        <f>Asumsi!E525</f>
        <v>3</v>
      </c>
      <c r="E487" s="15">
        <f t="shared" si="30"/>
        <v>120000</v>
      </c>
      <c r="F487" s="30">
        <f t="shared" si="31"/>
        <v>360000</v>
      </c>
      <c r="H487" s="115"/>
    </row>
    <row r="488" spans="1:8" x14ac:dyDescent="0.2">
      <c r="A488" s="19"/>
      <c r="B488" s="1039" t="s">
        <v>35</v>
      </c>
      <c r="C488" s="1039"/>
      <c r="D488" s="1039"/>
      <c r="E488" s="1039"/>
      <c r="F488" s="31">
        <f>SUM(F481:F487)</f>
        <v>3267050</v>
      </c>
      <c r="H488" s="115"/>
    </row>
    <row r="489" spans="1:8" x14ac:dyDescent="0.2">
      <c r="A489" s="18" t="s">
        <v>32</v>
      </c>
      <c r="B489" s="3" t="s">
        <v>30</v>
      </c>
      <c r="C489" s="3"/>
      <c r="D489" s="3"/>
      <c r="E489" s="3"/>
      <c r="F489" s="25"/>
      <c r="H489" s="115"/>
    </row>
    <row r="490" spans="1:8" x14ac:dyDescent="0.2">
      <c r="A490" s="18">
        <v>1</v>
      </c>
      <c r="B490" s="3" t="str">
        <f>Asumsi!C527</f>
        <v>Perlengkapan K3</v>
      </c>
      <c r="C490" s="111" t="s">
        <v>41</v>
      </c>
      <c r="D490" s="5">
        <f>Asumsi!E527</f>
        <v>3.287671232876712E-2</v>
      </c>
      <c r="E490" s="15">
        <f>E454</f>
        <v>0</v>
      </c>
      <c r="F490" s="30">
        <f>E490*D490</f>
        <v>0</v>
      </c>
      <c r="H490" s="115"/>
    </row>
    <row r="491" spans="1:8" x14ac:dyDescent="0.2">
      <c r="A491" s="19"/>
      <c r="B491" s="1039" t="s">
        <v>36</v>
      </c>
      <c r="C491" s="1039"/>
      <c r="D491" s="1039"/>
      <c r="E491" s="1039"/>
      <c r="F491" s="31">
        <f>SUM(F490:F490)</f>
        <v>0</v>
      </c>
      <c r="H491" s="115"/>
    </row>
    <row r="492" spans="1:8" ht="13.5" thickBot="1" x14ac:dyDescent="0.25">
      <c r="A492" s="20"/>
      <c r="B492" s="1040" t="s">
        <v>33</v>
      </c>
      <c r="C492" s="1040"/>
      <c r="D492" s="1040"/>
      <c r="E492" s="1040"/>
      <c r="F492" s="44">
        <f>F491+F488+F479</f>
        <v>4291050</v>
      </c>
      <c r="H492" s="115"/>
    </row>
    <row r="493" spans="1:8" x14ac:dyDescent="0.2">
      <c r="A493" s="8"/>
      <c r="B493" s="7"/>
      <c r="C493" s="7"/>
      <c r="D493" s="7"/>
      <c r="E493" s="7"/>
      <c r="F493" s="45"/>
      <c r="H493" s="115"/>
    </row>
    <row r="494" spans="1:8" ht="13.5" thickBot="1" x14ac:dyDescent="0.25">
      <c r="A494" s="76" t="s">
        <v>503</v>
      </c>
      <c r="B494" s="76" t="str">
        <f>Asumsi!C530</f>
        <v>Pemeliharaan bangunan kantor dan fasilitasnya</v>
      </c>
      <c r="C494" s="76"/>
      <c r="D494" s="76"/>
      <c r="E494" s="76"/>
      <c r="F494" s="76"/>
      <c r="H494" s="115"/>
    </row>
    <row r="495" spans="1:8" x14ac:dyDescent="0.2">
      <c r="A495" s="1041" t="s">
        <v>21</v>
      </c>
      <c r="B495" s="1043" t="s">
        <v>22</v>
      </c>
      <c r="C495" s="1043" t="s">
        <v>23</v>
      </c>
      <c r="D495" s="1043" t="s">
        <v>24</v>
      </c>
      <c r="E495" s="99" t="s">
        <v>25</v>
      </c>
      <c r="F495" s="17" t="s">
        <v>26</v>
      </c>
      <c r="H495" s="115"/>
    </row>
    <row r="496" spans="1:8" x14ac:dyDescent="0.2">
      <c r="A496" s="1042"/>
      <c r="B496" s="1044"/>
      <c r="C496" s="1044"/>
      <c r="D496" s="1044"/>
      <c r="E496" s="98" t="s">
        <v>27</v>
      </c>
      <c r="F496" s="2" t="s">
        <v>27</v>
      </c>
      <c r="H496" s="115"/>
    </row>
    <row r="497" spans="1:8" x14ac:dyDescent="0.2">
      <c r="A497" s="48" t="s">
        <v>20</v>
      </c>
      <c r="B497" s="49" t="s">
        <v>28</v>
      </c>
      <c r="C497" s="49"/>
      <c r="D497" s="49"/>
      <c r="E497" s="49"/>
      <c r="F497" s="50"/>
      <c r="H497" s="115"/>
    </row>
    <row r="498" spans="1:8" x14ac:dyDescent="0.2">
      <c r="A498" s="57"/>
      <c r="C498" s="59"/>
      <c r="D498" s="80"/>
      <c r="E498" s="67"/>
      <c r="F498" s="62"/>
    </row>
    <row r="499" spans="1:8" x14ac:dyDescent="0.2">
      <c r="A499" s="19"/>
      <c r="B499" s="1039" t="s">
        <v>34</v>
      </c>
      <c r="C499" s="1039"/>
      <c r="D499" s="1039"/>
      <c r="E499" s="1039"/>
      <c r="F499" s="31">
        <f>SUM(F498:F498)</f>
        <v>0</v>
      </c>
    </row>
    <row r="500" spans="1:8" x14ac:dyDescent="0.2">
      <c r="A500" s="48" t="s">
        <v>31</v>
      </c>
      <c r="B500" s="49" t="s">
        <v>29</v>
      </c>
      <c r="C500" s="49"/>
      <c r="D500" s="49"/>
      <c r="E500" s="49"/>
      <c r="F500" s="50"/>
    </row>
    <row r="501" spans="1:8" s="76" customFormat="1" ht="38.25" x14ac:dyDescent="0.2">
      <c r="A501" s="498">
        <v>1</v>
      </c>
      <c r="B501" s="500" t="str">
        <f>Asumsi!C532</f>
        <v>Pemeliharaan bangunan kantor dan fasilitasnya, di luar pengecatan (misal perbaikan genteng, pintu, kran air, dll)</v>
      </c>
      <c r="C501" s="460" t="str">
        <f>Asumsi!F532</f>
        <v>Ls</v>
      </c>
      <c r="D501" s="460">
        <f>Asumsi!E532</f>
        <v>1</v>
      </c>
      <c r="E501" s="64">
        <f>'Harga Dasar'!I52</f>
        <v>2500000</v>
      </c>
      <c r="F501" s="56">
        <f>E501*D501</f>
        <v>2500000</v>
      </c>
    </row>
    <row r="502" spans="1:8" s="76" customFormat="1" ht="38.25" x14ac:dyDescent="0.2">
      <c r="A502" s="499">
        <v>2</v>
      </c>
      <c r="B502" s="500" t="str">
        <f>Asumsi!C533</f>
        <v>Pemeliharaan peralatan eletrikal (misal penggantian lampu, AC, lampu jalan, kabel, baterai, dll)</v>
      </c>
      <c r="C502" s="461" t="str">
        <f>Asumsi!F533</f>
        <v>Ls</v>
      </c>
      <c r="D502" s="461">
        <f>Asumsi!E533</f>
        <v>1</v>
      </c>
      <c r="E502" s="64">
        <f>'Harga Dasar'!I53</f>
        <v>2500000</v>
      </c>
      <c r="F502" s="56">
        <f>E502*D502</f>
        <v>2500000</v>
      </c>
    </row>
    <row r="503" spans="1:8" x14ac:dyDescent="0.2">
      <c r="A503" s="19"/>
      <c r="B503" s="1039" t="s">
        <v>35</v>
      </c>
      <c r="C503" s="1039"/>
      <c r="D503" s="1039"/>
      <c r="E503" s="1039"/>
      <c r="F503" s="31">
        <f>SUM(F501:F502)</f>
        <v>5000000</v>
      </c>
    </row>
    <row r="504" spans="1:8" x14ac:dyDescent="0.2">
      <c r="A504" s="48" t="s">
        <v>32</v>
      </c>
      <c r="B504" s="49" t="s">
        <v>30</v>
      </c>
      <c r="C504" s="49"/>
      <c r="D504" s="49"/>
      <c r="E504" s="49"/>
      <c r="F504" s="50"/>
    </row>
    <row r="505" spans="1:8" x14ac:dyDescent="0.2">
      <c r="A505" s="57"/>
      <c r="B505" s="58"/>
      <c r="C505" s="59"/>
      <c r="D505" s="106"/>
      <c r="E505" s="67"/>
      <c r="F505" s="62"/>
    </row>
    <row r="506" spans="1:8" x14ac:dyDescent="0.2">
      <c r="A506" s="19"/>
      <c r="B506" s="1039" t="s">
        <v>36</v>
      </c>
      <c r="C506" s="1039"/>
      <c r="D506" s="1039"/>
      <c r="E506" s="1039"/>
      <c r="F506" s="31">
        <f>F505</f>
        <v>0</v>
      </c>
    </row>
    <row r="507" spans="1:8" ht="13.5" thickBot="1" x14ac:dyDescent="0.25">
      <c r="A507" s="20"/>
      <c r="B507" s="1040" t="s">
        <v>33</v>
      </c>
      <c r="C507" s="1040"/>
      <c r="D507" s="1040"/>
      <c r="E507" s="1040"/>
      <c r="F507" s="44">
        <f>F506+F503+F499</f>
        <v>5000000</v>
      </c>
    </row>
    <row r="508" spans="1:8" x14ac:dyDescent="0.2">
      <c r="A508" s="8"/>
      <c r="B508" s="7"/>
      <c r="C508" s="7"/>
      <c r="D508" s="7"/>
      <c r="E508" s="7"/>
      <c r="F508" s="45"/>
    </row>
    <row r="509" spans="1:8" x14ac:dyDescent="0.2">
      <c r="A509" s="8"/>
      <c r="B509" s="7"/>
      <c r="C509" s="7"/>
      <c r="D509" s="7"/>
      <c r="E509" s="7"/>
      <c r="F509" s="45"/>
    </row>
    <row r="510" spans="1:8" x14ac:dyDescent="0.2">
      <c r="A510" s="8"/>
      <c r="B510" s="7"/>
      <c r="C510" s="7"/>
      <c r="D510" s="7"/>
      <c r="E510" s="7"/>
      <c r="F510" s="45"/>
    </row>
    <row r="511" spans="1:8" ht="13.5" thickBot="1" x14ac:dyDescent="0.25">
      <c r="A511" s="76" t="str">
        <f>Asumsi!A537</f>
        <v>P.8</v>
      </c>
      <c r="B511" s="76" t="str">
        <f>Asumsi!C537</f>
        <v>Service Rutin Kendaraan</v>
      </c>
      <c r="C511" s="76"/>
      <c r="D511" s="76"/>
      <c r="E511" s="76"/>
      <c r="F511" s="76"/>
    </row>
    <row r="512" spans="1:8" x14ac:dyDescent="0.2">
      <c r="A512" s="1041" t="s">
        <v>21</v>
      </c>
      <c r="B512" s="1043" t="s">
        <v>22</v>
      </c>
      <c r="C512" s="1043" t="s">
        <v>23</v>
      </c>
      <c r="D512" s="1043" t="s">
        <v>24</v>
      </c>
      <c r="E512" s="99" t="s">
        <v>25</v>
      </c>
      <c r="F512" s="17" t="s">
        <v>26</v>
      </c>
    </row>
    <row r="513" spans="1:6" x14ac:dyDescent="0.2">
      <c r="A513" s="1042"/>
      <c r="B513" s="1044"/>
      <c r="C513" s="1044"/>
      <c r="D513" s="1044"/>
      <c r="E513" s="98" t="s">
        <v>27</v>
      </c>
      <c r="F513" s="2" t="s">
        <v>27</v>
      </c>
    </row>
    <row r="514" spans="1:6" x14ac:dyDescent="0.2">
      <c r="A514" s="48" t="s">
        <v>20</v>
      </c>
      <c r="B514" s="49" t="s">
        <v>28</v>
      </c>
      <c r="C514" s="49"/>
      <c r="D514" s="49"/>
      <c r="E514" s="49"/>
      <c r="F514" s="50"/>
    </row>
    <row r="515" spans="1:6" x14ac:dyDescent="0.2">
      <c r="A515" s="57">
        <v>1</v>
      </c>
      <c r="B515" s="52"/>
      <c r="C515" s="59"/>
      <c r="D515" s="80"/>
      <c r="E515" s="67"/>
      <c r="F515" s="62">
        <f t="shared" ref="F515" si="32">E515*D515</f>
        <v>0</v>
      </c>
    </row>
    <row r="516" spans="1:6" x14ac:dyDescent="0.2">
      <c r="A516" s="19"/>
      <c r="B516" s="1039" t="s">
        <v>34</v>
      </c>
      <c r="C516" s="1039"/>
      <c r="D516" s="1039"/>
      <c r="E516" s="1039"/>
      <c r="F516" s="31">
        <f>SUM(F515:F515)</f>
        <v>0</v>
      </c>
    </row>
    <row r="517" spans="1:6" x14ac:dyDescent="0.2">
      <c r="A517" s="48" t="s">
        <v>31</v>
      </c>
      <c r="B517" s="49" t="s">
        <v>29</v>
      </c>
      <c r="C517" s="49"/>
      <c r="D517" s="49"/>
      <c r="E517" s="49"/>
      <c r="F517" s="50"/>
    </row>
    <row r="518" spans="1:6" x14ac:dyDescent="0.2">
      <c r="A518" s="51">
        <v>1</v>
      </c>
      <c r="B518" s="52" t="str">
        <f>'OP TAHUNAN'!D131</f>
        <v>Sepeda Motor</v>
      </c>
      <c r="C518" s="52" t="s">
        <v>42</v>
      </c>
      <c r="D518" s="52">
        <v>1</v>
      </c>
      <c r="E518" s="52">
        <f>'Harga Dasar'!I38</f>
        <v>250000</v>
      </c>
      <c r="F518" s="56">
        <f t="shared" ref="F518:F521" si="33">E518*D518</f>
        <v>250000</v>
      </c>
    </row>
    <row r="519" spans="1:6" x14ac:dyDescent="0.2">
      <c r="A519" s="51">
        <v>2</v>
      </c>
      <c r="B519" s="52" t="str">
        <f>'OP TAHUNAN'!D132</f>
        <v>Kendaraan Roda 3</v>
      </c>
      <c r="C519" s="52" t="s">
        <v>42</v>
      </c>
      <c r="D519" s="52">
        <v>1</v>
      </c>
      <c r="E519" s="52">
        <f>'Harga Dasar'!I39</f>
        <v>350000</v>
      </c>
      <c r="F519" s="56">
        <f t="shared" si="33"/>
        <v>350000</v>
      </c>
    </row>
    <row r="520" spans="1:6" s="76" customFormat="1" x14ac:dyDescent="0.2">
      <c r="A520" s="51">
        <v>3</v>
      </c>
      <c r="B520" s="52" t="str">
        <f>'OP TAHUNAN'!D133</f>
        <v>Mobil/Pick Up</v>
      </c>
      <c r="C520" s="52" t="s">
        <v>42</v>
      </c>
      <c r="D520" s="52">
        <v>1</v>
      </c>
      <c r="E520" s="52">
        <f>'Harga Dasar'!I40</f>
        <v>700000</v>
      </c>
      <c r="F520" s="56">
        <f t="shared" si="33"/>
        <v>700000</v>
      </c>
    </row>
    <row r="521" spans="1:6" x14ac:dyDescent="0.2">
      <c r="A521" s="51">
        <v>4</v>
      </c>
      <c r="B521" s="52" t="str">
        <f>'OP TAHUNAN'!D134</f>
        <v>Dump Truck</v>
      </c>
      <c r="C521" s="52" t="s">
        <v>42</v>
      </c>
      <c r="D521" s="52">
        <v>1</v>
      </c>
      <c r="E521" s="52">
        <f>'Harga Dasar'!I41</f>
        <v>1500000</v>
      </c>
      <c r="F521" s="56">
        <f t="shared" si="33"/>
        <v>1500000</v>
      </c>
    </row>
    <row r="522" spans="1:6" x14ac:dyDescent="0.2">
      <c r="A522" s="57">
        <v>5</v>
      </c>
      <c r="B522" s="52" t="str">
        <f>'OP TAHUNAN'!D135</f>
        <v>Speed Boat</v>
      </c>
      <c r="C522" s="52" t="s">
        <v>42</v>
      </c>
      <c r="D522" s="52">
        <v>1</v>
      </c>
      <c r="E522" s="52">
        <f>'Harga Dasar'!I42</f>
        <v>1500000</v>
      </c>
      <c r="F522" s="62">
        <f>E522*D522</f>
        <v>1500000</v>
      </c>
    </row>
    <row r="523" spans="1:6" x14ac:dyDescent="0.2">
      <c r="A523" s="57"/>
      <c r="B523" s="52"/>
      <c r="C523" s="52"/>
      <c r="D523" s="52"/>
      <c r="E523" s="52"/>
      <c r="F523" s="62"/>
    </row>
    <row r="524" spans="1:6" x14ac:dyDescent="0.2">
      <c r="A524" s="19"/>
      <c r="B524" s="1039" t="s">
        <v>35</v>
      </c>
      <c r="C524" s="1039"/>
      <c r="D524" s="1039"/>
      <c r="E524" s="1039"/>
      <c r="F524" s="31">
        <f>SUM(F518:F522)</f>
        <v>4300000</v>
      </c>
    </row>
    <row r="525" spans="1:6" x14ac:dyDescent="0.2">
      <c r="A525" s="48" t="s">
        <v>32</v>
      </c>
      <c r="B525" s="49" t="s">
        <v>30</v>
      </c>
      <c r="C525" s="49"/>
      <c r="D525" s="49"/>
      <c r="E525" s="49"/>
      <c r="F525" s="50"/>
    </row>
    <row r="526" spans="1:6" x14ac:dyDescent="0.2">
      <c r="A526" s="57"/>
      <c r="B526" s="58"/>
      <c r="C526" s="59"/>
      <c r="D526" s="106"/>
      <c r="E526" s="67"/>
      <c r="F526" s="62"/>
    </row>
    <row r="527" spans="1:6" x14ac:dyDescent="0.2">
      <c r="A527" s="19"/>
      <c r="B527" s="1039" t="s">
        <v>36</v>
      </c>
      <c r="C527" s="1039"/>
      <c r="D527" s="1039"/>
      <c r="E527" s="1039"/>
      <c r="F527" s="31">
        <f>F526</f>
        <v>0</v>
      </c>
    </row>
    <row r="528" spans="1:6" ht="13.5" thickBot="1" x14ac:dyDescent="0.25">
      <c r="A528" s="20"/>
      <c r="B528" s="1040" t="s">
        <v>33</v>
      </c>
      <c r="C528" s="1040"/>
      <c r="D528" s="1040"/>
      <c r="E528" s="1040"/>
      <c r="F528" s="44">
        <f>F527+F524+F516</f>
        <v>4300000</v>
      </c>
    </row>
    <row r="529" spans="1:6" x14ac:dyDescent="0.2">
      <c r="A529" s="8"/>
      <c r="B529" s="7"/>
      <c r="C529" s="7"/>
      <c r="D529" s="7"/>
      <c r="E529" s="7"/>
      <c r="F529" s="45"/>
    </row>
    <row r="530" spans="1:6" x14ac:dyDescent="0.2">
      <c r="A530" s="8"/>
      <c r="B530" s="7"/>
      <c r="C530" s="7"/>
      <c r="D530" s="7"/>
      <c r="E530" s="7"/>
      <c r="F530" s="45"/>
    </row>
    <row r="531" spans="1:6" x14ac:dyDescent="0.2">
      <c r="A531" s="42" t="s">
        <v>390</v>
      </c>
      <c r="B531" s="7"/>
      <c r="C531" s="7"/>
      <c r="D531" s="7"/>
      <c r="E531" s="7"/>
      <c r="F531" s="45"/>
    </row>
    <row r="532" spans="1:6" ht="13.5" thickBot="1" x14ac:dyDescent="0.25">
      <c r="A532" s="76" t="s">
        <v>539</v>
      </c>
      <c r="B532" s="76" t="str">
        <f>Asumsi!C541</f>
        <v>Inspeksi Visual (Puncak Bendungan)</v>
      </c>
      <c r="C532" s="76"/>
      <c r="D532" s="76"/>
      <c r="E532" s="76"/>
      <c r="F532" s="76"/>
    </row>
    <row r="533" spans="1:6" x14ac:dyDescent="0.2">
      <c r="A533" s="1041" t="s">
        <v>21</v>
      </c>
      <c r="B533" s="1043" t="s">
        <v>22</v>
      </c>
      <c r="C533" s="1043" t="s">
        <v>23</v>
      </c>
      <c r="D533" s="1043" t="s">
        <v>24</v>
      </c>
      <c r="E533" s="36" t="s">
        <v>25</v>
      </c>
      <c r="F533" s="17" t="s">
        <v>26</v>
      </c>
    </row>
    <row r="534" spans="1:6" x14ac:dyDescent="0.2">
      <c r="A534" s="1042"/>
      <c r="B534" s="1044"/>
      <c r="C534" s="1044"/>
      <c r="D534" s="1044"/>
      <c r="E534" s="35" t="s">
        <v>27</v>
      </c>
      <c r="F534" s="2" t="s">
        <v>27</v>
      </c>
    </row>
    <row r="535" spans="1:6" x14ac:dyDescent="0.2">
      <c r="A535" s="18" t="s">
        <v>20</v>
      </c>
      <c r="B535" s="3" t="s">
        <v>28</v>
      </c>
      <c r="C535" s="3"/>
      <c r="D535" s="3"/>
      <c r="E535" s="3"/>
      <c r="F535" s="25"/>
    </row>
    <row r="536" spans="1:6" x14ac:dyDescent="0.2">
      <c r="A536" s="18">
        <v>1</v>
      </c>
      <c r="B536" s="3" t="str">
        <f>Asumsi!C573</f>
        <v>Petugas Inspeksi</v>
      </c>
      <c r="C536" s="14" t="s">
        <v>37</v>
      </c>
      <c r="D536" s="4">
        <f>Asumsi!E573</f>
        <v>2.5567499999999996</v>
      </c>
      <c r="E536" s="15">
        <f>'Harga Dasar'!D6</f>
        <v>112000</v>
      </c>
      <c r="F536" s="30">
        <f>E536*D536</f>
        <v>286355.99999999994</v>
      </c>
    </row>
    <row r="537" spans="1:6" x14ac:dyDescent="0.2">
      <c r="A537" s="18">
        <v>2</v>
      </c>
      <c r="B537" s="3" t="str">
        <f>Asumsi!C574</f>
        <v>Tenaga</v>
      </c>
      <c r="C537" s="14" t="s">
        <v>37</v>
      </c>
      <c r="D537" s="4">
        <f>Asumsi!E574</f>
        <v>3.8351249999999997</v>
      </c>
      <c r="E537" s="15">
        <f>'Harga Dasar'!D7</f>
        <v>72000</v>
      </c>
      <c r="F537" s="30">
        <f>E537*D537</f>
        <v>276129</v>
      </c>
    </row>
    <row r="538" spans="1:6" s="76" customFormat="1" x14ac:dyDescent="0.2">
      <c r="A538" s="19"/>
      <c r="B538" s="1039" t="s">
        <v>34</v>
      </c>
      <c r="C538" s="1039"/>
      <c r="D538" s="1039"/>
      <c r="E538" s="1039"/>
      <c r="F538" s="31">
        <f>F537+F536</f>
        <v>562485</v>
      </c>
    </row>
    <row r="539" spans="1:6" x14ac:dyDescent="0.2">
      <c r="A539" s="18" t="s">
        <v>31</v>
      </c>
      <c r="B539" s="3" t="s">
        <v>29</v>
      </c>
      <c r="C539" s="3"/>
      <c r="D539" s="3"/>
      <c r="E539" s="3"/>
      <c r="F539" s="25"/>
    </row>
    <row r="540" spans="1:6" x14ac:dyDescent="0.2">
      <c r="A540" s="18">
        <v>1</v>
      </c>
      <c r="B540" s="3" t="s">
        <v>232</v>
      </c>
      <c r="C540" s="14" t="s">
        <v>107</v>
      </c>
      <c r="D540" s="5">
        <f>Asumsi!E576+Asumsi!E577</f>
        <v>0.3</v>
      </c>
      <c r="E540" s="3">
        <f>'Harga Dasar'!I6</f>
        <v>9400</v>
      </c>
      <c r="F540" s="30">
        <f>E540*D540</f>
        <v>2820</v>
      </c>
    </row>
    <row r="541" spans="1:6" x14ac:dyDescent="0.2">
      <c r="A541" s="18">
        <v>2</v>
      </c>
      <c r="B541" s="3" t="s">
        <v>293</v>
      </c>
      <c r="C541" s="111" t="s">
        <v>284</v>
      </c>
      <c r="D541" s="5">
        <f>Asumsi!E579</f>
        <v>0.02</v>
      </c>
      <c r="E541" s="16">
        <f>'Harga Dasar'!I22</f>
        <v>45000</v>
      </c>
      <c r="F541" s="30">
        <v>80</v>
      </c>
    </row>
    <row r="542" spans="1:6" x14ac:dyDescent="0.2">
      <c r="A542" s="18">
        <v>3</v>
      </c>
      <c r="B542" s="3" t="s">
        <v>288</v>
      </c>
      <c r="C542" s="111" t="s">
        <v>109</v>
      </c>
      <c r="D542" s="5">
        <f>Asumsi!E580</f>
        <v>0.6</v>
      </c>
      <c r="E542" s="16">
        <f>'Harga Dasar'!I23</f>
        <v>45000</v>
      </c>
      <c r="F542" s="30">
        <v>166.66666666666666</v>
      </c>
    </row>
    <row r="543" spans="1:6" x14ac:dyDescent="0.2">
      <c r="A543" s="19"/>
      <c r="B543" s="1039" t="s">
        <v>35</v>
      </c>
      <c r="C543" s="1039"/>
      <c r="D543" s="1039"/>
      <c r="E543" s="1039"/>
      <c r="F543" s="31">
        <f>SUM(F539:F542)</f>
        <v>3066.6666666666665</v>
      </c>
    </row>
    <row r="544" spans="1:6" x14ac:dyDescent="0.2">
      <c r="A544" s="18" t="s">
        <v>32</v>
      </c>
      <c r="B544" s="3" t="s">
        <v>30</v>
      </c>
      <c r="C544" s="3"/>
      <c r="D544" s="3"/>
      <c r="E544" s="3"/>
      <c r="F544" s="25"/>
    </row>
    <row r="545" spans="1:6" x14ac:dyDescent="0.2">
      <c r="A545" s="18">
        <v>1</v>
      </c>
      <c r="B545" s="3" t="str">
        <f>B1014</f>
        <v>Perlengkapan K3</v>
      </c>
      <c r="C545" s="111" t="s">
        <v>41</v>
      </c>
      <c r="D545" s="6">
        <f>Asumsi!E581</f>
        <v>1.751198630136986E-2</v>
      </c>
      <c r="E545" s="15">
        <f>'Harga Dasar'!I13</f>
        <v>0</v>
      </c>
      <c r="F545" s="30">
        <f>E545*D545</f>
        <v>0</v>
      </c>
    </row>
    <row r="546" spans="1:6" x14ac:dyDescent="0.2">
      <c r="A546" s="19"/>
      <c r="B546" s="1039" t="s">
        <v>36</v>
      </c>
      <c r="C546" s="1039"/>
      <c r="D546" s="1039"/>
      <c r="E546" s="1039"/>
      <c r="F546" s="31">
        <f>F545</f>
        <v>0</v>
      </c>
    </row>
    <row r="547" spans="1:6" ht="13.5" thickBot="1" x14ac:dyDescent="0.25">
      <c r="A547" s="20"/>
      <c r="B547" s="1040" t="s">
        <v>33</v>
      </c>
      <c r="C547" s="1040"/>
      <c r="D547" s="1040"/>
      <c r="E547" s="1040"/>
      <c r="F547" s="44">
        <f>F546+F543+F538</f>
        <v>565551.66666666663</v>
      </c>
    </row>
    <row r="548" spans="1:6" x14ac:dyDescent="0.2">
      <c r="A548" s="8"/>
      <c r="B548" s="7"/>
      <c r="C548" s="7"/>
      <c r="D548" s="7"/>
      <c r="E548" s="7"/>
      <c r="F548" s="45"/>
    </row>
    <row r="549" spans="1:6" ht="13.5" thickBot="1" x14ac:dyDescent="0.25">
      <c r="A549" s="76" t="s">
        <v>540</v>
      </c>
      <c r="B549" s="76" t="str">
        <f>Asumsi!C585</f>
        <v>Inspeksi Visual (Lereng Hulu)</v>
      </c>
      <c r="C549" s="76"/>
      <c r="D549" s="76"/>
      <c r="E549" s="76"/>
      <c r="F549" s="76"/>
    </row>
    <row r="550" spans="1:6" x14ac:dyDescent="0.2">
      <c r="A550" s="1041" t="s">
        <v>21</v>
      </c>
      <c r="B550" s="1043" t="s">
        <v>22</v>
      </c>
      <c r="C550" s="1043" t="s">
        <v>23</v>
      </c>
      <c r="D550" s="1043" t="s">
        <v>24</v>
      </c>
      <c r="E550" s="259" t="s">
        <v>25</v>
      </c>
      <c r="F550" s="157" t="s">
        <v>26</v>
      </c>
    </row>
    <row r="551" spans="1:6" x14ac:dyDescent="0.2">
      <c r="A551" s="1042"/>
      <c r="B551" s="1044"/>
      <c r="C551" s="1044"/>
      <c r="D551" s="1044"/>
      <c r="E551" s="260" t="s">
        <v>27</v>
      </c>
      <c r="F551" s="158" t="s">
        <v>27</v>
      </c>
    </row>
    <row r="552" spans="1:6" x14ac:dyDescent="0.2">
      <c r="A552" s="18" t="s">
        <v>20</v>
      </c>
      <c r="B552" s="3" t="s">
        <v>28</v>
      </c>
      <c r="C552" s="3"/>
      <c r="D552" s="3"/>
      <c r="E552" s="3"/>
      <c r="F552" s="25"/>
    </row>
    <row r="553" spans="1:6" x14ac:dyDescent="0.2">
      <c r="A553" s="18">
        <v>1</v>
      </c>
      <c r="B553" s="3" t="s">
        <v>255</v>
      </c>
      <c r="C553" s="14" t="s">
        <v>37</v>
      </c>
      <c r="D553" s="4">
        <f>Asumsi!E617</f>
        <v>4.6125000000000007</v>
      </c>
      <c r="E553" s="15">
        <f>E536</f>
        <v>112000</v>
      </c>
      <c r="F553" s="30">
        <f>E553*D553</f>
        <v>516600.00000000006</v>
      </c>
    </row>
    <row r="554" spans="1:6" x14ac:dyDescent="0.2">
      <c r="A554" s="18">
        <v>2</v>
      </c>
      <c r="B554" s="3" t="s">
        <v>39</v>
      </c>
      <c r="C554" s="14" t="s">
        <v>37</v>
      </c>
      <c r="D554" s="4">
        <f>Asumsi!E618</f>
        <v>7.6875</v>
      </c>
      <c r="E554" s="15">
        <f>E537</f>
        <v>72000</v>
      </c>
      <c r="F554" s="30">
        <f>E554*D554</f>
        <v>553500</v>
      </c>
    </row>
    <row r="555" spans="1:6" x14ac:dyDescent="0.2">
      <c r="A555" s="19"/>
      <c r="B555" s="1039" t="s">
        <v>34</v>
      </c>
      <c r="C555" s="1039"/>
      <c r="D555" s="1039"/>
      <c r="E555" s="1039"/>
      <c r="F555" s="31">
        <f>F554+F553</f>
        <v>1070100</v>
      </c>
    </row>
    <row r="556" spans="1:6" s="76" customFormat="1" x14ac:dyDescent="0.2">
      <c r="A556" s="18" t="s">
        <v>31</v>
      </c>
      <c r="B556" s="3" t="s">
        <v>29</v>
      </c>
      <c r="C556" s="3"/>
      <c r="D556" s="3"/>
      <c r="E556" s="3"/>
      <c r="F556" s="25"/>
    </row>
    <row r="557" spans="1:6" x14ac:dyDescent="0.2">
      <c r="A557" s="18">
        <v>1</v>
      </c>
      <c r="B557" s="3" t="s">
        <v>232</v>
      </c>
      <c r="C557" s="14" t="s">
        <v>107</v>
      </c>
      <c r="D557" s="5">
        <f>Asumsi!E620+Asumsi!E621</f>
        <v>0.3</v>
      </c>
      <c r="E557" s="3">
        <f>E540</f>
        <v>9400</v>
      </c>
      <c r="F557" s="30">
        <f>E557*D557</f>
        <v>2820</v>
      </c>
    </row>
    <row r="558" spans="1:6" x14ac:dyDescent="0.2">
      <c r="A558" s="18">
        <v>2</v>
      </c>
      <c r="B558" s="3" t="s">
        <v>293</v>
      </c>
      <c r="C558" s="111" t="s">
        <v>284</v>
      </c>
      <c r="D558" s="5">
        <f>Asumsi!E623</f>
        <v>0.03</v>
      </c>
      <c r="E558" s="3">
        <f t="shared" ref="E558:E559" si="34">E541</f>
        <v>45000</v>
      </c>
      <c r="F558" s="30">
        <v>80</v>
      </c>
    </row>
    <row r="559" spans="1:6" x14ac:dyDescent="0.2">
      <c r="A559" s="18">
        <v>3</v>
      </c>
      <c r="B559" s="3" t="s">
        <v>288</v>
      </c>
      <c r="C559" s="111" t="s">
        <v>109</v>
      </c>
      <c r="D559" s="5">
        <f>Asumsi!E624</f>
        <v>0.8</v>
      </c>
      <c r="E559" s="3">
        <f t="shared" si="34"/>
        <v>45000</v>
      </c>
      <c r="F559" s="30">
        <v>166.66666666666666</v>
      </c>
    </row>
    <row r="560" spans="1:6" x14ac:dyDescent="0.2">
      <c r="A560" s="19"/>
      <c r="B560" s="1039" t="s">
        <v>35</v>
      </c>
      <c r="C560" s="1039"/>
      <c r="D560" s="1039"/>
      <c r="E560" s="1039"/>
      <c r="F560" s="31">
        <f>SUM(F556:F559)</f>
        <v>3066.6666666666665</v>
      </c>
    </row>
    <row r="561" spans="1:6" x14ac:dyDescent="0.2">
      <c r="A561" s="18" t="s">
        <v>32</v>
      </c>
      <c r="B561" s="3" t="s">
        <v>30</v>
      </c>
      <c r="C561" s="3"/>
      <c r="D561" s="3"/>
      <c r="E561" s="3"/>
      <c r="F561" s="25"/>
    </row>
    <row r="562" spans="1:6" x14ac:dyDescent="0.2">
      <c r="A562" s="18">
        <v>1</v>
      </c>
      <c r="B562" s="3" t="s">
        <v>203</v>
      </c>
      <c r="C562" s="111" t="s">
        <v>41</v>
      </c>
      <c r="D562" s="6">
        <f>Asumsi!E625</f>
        <v>3.3698630136986304E-2</v>
      </c>
      <c r="E562" s="15">
        <f>E545</f>
        <v>0</v>
      </c>
      <c r="F562" s="30">
        <f>E562*D562</f>
        <v>0</v>
      </c>
    </row>
    <row r="563" spans="1:6" x14ac:dyDescent="0.2">
      <c r="A563" s="19"/>
      <c r="B563" s="1039" t="s">
        <v>36</v>
      </c>
      <c r="C563" s="1039"/>
      <c r="D563" s="1039"/>
      <c r="E563" s="1039"/>
      <c r="F563" s="31">
        <f>F562</f>
        <v>0</v>
      </c>
    </row>
    <row r="564" spans="1:6" ht="13.5" thickBot="1" x14ac:dyDescent="0.25">
      <c r="A564" s="20"/>
      <c r="B564" s="1040" t="s">
        <v>33</v>
      </c>
      <c r="C564" s="1040"/>
      <c r="D564" s="1040"/>
      <c r="E564" s="1040"/>
      <c r="F564" s="44">
        <f>F563+F560+F555</f>
        <v>1073166.6666666667</v>
      </c>
    </row>
    <row r="565" spans="1:6" x14ac:dyDescent="0.2">
      <c r="A565" s="8"/>
      <c r="B565" s="7"/>
      <c r="C565" s="7"/>
      <c r="D565" s="7"/>
      <c r="E565" s="7"/>
      <c r="F565" s="45"/>
    </row>
    <row r="566" spans="1:6" ht="13.5" thickBot="1" x14ac:dyDescent="0.25">
      <c r="A566" s="76" t="s">
        <v>541</v>
      </c>
      <c r="B566" s="76" t="str">
        <f>Asumsi!C629</f>
        <v>Inspeksi Visual (Lereng Hilir)</v>
      </c>
      <c r="C566" s="76"/>
      <c r="D566" s="76"/>
      <c r="E566" s="76"/>
      <c r="F566" s="76"/>
    </row>
    <row r="567" spans="1:6" x14ac:dyDescent="0.2">
      <c r="A567" s="1041" t="s">
        <v>21</v>
      </c>
      <c r="B567" s="1043" t="s">
        <v>22</v>
      </c>
      <c r="C567" s="1043" t="s">
        <v>23</v>
      </c>
      <c r="D567" s="1043" t="s">
        <v>24</v>
      </c>
      <c r="E567" s="259" t="s">
        <v>25</v>
      </c>
      <c r="F567" s="157" t="s">
        <v>26</v>
      </c>
    </row>
    <row r="568" spans="1:6" x14ac:dyDescent="0.2">
      <c r="A568" s="1042"/>
      <c r="B568" s="1044"/>
      <c r="C568" s="1044"/>
      <c r="D568" s="1044"/>
      <c r="E568" s="260" t="s">
        <v>27</v>
      </c>
      <c r="F568" s="158" t="s">
        <v>27</v>
      </c>
    </row>
    <row r="569" spans="1:6" x14ac:dyDescent="0.2">
      <c r="A569" s="18" t="s">
        <v>20</v>
      </c>
      <c r="B569" s="3" t="s">
        <v>28</v>
      </c>
      <c r="C569" s="3"/>
      <c r="D569" s="3"/>
      <c r="E569" s="3"/>
      <c r="F569" s="25"/>
    </row>
    <row r="570" spans="1:6" x14ac:dyDescent="0.2">
      <c r="A570" s="18">
        <v>1</v>
      </c>
      <c r="B570" s="3" t="s">
        <v>255</v>
      </c>
      <c r="C570" s="14" t="s">
        <v>37</v>
      </c>
      <c r="D570" s="4">
        <f>Asumsi!E661</f>
        <v>4.5928977272727272</v>
      </c>
      <c r="E570" s="15">
        <f>E553</f>
        <v>112000</v>
      </c>
      <c r="F570" s="30">
        <f>E570*D570</f>
        <v>514404.54545454547</v>
      </c>
    </row>
    <row r="571" spans="1:6" x14ac:dyDescent="0.2">
      <c r="A571" s="18">
        <v>2</v>
      </c>
      <c r="B571" s="3" t="s">
        <v>39</v>
      </c>
      <c r="C571" s="14" t="s">
        <v>37</v>
      </c>
      <c r="D571" s="4">
        <f>Asumsi!E662</f>
        <v>9.1857954545454543</v>
      </c>
      <c r="E571" s="15">
        <f>E554</f>
        <v>72000</v>
      </c>
      <c r="F571" s="30">
        <f>E571*D571</f>
        <v>661377.27272727271</v>
      </c>
    </row>
    <row r="572" spans="1:6" x14ac:dyDescent="0.2">
      <c r="A572" s="19"/>
      <c r="B572" s="1039" t="s">
        <v>34</v>
      </c>
      <c r="C572" s="1039"/>
      <c r="D572" s="1039"/>
      <c r="E572" s="1039"/>
      <c r="F572" s="31">
        <f>F571+F570</f>
        <v>1175781.8181818181</v>
      </c>
    </row>
    <row r="573" spans="1:6" x14ac:dyDescent="0.2">
      <c r="A573" s="18" t="s">
        <v>31</v>
      </c>
      <c r="B573" s="3" t="s">
        <v>29</v>
      </c>
      <c r="C573" s="3"/>
      <c r="D573" s="3"/>
      <c r="E573" s="3"/>
      <c r="F573" s="25"/>
    </row>
    <row r="574" spans="1:6" s="76" customFormat="1" x14ac:dyDescent="0.2">
      <c r="A574" s="18">
        <v>1</v>
      </c>
      <c r="B574" s="3" t="s">
        <v>232</v>
      </c>
      <c r="C574" s="14" t="s">
        <v>107</v>
      </c>
      <c r="D574" s="5">
        <f>Asumsi!E664+Asumsi!E665</f>
        <v>0.4</v>
      </c>
      <c r="E574" s="16">
        <f>E557</f>
        <v>9400</v>
      </c>
      <c r="F574" s="30">
        <f>E574*D574</f>
        <v>3760</v>
      </c>
    </row>
    <row r="575" spans="1:6" x14ac:dyDescent="0.2">
      <c r="A575" s="18">
        <v>2</v>
      </c>
      <c r="B575" s="3" t="s">
        <v>293</v>
      </c>
      <c r="C575" s="111" t="s">
        <v>284</v>
      </c>
      <c r="D575" s="5">
        <f>Asumsi!E667</f>
        <v>0.03</v>
      </c>
      <c r="E575" s="16">
        <f t="shared" ref="E575:E576" si="35">E558</f>
        <v>45000</v>
      </c>
      <c r="F575" s="30">
        <f t="shared" ref="F575:F576" si="36">E575*D575</f>
        <v>1350</v>
      </c>
    </row>
    <row r="576" spans="1:6" x14ac:dyDescent="0.2">
      <c r="A576" s="18">
        <v>3</v>
      </c>
      <c r="B576" s="3" t="s">
        <v>288</v>
      </c>
      <c r="C576" s="111" t="s">
        <v>109</v>
      </c>
      <c r="D576" s="5">
        <f>Asumsi!E668</f>
        <v>0.8</v>
      </c>
      <c r="E576" s="16">
        <f t="shared" si="35"/>
        <v>45000</v>
      </c>
      <c r="F576" s="30">
        <f t="shared" si="36"/>
        <v>36000</v>
      </c>
    </row>
    <row r="577" spans="1:8" x14ac:dyDescent="0.2">
      <c r="A577" s="19"/>
      <c r="B577" s="1039" t="s">
        <v>35</v>
      </c>
      <c r="C577" s="1039"/>
      <c r="D577" s="1039"/>
      <c r="E577" s="1039"/>
      <c r="F577" s="31">
        <f>SUM(F573:F576)</f>
        <v>41110</v>
      </c>
    </row>
    <row r="578" spans="1:8" x14ac:dyDescent="0.2">
      <c r="A578" s="18" t="s">
        <v>32</v>
      </c>
      <c r="B578" s="3" t="s">
        <v>30</v>
      </c>
      <c r="C578" s="3"/>
      <c r="D578" s="3"/>
      <c r="E578" s="3"/>
      <c r="F578" s="25"/>
      <c r="H578" s="101"/>
    </row>
    <row r="579" spans="1:8" x14ac:dyDescent="0.2">
      <c r="A579" s="18">
        <v>1</v>
      </c>
      <c r="B579" s="3" t="s">
        <v>203</v>
      </c>
      <c r="C579" s="111" t="s">
        <v>41</v>
      </c>
      <c r="D579" s="6">
        <f>Asumsi!E669</f>
        <v>3.7749844333748443E-2</v>
      </c>
      <c r="E579" s="15">
        <f>E562</f>
        <v>0</v>
      </c>
      <c r="F579" s="30">
        <f>E579*D579</f>
        <v>0</v>
      </c>
      <c r="H579" s="101"/>
    </row>
    <row r="580" spans="1:8" x14ac:dyDescent="0.2">
      <c r="A580" s="19"/>
      <c r="B580" s="1039" t="s">
        <v>36</v>
      </c>
      <c r="C580" s="1039"/>
      <c r="D580" s="1039"/>
      <c r="E580" s="1039"/>
      <c r="F580" s="31">
        <f>F579</f>
        <v>0</v>
      </c>
    </row>
    <row r="581" spans="1:8" ht="13.5" thickBot="1" x14ac:dyDescent="0.25">
      <c r="A581" s="20"/>
      <c r="B581" s="1040" t="s">
        <v>33</v>
      </c>
      <c r="C581" s="1040"/>
      <c r="D581" s="1040"/>
      <c r="E581" s="1040"/>
      <c r="F581" s="44">
        <f>F580+F577+F572</f>
        <v>1216891.8181818181</v>
      </c>
    </row>
    <row r="582" spans="1:8" x14ac:dyDescent="0.2">
      <c r="A582" s="8"/>
      <c r="B582" s="7"/>
      <c r="C582" s="7"/>
      <c r="D582" s="7"/>
      <c r="E582" s="7"/>
      <c r="F582" s="45"/>
      <c r="H582" s="101"/>
    </row>
    <row r="583" spans="1:8" ht="13.5" thickBot="1" x14ac:dyDescent="0.25">
      <c r="A583" s="76" t="s">
        <v>542</v>
      </c>
      <c r="B583" s="76" t="str">
        <f>Asumsi!C673</f>
        <v>Inspeksi Visual (Drainase tubuh bendungan)</v>
      </c>
      <c r="C583" s="76"/>
      <c r="D583" s="76"/>
      <c r="E583" s="76"/>
      <c r="F583" s="76"/>
      <c r="H583" s="101"/>
    </row>
    <row r="584" spans="1:8" x14ac:dyDescent="0.2">
      <c r="A584" s="1041" t="s">
        <v>21</v>
      </c>
      <c r="B584" s="1043" t="s">
        <v>22</v>
      </c>
      <c r="C584" s="1043" t="s">
        <v>23</v>
      </c>
      <c r="D584" s="1043" t="s">
        <v>24</v>
      </c>
      <c r="E584" s="259" t="s">
        <v>25</v>
      </c>
      <c r="F584" s="157" t="s">
        <v>26</v>
      </c>
      <c r="H584" s="101"/>
    </row>
    <row r="585" spans="1:8" x14ac:dyDescent="0.2">
      <c r="A585" s="1042"/>
      <c r="B585" s="1044"/>
      <c r="C585" s="1044"/>
      <c r="D585" s="1044"/>
      <c r="E585" s="260" t="s">
        <v>27</v>
      </c>
      <c r="F585" s="158" t="s">
        <v>27</v>
      </c>
      <c r="H585" s="101"/>
    </row>
    <row r="586" spans="1:8" x14ac:dyDescent="0.2">
      <c r="A586" s="18" t="s">
        <v>20</v>
      </c>
      <c r="B586" s="3" t="s">
        <v>28</v>
      </c>
      <c r="C586" s="3"/>
      <c r="D586" s="3"/>
      <c r="E586" s="3"/>
      <c r="F586" s="25"/>
    </row>
    <row r="587" spans="1:8" x14ac:dyDescent="0.2">
      <c r="A587" s="18">
        <v>1</v>
      </c>
      <c r="B587" s="3" t="s">
        <v>255</v>
      </c>
      <c r="C587" s="14" t="s">
        <v>37</v>
      </c>
      <c r="D587" s="4">
        <f>Asumsi!E705</f>
        <v>0.35045454545454546</v>
      </c>
      <c r="E587" s="15">
        <f>E570</f>
        <v>112000</v>
      </c>
      <c r="F587" s="30">
        <f>E587*D587</f>
        <v>39250.909090909088</v>
      </c>
    </row>
    <row r="588" spans="1:8" x14ac:dyDescent="0.2">
      <c r="A588" s="18">
        <v>2</v>
      </c>
      <c r="B588" s="3" t="s">
        <v>39</v>
      </c>
      <c r="C588" s="14" t="s">
        <v>37</v>
      </c>
      <c r="D588" s="4">
        <f>Asumsi!E706</f>
        <v>0.70090909090909093</v>
      </c>
      <c r="E588" s="15">
        <f>E571</f>
        <v>72000</v>
      </c>
      <c r="F588" s="30">
        <f>E588*D588</f>
        <v>50465.454545454544</v>
      </c>
      <c r="H588" s="101"/>
    </row>
    <row r="589" spans="1:8" x14ac:dyDescent="0.2">
      <c r="A589" s="19"/>
      <c r="B589" s="1039" t="s">
        <v>34</v>
      </c>
      <c r="C589" s="1039"/>
      <c r="D589" s="1039"/>
      <c r="E589" s="1039"/>
      <c r="F589" s="31">
        <f>F588+F587</f>
        <v>89716.363636363632</v>
      </c>
      <c r="H589" s="101"/>
    </row>
    <row r="590" spans="1:8" x14ac:dyDescent="0.2">
      <c r="A590" s="18" t="s">
        <v>31</v>
      </c>
      <c r="B590" s="3" t="s">
        <v>29</v>
      </c>
      <c r="C590" s="3"/>
      <c r="D590" s="3"/>
      <c r="E590" s="3"/>
      <c r="F590" s="25"/>
    </row>
    <row r="591" spans="1:8" x14ac:dyDescent="0.2">
      <c r="A591" s="18">
        <v>1</v>
      </c>
      <c r="B591" s="3" t="s">
        <v>232</v>
      </c>
      <c r="C591" s="14" t="s">
        <v>107</v>
      </c>
      <c r="D591" s="5">
        <f>Asumsi!E708+Asumsi!E709</f>
        <v>0.3</v>
      </c>
      <c r="E591" s="16">
        <f>E574</f>
        <v>9400</v>
      </c>
      <c r="F591" s="30">
        <f>E591*D591</f>
        <v>2820</v>
      </c>
    </row>
    <row r="592" spans="1:8" s="76" customFormat="1" x14ac:dyDescent="0.2">
      <c r="A592" s="18">
        <v>2</v>
      </c>
      <c r="B592" s="3" t="s">
        <v>293</v>
      </c>
      <c r="C592" s="111" t="s">
        <v>284</v>
      </c>
      <c r="D592" s="5">
        <f>Asumsi!E711</f>
        <v>5.3999999999999999E-2</v>
      </c>
      <c r="E592" s="16">
        <f t="shared" ref="E592:E593" si="37">E575</f>
        <v>45000</v>
      </c>
      <c r="F592" s="30">
        <f t="shared" ref="F592:F593" si="38">E592*D592</f>
        <v>2430</v>
      </c>
    </row>
    <row r="593" spans="1:6" x14ac:dyDescent="0.2">
      <c r="A593" s="18">
        <v>3</v>
      </c>
      <c r="B593" s="3" t="s">
        <v>288</v>
      </c>
      <c r="C593" s="111" t="s">
        <v>109</v>
      </c>
      <c r="D593" s="5">
        <f>Asumsi!E712</f>
        <v>0.8</v>
      </c>
      <c r="E593" s="16">
        <f t="shared" si="37"/>
        <v>45000</v>
      </c>
      <c r="F593" s="30">
        <f t="shared" si="38"/>
        <v>36000</v>
      </c>
    </row>
    <row r="594" spans="1:6" x14ac:dyDescent="0.2">
      <c r="A594" s="19"/>
      <c r="B594" s="1039" t="s">
        <v>35</v>
      </c>
      <c r="C594" s="1039"/>
      <c r="D594" s="1039"/>
      <c r="E594" s="1039"/>
      <c r="F594" s="31">
        <f>SUM(F590:F593)</f>
        <v>41250</v>
      </c>
    </row>
    <row r="595" spans="1:6" x14ac:dyDescent="0.2">
      <c r="A595" s="18" t="s">
        <v>32</v>
      </c>
      <c r="B595" s="3" t="s">
        <v>30</v>
      </c>
      <c r="C595" s="3"/>
      <c r="D595" s="3"/>
      <c r="E595" s="3"/>
      <c r="F595" s="25"/>
    </row>
    <row r="596" spans="1:6" x14ac:dyDescent="0.2">
      <c r="A596" s="18">
        <v>1</v>
      </c>
      <c r="B596" s="3" t="s">
        <v>203</v>
      </c>
      <c r="C596" s="111" t="s">
        <v>41</v>
      </c>
      <c r="D596" s="6">
        <f>Asumsi!E713</f>
        <v>2.8804483188044831E-3</v>
      </c>
      <c r="E596" s="15">
        <f>E579</f>
        <v>0</v>
      </c>
      <c r="F596" s="30">
        <f>E596*D596</f>
        <v>0</v>
      </c>
    </row>
    <row r="597" spans="1:6" x14ac:dyDescent="0.2">
      <c r="A597" s="19"/>
      <c r="B597" s="1039" t="s">
        <v>36</v>
      </c>
      <c r="C597" s="1039"/>
      <c r="D597" s="1039"/>
      <c r="E597" s="1039"/>
      <c r="F597" s="31">
        <f>F596</f>
        <v>0</v>
      </c>
    </row>
    <row r="598" spans="1:6" ht="13.5" thickBot="1" x14ac:dyDescent="0.25">
      <c r="A598" s="20"/>
      <c r="B598" s="1040" t="s">
        <v>33</v>
      </c>
      <c r="C598" s="1040"/>
      <c r="D598" s="1040"/>
      <c r="E598" s="1040"/>
      <c r="F598" s="44">
        <f>F597+F594+F589</f>
        <v>130966.36363636363</v>
      </c>
    </row>
    <row r="599" spans="1:6" x14ac:dyDescent="0.2">
      <c r="A599" s="8"/>
      <c r="B599" s="7"/>
      <c r="C599" s="7"/>
      <c r="D599" s="7"/>
      <c r="E599" s="7"/>
      <c r="F599" s="45"/>
    </row>
    <row r="600" spans="1:6" ht="13.5" thickBot="1" x14ac:dyDescent="0.25">
      <c r="A600" s="76" t="s">
        <v>543</v>
      </c>
      <c r="B600" s="76" t="str">
        <f>Asumsi!C717</f>
        <v>Inspeksi Visual (Puncak Saddle Bendungan)</v>
      </c>
      <c r="C600" s="76"/>
      <c r="D600" s="76"/>
      <c r="E600" s="76"/>
      <c r="F600" s="76"/>
    </row>
    <row r="601" spans="1:6" x14ac:dyDescent="0.2">
      <c r="A601" s="1041" t="s">
        <v>21</v>
      </c>
      <c r="B601" s="1043" t="s">
        <v>22</v>
      </c>
      <c r="C601" s="1043" t="s">
        <v>23</v>
      </c>
      <c r="D601" s="1043" t="s">
        <v>24</v>
      </c>
      <c r="E601" s="261" t="s">
        <v>25</v>
      </c>
      <c r="F601" s="157" t="s">
        <v>26</v>
      </c>
    </row>
    <row r="602" spans="1:6" x14ac:dyDescent="0.2">
      <c r="A602" s="1042"/>
      <c r="B602" s="1044"/>
      <c r="C602" s="1044"/>
      <c r="D602" s="1044"/>
      <c r="E602" s="262" t="s">
        <v>27</v>
      </c>
      <c r="F602" s="158" t="s">
        <v>27</v>
      </c>
    </row>
    <row r="603" spans="1:6" x14ac:dyDescent="0.2">
      <c r="A603" s="18" t="s">
        <v>20</v>
      </c>
      <c r="B603" s="3" t="s">
        <v>28</v>
      </c>
      <c r="C603" s="3"/>
      <c r="D603" s="3"/>
      <c r="E603" s="3"/>
      <c r="F603" s="25"/>
    </row>
    <row r="604" spans="1:6" x14ac:dyDescent="0.2">
      <c r="A604" s="18">
        <v>1</v>
      </c>
      <c r="B604" s="3" t="str">
        <f>B587</f>
        <v>Petugas Inspeksi</v>
      </c>
      <c r="C604" s="14" t="s">
        <v>37</v>
      </c>
      <c r="D604" s="4">
        <f>Asumsi!E749</f>
        <v>0.25</v>
      </c>
      <c r="E604" s="15">
        <f>E587</f>
        <v>112000</v>
      </c>
      <c r="F604" s="30">
        <f>E604*D604</f>
        <v>28000</v>
      </c>
    </row>
    <row r="605" spans="1:6" x14ac:dyDescent="0.2">
      <c r="A605" s="18">
        <v>2</v>
      </c>
      <c r="B605" s="3" t="str">
        <f>B588</f>
        <v>Tenaga</v>
      </c>
      <c r="C605" s="14" t="s">
        <v>37</v>
      </c>
      <c r="D605" s="4">
        <f>Asumsi!E750</f>
        <v>0.375</v>
      </c>
      <c r="E605" s="15">
        <f>E588</f>
        <v>72000</v>
      </c>
      <c r="F605" s="30">
        <f>E605*D605</f>
        <v>27000</v>
      </c>
    </row>
    <row r="606" spans="1:6" x14ac:dyDescent="0.2">
      <c r="A606" s="19"/>
      <c r="B606" s="1039" t="s">
        <v>34</v>
      </c>
      <c r="C606" s="1039"/>
      <c r="D606" s="1039"/>
      <c r="E606" s="1039"/>
      <c r="F606" s="31">
        <f>F605+F604</f>
        <v>55000</v>
      </c>
    </row>
    <row r="607" spans="1:6" x14ac:dyDescent="0.2">
      <c r="A607" s="18" t="s">
        <v>31</v>
      </c>
      <c r="B607" s="3" t="s">
        <v>29</v>
      </c>
      <c r="C607" s="3"/>
      <c r="D607" s="3"/>
      <c r="E607" s="3"/>
      <c r="F607" s="25"/>
    </row>
    <row r="608" spans="1:6" x14ac:dyDescent="0.2">
      <c r="A608" s="18">
        <v>1</v>
      </c>
      <c r="B608" s="3" t="s">
        <v>232</v>
      </c>
      <c r="C608" s="14" t="s">
        <v>107</v>
      </c>
      <c r="D608" s="5">
        <f>Asumsi!E752+Asumsi!E753</f>
        <v>0</v>
      </c>
      <c r="E608" s="15">
        <f>E591</f>
        <v>9400</v>
      </c>
      <c r="F608" s="30">
        <f>E608*D608</f>
        <v>0</v>
      </c>
    </row>
    <row r="609" spans="1:6" x14ac:dyDescent="0.2">
      <c r="A609" s="18">
        <v>2</v>
      </c>
      <c r="B609" s="3" t="s">
        <v>293</v>
      </c>
      <c r="C609" s="111" t="s">
        <v>284</v>
      </c>
      <c r="D609" s="5">
        <f>Asumsi!E755</f>
        <v>0.06</v>
      </c>
      <c r="E609" s="15">
        <f>E592</f>
        <v>45000</v>
      </c>
      <c r="F609" s="30">
        <v>80</v>
      </c>
    </row>
    <row r="610" spans="1:6" s="76" customFormat="1" x14ac:dyDescent="0.2">
      <c r="A610" s="18">
        <v>3</v>
      </c>
      <c r="B610" s="3" t="s">
        <v>288</v>
      </c>
      <c r="C610" s="111" t="s">
        <v>109</v>
      </c>
      <c r="D610" s="5">
        <f>Asumsi!E756</f>
        <v>0.8</v>
      </c>
      <c r="E610" s="15">
        <f>E593</f>
        <v>45000</v>
      </c>
      <c r="F610" s="30">
        <v>166.66666666666666</v>
      </c>
    </row>
    <row r="611" spans="1:6" x14ac:dyDescent="0.2">
      <c r="A611" s="19"/>
      <c r="B611" s="1039" t="s">
        <v>35</v>
      </c>
      <c r="C611" s="1039"/>
      <c r="D611" s="1039"/>
      <c r="E611" s="1039"/>
      <c r="F611" s="31">
        <f>SUM(F607:F610)</f>
        <v>246.66666666666666</v>
      </c>
    </row>
    <row r="612" spans="1:6" x14ac:dyDescent="0.2">
      <c r="A612" s="18" t="s">
        <v>32</v>
      </c>
      <c r="B612" s="3" t="s">
        <v>30</v>
      </c>
      <c r="C612" s="3"/>
      <c r="D612" s="3"/>
      <c r="E612" s="3"/>
      <c r="F612" s="25"/>
    </row>
    <row r="613" spans="1:6" x14ac:dyDescent="0.2">
      <c r="A613" s="18">
        <v>1</v>
      </c>
      <c r="B613" s="3">
        <f>B1082</f>
        <v>0</v>
      </c>
      <c r="C613" s="111" t="s">
        <v>41</v>
      </c>
      <c r="D613" s="6">
        <f>Asumsi!E757</f>
        <v>1.7123287671232876E-3</v>
      </c>
      <c r="E613" s="15">
        <f>E596</f>
        <v>0</v>
      </c>
      <c r="F613" s="30">
        <f>E613*D613</f>
        <v>0</v>
      </c>
    </row>
    <row r="614" spans="1:6" x14ac:dyDescent="0.2">
      <c r="A614" s="19"/>
      <c r="B614" s="1039" t="s">
        <v>36</v>
      </c>
      <c r="C614" s="1039"/>
      <c r="D614" s="1039"/>
      <c r="E614" s="1039"/>
      <c r="F614" s="31">
        <f>F613</f>
        <v>0</v>
      </c>
    </row>
    <row r="615" spans="1:6" ht="13.5" thickBot="1" x14ac:dyDescent="0.25">
      <c r="A615" s="20"/>
      <c r="B615" s="1040" t="s">
        <v>33</v>
      </c>
      <c r="C615" s="1040"/>
      <c r="D615" s="1040"/>
      <c r="E615" s="1040"/>
      <c r="F615" s="44">
        <f>F614+F611+F606</f>
        <v>55246.666666666664</v>
      </c>
    </row>
    <row r="616" spans="1:6" x14ac:dyDescent="0.2">
      <c r="A616" s="8"/>
      <c r="B616" s="7"/>
      <c r="C616" s="7"/>
      <c r="D616" s="7"/>
      <c r="E616" s="7"/>
      <c r="F616" s="45"/>
    </row>
    <row r="617" spans="1:6" ht="13.5" thickBot="1" x14ac:dyDescent="0.25">
      <c r="A617" s="76" t="s">
        <v>544</v>
      </c>
      <c r="B617" s="76" t="str">
        <f>Asumsi!C761</f>
        <v>Inspeksi Visual (Lereng Hulu Saddle dam)</v>
      </c>
      <c r="C617" s="76"/>
      <c r="D617" s="76"/>
      <c r="E617" s="76"/>
      <c r="F617" s="76"/>
    </row>
    <row r="618" spans="1:6" x14ac:dyDescent="0.2">
      <c r="A618" s="1041" t="s">
        <v>21</v>
      </c>
      <c r="B618" s="1043" t="s">
        <v>22</v>
      </c>
      <c r="C618" s="1043" t="s">
        <v>23</v>
      </c>
      <c r="D618" s="1043" t="s">
        <v>24</v>
      </c>
      <c r="E618" s="261" t="s">
        <v>25</v>
      </c>
      <c r="F618" s="157" t="s">
        <v>26</v>
      </c>
    </row>
    <row r="619" spans="1:6" x14ac:dyDescent="0.2">
      <c r="A619" s="1042"/>
      <c r="B619" s="1044"/>
      <c r="C619" s="1044"/>
      <c r="D619" s="1044"/>
      <c r="E619" s="262" t="s">
        <v>27</v>
      </c>
      <c r="F619" s="158" t="s">
        <v>27</v>
      </c>
    </row>
    <row r="620" spans="1:6" x14ac:dyDescent="0.2">
      <c r="A620" s="18" t="s">
        <v>20</v>
      </c>
      <c r="B620" s="3" t="s">
        <v>28</v>
      </c>
      <c r="C620" s="3"/>
      <c r="D620" s="3"/>
      <c r="E620" s="3"/>
      <c r="F620" s="25"/>
    </row>
    <row r="621" spans="1:6" x14ac:dyDescent="0.2">
      <c r="A621" s="18">
        <v>1</v>
      </c>
      <c r="B621" s="3" t="s">
        <v>255</v>
      </c>
      <c r="C621" s="14" t="s">
        <v>37</v>
      </c>
      <c r="D621" s="4">
        <f>Asumsi!E793</f>
        <v>0.125</v>
      </c>
      <c r="E621" s="15">
        <f>E604</f>
        <v>112000</v>
      </c>
      <c r="F621" s="30">
        <f>E621*D621</f>
        <v>14000</v>
      </c>
    </row>
    <row r="622" spans="1:6" x14ac:dyDescent="0.2">
      <c r="A622" s="18">
        <v>2</v>
      </c>
      <c r="B622" s="3" t="s">
        <v>39</v>
      </c>
      <c r="C622" s="14" t="s">
        <v>37</v>
      </c>
      <c r="D622" s="4">
        <f>Asumsi!E794</f>
        <v>0.25</v>
      </c>
      <c r="E622" s="15">
        <f>E605</f>
        <v>72000</v>
      </c>
      <c r="F622" s="30">
        <f>E622*D622</f>
        <v>18000</v>
      </c>
    </row>
    <row r="623" spans="1:6" x14ac:dyDescent="0.2">
      <c r="A623" s="19"/>
      <c r="B623" s="1039" t="s">
        <v>34</v>
      </c>
      <c r="C623" s="1039"/>
      <c r="D623" s="1039"/>
      <c r="E623" s="1039"/>
      <c r="F623" s="31">
        <f>F622+F621</f>
        <v>32000</v>
      </c>
    </row>
    <row r="624" spans="1:6" x14ac:dyDescent="0.2">
      <c r="A624" s="18" t="s">
        <v>31</v>
      </c>
      <c r="B624" s="3" t="s">
        <v>29</v>
      </c>
      <c r="C624" s="3"/>
      <c r="D624" s="3"/>
      <c r="E624" s="3"/>
      <c r="F624" s="25"/>
    </row>
    <row r="625" spans="1:6" x14ac:dyDescent="0.2">
      <c r="A625" s="18">
        <v>1</v>
      </c>
      <c r="B625" s="3" t="s">
        <v>232</v>
      </c>
      <c r="C625" s="14" t="s">
        <v>107</v>
      </c>
      <c r="D625" s="5">
        <f>Asumsi!E796+Asumsi!E797</f>
        <v>0</v>
      </c>
      <c r="E625" s="3">
        <f>E608</f>
        <v>9400</v>
      </c>
      <c r="F625" s="30">
        <f>E625*D625</f>
        <v>0</v>
      </c>
    </row>
    <row r="626" spans="1:6" x14ac:dyDescent="0.2">
      <c r="A626" s="18">
        <v>2</v>
      </c>
      <c r="B626" s="3" t="s">
        <v>293</v>
      </c>
      <c r="C626" s="111" t="s">
        <v>284</v>
      </c>
      <c r="D626" s="5">
        <f>Asumsi!E799</f>
        <v>2.4E-2</v>
      </c>
      <c r="E626" s="3">
        <f t="shared" ref="E626:E627" si="39">E609</f>
        <v>45000</v>
      </c>
      <c r="F626" s="30">
        <v>80</v>
      </c>
    </row>
    <row r="627" spans="1:6" x14ac:dyDescent="0.2">
      <c r="A627" s="18">
        <v>3</v>
      </c>
      <c r="B627" s="3" t="s">
        <v>288</v>
      </c>
      <c r="C627" s="111" t="s">
        <v>109</v>
      </c>
      <c r="D627" s="5">
        <f>Asumsi!E800</f>
        <v>0.6</v>
      </c>
      <c r="E627" s="3">
        <f t="shared" si="39"/>
        <v>45000</v>
      </c>
      <c r="F627" s="30">
        <v>166.66666666666666</v>
      </c>
    </row>
    <row r="628" spans="1:6" x14ac:dyDescent="0.2">
      <c r="A628" s="19"/>
      <c r="B628" s="1039" t="s">
        <v>35</v>
      </c>
      <c r="C628" s="1039"/>
      <c r="D628" s="1039"/>
      <c r="E628" s="1039"/>
      <c r="F628" s="31">
        <f>SUM(F624:F627)</f>
        <v>246.66666666666666</v>
      </c>
    </row>
    <row r="629" spans="1:6" x14ac:dyDescent="0.2">
      <c r="A629" s="18" t="s">
        <v>32</v>
      </c>
      <c r="B629" s="3" t="s">
        <v>30</v>
      </c>
      <c r="C629" s="3"/>
      <c r="D629" s="3"/>
      <c r="E629" s="3"/>
      <c r="F629" s="25"/>
    </row>
    <row r="630" spans="1:6" x14ac:dyDescent="0.2">
      <c r="A630" s="18">
        <v>1</v>
      </c>
      <c r="B630" s="3" t="s">
        <v>203</v>
      </c>
      <c r="C630" s="111" t="s">
        <v>41</v>
      </c>
      <c r="D630" s="6">
        <f>Asumsi!E801</f>
        <v>1.0273972602739725E-3</v>
      </c>
      <c r="E630" s="15">
        <f>E613</f>
        <v>0</v>
      </c>
      <c r="F630" s="30">
        <f>E630*D630</f>
        <v>0</v>
      </c>
    </row>
    <row r="631" spans="1:6" x14ac:dyDescent="0.2">
      <c r="A631" s="19"/>
      <c r="B631" s="1039" t="s">
        <v>36</v>
      </c>
      <c r="C631" s="1039"/>
      <c r="D631" s="1039"/>
      <c r="E631" s="1039"/>
      <c r="F631" s="31">
        <f>F630</f>
        <v>0</v>
      </c>
    </row>
    <row r="632" spans="1:6" ht="13.5" thickBot="1" x14ac:dyDescent="0.25">
      <c r="A632" s="20"/>
      <c r="B632" s="1040" t="s">
        <v>33</v>
      </c>
      <c r="C632" s="1040"/>
      <c r="D632" s="1040"/>
      <c r="E632" s="1040"/>
      <c r="F632" s="44">
        <f>F631+F628+F623</f>
        <v>32246.666666666668</v>
      </c>
    </row>
    <row r="633" spans="1:6" x14ac:dyDescent="0.2">
      <c r="A633" s="8"/>
      <c r="B633" s="7"/>
      <c r="C633" s="7"/>
      <c r="D633" s="7"/>
      <c r="E633" s="7"/>
      <c r="F633" s="45"/>
    </row>
    <row r="634" spans="1:6" ht="13.5" thickBot="1" x14ac:dyDescent="0.25">
      <c r="A634" s="76" t="s">
        <v>545</v>
      </c>
      <c r="B634" s="76" t="str">
        <f>Asumsi!C805</f>
        <v>Inspeksi Visual (Lereng Hilir Saddle dam)</v>
      </c>
      <c r="C634" s="76"/>
      <c r="D634" s="76"/>
      <c r="E634" s="76"/>
      <c r="F634" s="76"/>
    </row>
    <row r="635" spans="1:6" x14ac:dyDescent="0.2">
      <c r="A635" s="1041" t="s">
        <v>21</v>
      </c>
      <c r="B635" s="1043" t="s">
        <v>22</v>
      </c>
      <c r="C635" s="1043" t="s">
        <v>23</v>
      </c>
      <c r="D635" s="1043" t="s">
        <v>24</v>
      </c>
      <c r="E635" s="261" t="s">
        <v>25</v>
      </c>
      <c r="F635" s="157" t="s">
        <v>26</v>
      </c>
    </row>
    <row r="636" spans="1:6" x14ac:dyDescent="0.2">
      <c r="A636" s="1042"/>
      <c r="B636" s="1044"/>
      <c r="C636" s="1044"/>
      <c r="D636" s="1044"/>
      <c r="E636" s="262" t="s">
        <v>27</v>
      </c>
      <c r="F636" s="158" t="s">
        <v>27</v>
      </c>
    </row>
    <row r="637" spans="1:6" x14ac:dyDescent="0.2">
      <c r="A637" s="18" t="s">
        <v>20</v>
      </c>
      <c r="B637" s="3" t="s">
        <v>28</v>
      </c>
      <c r="C637" s="3"/>
      <c r="D637" s="3"/>
      <c r="E637" s="3"/>
      <c r="F637" s="25"/>
    </row>
    <row r="638" spans="1:6" x14ac:dyDescent="0.2">
      <c r="A638" s="18">
        <v>1</v>
      </c>
      <c r="B638" s="3" t="s">
        <v>255</v>
      </c>
      <c r="C638" s="14" t="s">
        <v>37</v>
      </c>
      <c r="D638" s="4">
        <f>Asumsi!E837</f>
        <v>0.3125</v>
      </c>
      <c r="E638" s="15">
        <f>E621</f>
        <v>112000</v>
      </c>
      <c r="F638" s="30">
        <f>E638*D638</f>
        <v>35000</v>
      </c>
    </row>
    <row r="639" spans="1:6" x14ac:dyDescent="0.2">
      <c r="A639" s="18">
        <v>2</v>
      </c>
      <c r="B639" s="3" t="s">
        <v>39</v>
      </c>
      <c r="C639" s="14" t="s">
        <v>37</v>
      </c>
      <c r="D639" s="4">
        <f>Asumsi!E838</f>
        <v>0.9375</v>
      </c>
      <c r="E639" s="15">
        <f>E622</f>
        <v>72000</v>
      </c>
      <c r="F639" s="30">
        <f>E639*D639</f>
        <v>67500</v>
      </c>
    </row>
    <row r="640" spans="1:6" x14ac:dyDescent="0.2">
      <c r="A640" s="19"/>
      <c r="B640" s="1039" t="s">
        <v>34</v>
      </c>
      <c r="C640" s="1039"/>
      <c r="D640" s="1039"/>
      <c r="E640" s="1039"/>
      <c r="F640" s="31">
        <f>F639+F638</f>
        <v>102500</v>
      </c>
    </row>
    <row r="641" spans="1:6" x14ac:dyDescent="0.2">
      <c r="A641" s="18" t="s">
        <v>31</v>
      </c>
      <c r="B641" s="3" t="s">
        <v>29</v>
      </c>
      <c r="C641" s="3"/>
      <c r="D641" s="3"/>
      <c r="E641" s="3"/>
      <c r="F641" s="25"/>
    </row>
    <row r="642" spans="1:6" x14ac:dyDescent="0.2">
      <c r="A642" s="18">
        <v>1</v>
      </c>
      <c r="B642" s="3" t="s">
        <v>232</v>
      </c>
      <c r="C642" s="14" t="s">
        <v>107</v>
      </c>
      <c r="D642" s="5">
        <f>Asumsi!E840+Asumsi!E841</f>
        <v>0</v>
      </c>
      <c r="E642" s="16">
        <f>E625</f>
        <v>9400</v>
      </c>
      <c r="F642" s="30">
        <f>E642*D642</f>
        <v>0</v>
      </c>
    </row>
    <row r="643" spans="1:6" x14ac:dyDescent="0.2">
      <c r="A643" s="18">
        <v>2</v>
      </c>
      <c r="B643" s="3" t="s">
        <v>293</v>
      </c>
      <c r="C643" s="111" t="s">
        <v>284</v>
      </c>
      <c r="D643" s="5">
        <f>Asumsi!E843</f>
        <v>0.08</v>
      </c>
      <c r="E643" s="16">
        <f t="shared" ref="E643:E644" si="40">E626</f>
        <v>45000</v>
      </c>
      <c r="F643" s="30">
        <f t="shared" ref="F643:F644" si="41">E643*D643</f>
        <v>3600</v>
      </c>
    </row>
    <row r="644" spans="1:6" x14ac:dyDescent="0.2">
      <c r="A644" s="18">
        <v>3</v>
      </c>
      <c r="B644" s="3" t="s">
        <v>288</v>
      </c>
      <c r="C644" s="111" t="s">
        <v>109</v>
      </c>
      <c r="D644" s="5">
        <f>Asumsi!E844</f>
        <v>1.2</v>
      </c>
      <c r="E644" s="16">
        <f t="shared" si="40"/>
        <v>45000</v>
      </c>
      <c r="F644" s="30">
        <f t="shared" si="41"/>
        <v>54000</v>
      </c>
    </row>
    <row r="645" spans="1:6" x14ac:dyDescent="0.2">
      <c r="A645" s="19"/>
      <c r="B645" s="1039" t="s">
        <v>35</v>
      </c>
      <c r="C645" s="1039"/>
      <c r="D645" s="1039"/>
      <c r="E645" s="1039"/>
      <c r="F645" s="31">
        <f>SUM(F641:F644)</f>
        <v>57600</v>
      </c>
    </row>
    <row r="646" spans="1:6" x14ac:dyDescent="0.2">
      <c r="A646" s="18" t="s">
        <v>32</v>
      </c>
      <c r="B646" s="3" t="s">
        <v>30</v>
      </c>
      <c r="C646" s="3"/>
      <c r="D646" s="3"/>
      <c r="E646" s="3"/>
      <c r="F646" s="25"/>
    </row>
    <row r="647" spans="1:6" x14ac:dyDescent="0.2">
      <c r="A647" s="18">
        <v>1</v>
      </c>
      <c r="B647" s="3" t="s">
        <v>203</v>
      </c>
      <c r="C647" s="111" t="s">
        <v>41</v>
      </c>
      <c r="D647" s="6">
        <f>Asumsi!E845</f>
        <v>3.4246575342465752E-3</v>
      </c>
      <c r="E647" s="15">
        <f>E630</f>
        <v>0</v>
      </c>
      <c r="F647" s="30">
        <f>E647*D647</f>
        <v>0</v>
      </c>
    </row>
    <row r="648" spans="1:6" x14ac:dyDescent="0.2">
      <c r="A648" s="19"/>
      <c r="B648" s="1039" t="s">
        <v>36</v>
      </c>
      <c r="C648" s="1039"/>
      <c r="D648" s="1039"/>
      <c r="E648" s="1039"/>
      <c r="F648" s="31">
        <f>F647</f>
        <v>0</v>
      </c>
    </row>
    <row r="649" spans="1:6" ht="13.5" thickBot="1" x14ac:dyDescent="0.25">
      <c r="A649" s="20"/>
      <c r="B649" s="1040" t="s">
        <v>33</v>
      </c>
      <c r="C649" s="1040"/>
      <c r="D649" s="1040"/>
      <c r="E649" s="1040"/>
      <c r="F649" s="44">
        <f>F648+F645+F640</f>
        <v>160100</v>
      </c>
    </row>
    <row r="650" spans="1:6" x14ac:dyDescent="0.2">
      <c r="A650" s="8"/>
      <c r="B650" s="7"/>
      <c r="C650" s="7"/>
      <c r="D650" s="7"/>
      <c r="E650" s="7"/>
      <c r="F650" s="45"/>
    </row>
    <row r="651" spans="1:6" ht="13.5" thickBot="1" x14ac:dyDescent="0.25">
      <c r="A651" s="76" t="s">
        <v>546</v>
      </c>
      <c r="B651" s="76" t="str">
        <f>Asumsi!C849</f>
        <v>Inspeksi Visual (Drainase tubuh bendungan Saddle dam)</v>
      </c>
      <c r="C651" s="76"/>
      <c r="D651" s="76"/>
      <c r="E651" s="76"/>
      <c r="F651" s="76"/>
    </row>
    <row r="652" spans="1:6" x14ac:dyDescent="0.2">
      <c r="A652" s="1041" t="s">
        <v>21</v>
      </c>
      <c r="B652" s="1043" t="s">
        <v>22</v>
      </c>
      <c r="C652" s="1043" t="s">
        <v>23</v>
      </c>
      <c r="D652" s="1043" t="s">
        <v>24</v>
      </c>
      <c r="E652" s="261" t="s">
        <v>25</v>
      </c>
      <c r="F652" s="157" t="s">
        <v>26</v>
      </c>
    </row>
    <row r="653" spans="1:6" x14ac:dyDescent="0.2">
      <c r="A653" s="1042"/>
      <c r="B653" s="1044"/>
      <c r="C653" s="1044"/>
      <c r="D653" s="1044"/>
      <c r="E653" s="262" t="s">
        <v>27</v>
      </c>
      <c r="F653" s="158" t="s">
        <v>27</v>
      </c>
    </row>
    <row r="654" spans="1:6" x14ac:dyDescent="0.2">
      <c r="A654" s="18" t="s">
        <v>20</v>
      </c>
      <c r="B654" s="3" t="s">
        <v>28</v>
      </c>
      <c r="C654" s="3"/>
      <c r="D654" s="3"/>
      <c r="E654" s="3"/>
      <c r="F654" s="25"/>
    </row>
    <row r="655" spans="1:6" x14ac:dyDescent="0.2">
      <c r="A655" s="18">
        <v>1</v>
      </c>
      <c r="B655" s="3" t="s">
        <v>255</v>
      </c>
      <c r="C655" s="14" t="s">
        <v>37</v>
      </c>
      <c r="D655" s="4">
        <f>Asumsi!E881</f>
        <v>0.1875</v>
      </c>
      <c r="E655" s="15">
        <f>E638</f>
        <v>112000</v>
      </c>
      <c r="F655" s="30">
        <f>E655*D655</f>
        <v>21000</v>
      </c>
    </row>
    <row r="656" spans="1:6" x14ac:dyDescent="0.2">
      <c r="A656" s="18">
        <v>2</v>
      </c>
      <c r="B656" s="3" t="s">
        <v>39</v>
      </c>
      <c r="C656" s="14" t="s">
        <v>37</v>
      </c>
      <c r="D656" s="4">
        <f>Asumsi!E882</f>
        <v>0.375</v>
      </c>
      <c r="E656" s="15">
        <f>E639</f>
        <v>72000</v>
      </c>
      <c r="F656" s="30">
        <f>E656*D656</f>
        <v>27000</v>
      </c>
    </row>
    <row r="657" spans="1:6" x14ac:dyDescent="0.2">
      <c r="A657" s="19"/>
      <c r="B657" s="1039" t="s">
        <v>34</v>
      </c>
      <c r="C657" s="1039"/>
      <c r="D657" s="1039"/>
      <c r="E657" s="1039"/>
      <c r="F657" s="31">
        <f>F656+F655</f>
        <v>48000</v>
      </c>
    </row>
    <row r="658" spans="1:6" x14ac:dyDescent="0.2">
      <c r="A658" s="18" t="s">
        <v>31</v>
      </c>
      <c r="B658" s="3" t="s">
        <v>29</v>
      </c>
      <c r="C658" s="3"/>
      <c r="D658" s="3"/>
      <c r="E658" s="3"/>
      <c r="F658" s="25"/>
    </row>
    <row r="659" spans="1:6" x14ac:dyDescent="0.2">
      <c r="A659" s="18">
        <v>1</v>
      </c>
      <c r="B659" s="3" t="s">
        <v>232</v>
      </c>
      <c r="C659" s="14" t="s">
        <v>107</v>
      </c>
      <c r="D659" s="5">
        <f>Asumsi!E884+Asumsi!E885</f>
        <v>0</v>
      </c>
      <c r="E659" s="16">
        <f>E642</f>
        <v>9400</v>
      </c>
      <c r="F659" s="30">
        <f>E659*D659</f>
        <v>0</v>
      </c>
    </row>
    <row r="660" spans="1:6" x14ac:dyDescent="0.2">
      <c r="A660" s="18">
        <v>2</v>
      </c>
      <c r="B660" s="3" t="s">
        <v>293</v>
      </c>
      <c r="C660" s="111" t="s">
        <v>284</v>
      </c>
      <c r="D660" s="5">
        <f>Asumsi!E887</f>
        <v>3.5999999999999997E-2</v>
      </c>
      <c r="E660" s="16">
        <f t="shared" ref="E660:E661" si="42">E643</f>
        <v>45000</v>
      </c>
      <c r="F660" s="30">
        <f t="shared" ref="F660:F661" si="43">E660*D660</f>
        <v>1619.9999999999998</v>
      </c>
    </row>
    <row r="661" spans="1:6" x14ac:dyDescent="0.2">
      <c r="A661" s="18">
        <v>3</v>
      </c>
      <c r="B661" s="3" t="s">
        <v>288</v>
      </c>
      <c r="C661" s="111" t="s">
        <v>109</v>
      </c>
      <c r="D661" s="5">
        <f>Asumsi!E888</f>
        <v>0.4</v>
      </c>
      <c r="E661" s="16">
        <f t="shared" si="42"/>
        <v>45000</v>
      </c>
      <c r="F661" s="30">
        <f t="shared" si="43"/>
        <v>18000</v>
      </c>
    </row>
    <row r="662" spans="1:6" x14ac:dyDescent="0.2">
      <c r="A662" s="19"/>
      <c r="B662" s="1039" t="s">
        <v>35</v>
      </c>
      <c r="C662" s="1039"/>
      <c r="D662" s="1039"/>
      <c r="E662" s="1039"/>
      <c r="F662" s="31">
        <f>SUM(F658:F661)</f>
        <v>19620</v>
      </c>
    </row>
    <row r="663" spans="1:6" x14ac:dyDescent="0.2">
      <c r="A663" s="18" t="s">
        <v>32</v>
      </c>
      <c r="B663" s="3" t="s">
        <v>30</v>
      </c>
      <c r="C663" s="3"/>
      <c r="D663" s="3"/>
      <c r="E663" s="3"/>
      <c r="F663" s="25"/>
    </row>
    <row r="664" spans="1:6" x14ac:dyDescent="0.2">
      <c r="A664" s="18">
        <v>1</v>
      </c>
      <c r="B664" s="3" t="s">
        <v>203</v>
      </c>
      <c r="C664" s="111" t="s">
        <v>41</v>
      </c>
      <c r="D664" s="6">
        <f>Asumsi!E889</f>
        <v>1.5410958904109589E-3</v>
      </c>
      <c r="E664" s="15">
        <f>E647</f>
        <v>0</v>
      </c>
      <c r="F664" s="30">
        <f>E664*D664</f>
        <v>0</v>
      </c>
    </row>
    <row r="665" spans="1:6" x14ac:dyDescent="0.2">
      <c r="A665" s="19"/>
      <c r="B665" s="1039" t="s">
        <v>36</v>
      </c>
      <c r="C665" s="1039"/>
      <c r="D665" s="1039"/>
      <c r="E665" s="1039"/>
      <c r="F665" s="31">
        <f>F664</f>
        <v>0</v>
      </c>
    </row>
    <row r="666" spans="1:6" ht="13.5" thickBot="1" x14ac:dyDescent="0.25">
      <c r="A666" s="20"/>
      <c r="B666" s="1040" t="s">
        <v>33</v>
      </c>
      <c r="C666" s="1040"/>
      <c r="D666" s="1040"/>
      <c r="E666" s="1040"/>
      <c r="F666" s="44">
        <f>F665+F662+F657</f>
        <v>67620</v>
      </c>
    </row>
    <row r="667" spans="1:6" x14ac:dyDescent="0.2">
      <c r="A667" s="8"/>
      <c r="B667" s="7"/>
      <c r="C667" s="7"/>
      <c r="D667" s="7"/>
      <c r="E667" s="7"/>
      <c r="F667" s="45"/>
    </row>
    <row r="668" spans="1:6" ht="13.5" thickBot="1" x14ac:dyDescent="0.25">
      <c r="A668" s="76" t="s">
        <v>555</v>
      </c>
      <c r="B668" s="76" t="str">
        <f>Asumsi!C893</f>
        <v>Inspeksi Visual (Intake)</v>
      </c>
      <c r="C668" s="76"/>
      <c r="D668" s="76"/>
      <c r="E668" s="76"/>
      <c r="F668" s="76"/>
    </row>
    <row r="669" spans="1:6" x14ac:dyDescent="0.2">
      <c r="A669" s="1041" t="s">
        <v>21</v>
      </c>
      <c r="B669" s="1043" t="s">
        <v>22</v>
      </c>
      <c r="C669" s="1043" t="s">
        <v>23</v>
      </c>
      <c r="D669" s="1043" t="s">
        <v>24</v>
      </c>
      <c r="E669" s="275" t="s">
        <v>25</v>
      </c>
      <c r="F669" s="157" t="s">
        <v>26</v>
      </c>
    </row>
    <row r="670" spans="1:6" x14ac:dyDescent="0.2">
      <c r="A670" s="1042"/>
      <c r="B670" s="1044"/>
      <c r="C670" s="1044"/>
      <c r="D670" s="1044"/>
      <c r="E670" s="276" t="s">
        <v>27</v>
      </c>
      <c r="F670" s="158" t="s">
        <v>27</v>
      </c>
    </row>
    <row r="671" spans="1:6" x14ac:dyDescent="0.2">
      <c r="A671" s="18" t="s">
        <v>20</v>
      </c>
      <c r="B671" s="3" t="s">
        <v>28</v>
      </c>
      <c r="C671" s="3"/>
      <c r="D671" s="3"/>
      <c r="E671" s="3"/>
      <c r="F671" s="25"/>
    </row>
    <row r="672" spans="1:6" x14ac:dyDescent="0.2">
      <c r="A672" s="18">
        <v>1</v>
      </c>
      <c r="B672" s="3" t="s">
        <v>255</v>
      </c>
      <c r="C672" s="14" t="s">
        <v>37</v>
      </c>
      <c r="D672" s="4">
        <f>Asumsi!E925</f>
        <v>0.34176136363636361</v>
      </c>
      <c r="E672" s="15">
        <f>E655</f>
        <v>112000</v>
      </c>
      <c r="F672" s="30">
        <f>E672*D672</f>
        <v>38277.272727272728</v>
      </c>
    </row>
    <row r="673" spans="1:6" x14ac:dyDescent="0.2">
      <c r="A673" s="18">
        <v>2</v>
      </c>
      <c r="B673" s="3" t="s">
        <v>39</v>
      </c>
      <c r="C673" s="14" t="s">
        <v>37</v>
      </c>
      <c r="D673" s="4">
        <f>Asumsi!E926</f>
        <v>0.68352272727272723</v>
      </c>
      <c r="E673" s="15">
        <f>E656</f>
        <v>72000</v>
      </c>
      <c r="F673" s="30">
        <f>E673*D673</f>
        <v>49213.63636363636</v>
      </c>
    </row>
    <row r="674" spans="1:6" x14ac:dyDescent="0.2">
      <c r="A674" s="19"/>
      <c r="B674" s="1039" t="s">
        <v>34</v>
      </c>
      <c r="C674" s="1039"/>
      <c r="D674" s="1039"/>
      <c r="E674" s="1039"/>
      <c r="F674" s="31">
        <f>F673+F672</f>
        <v>87490.909090909088</v>
      </c>
    </row>
    <row r="675" spans="1:6" x14ac:dyDescent="0.2">
      <c r="A675" s="18" t="s">
        <v>31</v>
      </c>
      <c r="B675" s="3" t="s">
        <v>29</v>
      </c>
      <c r="C675" s="3"/>
      <c r="D675" s="3"/>
      <c r="E675" s="3"/>
      <c r="F675" s="25"/>
    </row>
    <row r="676" spans="1:6" x14ac:dyDescent="0.2">
      <c r="A676" s="18">
        <v>1</v>
      </c>
      <c r="B676" s="3" t="s">
        <v>232</v>
      </c>
      <c r="C676" s="14" t="s">
        <v>107</v>
      </c>
      <c r="D676" s="5">
        <f>Asumsi!E928+Asumsi!E929</f>
        <v>0.3</v>
      </c>
      <c r="E676" s="16">
        <f>E659</f>
        <v>9400</v>
      </c>
      <c r="F676" s="30">
        <f>E676*D676</f>
        <v>2820</v>
      </c>
    </row>
    <row r="677" spans="1:6" x14ac:dyDescent="0.2">
      <c r="A677" s="18">
        <v>2</v>
      </c>
      <c r="B677" s="3" t="s">
        <v>293</v>
      </c>
      <c r="C677" s="111" t="s">
        <v>284</v>
      </c>
      <c r="D677" s="5">
        <f>Asumsi!E931</f>
        <v>2.4E-2</v>
      </c>
      <c r="E677" s="16">
        <f t="shared" ref="E677:E678" si="44">E660</f>
        <v>45000</v>
      </c>
      <c r="F677" s="30">
        <f t="shared" ref="F677:F678" si="45">E677*D677</f>
        <v>1080</v>
      </c>
    </row>
    <row r="678" spans="1:6" x14ac:dyDescent="0.2">
      <c r="A678" s="18">
        <v>3</v>
      </c>
      <c r="B678" s="3" t="s">
        <v>288</v>
      </c>
      <c r="C678" s="111" t="s">
        <v>109</v>
      </c>
      <c r="D678" s="5">
        <f>Asumsi!E932</f>
        <v>0.4</v>
      </c>
      <c r="E678" s="16">
        <f t="shared" si="44"/>
        <v>45000</v>
      </c>
      <c r="F678" s="30">
        <f t="shared" si="45"/>
        <v>18000</v>
      </c>
    </row>
    <row r="679" spans="1:6" x14ac:dyDescent="0.2">
      <c r="A679" s="19"/>
      <c r="B679" s="1039" t="s">
        <v>35</v>
      </c>
      <c r="C679" s="1039"/>
      <c r="D679" s="1039"/>
      <c r="E679" s="1039"/>
      <c r="F679" s="31">
        <f>SUM(F675:F678)</f>
        <v>21900</v>
      </c>
    </row>
    <row r="680" spans="1:6" x14ac:dyDescent="0.2">
      <c r="A680" s="18" t="s">
        <v>32</v>
      </c>
      <c r="B680" s="3" t="s">
        <v>30</v>
      </c>
      <c r="C680" s="3"/>
      <c r="D680" s="3"/>
      <c r="E680" s="3"/>
      <c r="F680" s="25"/>
    </row>
    <row r="681" spans="1:6" x14ac:dyDescent="0.2">
      <c r="A681" s="18">
        <v>1</v>
      </c>
      <c r="B681" s="3" t="s">
        <v>203</v>
      </c>
      <c r="C681" s="111" t="s">
        <v>41</v>
      </c>
      <c r="D681" s="6">
        <f>Asumsi!E933</f>
        <v>2.8089975093399749E-3</v>
      </c>
      <c r="E681" s="15">
        <f>E664</f>
        <v>0</v>
      </c>
      <c r="F681" s="30">
        <f>E681*D681</f>
        <v>0</v>
      </c>
    </row>
    <row r="682" spans="1:6" x14ac:dyDescent="0.2">
      <c r="A682" s="19"/>
      <c r="B682" s="1039" t="s">
        <v>36</v>
      </c>
      <c r="C682" s="1039"/>
      <c r="D682" s="1039"/>
      <c r="E682" s="1039"/>
      <c r="F682" s="31">
        <f>F681</f>
        <v>0</v>
      </c>
    </row>
    <row r="683" spans="1:6" ht="13.5" thickBot="1" x14ac:dyDescent="0.25">
      <c r="A683" s="20"/>
      <c r="B683" s="1040" t="s">
        <v>33</v>
      </c>
      <c r="C683" s="1040"/>
      <c r="D683" s="1040"/>
      <c r="E683" s="1040"/>
      <c r="F683" s="44">
        <f>F682+F679+F674</f>
        <v>109390.90909090909</v>
      </c>
    </row>
    <row r="684" spans="1:6" x14ac:dyDescent="0.2">
      <c r="A684" s="8"/>
      <c r="B684" s="7"/>
      <c r="C684" s="7"/>
      <c r="D684" s="7"/>
      <c r="E684" s="7"/>
      <c r="F684" s="45"/>
    </row>
    <row r="685" spans="1:6" ht="13.5" thickBot="1" x14ac:dyDescent="0.25">
      <c r="A685" s="76" t="s">
        <v>566</v>
      </c>
      <c r="B685" s="76" t="str">
        <f>Asumsi!C937</f>
        <v>Inspeksi Visual (outlet)</v>
      </c>
      <c r="C685" s="76"/>
      <c r="D685" s="76"/>
      <c r="E685" s="76"/>
      <c r="F685" s="76"/>
    </row>
    <row r="686" spans="1:6" x14ac:dyDescent="0.2">
      <c r="A686" s="1041" t="s">
        <v>21</v>
      </c>
      <c r="B686" s="1043" t="s">
        <v>22</v>
      </c>
      <c r="C686" s="1043" t="s">
        <v>23</v>
      </c>
      <c r="D686" s="1043" t="s">
        <v>24</v>
      </c>
      <c r="E686" s="275" t="s">
        <v>25</v>
      </c>
      <c r="F686" s="157" t="s">
        <v>26</v>
      </c>
    </row>
    <row r="687" spans="1:6" x14ac:dyDescent="0.2">
      <c r="A687" s="1042"/>
      <c r="B687" s="1044"/>
      <c r="C687" s="1044"/>
      <c r="D687" s="1044"/>
      <c r="E687" s="276" t="s">
        <v>27</v>
      </c>
      <c r="F687" s="158" t="s">
        <v>27</v>
      </c>
    </row>
    <row r="688" spans="1:6" x14ac:dyDescent="0.2">
      <c r="A688" s="18" t="s">
        <v>20</v>
      </c>
      <c r="B688" s="3" t="s">
        <v>28</v>
      </c>
      <c r="C688" s="3"/>
      <c r="D688" s="3"/>
      <c r="E688" s="3"/>
      <c r="F688" s="25"/>
    </row>
    <row r="689" spans="1:6" x14ac:dyDescent="0.2">
      <c r="A689" s="18">
        <v>1</v>
      </c>
      <c r="B689" s="3" t="s">
        <v>255</v>
      </c>
      <c r="C689" s="14" t="s">
        <v>37</v>
      </c>
      <c r="D689" s="4">
        <f>Asumsi!E969</f>
        <v>0.50113636363636371</v>
      </c>
      <c r="E689" s="15">
        <f>E672</f>
        <v>112000</v>
      </c>
      <c r="F689" s="30">
        <f>E689*D689</f>
        <v>56127.272727272735</v>
      </c>
    </row>
    <row r="690" spans="1:6" x14ac:dyDescent="0.2">
      <c r="A690" s="18">
        <v>2</v>
      </c>
      <c r="B690" s="3" t="s">
        <v>39</v>
      </c>
      <c r="C690" s="14" t="s">
        <v>37</v>
      </c>
      <c r="D690" s="4">
        <f>Asumsi!E970</f>
        <v>1.0022727272727274</v>
      </c>
      <c r="E690" s="15">
        <f>E673</f>
        <v>72000</v>
      </c>
      <c r="F690" s="30">
        <f>E690*D690</f>
        <v>72163.636363636368</v>
      </c>
    </row>
    <row r="691" spans="1:6" x14ac:dyDescent="0.2">
      <c r="A691" s="19"/>
      <c r="B691" s="1039" t="s">
        <v>34</v>
      </c>
      <c r="C691" s="1039"/>
      <c r="D691" s="1039"/>
      <c r="E691" s="1039"/>
      <c r="F691" s="31">
        <f>F690+F689</f>
        <v>128290.9090909091</v>
      </c>
    </row>
    <row r="692" spans="1:6" x14ac:dyDescent="0.2">
      <c r="A692" s="18" t="s">
        <v>31</v>
      </c>
      <c r="B692" s="3" t="s">
        <v>29</v>
      </c>
      <c r="C692" s="3"/>
      <c r="D692" s="3"/>
      <c r="E692" s="3"/>
      <c r="F692" s="25"/>
    </row>
    <row r="693" spans="1:6" x14ac:dyDescent="0.2">
      <c r="A693" s="18">
        <v>1</v>
      </c>
      <c r="B693" s="3" t="s">
        <v>232</v>
      </c>
      <c r="C693" s="14" t="s">
        <v>107</v>
      </c>
      <c r="D693" s="5">
        <f>Asumsi!E972+Asumsi!E973</f>
        <v>0.2</v>
      </c>
      <c r="E693" s="16">
        <f>E676</f>
        <v>9400</v>
      </c>
      <c r="F693" s="30">
        <f>E693*D693</f>
        <v>1880</v>
      </c>
    </row>
    <row r="694" spans="1:6" x14ac:dyDescent="0.2">
      <c r="A694" s="18">
        <v>2</v>
      </c>
      <c r="B694" s="3" t="s">
        <v>293</v>
      </c>
      <c r="C694" s="111" t="s">
        <v>284</v>
      </c>
      <c r="D694" s="5">
        <f>Asumsi!E975</f>
        <v>3.5999999999999997E-2</v>
      </c>
      <c r="E694" s="16">
        <f t="shared" ref="E694:E695" si="46">E677</f>
        <v>45000</v>
      </c>
      <c r="F694" s="30">
        <f t="shared" ref="F694:F695" si="47">E694*D694</f>
        <v>1619.9999999999998</v>
      </c>
    </row>
    <row r="695" spans="1:6" x14ac:dyDescent="0.2">
      <c r="A695" s="18">
        <v>3</v>
      </c>
      <c r="B695" s="3" t="s">
        <v>288</v>
      </c>
      <c r="C695" s="111" t="s">
        <v>109</v>
      </c>
      <c r="D695" s="5">
        <f>Asumsi!E976</f>
        <v>0.6</v>
      </c>
      <c r="E695" s="16">
        <f t="shared" si="46"/>
        <v>45000</v>
      </c>
      <c r="F695" s="30">
        <f t="shared" si="47"/>
        <v>27000</v>
      </c>
    </row>
    <row r="696" spans="1:6" x14ac:dyDescent="0.2">
      <c r="A696" s="19"/>
      <c r="B696" s="1039" t="s">
        <v>35</v>
      </c>
      <c r="C696" s="1039"/>
      <c r="D696" s="1039"/>
      <c r="E696" s="1039"/>
      <c r="F696" s="31">
        <f>SUM(F692:F695)</f>
        <v>30500</v>
      </c>
    </row>
    <row r="697" spans="1:6" x14ac:dyDescent="0.2">
      <c r="A697" s="18" t="s">
        <v>32</v>
      </c>
      <c r="B697" s="3" t="s">
        <v>30</v>
      </c>
      <c r="C697" s="3"/>
      <c r="D697" s="3"/>
      <c r="E697" s="3"/>
      <c r="F697" s="25"/>
    </row>
    <row r="698" spans="1:6" x14ac:dyDescent="0.2">
      <c r="A698" s="18">
        <v>1</v>
      </c>
      <c r="B698" s="3" t="s">
        <v>203</v>
      </c>
      <c r="C698" s="111" t="s">
        <v>41</v>
      </c>
      <c r="D698" s="6">
        <f>Asumsi!E977</f>
        <v>4.1189290161892907E-3</v>
      </c>
      <c r="E698" s="15">
        <f>E681</f>
        <v>0</v>
      </c>
      <c r="F698" s="30">
        <f>E698*D698</f>
        <v>0</v>
      </c>
    </row>
    <row r="699" spans="1:6" x14ac:dyDescent="0.2">
      <c r="A699" s="19"/>
      <c r="B699" s="1039" t="s">
        <v>36</v>
      </c>
      <c r="C699" s="1039"/>
      <c r="D699" s="1039"/>
      <c r="E699" s="1039"/>
      <c r="F699" s="31">
        <f>F698</f>
        <v>0</v>
      </c>
    </row>
    <row r="700" spans="1:6" ht="13.5" thickBot="1" x14ac:dyDescent="0.25">
      <c r="A700" s="20"/>
      <c r="B700" s="1040" t="s">
        <v>33</v>
      </c>
      <c r="C700" s="1040"/>
      <c r="D700" s="1040"/>
      <c r="E700" s="1040"/>
      <c r="F700" s="44">
        <f>F699+F696+F691</f>
        <v>158790.90909090912</v>
      </c>
    </row>
    <row r="701" spans="1:6" x14ac:dyDescent="0.2">
      <c r="A701" s="8"/>
      <c r="B701" s="7"/>
      <c r="C701" s="7"/>
      <c r="D701" s="7"/>
      <c r="E701" s="7"/>
      <c r="F701" s="45"/>
    </row>
    <row r="702" spans="1:6" ht="13.5" thickBot="1" x14ac:dyDescent="0.25">
      <c r="A702" s="76" t="str">
        <f>Asumsi!A981</f>
        <v>PPE.1k</v>
      </c>
      <c r="B702" s="76" t="str">
        <f>Asumsi!C981</f>
        <v>Inspeksi Visual (spillway)</v>
      </c>
      <c r="C702" s="76"/>
      <c r="D702" s="76"/>
      <c r="E702" s="76"/>
      <c r="F702" s="76"/>
    </row>
    <row r="703" spans="1:6" x14ac:dyDescent="0.2">
      <c r="A703" s="1041" t="s">
        <v>21</v>
      </c>
      <c r="B703" s="1043" t="s">
        <v>22</v>
      </c>
      <c r="C703" s="1043" t="s">
        <v>23</v>
      </c>
      <c r="D703" s="1043" t="s">
        <v>24</v>
      </c>
      <c r="E703" s="275" t="s">
        <v>25</v>
      </c>
      <c r="F703" s="157" t="s">
        <v>26</v>
      </c>
    </row>
    <row r="704" spans="1:6" x14ac:dyDescent="0.2">
      <c r="A704" s="1042"/>
      <c r="B704" s="1044"/>
      <c r="C704" s="1044"/>
      <c r="D704" s="1044"/>
      <c r="E704" s="276" t="s">
        <v>27</v>
      </c>
      <c r="F704" s="158" t="s">
        <v>27</v>
      </c>
    </row>
    <row r="705" spans="1:6" x14ac:dyDescent="0.2">
      <c r="A705" s="18" t="s">
        <v>20</v>
      </c>
      <c r="B705" s="3" t="s">
        <v>28</v>
      </c>
      <c r="C705" s="3"/>
      <c r="D705" s="3"/>
      <c r="E705" s="3"/>
      <c r="F705" s="25"/>
    </row>
    <row r="706" spans="1:6" x14ac:dyDescent="0.2">
      <c r="A706" s="18">
        <v>1</v>
      </c>
      <c r="B706" s="3" t="s">
        <v>255</v>
      </c>
      <c r="C706" s="14" t="s">
        <v>37</v>
      </c>
      <c r="D706" s="4">
        <f>Asumsi!E1013</f>
        <v>0.51434659090909096</v>
      </c>
      <c r="E706" s="15">
        <f>E689</f>
        <v>112000</v>
      </c>
      <c r="F706" s="30">
        <f>E706*D706</f>
        <v>57606.818181818191</v>
      </c>
    </row>
    <row r="707" spans="1:6" x14ac:dyDescent="0.2">
      <c r="A707" s="18">
        <v>2</v>
      </c>
      <c r="B707" s="3" t="s">
        <v>39</v>
      </c>
      <c r="C707" s="14" t="s">
        <v>37</v>
      </c>
      <c r="D707" s="4">
        <f>Asumsi!E1014</f>
        <v>1.0286931818181819</v>
      </c>
      <c r="E707" s="15">
        <f>E690</f>
        <v>72000</v>
      </c>
      <c r="F707" s="30">
        <f>E707*D707</f>
        <v>74065.909090909103</v>
      </c>
    </row>
    <row r="708" spans="1:6" x14ac:dyDescent="0.2">
      <c r="A708" s="19"/>
      <c r="B708" s="1039" t="s">
        <v>34</v>
      </c>
      <c r="C708" s="1039"/>
      <c r="D708" s="1039"/>
      <c r="E708" s="1039"/>
      <c r="F708" s="31">
        <f>F707+F706</f>
        <v>131672.72727272729</v>
      </c>
    </row>
    <row r="709" spans="1:6" x14ac:dyDescent="0.2">
      <c r="A709" s="18" t="s">
        <v>31</v>
      </c>
      <c r="B709" s="3" t="s">
        <v>29</v>
      </c>
      <c r="C709" s="3"/>
      <c r="D709" s="3"/>
      <c r="E709" s="3"/>
      <c r="F709" s="25"/>
    </row>
    <row r="710" spans="1:6" x14ac:dyDescent="0.2">
      <c r="A710" s="18">
        <v>1</v>
      </c>
      <c r="B710" s="3" t="s">
        <v>232</v>
      </c>
      <c r="C710" s="14" t="s">
        <v>107</v>
      </c>
      <c r="D710" s="5">
        <f>Asumsi!E1016+Asumsi!E1017</f>
        <v>0.6</v>
      </c>
      <c r="E710" s="16">
        <f>E693</f>
        <v>9400</v>
      </c>
      <c r="F710" s="30">
        <f>E710*D710</f>
        <v>5640</v>
      </c>
    </row>
    <row r="711" spans="1:6" x14ac:dyDescent="0.2">
      <c r="A711" s="18">
        <v>2</v>
      </c>
      <c r="B711" s="3" t="s">
        <v>293</v>
      </c>
      <c r="C711" s="111" t="s">
        <v>284</v>
      </c>
      <c r="D711" s="5">
        <f>Asumsi!E1019</f>
        <v>3.5999999999999997E-2</v>
      </c>
      <c r="E711" s="16">
        <f t="shared" ref="E711:E712" si="48">E694</f>
        <v>45000</v>
      </c>
      <c r="F711" s="30">
        <f t="shared" ref="F711:F712" si="49">E711*D711</f>
        <v>1619.9999999999998</v>
      </c>
    </row>
    <row r="712" spans="1:6" x14ac:dyDescent="0.2">
      <c r="A712" s="18">
        <v>3</v>
      </c>
      <c r="B712" s="3" t="s">
        <v>288</v>
      </c>
      <c r="C712" s="111" t="s">
        <v>109</v>
      </c>
      <c r="D712" s="5">
        <f>Asumsi!E1020</f>
        <v>0.6</v>
      </c>
      <c r="E712" s="16">
        <f t="shared" si="48"/>
        <v>45000</v>
      </c>
      <c r="F712" s="30">
        <f t="shared" si="49"/>
        <v>27000</v>
      </c>
    </row>
    <row r="713" spans="1:6" x14ac:dyDescent="0.2">
      <c r="A713" s="19"/>
      <c r="B713" s="1039" t="s">
        <v>35</v>
      </c>
      <c r="C713" s="1039"/>
      <c r="D713" s="1039"/>
      <c r="E713" s="1039"/>
      <c r="F713" s="31">
        <f>SUM(F709:F712)</f>
        <v>34260</v>
      </c>
    </row>
    <row r="714" spans="1:6" x14ac:dyDescent="0.2">
      <c r="A714" s="18" t="s">
        <v>32</v>
      </c>
      <c r="B714" s="3" t="s">
        <v>30</v>
      </c>
      <c r="C714" s="3"/>
      <c r="D714" s="3"/>
      <c r="E714" s="3"/>
      <c r="F714" s="25"/>
    </row>
    <row r="715" spans="1:6" x14ac:dyDescent="0.2">
      <c r="A715" s="18">
        <v>1</v>
      </c>
      <c r="B715" s="3" t="s">
        <v>203</v>
      </c>
      <c r="C715" s="111" t="s">
        <v>41</v>
      </c>
      <c r="D715" s="6">
        <f>Asumsi!E1021</f>
        <v>4.2275062266500631E-3</v>
      </c>
      <c r="E715" s="15">
        <f>E698</f>
        <v>0</v>
      </c>
      <c r="F715" s="30">
        <f>E715*D715</f>
        <v>0</v>
      </c>
    </row>
    <row r="716" spans="1:6" x14ac:dyDescent="0.2">
      <c r="A716" s="19"/>
      <c r="B716" s="1039" t="s">
        <v>36</v>
      </c>
      <c r="C716" s="1039"/>
      <c r="D716" s="1039"/>
      <c r="E716" s="1039"/>
      <c r="F716" s="31">
        <f>F715</f>
        <v>0</v>
      </c>
    </row>
    <row r="717" spans="1:6" ht="13.5" thickBot="1" x14ac:dyDescent="0.25">
      <c r="A717" s="20"/>
      <c r="B717" s="1040" t="s">
        <v>33</v>
      </c>
      <c r="C717" s="1040"/>
      <c r="D717" s="1040"/>
      <c r="E717" s="1040"/>
      <c r="F717" s="44">
        <f>F716+F713+F708</f>
        <v>165932.72727272729</v>
      </c>
    </row>
    <row r="718" spans="1:6" x14ac:dyDescent="0.2">
      <c r="A718" s="8"/>
      <c r="B718" s="7"/>
      <c r="C718" s="7"/>
      <c r="D718" s="7"/>
      <c r="E718" s="7"/>
      <c r="F718" s="45"/>
    </row>
    <row r="719" spans="1:6" ht="13.5" thickBot="1" x14ac:dyDescent="0.25">
      <c r="A719" s="76" t="str">
        <f>Asumsi!A1025</f>
        <v>PPE.1l</v>
      </c>
      <c r="B719" s="76" t="str">
        <f>Asumsi!C1025</f>
        <v>Inspeksi Visual (Emergency spillway)</v>
      </c>
      <c r="C719" s="76"/>
      <c r="D719" s="76"/>
      <c r="E719" s="76"/>
      <c r="F719" s="76"/>
    </row>
    <row r="720" spans="1:6" x14ac:dyDescent="0.2">
      <c r="A720" s="1041" t="s">
        <v>21</v>
      </c>
      <c r="B720" s="1043" t="s">
        <v>22</v>
      </c>
      <c r="C720" s="1043" t="s">
        <v>23</v>
      </c>
      <c r="D720" s="1043" t="s">
        <v>24</v>
      </c>
      <c r="E720" s="275" t="s">
        <v>25</v>
      </c>
      <c r="F720" s="157" t="s">
        <v>26</v>
      </c>
    </row>
    <row r="721" spans="1:6" x14ac:dyDescent="0.2">
      <c r="A721" s="1042"/>
      <c r="B721" s="1044"/>
      <c r="C721" s="1044"/>
      <c r="D721" s="1044"/>
      <c r="E721" s="276" t="s">
        <v>27</v>
      </c>
      <c r="F721" s="158" t="s">
        <v>27</v>
      </c>
    </row>
    <row r="722" spans="1:6" x14ac:dyDescent="0.2">
      <c r="A722" s="18" t="s">
        <v>20</v>
      </c>
      <c r="B722" s="3" t="s">
        <v>28</v>
      </c>
      <c r="C722" s="3"/>
      <c r="D722" s="3"/>
      <c r="E722" s="3"/>
      <c r="F722" s="25"/>
    </row>
    <row r="723" spans="1:6" x14ac:dyDescent="0.2">
      <c r="A723" s="18">
        <v>1</v>
      </c>
      <c r="B723" s="3" t="s">
        <v>255</v>
      </c>
      <c r="C723" s="14" t="s">
        <v>37</v>
      </c>
      <c r="D723" s="4">
        <f>Asumsi!E1057</f>
        <v>0</v>
      </c>
      <c r="E723" s="15">
        <f>E706</f>
        <v>112000</v>
      </c>
      <c r="F723" s="30">
        <f>E723*D723</f>
        <v>0</v>
      </c>
    </row>
    <row r="724" spans="1:6" x14ac:dyDescent="0.2">
      <c r="A724" s="18">
        <v>2</v>
      </c>
      <c r="B724" s="3" t="s">
        <v>39</v>
      </c>
      <c r="C724" s="14" t="s">
        <v>37</v>
      </c>
      <c r="D724" s="4">
        <f>Asumsi!E1058</f>
        <v>0</v>
      </c>
      <c r="E724" s="15">
        <f>E707</f>
        <v>72000</v>
      </c>
      <c r="F724" s="30">
        <f>E724*D724</f>
        <v>0</v>
      </c>
    </row>
    <row r="725" spans="1:6" x14ac:dyDescent="0.2">
      <c r="A725" s="19"/>
      <c r="B725" s="1039" t="s">
        <v>34</v>
      </c>
      <c r="C725" s="1039"/>
      <c r="D725" s="1039"/>
      <c r="E725" s="1039"/>
      <c r="F725" s="31">
        <f>F724+F723</f>
        <v>0</v>
      </c>
    </row>
    <row r="726" spans="1:6" x14ac:dyDescent="0.2">
      <c r="A726" s="18" t="s">
        <v>31</v>
      </c>
      <c r="B726" s="3" t="s">
        <v>29</v>
      </c>
      <c r="C726" s="3"/>
      <c r="D726" s="3"/>
      <c r="E726" s="3"/>
      <c r="F726" s="25"/>
    </row>
    <row r="727" spans="1:6" x14ac:dyDescent="0.2">
      <c r="A727" s="18">
        <v>1</v>
      </c>
      <c r="B727" s="3" t="s">
        <v>232</v>
      </c>
      <c r="C727" s="14" t="s">
        <v>107</v>
      </c>
      <c r="D727" s="5">
        <f>Asumsi!E1060+Asumsi!E1061</f>
        <v>0</v>
      </c>
      <c r="E727" s="16">
        <f>E710</f>
        <v>9400</v>
      </c>
      <c r="F727" s="30">
        <f>E727*D727</f>
        <v>0</v>
      </c>
    </row>
    <row r="728" spans="1:6" x14ac:dyDescent="0.2">
      <c r="A728" s="18">
        <v>2</v>
      </c>
      <c r="B728" s="3" t="s">
        <v>293</v>
      </c>
      <c r="C728" s="111" t="s">
        <v>284</v>
      </c>
      <c r="D728" s="5">
        <f>Asumsi!E1063</f>
        <v>2.4E-2</v>
      </c>
      <c r="E728" s="16">
        <f t="shared" ref="E728:E729" si="50">E711</f>
        <v>45000</v>
      </c>
      <c r="F728" s="30">
        <f t="shared" ref="F728:F729" si="51">E728*D728</f>
        <v>1080</v>
      </c>
    </row>
    <row r="729" spans="1:6" x14ac:dyDescent="0.2">
      <c r="A729" s="18">
        <v>3</v>
      </c>
      <c r="B729" s="3" t="s">
        <v>288</v>
      </c>
      <c r="C729" s="111" t="s">
        <v>109</v>
      </c>
      <c r="D729" s="5">
        <f>Asumsi!E1064</f>
        <v>0.4</v>
      </c>
      <c r="E729" s="16">
        <f t="shared" si="50"/>
        <v>45000</v>
      </c>
      <c r="F729" s="30">
        <f t="shared" si="51"/>
        <v>18000</v>
      </c>
    </row>
    <row r="730" spans="1:6" x14ac:dyDescent="0.2">
      <c r="A730" s="19"/>
      <c r="B730" s="1039" t="s">
        <v>35</v>
      </c>
      <c r="C730" s="1039"/>
      <c r="D730" s="1039"/>
      <c r="E730" s="1039"/>
      <c r="F730" s="31">
        <f>SUM(F726:F729)</f>
        <v>19080</v>
      </c>
    </row>
    <row r="731" spans="1:6" x14ac:dyDescent="0.2">
      <c r="A731" s="18" t="s">
        <v>32</v>
      </c>
      <c r="B731" s="3" t="s">
        <v>30</v>
      </c>
      <c r="C731" s="3"/>
      <c r="D731" s="3"/>
      <c r="E731" s="3"/>
      <c r="F731" s="25"/>
    </row>
    <row r="732" spans="1:6" x14ac:dyDescent="0.2">
      <c r="A732" s="18">
        <v>1</v>
      </c>
      <c r="B732" s="3" t="s">
        <v>203</v>
      </c>
      <c r="C732" s="111" t="s">
        <v>41</v>
      </c>
      <c r="D732" s="6">
        <f>Asumsi!E1065</f>
        <v>0</v>
      </c>
      <c r="E732" s="15">
        <f>E715</f>
        <v>0</v>
      </c>
      <c r="F732" s="30">
        <f>E732*D732</f>
        <v>0</v>
      </c>
    </row>
    <row r="733" spans="1:6" x14ac:dyDescent="0.2">
      <c r="A733" s="19"/>
      <c r="B733" s="1039" t="s">
        <v>36</v>
      </c>
      <c r="C733" s="1039"/>
      <c r="D733" s="1039"/>
      <c r="E733" s="1039"/>
      <c r="F733" s="31">
        <f>F732</f>
        <v>0</v>
      </c>
    </row>
    <row r="734" spans="1:6" ht="13.5" thickBot="1" x14ac:dyDescent="0.25">
      <c r="A734" s="20"/>
      <c r="B734" s="1040" t="s">
        <v>33</v>
      </c>
      <c r="C734" s="1040"/>
      <c r="D734" s="1040"/>
      <c r="E734" s="1040"/>
      <c r="F734" s="44">
        <f>F733+F730+F725</f>
        <v>19080</v>
      </c>
    </row>
    <row r="735" spans="1:6" x14ac:dyDescent="0.2">
      <c r="A735" s="8"/>
      <c r="B735" s="7"/>
      <c r="C735" s="7"/>
      <c r="D735" s="7"/>
      <c r="E735" s="7"/>
      <c r="F735" s="45"/>
    </row>
    <row r="736" spans="1:6" ht="13.5" thickBot="1" x14ac:dyDescent="0.25">
      <c r="A736" s="76" t="str">
        <f>Asumsi!A1069</f>
        <v>PPE.1m</v>
      </c>
      <c r="B736" s="76" t="str">
        <f>Asumsi!C1069</f>
        <v>Inspeksi Visual (Bukit Tumpuan)</v>
      </c>
      <c r="C736" s="76"/>
      <c r="D736" s="76"/>
      <c r="E736" s="76"/>
      <c r="F736" s="76"/>
    </row>
    <row r="737" spans="1:6" x14ac:dyDescent="0.2">
      <c r="A737" s="1041" t="s">
        <v>21</v>
      </c>
      <c r="B737" s="1043" t="s">
        <v>22</v>
      </c>
      <c r="C737" s="1043" t="s">
        <v>23</v>
      </c>
      <c r="D737" s="1043" t="s">
        <v>24</v>
      </c>
      <c r="E737" s="275" t="s">
        <v>25</v>
      </c>
      <c r="F737" s="157" t="s">
        <v>26</v>
      </c>
    </row>
    <row r="738" spans="1:6" x14ac:dyDescent="0.2">
      <c r="A738" s="1042"/>
      <c r="B738" s="1044"/>
      <c r="C738" s="1044"/>
      <c r="D738" s="1044"/>
      <c r="E738" s="276" t="s">
        <v>27</v>
      </c>
      <c r="F738" s="158" t="s">
        <v>27</v>
      </c>
    </row>
    <row r="739" spans="1:6" x14ac:dyDescent="0.2">
      <c r="A739" s="18" t="s">
        <v>20</v>
      </c>
      <c r="B739" s="3" t="s">
        <v>28</v>
      </c>
      <c r="C739" s="3"/>
      <c r="D739" s="3"/>
      <c r="E739" s="3"/>
      <c r="F739" s="25"/>
    </row>
    <row r="740" spans="1:6" x14ac:dyDescent="0.2">
      <c r="A740" s="18">
        <v>1</v>
      </c>
      <c r="B740" s="3" t="s">
        <v>255</v>
      </c>
      <c r="C740" s="14" t="s">
        <v>37</v>
      </c>
      <c r="D740" s="4">
        <f>Asumsi!E1101</f>
        <v>0.31274999999999997</v>
      </c>
      <c r="E740" s="15">
        <f>E723</f>
        <v>112000</v>
      </c>
      <c r="F740" s="30">
        <f>E740*D740</f>
        <v>35028</v>
      </c>
    </row>
    <row r="741" spans="1:6" x14ac:dyDescent="0.2">
      <c r="A741" s="18">
        <v>2</v>
      </c>
      <c r="B741" s="3" t="s">
        <v>39</v>
      </c>
      <c r="C741" s="14" t="s">
        <v>37</v>
      </c>
      <c r="D741" s="4">
        <f>Asumsi!E1102</f>
        <v>0.62549999999999994</v>
      </c>
      <c r="E741" s="15">
        <f>E724</f>
        <v>72000</v>
      </c>
      <c r="F741" s="30">
        <f>E741*D741</f>
        <v>45035.999999999993</v>
      </c>
    </row>
    <row r="742" spans="1:6" x14ac:dyDescent="0.2">
      <c r="A742" s="19"/>
      <c r="B742" s="1039" t="s">
        <v>34</v>
      </c>
      <c r="C742" s="1039"/>
      <c r="D742" s="1039"/>
      <c r="E742" s="1039"/>
      <c r="F742" s="31">
        <f>F741+F740</f>
        <v>80064</v>
      </c>
    </row>
    <row r="743" spans="1:6" x14ac:dyDescent="0.2">
      <c r="A743" s="18" t="s">
        <v>31</v>
      </c>
      <c r="B743" s="3" t="s">
        <v>29</v>
      </c>
      <c r="C743" s="3"/>
      <c r="D743" s="3"/>
      <c r="E743" s="3"/>
      <c r="F743" s="25"/>
    </row>
    <row r="744" spans="1:6" x14ac:dyDescent="0.2">
      <c r="A744" s="18">
        <v>1</v>
      </c>
      <c r="B744" s="3" t="s">
        <v>232</v>
      </c>
      <c r="C744" s="14" t="s">
        <v>107</v>
      </c>
      <c r="D744" s="5">
        <f>Asumsi!E1104+Asumsi!E1105</f>
        <v>0</v>
      </c>
      <c r="E744" s="16">
        <f>E727</f>
        <v>9400</v>
      </c>
      <c r="F744" s="30">
        <f>E744*D744</f>
        <v>0</v>
      </c>
    </row>
    <row r="745" spans="1:6" x14ac:dyDescent="0.2">
      <c r="A745" s="18">
        <v>2</v>
      </c>
      <c r="B745" s="3" t="s">
        <v>293</v>
      </c>
      <c r="C745" s="111" t="s">
        <v>284</v>
      </c>
      <c r="D745" s="5">
        <f>Asumsi!E1107</f>
        <v>2.4E-2</v>
      </c>
      <c r="E745" s="16">
        <f t="shared" ref="E745:E746" si="52">E728</f>
        <v>45000</v>
      </c>
      <c r="F745" s="30">
        <f t="shared" ref="F745:F746" si="53">E745*D745</f>
        <v>1080</v>
      </c>
    </row>
    <row r="746" spans="1:6" x14ac:dyDescent="0.2">
      <c r="A746" s="18">
        <v>3</v>
      </c>
      <c r="B746" s="3" t="s">
        <v>288</v>
      </c>
      <c r="C746" s="111" t="s">
        <v>109</v>
      </c>
      <c r="D746" s="5">
        <f>Asumsi!E1108</f>
        <v>0.4</v>
      </c>
      <c r="E746" s="16">
        <f t="shared" si="52"/>
        <v>45000</v>
      </c>
      <c r="F746" s="30">
        <f t="shared" si="53"/>
        <v>18000</v>
      </c>
    </row>
    <row r="747" spans="1:6" x14ac:dyDescent="0.2">
      <c r="A747" s="19"/>
      <c r="B747" s="1039" t="s">
        <v>35</v>
      </c>
      <c r="C747" s="1039"/>
      <c r="D747" s="1039"/>
      <c r="E747" s="1039"/>
      <c r="F747" s="31">
        <f>SUM(F743:F746)</f>
        <v>19080</v>
      </c>
    </row>
    <row r="748" spans="1:6" x14ac:dyDescent="0.2">
      <c r="A748" s="18" t="s">
        <v>32</v>
      </c>
      <c r="B748" s="3" t="s">
        <v>30</v>
      </c>
      <c r="C748" s="3"/>
      <c r="D748" s="3"/>
      <c r="E748" s="3"/>
      <c r="F748" s="25"/>
    </row>
    <row r="749" spans="1:6" x14ac:dyDescent="0.2">
      <c r="A749" s="18">
        <v>1</v>
      </c>
      <c r="B749" s="3" t="s">
        <v>203</v>
      </c>
      <c r="C749" s="111" t="s">
        <v>41</v>
      </c>
      <c r="D749" s="6">
        <f>Asumsi!E1109</f>
        <v>2.5705479452054793E-3</v>
      </c>
      <c r="E749" s="15">
        <f>E732</f>
        <v>0</v>
      </c>
      <c r="F749" s="30">
        <f>E749*D749</f>
        <v>0</v>
      </c>
    </row>
    <row r="750" spans="1:6" x14ac:dyDescent="0.2">
      <c r="A750" s="19"/>
      <c r="B750" s="1039" t="s">
        <v>36</v>
      </c>
      <c r="C750" s="1039"/>
      <c r="D750" s="1039"/>
      <c r="E750" s="1039"/>
      <c r="F750" s="31">
        <f>F749</f>
        <v>0</v>
      </c>
    </row>
    <row r="751" spans="1:6" ht="13.5" thickBot="1" x14ac:dyDescent="0.25">
      <c r="A751" s="20"/>
      <c r="B751" s="1040" t="s">
        <v>33</v>
      </c>
      <c r="C751" s="1040"/>
      <c r="D751" s="1040"/>
      <c r="E751" s="1040"/>
      <c r="F751" s="44">
        <f>F750+F747+F742</f>
        <v>99144</v>
      </c>
    </row>
    <row r="752" spans="1:6" x14ac:dyDescent="0.2">
      <c r="A752" s="8"/>
      <c r="B752" s="7"/>
      <c r="C752" s="7"/>
      <c r="D752" s="7"/>
      <c r="E752" s="7"/>
      <c r="F752" s="45"/>
    </row>
    <row r="753" spans="1:6" ht="13.5" thickBot="1" x14ac:dyDescent="0.25">
      <c r="A753" s="76" t="str">
        <f>Asumsi!A1113</f>
        <v>PPE.1n</v>
      </c>
      <c r="B753" s="76" t="str">
        <f>Asumsi!C1113</f>
        <v>Inspeksi Visual (Daerah Hilir Bendungan)</v>
      </c>
      <c r="C753" s="76"/>
      <c r="D753" s="76"/>
      <c r="E753" s="76"/>
      <c r="F753" s="76"/>
    </row>
    <row r="754" spans="1:6" x14ac:dyDescent="0.2">
      <c r="A754" s="1041" t="s">
        <v>21</v>
      </c>
      <c r="B754" s="1043" t="s">
        <v>22</v>
      </c>
      <c r="C754" s="1043" t="s">
        <v>23</v>
      </c>
      <c r="D754" s="1043" t="s">
        <v>24</v>
      </c>
      <c r="E754" s="275" t="s">
        <v>25</v>
      </c>
      <c r="F754" s="157" t="s">
        <v>26</v>
      </c>
    </row>
    <row r="755" spans="1:6" x14ac:dyDescent="0.2">
      <c r="A755" s="1042"/>
      <c r="B755" s="1044"/>
      <c r="C755" s="1044"/>
      <c r="D755" s="1044"/>
      <c r="E755" s="276" t="s">
        <v>27</v>
      </c>
      <c r="F755" s="158" t="s">
        <v>27</v>
      </c>
    </row>
    <row r="756" spans="1:6" x14ac:dyDescent="0.2">
      <c r="A756" s="18" t="s">
        <v>20</v>
      </c>
      <c r="B756" s="3" t="s">
        <v>28</v>
      </c>
      <c r="C756" s="3"/>
      <c r="D756" s="3"/>
      <c r="E756" s="3"/>
      <c r="F756" s="25"/>
    </row>
    <row r="757" spans="1:6" x14ac:dyDescent="0.2">
      <c r="A757" s="18">
        <v>1</v>
      </c>
      <c r="B757" s="3" t="s">
        <v>255</v>
      </c>
      <c r="C757" s="14" t="s">
        <v>37</v>
      </c>
      <c r="D757" s="4">
        <f>Asumsi!E1145</f>
        <v>0.87916666666666665</v>
      </c>
      <c r="E757" s="15">
        <f>E740</f>
        <v>112000</v>
      </c>
      <c r="F757" s="30">
        <f>E757*D757</f>
        <v>98466.666666666672</v>
      </c>
    </row>
    <row r="758" spans="1:6" x14ac:dyDescent="0.2">
      <c r="A758" s="18">
        <v>2</v>
      </c>
      <c r="B758" s="3" t="s">
        <v>39</v>
      </c>
      <c r="C758" s="14" t="s">
        <v>37</v>
      </c>
      <c r="D758" s="4">
        <f>Asumsi!E1146</f>
        <v>1.7583333333333333</v>
      </c>
      <c r="E758" s="15">
        <f>E741</f>
        <v>72000</v>
      </c>
      <c r="F758" s="30">
        <f>E758*D758</f>
        <v>126600</v>
      </c>
    </row>
    <row r="759" spans="1:6" x14ac:dyDescent="0.2">
      <c r="A759" s="19"/>
      <c r="B759" s="1039" t="s">
        <v>34</v>
      </c>
      <c r="C759" s="1039"/>
      <c r="D759" s="1039"/>
      <c r="E759" s="1039"/>
      <c r="F759" s="31">
        <f>F758+F757</f>
        <v>225066.66666666669</v>
      </c>
    </row>
    <row r="760" spans="1:6" x14ac:dyDescent="0.2">
      <c r="A760" s="18" t="s">
        <v>31</v>
      </c>
      <c r="B760" s="3" t="s">
        <v>29</v>
      </c>
      <c r="C760" s="3"/>
      <c r="D760" s="3"/>
      <c r="E760" s="3"/>
      <c r="F760" s="25"/>
    </row>
    <row r="761" spans="1:6" x14ac:dyDescent="0.2">
      <c r="A761" s="18">
        <v>1</v>
      </c>
      <c r="B761" s="3" t="s">
        <v>232</v>
      </c>
      <c r="C761" s="14" t="s">
        <v>107</v>
      </c>
      <c r="D761" s="5">
        <f>Asumsi!E1148+Asumsi!E1149</f>
        <v>3.8</v>
      </c>
      <c r="E761" s="16">
        <f>E744</f>
        <v>9400</v>
      </c>
      <c r="F761" s="30">
        <f>E761*D761</f>
        <v>35720</v>
      </c>
    </row>
    <row r="762" spans="1:6" x14ac:dyDescent="0.2">
      <c r="A762" s="18">
        <v>2</v>
      </c>
      <c r="B762" s="3" t="s">
        <v>293</v>
      </c>
      <c r="C762" s="111" t="s">
        <v>284</v>
      </c>
      <c r="D762" s="5">
        <f>Asumsi!E1151</f>
        <v>3.5999999999999997E-2</v>
      </c>
      <c r="E762" s="16">
        <f t="shared" ref="E762:E763" si="54">E745</f>
        <v>45000</v>
      </c>
      <c r="F762" s="30">
        <f t="shared" ref="F762:F763" si="55">E762*D762</f>
        <v>1619.9999999999998</v>
      </c>
    </row>
    <row r="763" spans="1:6" x14ac:dyDescent="0.2">
      <c r="A763" s="18">
        <v>3</v>
      </c>
      <c r="B763" s="3" t="s">
        <v>288</v>
      </c>
      <c r="C763" s="111" t="s">
        <v>109</v>
      </c>
      <c r="D763" s="5">
        <f>Asumsi!E1152</f>
        <v>0.6</v>
      </c>
      <c r="E763" s="16">
        <f t="shared" si="54"/>
        <v>45000</v>
      </c>
      <c r="F763" s="30">
        <f t="shared" si="55"/>
        <v>27000</v>
      </c>
    </row>
    <row r="764" spans="1:6" x14ac:dyDescent="0.2">
      <c r="A764" s="19"/>
      <c r="B764" s="1039" t="s">
        <v>35</v>
      </c>
      <c r="C764" s="1039"/>
      <c r="D764" s="1039"/>
      <c r="E764" s="1039"/>
      <c r="F764" s="31">
        <f>SUM(F760:F763)</f>
        <v>64340</v>
      </c>
    </row>
    <row r="765" spans="1:6" x14ac:dyDescent="0.2">
      <c r="A765" s="18" t="s">
        <v>32</v>
      </c>
      <c r="B765" s="3" t="s">
        <v>30</v>
      </c>
      <c r="C765" s="3"/>
      <c r="D765" s="3"/>
      <c r="E765" s="3"/>
      <c r="F765" s="25"/>
    </row>
    <row r="766" spans="1:6" x14ac:dyDescent="0.2">
      <c r="A766" s="18">
        <v>1</v>
      </c>
      <c r="B766" s="3" t="s">
        <v>203</v>
      </c>
      <c r="C766" s="111" t="s">
        <v>41</v>
      </c>
      <c r="D766" s="6">
        <f>Asumsi!E1153</f>
        <v>7.2260273972602745E-3</v>
      </c>
      <c r="E766" s="15">
        <f>E749</f>
        <v>0</v>
      </c>
      <c r="F766" s="30">
        <f>E766*D766</f>
        <v>0</v>
      </c>
    </row>
    <row r="767" spans="1:6" x14ac:dyDescent="0.2">
      <c r="A767" s="19"/>
      <c r="B767" s="1039" t="s">
        <v>36</v>
      </c>
      <c r="C767" s="1039"/>
      <c r="D767" s="1039"/>
      <c r="E767" s="1039"/>
      <c r="F767" s="31">
        <f>F766</f>
        <v>0</v>
      </c>
    </row>
    <row r="768" spans="1:6" ht="13.5" thickBot="1" x14ac:dyDescent="0.25">
      <c r="A768" s="20"/>
      <c r="B768" s="1040" t="s">
        <v>33</v>
      </c>
      <c r="C768" s="1040"/>
      <c r="D768" s="1040"/>
      <c r="E768" s="1040"/>
      <c r="F768" s="44">
        <f>F767+F764+F759</f>
        <v>289406.66666666669</v>
      </c>
    </row>
    <row r="769" spans="1:6" x14ac:dyDescent="0.2">
      <c r="A769" s="8"/>
      <c r="B769" s="7"/>
      <c r="C769" s="7"/>
      <c r="D769" s="7"/>
      <c r="E769" s="7"/>
      <c r="F769" s="45"/>
    </row>
    <row r="770" spans="1:6" ht="13.5" thickBot="1" x14ac:dyDescent="0.25">
      <c r="A770" s="76" t="str">
        <f>Asumsi!A1157</f>
        <v>PPE.1o</v>
      </c>
      <c r="B770" s="76" t="str">
        <f>Asumsi!C1157</f>
        <v>Inspeksi Visual (Terowongan Pengelak)</v>
      </c>
      <c r="C770" s="76"/>
      <c r="D770" s="76"/>
      <c r="E770" s="76"/>
      <c r="F770" s="76"/>
    </row>
    <row r="771" spans="1:6" x14ac:dyDescent="0.2">
      <c r="A771" s="1041" t="s">
        <v>21</v>
      </c>
      <c r="B771" s="1043" t="s">
        <v>22</v>
      </c>
      <c r="C771" s="1043" t="s">
        <v>23</v>
      </c>
      <c r="D771" s="1043" t="s">
        <v>24</v>
      </c>
      <c r="E771" s="275" t="s">
        <v>25</v>
      </c>
      <c r="F771" s="157" t="s">
        <v>26</v>
      </c>
    </row>
    <row r="772" spans="1:6" x14ac:dyDescent="0.2">
      <c r="A772" s="1042"/>
      <c r="B772" s="1044"/>
      <c r="C772" s="1044"/>
      <c r="D772" s="1044"/>
      <c r="E772" s="276" t="s">
        <v>27</v>
      </c>
      <c r="F772" s="158" t="s">
        <v>27</v>
      </c>
    </row>
    <row r="773" spans="1:6" x14ac:dyDescent="0.2">
      <c r="A773" s="18" t="s">
        <v>20</v>
      </c>
      <c r="B773" s="3" t="s">
        <v>28</v>
      </c>
      <c r="C773" s="3"/>
      <c r="D773" s="3"/>
      <c r="E773" s="3"/>
      <c r="F773" s="25"/>
    </row>
    <row r="774" spans="1:6" x14ac:dyDescent="0.2">
      <c r="A774" s="18">
        <v>1</v>
      </c>
      <c r="B774" s="3" t="s">
        <v>255</v>
      </c>
      <c r="C774" s="14" t="s">
        <v>37</v>
      </c>
      <c r="D774" s="4">
        <f>Asumsi!E1188</f>
        <v>0</v>
      </c>
      <c r="E774" s="15">
        <f>E757</f>
        <v>112000</v>
      </c>
      <c r="F774" s="30">
        <f>E774*D774</f>
        <v>0</v>
      </c>
    </row>
    <row r="775" spans="1:6" x14ac:dyDescent="0.2">
      <c r="A775" s="18">
        <v>2</v>
      </c>
      <c r="B775" s="3" t="s">
        <v>39</v>
      </c>
      <c r="C775" s="14" t="s">
        <v>37</v>
      </c>
      <c r="D775" s="4">
        <f>Asumsi!E1189</f>
        <v>0</v>
      </c>
      <c r="E775" s="15">
        <f>E758</f>
        <v>72000</v>
      </c>
      <c r="F775" s="30">
        <f>E775*D775</f>
        <v>0</v>
      </c>
    </row>
    <row r="776" spans="1:6" x14ac:dyDescent="0.2">
      <c r="A776" s="19"/>
      <c r="B776" s="1039" t="s">
        <v>34</v>
      </c>
      <c r="C776" s="1039"/>
      <c r="D776" s="1039"/>
      <c r="E776" s="1039"/>
      <c r="F776" s="31">
        <f>F775+F774</f>
        <v>0</v>
      </c>
    </row>
    <row r="777" spans="1:6" x14ac:dyDescent="0.2">
      <c r="A777" s="18" t="s">
        <v>31</v>
      </c>
      <c r="B777" s="3" t="s">
        <v>29</v>
      </c>
      <c r="C777" s="3"/>
      <c r="D777" s="3"/>
      <c r="E777" s="3"/>
      <c r="F777" s="25"/>
    </row>
    <row r="778" spans="1:6" x14ac:dyDescent="0.2">
      <c r="A778" s="18">
        <v>1</v>
      </c>
      <c r="B778" s="3" t="s">
        <v>232</v>
      </c>
      <c r="C778" s="14" t="s">
        <v>107</v>
      </c>
      <c r="D778" s="5">
        <f>Asumsi!E1191+Asumsi!E1192</f>
        <v>0</v>
      </c>
      <c r="E778" s="16">
        <f>E761</f>
        <v>9400</v>
      </c>
      <c r="F778" s="30">
        <f>E778*D778</f>
        <v>0</v>
      </c>
    </row>
    <row r="779" spans="1:6" x14ac:dyDescent="0.2">
      <c r="A779" s="18">
        <v>2</v>
      </c>
      <c r="B779" s="3" t="s">
        <v>293</v>
      </c>
      <c r="C779" s="111" t="s">
        <v>284</v>
      </c>
      <c r="D779" s="5">
        <f>Asumsi!E1194</f>
        <v>3.2000000000000001E-2</v>
      </c>
      <c r="E779" s="16">
        <f t="shared" ref="E779:E780" si="56">E762</f>
        <v>45000</v>
      </c>
      <c r="F779" s="30">
        <f t="shared" ref="F779:F780" si="57">E779*D779</f>
        <v>1440</v>
      </c>
    </row>
    <row r="780" spans="1:6" x14ac:dyDescent="0.2">
      <c r="A780" s="18">
        <v>3</v>
      </c>
      <c r="B780" s="3" t="s">
        <v>288</v>
      </c>
      <c r="C780" s="111" t="s">
        <v>109</v>
      </c>
      <c r="D780" s="5">
        <f>Asumsi!E1195</f>
        <v>0.6</v>
      </c>
      <c r="E780" s="16">
        <f t="shared" si="56"/>
        <v>45000</v>
      </c>
      <c r="F780" s="30">
        <f t="shared" si="57"/>
        <v>27000</v>
      </c>
    </row>
    <row r="781" spans="1:6" x14ac:dyDescent="0.2">
      <c r="A781" s="19"/>
      <c r="B781" s="1039" t="s">
        <v>35</v>
      </c>
      <c r="C781" s="1039"/>
      <c r="D781" s="1039"/>
      <c r="E781" s="1039"/>
      <c r="F781" s="31">
        <f>SUM(F777:F780)</f>
        <v>28440</v>
      </c>
    </row>
    <row r="782" spans="1:6" x14ac:dyDescent="0.2">
      <c r="A782" s="18" t="s">
        <v>32</v>
      </c>
      <c r="B782" s="3" t="s">
        <v>30</v>
      </c>
      <c r="C782" s="3"/>
      <c r="D782" s="3"/>
      <c r="E782" s="3"/>
      <c r="F782" s="25"/>
    </row>
    <row r="783" spans="1:6" x14ac:dyDescent="0.2">
      <c r="A783" s="18">
        <v>1</v>
      </c>
      <c r="B783" s="3" t="s">
        <v>203</v>
      </c>
      <c r="C783" s="111" t="s">
        <v>41</v>
      </c>
      <c r="D783" s="6">
        <f>Asumsi!E1196</f>
        <v>0</v>
      </c>
      <c r="E783" s="15">
        <f>E766</f>
        <v>0</v>
      </c>
      <c r="F783" s="30">
        <f>E783*D783</f>
        <v>0</v>
      </c>
    </row>
    <row r="784" spans="1:6" x14ac:dyDescent="0.2">
      <c r="A784" s="19"/>
      <c r="B784" s="1039" t="s">
        <v>36</v>
      </c>
      <c r="C784" s="1039"/>
      <c r="D784" s="1039"/>
      <c r="E784" s="1039"/>
      <c r="F784" s="31">
        <f>F783</f>
        <v>0</v>
      </c>
    </row>
    <row r="785" spans="1:6" ht="13.5" thickBot="1" x14ac:dyDescent="0.25">
      <c r="A785" s="20"/>
      <c r="B785" s="1040" t="s">
        <v>33</v>
      </c>
      <c r="C785" s="1040"/>
      <c r="D785" s="1040"/>
      <c r="E785" s="1040"/>
      <c r="F785" s="44">
        <f>F784+F781+F776</f>
        <v>28440</v>
      </c>
    </row>
    <row r="786" spans="1:6" x14ac:dyDescent="0.2">
      <c r="A786" s="8"/>
      <c r="B786" s="7"/>
      <c r="C786" s="7"/>
      <c r="D786" s="7"/>
      <c r="E786" s="7"/>
      <c r="F786" s="45"/>
    </row>
    <row r="787" spans="1:6" ht="13.5" thickBot="1" x14ac:dyDescent="0.25">
      <c r="A787" s="76" t="str">
        <f>Asumsi!A1199</f>
        <v>PPE.1p</v>
      </c>
      <c r="B787" s="76" t="str">
        <f>Asumsi!C1199</f>
        <v>Inspeksi Visual (Green Belt)</v>
      </c>
      <c r="C787" s="76"/>
      <c r="D787" s="76"/>
      <c r="E787" s="76"/>
      <c r="F787" s="76"/>
    </row>
    <row r="788" spans="1:6" x14ac:dyDescent="0.2">
      <c r="A788" s="1041" t="s">
        <v>21</v>
      </c>
      <c r="B788" s="1043" t="s">
        <v>22</v>
      </c>
      <c r="C788" s="1043" t="s">
        <v>23</v>
      </c>
      <c r="D788" s="1043" t="s">
        <v>24</v>
      </c>
      <c r="E788" s="275" t="s">
        <v>25</v>
      </c>
      <c r="F788" s="157" t="s">
        <v>26</v>
      </c>
    </row>
    <row r="789" spans="1:6" x14ac:dyDescent="0.2">
      <c r="A789" s="1042"/>
      <c r="B789" s="1044"/>
      <c r="C789" s="1044"/>
      <c r="D789" s="1044"/>
      <c r="E789" s="276" t="s">
        <v>27</v>
      </c>
      <c r="F789" s="158" t="s">
        <v>27</v>
      </c>
    </row>
    <row r="790" spans="1:6" x14ac:dyDescent="0.2">
      <c r="A790" s="18" t="s">
        <v>20</v>
      </c>
      <c r="B790" s="3" t="s">
        <v>28</v>
      </c>
      <c r="C790" s="3"/>
      <c r="D790" s="3"/>
      <c r="E790" s="3"/>
      <c r="F790" s="25"/>
    </row>
    <row r="791" spans="1:6" x14ac:dyDescent="0.2">
      <c r="A791" s="18">
        <v>1</v>
      </c>
      <c r="B791" s="3" t="s">
        <v>255</v>
      </c>
      <c r="C791" s="14" t="s">
        <v>37</v>
      </c>
      <c r="D791" s="4">
        <f>Asumsi!E1230</f>
        <v>0.64583333333333337</v>
      </c>
      <c r="E791" s="15">
        <f>E774</f>
        <v>112000</v>
      </c>
      <c r="F791" s="30">
        <f>E791*D791</f>
        <v>72333.333333333343</v>
      </c>
    </row>
    <row r="792" spans="1:6" x14ac:dyDescent="0.2">
      <c r="A792" s="18">
        <v>2</v>
      </c>
      <c r="B792" s="3" t="s">
        <v>39</v>
      </c>
      <c r="C792" s="14" t="s">
        <v>37</v>
      </c>
      <c r="D792" s="4">
        <f>Asumsi!E1231</f>
        <v>1.2916666666666667</v>
      </c>
      <c r="E792" s="15">
        <f>E775</f>
        <v>72000</v>
      </c>
      <c r="F792" s="30">
        <f>E792*D792</f>
        <v>93000</v>
      </c>
    </row>
    <row r="793" spans="1:6" x14ac:dyDescent="0.2">
      <c r="A793" s="19"/>
      <c r="B793" s="1039" t="s">
        <v>34</v>
      </c>
      <c r="C793" s="1039"/>
      <c r="D793" s="1039"/>
      <c r="E793" s="1039"/>
      <c r="F793" s="31">
        <f>F792+F791</f>
        <v>165333.33333333334</v>
      </c>
    </row>
    <row r="794" spans="1:6" x14ac:dyDescent="0.2">
      <c r="A794" s="18" t="s">
        <v>31</v>
      </c>
      <c r="B794" s="3" t="s">
        <v>29</v>
      </c>
      <c r="C794" s="3"/>
      <c r="D794" s="3"/>
      <c r="E794" s="3"/>
      <c r="F794" s="25"/>
    </row>
    <row r="795" spans="1:6" x14ac:dyDescent="0.2">
      <c r="A795" s="18">
        <v>1</v>
      </c>
      <c r="B795" s="3" t="s">
        <v>232</v>
      </c>
      <c r="C795" s="14" t="s">
        <v>107</v>
      </c>
      <c r="D795" s="5">
        <f>Asumsi!E1233+Asumsi!E1234</f>
        <v>1</v>
      </c>
      <c r="E795" s="16">
        <f>E778</f>
        <v>9400</v>
      </c>
      <c r="F795" s="30">
        <f>E795*D795</f>
        <v>9400</v>
      </c>
    </row>
    <row r="796" spans="1:6" x14ac:dyDescent="0.2">
      <c r="A796" s="18">
        <v>2</v>
      </c>
      <c r="B796" s="3" t="s">
        <v>293</v>
      </c>
      <c r="C796" s="111" t="s">
        <v>284</v>
      </c>
      <c r="D796" s="5">
        <f>Asumsi!E1236</f>
        <v>3.5999999999999997E-2</v>
      </c>
      <c r="E796" s="16">
        <f t="shared" ref="E796:E797" si="58">E779</f>
        <v>45000</v>
      </c>
      <c r="F796" s="30">
        <f t="shared" ref="F796:F797" si="59">E796*D796</f>
        <v>1619.9999999999998</v>
      </c>
    </row>
    <row r="797" spans="1:6" x14ac:dyDescent="0.2">
      <c r="A797" s="18">
        <v>3</v>
      </c>
      <c r="B797" s="3" t="s">
        <v>288</v>
      </c>
      <c r="C797" s="111" t="s">
        <v>109</v>
      </c>
      <c r="D797" s="5">
        <f>Asumsi!E1237</f>
        <v>0.6</v>
      </c>
      <c r="E797" s="16">
        <f t="shared" si="58"/>
        <v>45000</v>
      </c>
      <c r="F797" s="30">
        <f t="shared" si="59"/>
        <v>27000</v>
      </c>
    </row>
    <row r="798" spans="1:6" x14ac:dyDescent="0.2">
      <c r="A798" s="19"/>
      <c r="B798" s="1039" t="s">
        <v>35</v>
      </c>
      <c r="C798" s="1039"/>
      <c r="D798" s="1039"/>
      <c r="E798" s="1039"/>
      <c r="F798" s="31">
        <f>SUM(F794:F797)</f>
        <v>38020</v>
      </c>
    </row>
    <row r="799" spans="1:6" x14ac:dyDescent="0.2">
      <c r="A799" s="18" t="s">
        <v>32</v>
      </c>
      <c r="B799" s="3" t="s">
        <v>30</v>
      </c>
      <c r="C799" s="3"/>
      <c r="D799" s="3"/>
      <c r="E799" s="3"/>
      <c r="F799" s="25"/>
    </row>
    <row r="800" spans="1:6" x14ac:dyDescent="0.2">
      <c r="A800" s="18">
        <v>1</v>
      </c>
      <c r="B800" s="3" t="s">
        <v>203</v>
      </c>
      <c r="C800" s="111" t="s">
        <v>41</v>
      </c>
      <c r="D800" s="6">
        <f>Asumsi!E1238</f>
        <v>5.3082191780821917E-3</v>
      </c>
      <c r="E800" s="15">
        <f>E783</f>
        <v>0</v>
      </c>
      <c r="F800" s="30">
        <f>E800*D800</f>
        <v>0</v>
      </c>
    </row>
    <row r="801" spans="1:6" x14ac:dyDescent="0.2">
      <c r="A801" s="19"/>
      <c r="B801" s="1039" t="s">
        <v>36</v>
      </c>
      <c r="C801" s="1039"/>
      <c r="D801" s="1039"/>
      <c r="E801" s="1039"/>
      <c r="F801" s="31">
        <f>F800</f>
        <v>0</v>
      </c>
    </row>
    <row r="802" spans="1:6" ht="13.5" thickBot="1" x14ac:dyDescent="0.25">
      <c r="A802" s="20"/>
      <c r="B802" s="1040" t="s">
        <v>33</v>
      </c>
      <c r="C802" s="1040"/>
      <c r="D802" s="1040"/>
      <c r="E802" s="1040"/>
      <c r="F802" s="44">
        <f>F801+F798+F793</f>
        <v>203353.33333333334</v>
      </c>
    </row>
    <row r="803" spans="1:6" x14ac:dyDescent="0.2">
      <c r="A803" s="8"/>
      <c r="B803" s="7"/>
      <c r="C803" s="7"/>
      <c r="D803" s="7"/>
      <c r="E803" s="7"/>
      <c r="F803" s="45"/>
    </row>
    <row r="804" spans="1:6" ht="13.5" thickBot="1" x14ac:dyDescent="0.25">
      <c r="A804" s="76" t="str">
        <f>Asumsi!A1241</f>
        <v>PPE.1q</v>
      </c>
      <c r="B804" s="76" t="str">
        <f>Asumsi!C1241</f>
        <v>Inspeksi Visual (BPS)</v>
      </c>
      <c r="C804" s="76"/>
      <c r="D804" s="76"/>
      <c r="E804" s="76"/>
      <c r="F804" s="76"/>
    </row>
    <row r="805" spans="1:6" x14ac:dyDescent="0.2">
      <c r="A805" s="1041" t="s">
        <v>21</v>
      </c>
      <c r="B805" s="1043" t="s">
        <v>22</v>
      </c>
      <c r="C805" s="1043" t="s">
        <v>23</v>
      </c>
      <c r="D805" s="1043" t="s">
        <v>24</v>
      </c>
      <c r="E805" s="275" t="s">
        <v>25</v>
      </c>
      <c r="F805" s="157" t="s">
        <v>26</v>
      </c>
    </row>
    <row r="806" spans="1:6" x14ac:dyDescent="0.2">
      <c r="A806" s="1042"/>
      <c r="B806" s="1044"/>
      <c r="C806" s="1044"/>
      <c r="D806" s="1044"/>
      <c r="E806" s="276" t="s">
        <v>27</v>
      </c>
      <c r="F806" s="158" t="s">
        <v>27</v>
      </c>
    </row>
    <row r="807" spans="1:6" x14ac:dyDescent="0.2">
      <c r="A807" s="18" t="s">
        <v>20</v>
      </c>
      <c r="B807" s="3" t="s">
        <v>28</v>
      </c>
      <c r="C807" s="3"/>
      <c r="D807" s="3"/>
      <c r="E807" s="3"/>
      <c r="F807" s="25"/>
    </row>
    <row r="808" spans="1:6" x14ac:dyDescent="0.2">
      <c r="A808" s="18">
        <v>1</v>
      </c>
      <c r="B808" s="3" t="s">
        <v>255</v>
      </c>
      <c r="C808" s="14" t="s">
        <v>37</v>
      </c>
      <c r="D808" s="4">
        <f>Asumsi!E1272</f>
        <v>0</v>
      </c>
      <c r="E808" s="15">
        <f>E791</f>
        <v>112000</v>
      </c>
      <c r="F808" s="30">
        <f>E808*D808</f>
        <v>0</v>
      </c>
    </row>
    <row r="809" spans="1:6" x14ac:dyDescent="0.2">
      <c r="A809" s="18">
        <v>2</v>
      </c>
      <c r="B809" s="3" t="s">
        <v>39</v>
      </c>
      <c r="C809" s="14" t="s">
        <v>37</v>
      </c>
      <c r="D809" s="4">
        <f>Asumsi!E1273</f>
        <v>0</v>
      </c>
      <c r="E809" s="15">
        <f>E792</f>
        <v>72000</v>
      </c>
      <c r="F809" s="30">
        <f>E809*D809</f>
        <v>0</v>
      </c>
    </row>
    <row r="810" spans="1:6" x14ac:dyDescent="0.2">
      <c r="A810" s="19"/>
      <c r="B810" s="1039" t="s">
        <v>34</v>
      </c>
      <c r="C810" s="1039"/>
      <c r="D810" s="1039"/>
      <c r="E810" s="1039"/>
      <c r="F810" s="31">
        <f>F809+F808</f>
        <v>0</v>
      </c>
    </row>
    <row r="811" spans="1:6" x14ac:dyDescent="0.2">
      <c r="A811" s="18" t="s">
        <v>31</v>
      </c>
      <c r="B811" s="3" t="s">
        <v>29</v>
      </c>
      <c r="C811" s="3"/>
      <c r="D811" s="3"/>
      <c r="E811" s="3"/>
      <c r="F811" s="25"/>
    </row>
    <row r="812" spans="1:6" x14ac:dyDescent="0.2">
      <c r="A812" s="18">
        <v>1</v>
      </c>
      <c r="B812" s="3" t="s">
        <v>232</v>
      </c>
      <c r="C812" s="14" t="s">
        <v>107</v>
      </c>
      <c r="D812" s="5">
        <f>Asumsi!E1275+Asumsi!E1276</f>
        <v>0</v>
      </c>
      <c r="E812" s="16">
        <f>E795</f>
        <v>9400</v>
      </c>
      <c r="F812" s="30">
        <f>E812*D812</f>
        <v>0</v>
      </c>
    </row>
    <row r="813" spans="1:6" x14ac:dyDescent="0.2">
      <c r="A813" s="18">
        <v>2</v>
      </c>
      <c r="B813" s="3" t="s">
        <v>293</v>
      </c>
      <c r="C813" s="111" t="s">
        <v>284</v>
      </c>
      <c r="D813" s="5">
        <f>Asumsi!E1278</f>
        <v>0.04</v>
      </c>
      <c r="E813" s="16">
        <f t="shared" ref="E813:E814" si="60">E796</f>
        <v>45000</v>
      </c>
      <c r="F813" s="30">
        <f t="shared" ref="F813:F814" si="61">E813*D813</f>
        <v>1800</v>
      </c>
    </row>
    <row r="814" spans="1:6" x14ac:dyDescent="0.2">
      <c r="A814" s="18">
        <v>3</v>
      </c>
      <c r="B814" s="3" t="s">
        <v>288</v>
      </c>
      <c r="C814" s="111" t="s">
        <v>109</v>
      </c>
      <c r="D814" s="5">
        <f>Asumsi!E1279</f>
        <v>1.2</v>
      </c>
      <c r="E814" s="16">
        <f t="shared" si="60"/>
        <v>45000</v>
      </c>
      <c r="F814" s="30">
        <f t="shared" si="61"/>
        <v>54000</v>
      </c>
    </row>
    <row r="815" spans="1:6" x14ac:dyDescent="0.2">
      <c r="A815" s="19"/>
      <c r="B815" s="1039" t="s">
        <v>35</v>
      </c>
      <c r="C815" s="1039"/>
      <c r="D815" s="1039"/>
      <c r="E815" s="1039"/>
      <c r="F815" s="31">
        <f>SUM(F811:F814)</f>
        <v>55800</v>
      </c>
    </row>
    <row r="816" spans="1:6" x14ac:dyDescent="0.2">
      <c r="A816" s="18" t="s">
        <v>32</v>
      </c>
      <c r="B816" s="3" t="s">
        <v>30</v>
      </c>
      <c r="C816" s="3"/>
      <c r="D816" s="3"/>
      <c r="E816" s="3"/>
      <c r="F816" s="25"/>
    </row>
    <row r="817" spans="1:6" x14ac:dyDescent="0.2">
      <c r="A817" s="18">
        <v>1</v>
      </c>
      <c r="B817" s="3" t="s">
        <v>203</v>
      </c>
      <c r="C817" s="111" t="s">
        <v>41</v>
      </c>
      <c r="D817" s="6">
        <f>Asumsi!E1280</f>
        <v>0</v>
      </c>
      <c r="E817" s="15">
        <f>E800</f>
        <v>0</v>
      </c>
      <c r="F817" s="30">
        <f>E817*D817</f>
        <v>0</v>
      </c>
    </row>
    <row r="818" spans="1:6" x14ac:dyDescent="0.2">
      <c r="A818" s="19"/>
      <c r="B818" s="1039" t="s">
        <v>36</v>
      </c>
      <c r="C818" s="1039"/>
      <c r="D818" s="1039"/>
      <c r="E818" s="1039"/>
      <c r="F818" s="31">
        <f>F817</f>
        <v>0</v>
      </c>
    </row>
    <row r="819" spans="1:6" ht="13.5" thickBot="1" x14ac:dyDescent="0.25">
      <c r="A819" s="20"/>
      <c r="B819" s="1040" t="s">
        <v>33</v>
      </c>
      <c r="C819" s="1040"/>
      <c r="D819" s="1040"/>
      <c r="E819" s="1040"/>
      <c r="F819" s="44">
        <f>F818+F815+F810</f>
        <v>55800</v>
      </c>
    </row>
    <row r="820" spans="1:6" x14ac:dyDescent="0.2">
      <c r="A820" s="8"/>
      <c r="B820" s="7"/>
      <c r="C820" s="7"/>
      <c r="D820" s="7"/>
      <c r="E820" s="7"/>
      <c r="F820" s="45"/>
    </row>
    <row r="821" spans="1:6" ht="13.5" thickBot="1" x14ac:dyDescent="0.25">
      <c r="A821" s="76" t="str">
        <f>Asumsi!A1283</f>
        <v>PPE.1r</v>
      </c>
      <c r="B821" s="76" t="str">
        <f>Asumsi!C1283</f>
        <v>Inspeksi Visual (Access Road)</v>
      </c>
      <c r="C821" s="76"/>
      <c r="D821" s="76"/>
      <c r="E821" s="76"/>
      <c r="F821" s="76"/>
    </row>
    <row r="822" spans="1:6" x14ac:dyDescent="0.2">
      <c r="A822" s="1041" t="s">
        <v>21</v>
      </c>
      <c r="B822" s="1043" t="s">
        <v>22</v>
      </c>
      <c r="C822" s="1043" t="s">
        <v>23</v>
      </c>
      <c r="D822" s="1043" t="s">
        <v>24</v>
      </c>
      <c r="E822" s="275" t="s">
        <v>25</v>
      </c>
      <c r="F822" s="157" t="s">
        <v>26</v>
      </c>
    </row>
    <row r="823" spans="1:6" x14ac:dyDescent="0.2">
      <c r="A823" s="1042"/>
      <c r="B823" s="1044"/>
      <c r="C823" s="1044"/>
      <c r="D823" s="1044"/>
      <c r="E823" s="276" t="s">
        <v>27</v>
      </c>
      <c r="F823" s="158" t="s">
        <v>27</v>
      </c>
    </row>
    <row r="824" spans="1:6" x14ac:dyDescent="0.2">
      <c r="A824" s="18" t="s">
        <v>20</v>
      </c>
      <c r="B824" s="3" t="s">
        <v>28</v>
      </c>
      <c r="C824" s="3"/>
      <c r="D824" s="3"/>
      <c r="E824" s="3"/>
      <c r="F824" s="25"/>
    </row>
    <row r="825" spans="1:6" x14ac:dyDescent="0.2">
      <c r="A825" s="18">
        <v>1</v>
      </c>
      <c r="B825" s="3" t="s">
        <v>255</v>
      </c>
      <c r="C825" s="14" t="s">
        <v>37</v>
      </c>
      <c r="D825" s="4">
        <f>Asumsi!E1314</f>
        <v>1.5</v>
      </c>
      <c r="E825" s="15">
        <f>E808</f>
        <v>112000</v>
      </c>
      <c r="F825" s="30">
        <f>E825*D825</f>
        <v>168000</v>
      </c>
    </row>
    <row r="826" spans="1:6" x14ac:dyDescent="0.2">
      <c r="A826" s="18">
        <v>2</v>
      </c>
      <c r="B826" s="3" t="s">
        <v>39</v>
      </c>
      <c r="C826" s="14" t="s">
        <v>37</v>
      </c>
      <c r="D826" s="4">
        <f>Asumsi!E1315</f>
        <v>3</v>
      </c>
      <c r="E826" s="15">
        <f>E809</f>
        <v>72000</v>
      </c>
      <c r="F826" s="30">
        <f>E826*D826</f>
        <v>216000</v>
      </c>
    </row>
    <row r="827" spans="1:6" x14ac:dyDescent="0.2">
      <c r="A827" s="19"/>
      <c r="B827" s="1039" t="s">
        <v>34</v>
      </c>
      <c r="C827" s="1039"/>
      <c r="D827" s="1039"/>
      <c r="E827" s="1039"/>
      <c r="F827" s="31">
        <f>F826+F825</f>
        <v>384000</v>
      </c>
    </row>
    <row r="828" spans="1:6" x14ac:dyDescent="0.2">
      <c r="A828" s="18" t="s">
        <v>31</v>
      </c>
      <c r="B828" s="3" t="s">
        <v>29</v>
      </c>
      <c r="C828" s="3"/>
      <c r="D828" s="3"/>
      <c r="E828" s="3"/>
      <c r="F828" s="25"/>
    </row>
    <row r="829" spans="1:6" x14ac:dyDescent="0.2">
      <c r="A829" s="18">
        <v>1</v>
      </c>
      <c r="B829" s="3" t="s">
        <v>232</v>
      </c>
      <c r="C829" s="14" t="s">
        <v>107</v>
      </c>
      <c r="D829" s="5">
        <f>Asumsi!E1317+Asumsi!E1318</f>
        <v>0.4</v>
      </c>
      <c r="E829" s="16">
        <f>E812</f>
        <v>9400</v>
      </c>
      <c r="F829" s="30">
        <f>E829*D829</f>
        <v>3760</v>
      </c>
    </row>
    <row r="830" spans="1:6" x14ac:dyDescent="0.2">
      <c r="A830" s="18">
        <v>2</v>
      </c>
      <c r="B830" s="3" t="s">
        <v>293</v>
      </c>
      <c r="C830" s="111" t="s">
        <v>284</v>
      </c>
      <c r="D830" s="5">
        <f>Asumsi!E1320</f>
        <v>4.8000000000000001E-2</v>
      </c>
      <c r="E830" s="16">
        <f t="shared" ref="E830:E831" si="62">E813</f>
        <v>45000</v>
      </c>
      <c r="F830" s="30">
        <f t="shared" ref="F830:F831" si="63">E830*D830</f>
        <v>2160</v>
      </c>
    </row>
    <row r="831" spans="1:6" x14ac:dyDescent="0.2">
      <c r="A831" s="18">
        <v>3</v>
      </c>
      <c r="B831" s="3" t="s">
        <v>288</v>
      </c>
      <c r="C831" s="111" t="s">
        <v>109</v>
      </c>
      <c r="D831" s="5">
        <f>Asumsi!E1321</f>
        <v>0.8</v>
      </c>
      <c r="E831" s="16">
        <f t="shared" si="62"/>
        <v>45000</v>
      </c>
      <c r="F831" s="30">
        <f t="shared" si="63"/>
        <v>36000</v>
      </c>
    </row>
    <row r="832" spans="1:6" x14ac:dyDescent="0.2">
      <c r="A832" s="19"/>
      <c r="B832" s="1039" t="s">
        <v>35</v>
      </c>
      <c r="C832" s="1039"/>
      <c r="D832" s="1039"/>
      <c r="E832" s="1039"/>
      <c r="F832" s="31">
        <f>SUM(F828:F831)</f>
        <v>41920</v>
      </c>
    </row>
    <row r="833" spans="1:6" x14ac:dyDescent="0.2">
      <c r="A833" s="18" t="s">
        <v>32</v>
      </c>
      <c r="B833" s="3" t="s">
        <v>30</v>
      </c>
      <c r="C833" s="3"/>
      <c r="D833" s="3"/>
      <c r="E833" s="3"/>
      <c r="F833" s="25"/>
    </row>
    <row r="834" spans="1:6" x14ac:dyDescent="0.2">
      <c r="A834" s="18">
        <v>1</v>
      </c>
      <c r="B834" s="3" t="s">
        <v>203</v>
      </c>
      <c r="C834" s="111" t="s">
        <v>41</v>
      </c>
      <c r="D834" s="6">
        <f>Asumsi!E1322</f>
        <v>1.2328767123287671E-2</v>
      </c>
      <c r="E834" s="15">
        <f>E817</f>
        <v>0</v>
      </c>
      <c r="F834" s="30">
        <f>E834*D834</f>
        <v>0</v>
      </c>
    </row>
    <row r="835" spans="1:6" x14ac:dyDescent="0.2">
      <c r="A835" s="19"/>
      <c r="B835" s="1039" t="s">
        <v>36</v>
      </c>
      <c r="C835" s="1039"/>
      <c r="D835" s="1039"/>
      <c r="E835" s="1039"/>
      <c r="F835" s="31">
        <f>F834</f>
        <v>0</v>
      </c>
    </row>
    <row r="836" spans="1:6" ht="13.5" thickBot="1" x14ac:dyDescent="0.25">
      <c r="A836" s="20"/>
      <c r="B836" s="1040" t="s">
        <v>33</v>
      </c>
      <c r="C836" s="1040"/>
      <c r="D836" s="1040"/>
      <c r="E836" s="1040"/>
      <c r="F836" s="44">
        <f>F835+F832+F827</f>
        <v>425920</v>
      </c>
    </row>
    <row r="837" spans="1:6" x14ac:dyDescent="0.2">
      <c r="A837" s="8"/>
      <c r="B837" s="7"/>
      <c r="C837" s="7"/>
      <c r="D837" s="7"/>
      <c r="E837" s="7"/>
      <c r="F837" s="45"/>
    </row>
    <row r="838" spans="1:6" ht="13.5" thickBot="1" x14ac:dyDescent="0.25">
      <c r="A838" s="76" t="str">
        <f>Asumsi!A1325</f>
        <v>PPE.1s</v>
      </c>
      <c r="B838" s="76" t="str">
        <f>Asumsi!C1325</f>
        <v>Inspeksi Visual (Bangunan Penunjang/kantor)</v>
      </c>
      <c r="C838" s="76"/>
      <c r="D838" s="76"/>
      <c r="E838" s="76"/>
      <c r="F838" s="76"/>
    </row>
    <row r="839" spans="1:6" x14ac:dyDescent="0.2">
      <c r="A839" s="1041" t="s">
        <v>21</v>
      </c>
      <c r="B839" s="1043" t="s">
        <v>22</v>
      </c>
      <c r="C839" s="1043" t="s">
        <v>23</v>
      </c>
      <c r="D839" s="1043" t="s">
        <v>24</v>
      </c>
      <c r="E839" s="275" t="s">
        <v>25</v>
      </c>
      <c r="F839" s="157" t="s">
        <v>26</v>
      </c>
    </row>
    <row r="840" spans="1:6" x14ac:dyDescent="0.2">
      <c r="A840" s="1042"/>
      <c r="B840" s="1044"/>
      <c r="C840" s="1044"/>
      <c r="D840" s="1044"/>
      <c r="E840" s="276" t="s">
        <v>27</v>
      </c>
      <c r="F840" s="158" t="s">
        <v>27</v>
      </c>
    </row>
    <row r="841" spans="1:6" x14ac:dyDescent="0.2">
      <c r="A841" s="18" t="s">
        <v>20</v>
      </c>
      <c r="B841" s="3" t="s">
        <v>28</v>
      </c>
      <c r="C841" s="3"/>
      <c r="D841" s="3"/>
      <c r="E841" s="3"/>
      <c r="F841" s="25"/>
    </row>
    <row r="842" spans="1:6" x14ac:dyDescent="0.2">
      <c r="A842" s="18">
        <v>1</v>
      </c>
      <c r="B842" s="3" t="s">
        <v>255</v>
      </c>
      <c r="C842" s="14" t="s">
        <v>37</v>
      </c>
      <c r="D842" s="4">
        <f>Asumsi!E1357</f>
        <v>0.2986111111111111</v>
      </c>
      <c r="E842" s="15">
        <f>E825</f>
        <v>112000</v>
      </c>
      <c r="F842" s="30">
        <f>E842*D842</f>
        <v>33444.444444444445</v>
      </c>
    </row>
    <row r="843" spans="1:6" x14ac:dyDescent="0.2">
      <c r="A843" s="18">
        <v>2</v>
      </c>
      <c r="B843" s="3" t="s">
        <v>39</v>
      </c>
      <c r="C843" s="14" t="s">
        <v>37</v>
      </c>
      <c r="D843" s="4">
        <f>Asumsi!E1358</f>
        <v>0.59722222222222221</v>
      </c>
      <c r="E843" s="15">
        <f>E826</f>
        <v>72000</v>
      </c>
      <c r="F843" s="30">
        <f>E843*D843</f>
        <v>43000</v>
      </c>
    </row>
    <row r="844" spans="1:6" x14ac:dyDescent="0.2">
      <c r="A844" s="19"/>
      <c r="B844" s="1039" t="s">
        <v>34</v>
      </c>
      <c r="C844" s="1039"/>
      <c r="D844" s="1039"/>
      <c r="E844" s="1039"/>
      <c r="F844" s="31">
        <f>F843+F842</f>
        <v>76444.444444444438</v>
      </c>
    </row>
    <row r="845" spans="1:6" x14ac:dyDescent="0.2">
      <c r="A845" s="18" t="s">
        <v>31</v>
      </c>
      <c r="B845" s="3" t="s">
        <v>29</v>
      </c>
      <c r="C845" s="3"/>
      <c r="D845" s="3"/>
      <c r="E845" s="3"/>
      <c r="F845" s="25"/>
    </row>
    <row r="846" spans="1:6" x14ac:dyDescent="0.2">
      <c r="A846" s="18">
        <v>1</v>
      </c>
      <c r="B846" s="3" t="s">
        <v>232</v>
      </c>
      <c r="C846" s="14" t="s">
        <v>107</v>
      </c>
      <c r="D846" s="5">
        <f>Asumsi!E1360+Asumsi!E1361</f>
        <v>0.2</v>
      </c>
      <c r="E846" s="16">
        <f>E829</f>
        <v>9400</v>
      </c>
      <c r="F846" s="30">
        <f>E846*D846</f>
        <v>1880</v>
      </c>
    </row>
    <row r="847" spans="1:6" x14ac:dyDescent="0.2">
      <c r="A847" s="18">
        <v>2</v>
      </c>
      <c r="B847" s="3" t="s">
        <v>293</v>
      </c>
      <c r="C847" s="111" t="s">
        <v>284</v>
      </c>
      <c r="D847" s="5">
        <f>Asumsi!E1363</f>
        <v>0.04</v>
      </c>
      <c r="E847" s="16">
        <f t="shared" ref="E847:E848" si="64">E830</f>
        <v>45000</v>
      </c>
      <c r="F847" s="30">
        <f t="shared" ref="F847:F848" si="65">E847*D847</f>
        <v>1800</v>
      </c>
    </row>
    <row r="848" spans="1:6" x14ac:dyDescent="0.2">
      <c r="A848" s="18">
        <v>3</v>
      </c>
      <c r="B848" s="3" t="s">
        <v>288</v>
      </c>
      <c r="C848" s="111" t="s">
        <v>109</v>
      </c>
      <c r="D848" s="5">
        <f>Asumsi!E1364</f>
        <v>0.4</v>
      </c>
      <c r="E848" s="16">
        <f t="shared" si="64"/>
        <v>45000</v>
      </c>
      <c r="F848" s="30">
        <f t="shared" si="65"/>
        <v>18000</v>
      </c>
    </row>
    <row r="849" spans="1:6" x14ac:dyDescent="0.2">
      <c r="A849" s="19"/>
      <c r="B849" s="1039" t="s">
        <v>35</v>
      </c>
      <c r="C849" s="1039"/>
      <c r="D849" s="1039"/>
      <c r="E849" s="1039"/>
      <c r="F849" s="31">
        <f>SUM(F845:F848)</f>
        <v>21680</v>
      </c>
    </row>
    <row r="850" spans="1:6" x14ac:dyDescent="0.2">
      <c r="A850" s="18" t="s">
        <v>32</v>
      </c>
      <c r="B850" s="3" t="s">
        <v>30</v>
      </c>
      <c r="C850" s="3"/>
      <c r="D850" s="3"/>
      <c r="E850" s="3"/>
      <c r="F850" s="25"/>
    </row>
    <row r="851" spans="1:6" x14ac:dyDescent="0.2">
      <c r="A851" s="18">
        <v>1</v>
      </c>
      <c r="B851" s="3" t="s">
        <v>203</v>
      </c>
      <c r="C851" s="111" t="s">
        <v>41</v>
      </c>
      <c r="D851" s="6">
        <f>Asumsi!E1365</f>
        <v>2.4543378995433786E-3</v>
      </c>
      <c r="E851" s="15">
        <f>E834</f>
        <v>0</v>
      </c>
      <c r="F851" s="30">
        <f>E851*D851</f>
        <v>0</v>
      </c>
    </row>
    <row r="852" spans="1:6" x14ac:dyDescent="0.2">
      <c r="A852" s="19"/>
      <c r="B852" s="1039" t="s">
        <v>36</v>
      </c>
      <c r="C852" s="1039"/>
      <c r="D852" s="1039"/>
      <c r="E852" s="1039"/>
      <c r="F852" s="31">
        <f>F851</f>
        <v>0</v>
      </c>
    </row>
    <row r="853" spans="1:6" ht="12" customHeight="1" thickBot="1" x14ac:dyDescent="0.25">
      <c r="A853" s="20"/>
      <c r="B853" s="1040" t="s">
        <v>33</v>
      </c>
      <c r="C853" s="1040"/>
      <c r="D853" s="1040"/>
      <c r="E853" s="1040"/>
      <c r="F853" s="44">
        <f>F852+F849+F844</f>
        <v>98124.444444444438</v>
      </c>
    </row>
    <row r="854" spans="1:6" x14ac:dyDescent="0.2">
      <c r="A854" s="8"/>
      <c r="B854" s="7"/>
      <c r="C854" s="7"/>
      <c r="D854" s="7"/>
      <c r="E854" s="7"/>
      <c r="F854" s="45"/>
    </row>
    <row r="855" spans="1:6" x14ac:dyDescent="0.2">
      <c r="A855" s="8"/>
      <c r="B855" s="7"/>
      <c r="C855" s="7"/>
      <c r="D855" s="7"/>
      <c r="E855" s="7"/>
      <c r="F855" s="45"/>
    </row>
    <row r="856" spans="1:6" ht="13.5" thickBot="1" x14ac:dyDescent="0.25">
      <c r="A856" s="76" t="s">
        <v>599</v>
      </c>
      <c r="B856" s="76" t="str">
        <f>Asumsi!C1369</f>
        <v>Inspeksi Visual di Waduk (per 1 km)</v>
      </c>
      <c r="C856" s="76"/>
      <c r="D856" s="76"/>
      <c r="E856" s="76"/>
      <c r="F856" s="76"/>
    </row>
    <row r="857" spans="1:6" x14ac:dyDescent="0.2">
      <c r="A857" s="1041" t="s">
        <v>21</v>
      </c>
      <c r="B857" s="1043" t="s">
        <v>22</v>
      </c>
      <c r="C857" s="1043" t="s">
        <v>23</v>
      </c>
      <c r="D857" s="1043" t="s">
        <v>24</v>
      </c>
      <c r="E857" s="109" t="s">
        <v>25</v>
      </c>
      <c r="F857" s="17" t="s">
        <v>26</v>
      </c>
    </row>
    <row r="858" spans="1:6" x14ac:dyDescent="0.2">
      <c r="A858" s="1042"/>
      <c r="B858" s="1044"/>
      <c r="C858" s="1044"/>
      <c r="D858" s="1044"/>
      <c r="E858" s="110" t="s">
        <v>27</v>
      </c>
      <c r="F858" s="2" t="s">
        <v>27</v>
      </c>
    </row>
    <row r="859" spans="1:6" x14ac:dyDescent="0.2">
      <c r="A859" s="18" t="s">
        <v>20</v>
      </c>
      <c r="B859" s="3" t="s">
        <v>28</v>
      </c>
      <c r="C859" s="3"/>
      <c r="D859" s="3"/>
      <c r="E859" s="3"/>
      <c r="F859" s="25"/>
    </row>
    <row r="860" spans="1:6" x14ac:dyDescent="0.2">
      <c r="A860" s="18">
        <v>1</v>
      </c>
      <c r="B860" s="3" t="str">
        <f>Asumsi!C1389</f>
        <v>Petugas Inspeksi</v>
      </c>
      <c r="C860" s="14" t="s">
        <v>37</v>
      </c>
      <c r="D860" s="4">
        <f>Asumsi!E1389</f>
        <v>7.6923076923076927E-3</v>
      </c>
      <c r="E860" s="15">
        <f>'Harga Dasar'!D6</f>
        <v>112000</v>
      </c>
      <c r="F860" s="30">
        <f>E860*D860</f>
        <v>861.53846153846155</v>
      </c>
    </row>
    <row r="861" spans="1:6" x14ac:dyDescent="0.2">
      <c r="A861" s="18">
        <v>2</v>
      </c>
      <c r="B861" s="3" t="str">
        <f>Asumsi!C1390</f>
        <v>Tenaga</v>
      </c>
      <c r="C861" s="14" t="s">
        <v>37</v>
      </c>
      <c r="D861" s="4">
        <f>Asumsi!E1390</f>
        <v>1.5384615384615385E-2</v>
      </c>
      <c r="E861" s="15">
        <f>'Harga Dasar'!D7</f>
        <v>72000</v>
      </c>
      <c r="F861" s="30">
        <f>E861*D861</f>
        <v>1107.6923076923078</v>
      </c>
    </row>
    <row r="862" spans="1:6" x14ac:dyDescent="0.2">
      <c r="A862" s="19"/>
      <c r="B862" s="1039" t="s">
        <v>34</v>
      </c>
      <c r="C862" s="1039"/>
      <c r="D862" s="1039"/>
      <c r="E862" s="1039"/>
      <c r="F862" s="31">
        <f>F861+F860</f>
        <v>1969.2307692307695</v>
      </c>
    </row>
    <row r="863" spans="1:6" x14ac:dyDescent="0.2">
      <c r="A863" s="18" t="s">
        <v>31</v>
      </c>
      <c r="B863" s="3" t="s">
        <v>29</v>
      </c>
      <c r="C863" s="3"/>
      <c r="D863" s="3"/>
      <c r="E863" s="3"/>
      <c r="F863" s="25"/>
    </row>
    <row r="864" spans="1:6" x14ac:dyDescent="0.2">
      <c r="A864" s="18">
        <v>1</v>
      </c>
      <c r="B864" s="3" t="s">
        <v>293</v>
      </c>
      <c r="C864" s="111" t="s">
        <v>284</v>
      </c>
      <c r="D864" s="5">
        <f>Asumsi!E1393</f>
        <v>1.6E-2</v>
      </c>
      <c r="E864" s="16">
        <f>'Harga Dasar'!I22</f>
        <v>45000</v>
      </c>
      <c r="F864" s="30">
        <f>E864*D864</f>
        <v>720</v>
      </c>
    </row>
    <row r="865" spans="1:6" x14ac:dyDescent="0.2">
      <c r="A865" s="18">
        <v>2</v>
      </c>
      <c r="B865" s="3" t="s">
        <v>288</v>
      </c>
      <c r="C865" s="111" t="s">
        <v>109</v>
      </c>
      <c r="D865" s="5">
        <f>Asumsi!E1394</f>
        <v>0.4</v>
      </c>
      <c r="E865" s="16">
        <f>'Harga Dasar'!I23</f>
        <v>45000</v>
      </c>
      <c r="F865" s="30">
        <f t="shared" ref="F865:F866" si="66">E865*D865</f>
        <v>18000</v>
      </c>
    </row>
    <row r="866" spans="1:6" x14ac:dyDescent="0.2">
      <c r="A866" s="18">
        <v>3</v>
      </c>
      <c r="B866" s="3" t="str">
        <f>Asumsi!C1391</f>
        <v>BBM</v>
      </c>
      <c r="C866" s="111" t="s">
        <v>391</v>
      </c>
      <c r="D866" s="5">
        <f>Asumsi!E1391</f>
        <v>1.3513513513513514E-2</v>
      </c>
      <c r="E866" s="16">
        <f>'Harga Dasar'!I6</f>
        <v>9400</v>
      </c>
      <c r="F866" s="30">
        <f t="shared" si="66"/>
        <v>127.02702702702703</v>
      </c>
    </row>
    <row r="867" spans="1:6" x14ac:dyDescent="0.2">
      <c r="A867" s="19"/>
      <c r="B867" s="1039" t="s">
        <v>35</v>
      </c>
      <c r="C867" s="1039"/>
      <c r="D867" s="1039"/>
      <c r="E867" s="1039"/>
      <c r="F867" s="31">
        <f>SUM(F863:F866)</f>
        <v>18847.027027027027</v>
      </c>
    </row>
    <row r="868" spans="1:6" x14ac:dyDescent="0.2">
      <c r="A868" s="18" t="s">
        <v>32</v>
      </c>
      <c r="B868" s="3" t="s">
        <v>30</v>
      </c>
      <c r="C868" s="3"/>
      <c r="D868" s="3"/>
      <c r="E868" s="3"/>
      <c r="F868" s="25"/>
    </row>
    <row r="869" spans="1:6" x14ac:dyDescent="0.2">
      <c r="A869" s="18">
        <v>1</v>
      </c>
      <c r="B869" s="3" t="str">
        <f>B545</f>
        <v>Perlengkapan K3</v>
      </c>
      <c r="C869" s="111" t="s">
        <v>41</v>
      </c>
      <c r="D869" s="6">
        <f>Asumsi!E1395</f>
        <v>6.3224446786090631E-5</v>
      </c>
      <c r="E869" s="15">
        <f>'Harga Dasar'!I13</f>
        <v>0</v>
      </c>
      <c r="F869" s="30">
        <f>E869*D869</f>
        <v>0</v>
      </c>
    </row>
    <row r="870" spans="1:6" x14ac:dyDescent="0.2">
      <c r="A870" s="19"/>
      <c r="B870" s="1039" t="s">
        <v>36</v>
      </c>
      <c r="C870" s="1039"/>
      <c r="D870" s="1039"/>
      <c r="E870" s="1039"/>
      <c r="F870" s="31">
        <f>F869</f>
        <v>0</v>
      </c>
    </row>
    <row r="871" spans="1:6" ht="13.5" thickBot="1" x14ac:dyDescent="0.25">
      <c r="A871" s="20"/>
      <c r="B871" s="1040" t="s">
        <v>33</v>
      </c>
      <c r="C871" s="1040"/>
      <c r="D871" s="1040"/>
      <c r="E871" s="1040"/>
      <c r="F871" s="44">
        <f>F870+F867+F862</f>
        <v>20816.257796257796</v>
      </c>
    </row>
    <row r="872" spans="1:6" x14ac:dyDescent="0.2">
      <c r="A872" s="8"/>
      <c r="B872" s="7"/>
      <c r="C872" s="7"/>
      <c r="D872" s="7"/>
      <c r="E872" s="7"/>
      <c r="F872" s="45"/>
    </row>
    <row r="873" spans="1:6" ht="13.5" thickBot="1" x14ac:dyDescent="0.25">
      <c r="A873" s="76" t="s">
        <v>504</v>
      </c>
      <c r="B873" s="76" t="s">
        <v>492</v>
      </c>
      <c r="C873" s="47"/>
      <c r="D873" s="47"/>
      <c r="E873" s="47"/>
      <c r="F873" s="47"/>
    </row>
    <row r="874" spans="1:6" x14ac:dyDescent="0.2">
      <c r="A874" s="1041" t="s">
        <v>21</v>
      </c>
      <c r="B874" s="1043" t="s">
        <v>22</v>
      </c>
      <c r="C874" s="1043" t="s">
        <v>23</v>
      </c>
      <c r="D874" s="1043" t="s">
        <v>24</v>
      </c>
      <c r="E874" s="109" t="s">
        <v>25</v>
      </c>
      <c r="F874" s="17" t="s">
        <v>26</v>
      </c>
    </row>
    <row r="875" spans="1:6" x14ac:dyDescent="0.2">
      <c r="A875" s="1042"/>
      <c r="B875" s="1044"/>
      <c r="C875" s="1044"/>
      <c r="D875" s="1044"/>
      <c r="E875" s="110" t="s">
        <v>27</v>
      </c>
      <c r="F875" s="2" t="s">
        <v>27</v>
      </c>
    </row>
    <row r="876" spans="1:6" x14ac:dyDescent="0.2">
      <c r="A876" s="48" t="s">
        <v>20</v>
      </c>
      <c r="B876" s="49" t="s">
        <v>28</v>
      </c>
      <c r="C876" s="49"/>
      <c r="D876" s="49"/>
      <c r="E876" s="49"/>
      <c r="F876" s="50"/>
    </row>
    <row r="877" spans="1:6" x14ac:dyDescent="0.2">
      <c r="A877" s="51">
        <v>1</v>
      </c>
      <c r="B877" s="52" t="str">
        <f>Asumsi!C1418</f>
        <v>Tenaga Ahli OP Bendungan</v>
      </c>
      <c r="C877" s="53" t="str">
        <f>Asumsi!F1418</f>
        <v>OB</v>
      </c>
      <c r="D877" s="54">
        <f>Asumsi!E1418</f>
        <v>2</v>
      </c>
      <c r="E877" s="55">
        <f>'Harga Dasar'!D12</f>
        <v>10000000</v>
      </c>
      <c r="F877" s="56">
        <f>E877*D877</f>
        <v>20000000</v>
      </c>
    </row>
    <row r="878" spans="1:6" x14ac:dyDescent="0.2">
      <c r="A878" s="51">
        <v>2</v>
      </c>
      <c r="B878" s="52" t="str">
        <f>Asumsi!C1419</f>
        <v>Tenaga Ahli Hidromekanikal</v>
      </c>
      <c r="C878" s="53" t="str">
        <f>Asumsi!F1419</f>
        <v>OB</v>
      </c>
      <c r="D878" s="54">
        <f>Asumsi!E1419</f>
        <v>2</v>
      </c>
      <c r="E878" s="55">
        <f>'Harga Dasar'!D15</f>
        <v>10000000</v>
      </c>
      <c r="F878" s="56">
        <f t="shared" ref="F878:F879" si="67">E878*D878</f>
        <v>20000000</v>
      </c>
    </row>
    <row r="879" spans="1:6" x14ac:dyDescent="0.2">
      <c r="A879" s="51">
        <v>3</v>
      </c>
      <c r="B879" s="52" t="str">
        <f>Asumsi!C1420</f>
        <v>Operator Komputer</v>
      </c>
      <c r="C879" s="53" t="str">
        <f>Asumsi!F1420</f>
        <v>OB</v>
      </c>
      <c r="D879" s="54">
        <f>Asumsi!E1420</f>
        <v>2</v>
      </c>
      <c r="E879" s="55">
        <f>'Harga Dasar'!D14</f>
        <v>5000000</v>
      </c>
      <c r="F879" s="56">
        <f t="shared" si="67"/>
        <v>10000000</v>
      </c>
    </row>
    <row r="880" spans="1:6" x14ac:dyDescent="0.2">
      <c r="A880" s="19"/>
      <c r="B880" s="1039" t="s">
        <v>34</v>
      </c>
      <c r="C880" s="1039"/>
      <c r="D880" s="1039"/>
      <c r="E880" s="1039"/>
      <c r="F880" s="31">
        <f>SUM(F877:F879)</f>
        <v>50000000</v>
      </c>
    </row>
    <row r="881" spans="1:6" x14ac:dyDescent="0.2">
      <c r="A881" s="48" t="s">
        <v>31</v>
      </c>
      <c r="B881" s="49" t="s">
        <v>29</v>
      </c>
      <c r="C881" s="49"/>
      <c r="D881" s="49"/>
      <c r="E881" s="49"/>
      <c r="F881" s="50"/>
    </row>
    <row r="882" spans="1:6" x14ac:dyDescent="0.2">
      <c r="A882" s="51">
        <v>1</v>
      </c>
      <c r="B882" s="52" t="str">
        <f>Asumsi!C1423</f>
        <v>Kertas</v>
      </c>
      <c r="C882" s="63" t="str">
        <f>Asumsi!F1423</f>
        <v>Rim</v>
      </c>
      <c r="D882" s="328">
        <f>Asumsi!E1423</f>
        <v>0.4</v>
      </c>
      <c r="E882" s="116">
        <f>'Harga Dasar'!I22</f>
        <v>45000</v>
      </c>
      <c r="F882" s="56">
        <f>E882*D882</f>
        <v>18000</v>
      </c>
    </row>
    <row r="883" spans="1:6" x14ac:dyDescent="0.2">
      <c r="A883" s="51">
        <v>2</v>
      </c>
      <c r="B883" s="52" t="str">
        <f>Asumsi!C1424</f>
        <v>Tinta</v>
      </c>
      <c r="C883" s="63" t="str">
        <f>Asumsi!F1424</f>
        <v>botol (100 ml)</v>
      </c>
      <c r="D883" s="328">
        <f>Asumsi!E1424</f>
        <v>0.2</v>
      </c>
      <c r="E883" s="116">
        <f>'Harga Dasar'!I24</f>
        <v>50000</v>
      </c>
      <c r="F883" s="56">
        <f t="shared" ref="F883:F885" si="68">E883*D883</f>
        <v>10000</v>
      </c>
    </row>
    <row r="884" spans="1:6" x14ac:dyDescent="0.2">
      <c r="A884" s="51">
        <v>3</v>
      </c>
      <c r="B884" s="52" t="str">
        <f>Asumsi!C1425</f>
        <v>Catridge</v>
      </c>
      <c r="C884" s="63" t="str">
        <f>Asumsi!F1425</f>
        <v>buah</v>
      </c>
      <c r="D884" s="328">
        <f>Asumsi!E1425</f>
        <v>0.90909090909090906</v>
      </c>
      <c r="E884" s="116">
        <f>'Harga Dasar'!I25</f>
        <v>220000</v>
      </c>
      <c r="F884" s="56">
        <f t="shared" si="68"/>
        <v>200000</v>
      </c>
    </row>
    <row r="885" spans="1:6" x14ac:dyDescent="0.2">
      <c r="A885" s="51">
        <v>4</v>
      </c>
      <c r="B885" s="52" t="str">
        <f>Asumsi!C1426</f>
        <v>BBM</v>
      </c>
      <c r="C885" s="63" t="str">
        <f>Asumsi!F1426</f>
        <v>liter</v>
      </c>
      <c r="D885" s="327">
        <f>Asumsi!E1426</f>
        <v>20</v>
      </c>
      <c r="E885" s="116">
        <f>'Harga Dasar'!I6</f>
        <v>9400</v>
      </c>
      <c r="F885" s="56">
        <f t="shared" si="68"/>
        <v>188000</v>
      </c>
    </row>
    <row r="886" spans="1:6" x14ac:dyDescent="0.2">
      <c r="A886" s="19"/>
      <c r="B886" s="1039" t="s">
        <v>35</v>
      </c>
      <c r="C886" s="1039"/>
      <c r="D886" s="1039"/>
      <c r="E886" s="1039"/>
      <c r="F886" s="31">
        <f>SUM(F882:F885)</f>
        <v>416000</v>
      </c>
    </row>
    <row r="887" spans="1:6" x14ac:dyDescent="0.2">
      <c r="A887" s="48" t="s">
        <v>32</v>
      </c>
      <c r="B887" s="49" t="s">
        <v>30</v>
      </c>
      <c r="C887" s="49"/>
      <c r="D887" s="49"/>
      <c r="E887" s="49"/>
      <c r="F887" s="50"/>
    </row>
    <row r="888" spans="1:6" x14ac:dyDescent="0.2">
      <c r="A888" s="57"/>
      <c r="B888" s="58"/>
      <c r="C888" s="66"/>
      <c r="D888" s="70"/>
      <c r="E888" s="67"/>
      <c r="F888" s="62"/>
    </row>
    <row r="889" spans="1:6" x14ac:dyDescent="0.2">
      <c r="A889" s="19"/>
      <c r="B889" s="1039" t="s">
        <v>36</v>
      </c>
      <c r="C889" s="1039"/>
      <c r="D889" s="1039"/>
      <c r="E889" s="1039"/>
      <c r="F889" s="31">
        <f>F888</f>
        <v>0</v>
      </c>
    </row>
    <row r="890" spans="1:6" ht="13.5" thickBot="1" x14ac:dyDescent="0.25">
      <c r="A890" s="20"/>
      <c r="B890" s="1040" t="s">
        <v>33</v>
      </c>
      <c r="C890" s="1040"/>
      <c r="D890" s="1040"/>
      <c r="E890" s="1040"/>
      <c r="F890" s="44">
        <f>F889+F886+F880</f>
        <v>50416000</v>
      </c>
    </row>
    <row r="891" spans="1:6" x14ac:dyDescent="0.2">
      <c r="A891" s="8"/>
      <c r="B891" s="7"/>
      <c r="C891" s="7"/>
      <c r="D891" s="7"/>
      <c r="E891" s="7"/>
      <c r="F891" s="45"/>
    </row>
    <row r="892" spans="1:6" ht="13.5" thickBot="1" x14ac:dyDescent="0.25">
      <c r="A892" s="76" t="s">
        <v>506</v>
      </c>
      <c r="B892" s="76" t="str">
        <f>'OP TAHUNAN'!E164</f>
        <v>Elevasi Muka Air</v>
      </c>
      <c r="C892" s="76"/>
      <c r="D892" s="76"/>
      <c r="E892" s="76"/>
      <c r="F892" s="76"/>
    </row>
    <row r="893" spans="1:6" x14ac:dyDescent="0.2">
      <c r="A893" s="1041" t="s">
        <v>21</v>
      </c>
      <c r="B893" s="1043" t="s">
        <v>22</v>
      </c>
      <c r="C893" s="1043" t="s">
        <v>23</v>
      </c>
      <c r="D893" s="1043" t="s">
        <v>24</v>
      </c>
      <c r="E893" s="113" t="s">
        <v>25</v>
      </c>
      <c r="F893" s="17" t="s">
        <v>26</v>
      </c>
    </row>
    <row r="894" spans="1:6" x14ac:dyDescent="0.2">
      <c r="A894" s="1042"/>
      <c r="B894" s="1044"/>
      <c r="C894" s="1044"/>
      <c r="D894" s="1044"/>
      <c r="E894" s="114" t="s">
        <v>27</v>
      </c>
      <c r="F894" s="2" t="s">
        <v>27</v>
      </c>
    </row>
    <row r="895" spans="1:6" x14ac:dyDescent="0.2">
      <c r="A895" s="48" t="s">
        <v>20</v>
      </c>
      <c r="B895" s="49" t="s">
        <v>28</v>
      </c>
      <c r="C895" s="49"/>
      <c r="D895" s="49"/>
      <c r="E895" s="49"/>
      <c r="F895" s="50"/>
    </row>
    <row r="896" spans="1:6" x14ac:dyDescent="0.2">
      <c r="A896" s="51">
        <v>1</v>
      </c>
      <c r="B896" s="52" t="str">
        <f>Asumsi!C1463</f>
        <v>Petugas Instrumen</v>
      </c>
      <c r="C896" s="53" t="s">
        <v>37</v>
      </c>
      <c r="D896" s="80">
        <f>Asumsi!E1463</f>
        <v>2.03125</v>
      </c>
      <c r="E896" s="55">
        <f>'Harga Dasar'!D6</f>
        <v>112000</v>
      </c>
      <c r="F896" s="56">
        <f>E896*D896</f>
        <v>227500</v>
      </c>
    </row>
    <row r="897" spans="1:6" x14ac:dyDescent="0.2">
      <c r="A897" s="57">
        <v>2</v>
      </c>
      <c r="B897" s="58" t="str">
        <f>Asumsi!C1464</f>
        <v>Tenaga</v>
      </c>
      <c r="C897" s="59" t="s">
        <v>37</v>
      </c>
      <c r="D897" s="105">
        <f>Asumsi!E1464</f>
        <v>4.0625</v>
      </c>
      <c r="E897" s="67">
        <f>'Harga Dasar'!D7</f>
        <v>72000</v>
      </c>
      <c r="F897" s="62">
        <f>E897*D897</f>
        <v>292500</v>
      </c>
    </row>
    <row r="898" spans="1:6" x14ac:dyDescent="0.2">
      <c r="A898" s="19"/>
      <c r="B898" s="1039" t="s">
        <v>34</v>
      </c>
      <c r="C898" s="1039"/>
      <c r="D898" s="1039"/>
      <c r="E898" s="1039"/>
      <c r="F898" s="31">
        <f>F897+F896</f>
        <v>520000</v>
      </c>
    </row>
    <row r="899" spans="1:6" x14ac:dyDescent="0.2">
      <c r="A899" s="48" t="s">
        <v>31</v>
      </c>
      <c r="B899" s="49" t="s">
        <v>29</v>
      </c>
      <c r="C899" s="49"/>
      <c r="D899" s="49"/>
      <c r="E899" s="49"/>
      <c r="F899" s="50"/>
    </row>
    <row r="900" spans="1:6" x14ac:dyDescent="0.2">
      <c r="A900" s="51">
        <v>1</v>
      </c>
      <c r="B900" s="52" t="str">
        <f>Asumsi!C1466</f>
        <v>BBM Roda 4 (Solar)</v>
      </c>
      <c r="C900" s="52" t="s">
        <v>38</v>
      </c>
      <c r="D900" s="80">
        <f>Asumsi!E1466</f>
        <v>0</v>
      </c>
      <c r="E900" s="64">
        <f>'Harga Dasar'!I6</f>
        <v>9400</v>
      </c>
      <c r="F900" s="56">
        <f t="shared" ref="F900:F903" si="69">E900*D900</f>
        <v>0</v>
      </c>
    </row>
    <row r="901" spans="1:6" x14ac:dyDescent="0.2">
      <c r="A901" s="51">
        <v>2</v>
      </c>
      <c r="B901" s="52" t="str">
        <f>Asumsi!C1467</f>
        <v>BBM Roda 2 (Premium)</v>
      </c>
      <c r="C901" s="52" t="s">
        <v>38</v>
      </c>
      <c r="D901" s="80">
        <f>Asumsi!E1467</f>
        <v>2.7272727272727271E-2</v>
      </c>
      <c r="E901" s="64">
        <f>E900</f>
        <v>9400</v>
      </c>
      <c r="F901" s="56">
        <f t="shared" si="69"/>
        <v>256.36363636363637</v>
      </c>
    </row>
    <row r="902" spans="1:6" x14ac:dyDescent="0.2">
      <c r="A902" s="51">
        <v>3</v>
      </c>
      <c r="B902" s="52" t="str">
        <f>Asumsi!C1469</f>
        <v xml:space="preserve">Blangko </v>
      </c>
      <c r="C902" s="52" t="s">
        <v>284</v>
      </c>
      <c r="D902" s="117">
        <f>Asumsi!E1469</f>
        <v>0.02</v>
      </c>
      <c r="E902" s="64">
        <f>'Harga Dasar'!I22</f>
        <v>45000</v>
      </c>
      <c r="F902" s="56">
        <f t="shared" si="69"/>
        <v>900</v>
      </c>
    </row>
    <row r="903" spans="1:6" x14ac:dyDescent="0.2">
      <c r="A903" s="57">
        <v>4</v>
      </c>
      <c r="B903" s="58" t="str">
        <f>Asumsi!C1470</f>
        <v>Bolpoint</v>
      </c>
      <c r="C903" s="58" t="s">
        <v>109</v>
      </c>
      <c r="D903" s="83">
        <f>Asumsi!E1470</f>
        <v>0.4</v>
      </c>
      <c r="E903" s="61">
        <f>'Harga Dasar'!I23</f>
        <v>45000</v>
      </c>
      <c r="F903" s="62">
        <f t="shared" si="69"/>
        <v>18000</v>
      </c>
    </row>
    <row r="904" spans="1:6" x14ac:dyDescent="0.2">
      <c r="A904" s="19"/>
      <c r="B904" s="1039" t="s">
        <v>35</v>
      </c>
      <c r="C904" s="1039"/>
      <c r="D904" s="1039"/>
      <c r="E904" s="1039"/>
      <c r="F904" s="31">
        <f>SUM(F900:F903)</f>
        <v>19156.363636363636</v>
      </c>
    </row>
    <row r="905" spans="1:6" x14ac:dyDescent="0.2">
      <c r="A905" s="48" t="s">
        <v>32</v>
      </c>
      <c r="B905" s="49" t="s">
        <v>30</v>
      </c>
      <c r="C905" s="49"/>
      <c r="D905" s="49"/>
      <c r="E905" s="49"/>
      <c r="F905" s="50"/>
    </row>
    <row r="906" spans="1:6" x14ac:dyDescent="0.2">
      <c r="A906" s="57">
        <v>1</v>
      </c>
      <c r="B906" s="58">
        <f>B888</f>
        <v>0</v>
      </c>
      <c r="C906" s="58" t="s">
        <v>41</v>
      </c>
      <c r="D906" s="83">
        <f>Asumsi!E1471</f>
        <v>1.6695205479452056E-2</v>
      </c>
      <c r="E906" s="67">
        <f>'Harga Dasar'!I13</f>
        <v>0</v>
      </c>
      <c r="F906" s="62">
        <f>E906*D906</f>
        <v>0</v>
      </c>
    </row>
    <row r="907" spans="1:6" x14ac:dyDescent="0.2">
      <c r="A907" s="19"/>
      <c r="B907" s="1039" t="s">
        <v>36</v>
      </c>
      <c r="C907" s="1039"/>
      <c r="D907" s="1039"/>
      <c r="E907" s="1039"/>
      <c r="F907" s="31">
        <f>F906</f>
        <v>0</v>
      </c>
    </row>
    <row r="908" spans="1:6" ht="13.5" thickBot="1" x14ac:dyDescent="0.25">
      <c r="A908" s="20"/>
      <c r="B908" s="1040" t="s">
        <v>33</v>
      </c>
      <c r="C908" s="1040"/>
      <c r="D908" s="1040"/>
      <c r="E908" s="1040"/>
      <c r="F908" s="44">
        <f>F907+F904+F898</f>
        <v>539156.36363636365</v>
      </c>
    </row>
    <row r="909" spans="1:6" x14ac:dyDescent="0.2">
      <c r="A909" s="8"/>
      <c r="B909" s="7"/>
      <c r="C909" s="7"/>
      <c r="D909" s="7"/>
      <c r="E909" s="7"/>
      <c r="F909" s="45"/>
    </row>
    <row r="910" spans="1:6" ht="13.5" thickBot="1" x14ac:dyDescent="0.25">
      <c r="A910" s="76" t="s">
        <v>507</v>
      </c>
      <c r="B910" s="76" t="str">
        <f>'OP TAHUNAN'!E165</f>
        <v>Tekanan Pori</v>
      </c>
      <c r="C910" s="76"/>
      <c r="D910" s="76"/>
      <c r="E910" s="76"/>
      <c r="F910" s="76"/>
    </row>
    <row r="911" spans="1:6" x14ac:dyDescent="0.2">
      <c r="A911" s="1041" t="s">
        <v>21</v>
      </c>
      <c r="B911" s="1043" t="s">
        <v>22</v>
      </c>
      <c r="C911" s="1043" t="s">
        <v>23</v>
      </c>
      <c r="D911" s="1043" t="s">
        <v>24</v>
      </c>
      <c r="E911" s="36" t="s">
        <v>25</v>
      </c>
      <c r="F911" s="17" t="s">
        <v>26</v>
      </c>
    </row>
    <row r="912" spans="1:6" x14ac:dyDescent="0.2">
      <c r="A912" s="1042"/>
      <c r="B912" s="1044"/>
      <c r="C912" s="1044"/>
      <c r="D912" s="1044"/>
      <c r="E912" s="35" t="s">
        <v>27</v>
      </c>
      <c r="F912" s="2" t="s">
        <v>27</v>
      </c>
    </row>
    <row r="913" spans="1:6" x14ac:dyDescent="0.2">
      <c r="A913" s="48" t="s">
        <v>20</v>
      </c>
      <c r="B913" s="49" t="s">
        <v>28</v>
      </c>
      <c r="C913" s="49"/>
      <c r="D913" s="49"/>
      <c r="E913" s="49"/>
      <c r="F913" s="50"/>
    </row>
    <row r="914" spans="1:6" x14ac:dyDescent="0.2">
      <c r="A914" s="51">
        <v>1</v>
      </c>
      <c r="B914" s="52" t="str">
        <f>Asumsi!C1463</f>
        <v>Petugas Instrumen</v>
      </c>
      <c r="C914" s="53" t="s">
        <v>37</v>
      </c>
      <c r="D914" s="80">
        <f>Asumsi!E1507</f>
        <v>2.5549999999999997</v>
      </c>
      <c r="E914" s="55">
        <f>'Harga Dasar'!D6</f>
        <v>112000</v>
      </c>
      <c r="F914" s="56">
        <f>E914*D914</f>
        <v>286159.99999999994</v>
      </c>
    </row>
    <row r="915" spans="1:6" x14ac:dyDescent="0.2">
      <c r="A915" s="57">
        <v>2</v>
      </c>
      <c r="B915" s="58" t="str">
        <f>Asumsi!C1464</f>
        <v>Tenaga</v>
      </c>
      <c r="C915" s="59" t="s">
        <v>37</v>
      </c>
      <c r="D915" s="105">
        <f>Asumsi!E1508</f>
        <v>5.1099999999999994</v>
      </c>
      <c r="E915" s="67">
        <f>'Harga Dasar'!D7</f>
        <v>72000</v>
      </c>
      <c r="F915" s="62">
        <f>E915*D915</f>
        <v>367919.99999999994</v>
      </c>
    </row>
    <row r="916" spans="1:6" x14ac:dyDescent="0.2">
      <c r="A916" s="19"/>
      <c r="B916" s="1039" t="s">
        <v>34</v>
      </c>
      <c r="C916" s="1039"/>
      <c r="D916" s="1039"/>
      <c r="E916" s="1039"/>
      <c r="F916" s="31">
        <f>F915+F914</f>
        <v>654079.99999999988</v>
      </c>
    </row>
    <row r="917" spans="1:6" x14ac:dyDescent="0.2">
      <c r="A917" s="48" t="s">
        <v>31</v>
      </c>
      <c r="B917" s="49" t="s">
        <v>29</v>
      </c>
      <c r="C917" s="49"/>
      <c r="D917" s="49"/>
      <c r="E917" s="49"/>
      <c r="F917" s="50"/>
    </row>
    <row r="918" spans="1:6" x14ac:dyDescent="0.2">
      <c r="A918" s="51">
        <v>1</v>
      </c>
      <c r="B918" s="52" t="str">
        <f>Asumsi!C1510</f>
        <v>BBM Roda 4 (Solar)</v>
      </c>
      <c r="C918" s="52" t="s">
        <v>38</v>
      </c>
      <c r="D918" s="80">
        <f>Asumsi!E1510</f>
        <v>0</v>
      </c>
      <c r="E918" s="64">
        <f>'Harga Dasar'!I6</f>
        <v>9400</v>
      </c>
      <c r="F918" s="56">
        <f t="shared" ref="F918:F921" si="70">E918*D918</f>
        <v>0</v>
      </c>
    </row>
    <row r="919" spans="1:6" x14ac:dyDescent="0.2">
      <c r="A919" s="51">
        <v>2</v>
      </c>
      <c r="B919" s="52" t="str">
        <f>Asumsi!C1511</f>
        <v>BBM Roda 2 (Premium)</v>
      </c>
      <c r="C919" s="52" t="s">
        <v>38</v>
      </c>
      <c r="D919" s="80">
        <f>Asumsi!E1511</f>
        <v>2.7272727272727271E-2</v>
      </c>
      <c r="E919" s="64">
        <f>E918</f>
        <v>9400</v>
      </c>
      <c r="F919" s="56">
        <f t="shared" si="70"/>
        <v>256.36363636363637</v>
      </c>
    </row>
    <row r="920" spans="1:6" x14ac:dyDescent="0.2">
      <c r="A920" s="51">
        <v>3</v>
      </c>
      <c r="B920" s="52" t="str">
        <f>Asumsi!C1513</f>
        <v xml:space="preserve">Blangko </v>
      </c>
      <c r="C920" s="52" t="s">
        <v>284</v>
      </c>
      <c r="D920" s="117">
        <f>Asumsi!E1513</f>
        <v>1.6E-2</v>
      </c>
      <c r="E920" s="64">
        <f>'Harga Dasar'!I22</f>
        <v>45000</v>
      </c>
      <c r="F920" s="56">
        <f t="shared" si="70"/>
        <v>720</v>
      </c>
    </row>
    <row r="921" spans="1:6" x14ac:dyDescent="0.2">
      <c r="A921" s="57">
        <v>4</v>
      </c>
      <c r="B921" s="58" t="str">
        <f>Asumsi!C1514</f>
        <v>Bolpoint</v>
      </c>
      <c r="C921" s="58" t="s">
        <v>109</v>
      </c>
      <c r="D921" s="83">
        <f>Asumsi!E1514</f>
        <v>0.4</v>
      </c>
      <c r="E921" s="61">
        <f>'Harga Dasar'!I23</f>
        <v>45000</v>
      </c>
      <c r="F921" s="62">
        <f t="shared" si="70"/>
        <v>18000</v>
      </c>
    </row>
    <row r="922" spans="1:6" x14ac:dyDescent="0.2">
      <c r="A922" s="19"/>
      <c r="B922" s="1039" t="s">
        <v>35</v>
      </c>
      <c r="C922" s="1039"/>
      <c r="D922" s="1039"/>
      <c r="E922" s="1039"/>
      <c r="F922" s="31">
        <f>SUM(F918:F921)</f>
        <v>18976.363636363636</v>
      </c>
    </row>
    <row r="923" spans="1:6" x14ac:dyDescent="0.2">
      <c r="A923" s="48" t="s">
        <v>32</v>
      </c>
      <c r="B923" s="49" t="s">
        <v>30</v>
      </c>
      <c r="C923" s="49"/>
      <c r="D923" s="49"/>
      <c r="E923" s="49"/>
      <c r="F923" s="50"/>
    </row>
    <row r="924" spans="1:6" x14ac:dyDescent="0.2">
      <c r="A924" s="57">
        <v>1</v>
      </c>
      <c r="B924" s="58" t="str">
        <f>[1]Asumsi!C262</f>
        <v>Perlengkapan K3</v>
      </c>
      <c r="C924" s="58" t="s">
        <v>41</v>
      </c>
      <c r="D924" s="83">
        <f>Asumsi!E1515</f>
        <v>2.0999999999999998E-2</v>
      </c>
      <c r="E924" s="67">
        <f>'Harga Dasar'!I13</f>
        <v>0</v>
      </c>
      <c r="F924" s="62">
        <f>E924*D924</f>
        <v>0</v>
      </c>
    </row>
    <row r="925" spans="1:6" x14ac:dyDescent="0.2">
      <c r="A925" s="19"/>
      <c r="B925" s="1039" t="s">
        <v>36</v>
      </c>
      <c r="C925" s="1039"/>
      <c r="D925" s="1039"/>
      <c r="E925" s="1039"/>
      <c r="F925" s="31">
        <f>F924</f>
        <v>0</v>
      </c>
    </row>
    <row r="926" spans="1:6" ht="13.5" thickBot="1" x14ac:dyDescent="0.25">
      <c r="A926" s="20"/>
      <c r="B926" s="1040" t="s">
        <v>33</v>
      </c>
      <c r="C926" s="1040"/>
      <c r="D926" s="1040"/>
      <c r="E926" s="1040"/>
      <c r="F926" s="44">
        <f>F925+F922+F916</f>
        <v>673056.36363636353</v>
      </c>
    </row>
    <row r="928" spans="1:6" ht="13.5" thickBot="1" x14ac:dyDescent="0.25">
      <c r="A928" s="76" t="s">
        <v>508</v>
      </c>
      <c r="B928" s="76" t="str">
        <f>'OP TAHUNAN'!E166</f>
        <v>Muka Air Tanah</v>
      </c>
      <c r="C928" s="76"/>
      <c r="D928" s="76"/>
      <c r="E928" s="76"/>
      <c r="F928" s="76"/>
    </row>
    <row r="929" spans="1:6" x14ac:dyDescent="0.2">
      <c r="A929" s="1041" t="s">
        <v>21</v>
      </c>
      <c r="B929" s="1043" t="s">
        <v>22</v>
      </c>
      <c r="C929" s="1043" t="s">
        <v>23</v>
      </c>
      <c r="D929" s="1043" t="s">
        <v>24</v>
      </c>
      <c r="E929" s="36" t="s">
        <v>25</v>
      </c>
      <c r="F929" s="17" t="s">
        <v>26</v>
      </c>
    </row>
    <row r="930" spans="1:6" x14ac:dyDescent="0.2">
      <c r="A930" s="1042"/>
      <c r="B930" s="1044"/>
      <c r="C930" s="1044"/>
      <c r="D930" s="1044"/>
      <c r="E930" s="35" t="s">
        <v>27</v>
      </c>
      <c r="F930" s="2" t="s">
        <v>27</v>
      </c>
    </row>
    <row r="931" spans="1:6" x14ac:dyDescent="0.2">
      <c r="A931" s="18" t="s">
        <v>20</v>
      </c>
      <c r="B931" s="3" t="s">
        <v>28</v>
      </c>
      <c r="C931" s="3"/>
      <c r="D931" s="3"/>
      <c r="E931" s="3"/>
      <c r="F931" s="25"/>
    </row>
    <row r="932" spans="1:6" x14ac:dyDescent="0.2">
      <c r="A932" s="18">
        <v>1</v>
      </c>
      <c r="B932" s="3" t="str">
        <f>Asumsi!C1551</f>
        <v>Petugas Instrumen</v>
      </c>
      <c r="C932" s="14" t="s">
        <v>37</v>
      </c>
      <c r="D932" s="4">
        <f>Asumsi!E1551</f>
        <v>1.2791666666666666</v>
      </c>
      <c r="E932" s="15">
        <f>'Harga Dasar'!D6</f>
        <v>112000</v>
      </c>
      <c r="F932" s="30">
        <f>E932*D932</f>
        <v>143266.66666666666</v>
      </c>
    </row>
    <row r="933" spans="1:6" x14ac:dyDescent="0.2">
      <c r="A933" s="18">
        <v>2</v>
      </c>
      <c r="B933" s="3" t="str">
        <f>Asumsi!C1552</f>
        <v>Tenaga</v>
      </c>
      <c r="C933" s="14" t="s">
        <v>37</v>
      </c>
      <c r="D933" s="4">
        <f>Asumsi!E1552</f>
        <v>6.395833333333333</v>
      </c>
      <c r="E933" s="15">
        <f>'Harga Dasar'!D7</f>
        <v>72000</v>
      </c>
      <c r="F933" s="30">
        <f>E933*D933</f>
        <v>460500</v>
      </c>
    </row>
    <row r="934" spans="1:6" x14ac:dyDescent="0.2">
      <c r="A934" s="19"/>
      <c r="B934" s="1039" t="s">
        <v>34</v>
      </c>
      <c r="C934" s="1039"/>
      <c r="D934" s="1039"/>
      <c r="E934" s="1039"/>
      <c r="F934" s="31">
        <f>F933+F932</f>
        <v>603766.66666666663</v>
      </c>
    </row>
    <row r="935" spans="1:6" x14ac:dyDescent="0.2">
      <c r="A935" s="18" t="s">
        <v>31</v>
      </c>
      <c r="B935" s="3" t="s">
        <v>29</v>
      </c>
      <c r="C935" s="3"/>
      <c r="D935" s="3"/>
      <c r="E935" s="3"/>
      <c r="F935" s="25"/>
    </row>
    <row r="936" spans="1:6" x14ac:dyDescent="0.2">
      <c r="A936" s="18">
        <v>1</v>
      </c>
      <c r="B936" s="3" t="str">
        <f>B918</f>
        <v>BBM Roda 4 (Solar)</v>
      </c>
      <c r="C936" s="3" t="s">
        <v>38</v>
      </c>
      <c r="D936" s="4">
        <f>Asumsi!E1554</f>
        <v>0</v>
      </c>
      <c r="E936" s="16">
        <f>'Harga Dasar'!I6</f>
        <v>9400</v>
      </c>
      <c r="F936" s="30">
        <f t="shared" ref="F936:F939" si="71">E936*D936</f>
        <v>0</v>
      </c>
    </row>
    <row r="937" spans="1:6" x14ac:dyDescent="0.2">
      <c r="A937" s="18">
        <v>2</v>
      </c>
      <c r="B937" s="3" t="str">
        <f>B919</f>
        <v>BBM Roda 2 (Premium)</v>
      </c>
      <c r="C937" s="3" t="s">
        <v>38</v>
      </c>
      <c r="D937" s="4">
        <f>Asumsi!E1555</f>
        <v>2.7272727272727271E-2</v>
      </c>
      <c r="E937" s="16">
        <f>E936</f>
        <v>9400</v>
      </c>
      <c r="F937" s="30">
        <f t="shared" si="71"/>
        <v>256.36363636363637</v>
      </c>
    </row>
    <row r="938" spans="1:6" x14ac:dyDescent="0.2">
      <c r="A938" s="18">
        <v>3</v>
      </c>
      <c r="B938" s="3" t="s">
        <v>293</v>
      </c>
      <c r="C938" s="3" t="s">
        <v>284</v>
      </c>
      <c r="D938" s="5">
        <f>Asumsi!E1557</f>
        <v>2.4E-2</v>
      </c>
      <c r="E938" s="16">
        <f>'Harga Dasar'!I22</f>
        <v>45000</v>
      </c>
      <c r="F938" s="30">
        <f t="shared" si="71"/>
        <v>1080</v>
      </c>
    </row>
    <row r="939" spans="1:6" x14ac:dyDescent="0.2">
      <c r="A939" s="18">
        <v>4</v>
      </c>
      <c r="B939" s="3" t="s">
        <v>288</v>
      </c>
      <c r="C939" s="3" t="s">
        <v>109</v>
      </c>
      <c r="D939" s="5">
        <f>Asumsi!E1558</f>
        <v>0.4</v>
      </c>
      <c r="E939" s="16">
        <f>'Harga Dasar'!I23</f>
        <v>45000</v>
      </c>
      <c r="F939" s="30">
        <f t="shared" si="71"/>
        <v>18000</v>
      </c>
    </row>
    <row r="940" spans="1:6" x14ac:dyDescent="0.2">
      <c r="A940" s="19"/>
      <c r="B940" s="1039" t="s">
        <v>35</v>
      </c>
      <c r="C940" s="1039"/>
      <c r="D940" s="1039"/>
      <c r="E940" s="1039"/>
      <c r="F940" s="31">
        <f>SUM(F936:F939)</f>
        <v>19336.363636363636</v>
      </c>
    </row>
    <row r="941" spans="1:6" x14ac:dyDescent="0.2">
      <c r="A941" s="18" t="s">
        <v>32</v>
      </c>
      <c r="B941" s="3" t="s">
        <v>30</v>
      </c>
      <c r="C941" s="3"/>
      <c r="D941" s="3"/>
      <c r="E941" s="3"/>
      <c r="F941" s="25"/>
    </row>
    <row r="942" spans="1:6" x14ac:dyDescent="0.2">
      <c r="A942" s="18">
        <v>1</v>
      </c>
      <c r="B942" s="3" t="str">
        <f>B924</f>
        <v>Perlengkapan K3</v>
      </c>
      <c r="C942" s="3" t="s">
        <v>41</v>
      </c>
      <c r="D942" s="5">
        <f>Asumsi!E1559</f>
        <v>2.1027397260273972E-2</v>
      </c>
      <c r="E942" s="15">
        <f>'Harga Dasar'!I13</f>
        <v>0</v>
      </c>
      <c r="F942" s="30">
        <f>E942*D942</f>
        <v>0</v>
      </c>
    </row>
    <row r="943" spans="1:6" x14ac:dyDescent="0.2">
      <c r="A943" s="19"/>
      <c r="B943" s="1039" t="s">
        <v>36</v>
      </c>
      <c r="C943" s="1039"/>
      <c r="D943" s="1039"/>
      <c r="E943" s="1039"/>
      <c r="F943" s="31">
        <f>F942</f>
        <v>0</v>
      </c>
    </row>
    <row r="944" spans="1:6" ht="13.5" thickBot="1" x14ac:dyDescent="0.25">
      <c r="A944" s="20"/>
      <c r="B944" s="1040" t="s">
        <v>33</v>
      </c>
      <c r="C944" s="1040"/>
      <c r="D944" s="1040"/>
      <c r="E944" s="1040"/>
      <c r="F944" s="44">
        <f>F943+F940+F934</f>
        <v>623103.03030303027</v>
      </c>
    </row>
    <row r="946" spans="1:6" ht="13.5" thickBot="1" x14ac:dyDescent="0.25">
      <c r="A946" s="76" t="s">
        <v>509</v>
      </c>
      <c r="B946" s="76" t="str">
        <f>'OP TAHUNAN'!E167</f>
        <v>Rembesan</v>
      </c>
      <c r="C946" s="76"/>
      <c r="D946" s="76"/>
      <c r="E946" s="76"/>
      <c r="F946" s="76"/>
    </row>
    <row r="947" spans="1:6" x14ac:dyDescent="0.2">
      <c r="A947" s="1041" t="s">
        <v>21</v>
      </c>
      <c r="B947" s="1043" t="s">
        <v>22</v>
      </c>
      <c r="C947" s="1043" t="s">
        <v>23</v>
      </c>
      <c r="D947" s="1043" t="s">
        <v>24</v>
      </c>
      <c r="E947" s="36" t="s">
        <v>25</v>
      </c>
      <c r="F947" s="17" t="s">
        <v>26</v>
      </c>
    </row>
    <row r="948" spans="1:6" x14ac:dyDescent="0.2">
      <c r="A948" s="1042"/>
      <c r="B948" s="1044"/>
      <c r="C948" s="1044"/>
      <c r="D948" s="1044"/>
      <c r="E948" s="35" t="s">
        <v>27</v>
      </c>
      <c r="F948" s="2" t="s">
        <v>27</v>
      </c>
    </row>
    <row r="949" spans="1:6" x14ac:dyDescent="0.2">
      <c r="A949" s="48" t="s">
        <v>20</v>
      </c>
      <c r="B949" s="49" t="s">
        <v>28</v>
      </c>
      <c r="C949" s="49"/>
      <c r="D949" s="49"/>
      <c r="E949" s="49"/>
      <c r="F949" s="50"/>
    </row>
    <row r="950" spans="1:6" x14ac:dyDescent="0.2">
      <c r="A950" s="51">
        <v>1</v>
      </c>
      <c r="B950" s="52" t="str">
        <f>Asumsi!C1595</f>
        <v>Petugas Instrumen</v>
      </c>
      <c r="C950" s="53" t="s">
        <v>37</v>
      </c>
      <c r="D950" s="80">
        <f>Asumsi!E1595</f>
        <v>2.5352083333333333</v>
      </c>
      <c r="E950" s="55">
        <f>'Harga Dasar'!D6</f>
        <v>112000</v>
      </c>
      <c r="F950" s="56">
        <f>E950*D950</f>
        <v>283943.33333333331</v>
      </c>
    </row>
    <row r="951" spans="1:6" x14ac:dyDescent="0.2">
      <c r="A951" s="57">
        <v>2</v>
      </c>
      <c r="B951" s="58" t="str">
        <f>Asumsi!C1596</f>
        <v>Tenaga</v>
      </c>
      <c r="C951" s="59" t="s">
        <v>37</v>
      </c>
      <c r="D951" s="105">
        <f>Asumsi!E1596</f>
        <v>7.6056249999999999</v>
      </c>
      <c r="E951" s="67">
        <f>'Harga Dasar'!D7</f>
        <v>72000</v>
      </c>
      <c r="F951" s="62">
        <f>E951*D951</f>
        <v>547605</v>
      </c>
    </row>
    <row r="952" spans="1:6" x14ac:dyDescent="0.2">
      <c r="A952" s="19"/>
      <c r="B952" s="1039" t="s">
        <v>34</v>
      </c>
      <c r="C952" s="1039"/>
      <c r="D952" s="1039"/>
      <c r="E952" s="1039"/>
      <c r="F952" s="31">
        <f>F951+F950</f>
        <v>831548.33333333326</v>
      </c>
    </row>
    <row r="953" spans="1:6" x14ac:dyDescent="0.2">
      <c r="A953" s="48" t="s">
        <v>31</v>
      </c>
      <c r="B953" s="49" t="s">
        <v>29</v>
      </c>
      <c r="C953" s="49"/>
      <c r="D953" s="49"/>
      <c r="E953" s="49"/>
      <c r="F953" s="50"/>
    </row>
    <row r="954" spans="1:6" x14ac:dyDescent="0.2">
      <c r="A954" s="51">
        <v>1</v>
      </c>
      <c r="B954" s="52" t="str">
        <f>Asumsi!C1598</f>
        <v>BBM Roda 4 (Solar)</v>
      </c>
      <c r="C954" s="52" t="s">
        <v>38</v>
      </c>
      <c r="D954" s="80">
        <f>Asumsi!E1598</f>
        <v>0</v>
      </c>
      <c r="E954" s="64">
        <f>'Harga Dasar'!I6</f>
        <v>9400</v>
      </c>
      <c r="F954" s="56">
        <f t="shared" ref="F954:F957" si="72">E954*D954</f>
        <v>0</v>
      </c>
    </row>
    <row r="955" spans="1:6" x14ac:dyDescent="0.2">
      <c r="A955" s="51">
        <v>2</v>
      </c>
      <c r="B955" s="52" t="str">
        <f>Asumsi!C1599</f>
        <v>BBM Roda 2 (Premium)</v>
      </c>
      <c r="C955" s="52" t="s">
        <v>38</v>
      </c>
      <c r="D955" s="80">
        <f>Asumsi!E1599</f>
        <v>2.7272727272727271E-2</v>
      </c>
      <c r="E955" s="64">
        <f>E954</f>
        <v>9400</v>
      </c>
      <c r="F955" s="56">
        <f t="shared" si="72"/>
        <v>256.36363636363637</v>
      </c>
    </row>
    <row r="956" spans="1:6" x14ac:dyDescent="0.2">
      <c r="A956" s="51">
        <v>3</v>
      </c>
      <c r="B956" s="52" t="str">
        <f>Asumsi!C1601</f>
        <v xml:space="preserve">Blangko </v>
      </c>
      <c r="C956" s="52" t="s">
        <v>284</v>
      </c>
      <c r="D956" s="117">
        <f>Asumsi!E1601</f>
        <v>3.2000000000000001E-2</v>
      </c>
      <c r="E956" s="64">
        <f>'Harga Dasar'!I22</f>
        <v>45000</v>
      </c>
      <c r="F956" s="56">
        <f t="shared" si="72"/>
        <v>1440</v>
      </c>
    </row>
    <row r="957" spans="1:6" x14ac:dyDescent="0.2">
      <c r="A957" s="57">
        <v>4</v>
      </c>
      <c r="B957" s="58" t="str">
        <f>Asumsi!C1602</f>
        <v>Bolpoint</v>
      </c>
      <c r="C957" s="58" t="s">
        <v>109</v>
      </c>
      <c r="D957" s="83">
        <f>Asumsi!E1602</f>
        <v>0.6</v>
      </c>
      <c r="E957" s="61">
        <f>'Harga Dasar'!I23</f>
        <v>45000</v>
      </c>
      <c r="F957" s="62">
        <f t="shared" si="72"/>
        <v>27000</v>
      </c>
    </row>
    <row r="958" spans="1:6" x14ac:dyDescent="0.2">
      <c r="A958" s="19"/>
      <c r="B958" s="1039" t="s">
        <v>35</v>
      </c>
      <c r="C958" s="1039"/>
      <c r="D958" s="1039"/>
      <c r="E958" s="1039"/>
      <c r="F958" s="31">
        <f>SUM(F954:F957)</f>
        <v>28696.363636363636</v>
      </c>
    </row>
    <row r="959" spans="1:6" x14ac:dyDescent="0.2">
      <c r="A959" s="48" t="s">
        <v>32</v>
      </c>
      <c r="B959" s="49" t="s">
        <v>30</v>
      </c>
      <c r="C959" s="49"/>
      <c r="D959" s="49"/>
      <c r="E959" s="49"/>
      <c r="F959" s="50"/>
    </row>
    <row r="960" spans="1:6" x14ac:dyDescent="0.2">
      <c r="A960" s="57">
        <v>1</v>
      </c>
      <c r="B960" s="58" t="str">
        <f>B942</f>
        <v>Perlengkapan K3</v>
      </c>
      <c r="C960" s="58" t="s">
        <v>41</v>
      </c>
      <c r="D960" s="83">
        <f>Asumsi!E1603</f>
        <v>2.7783105022831048E-2</v>
      </c>
      <c r="E960" s="67">
        <f>'Harga Dasar'!I13</f>
        <v>0</v>
      </c>
      <c r="F960" s="62">
        <f>E960*D960</f>
        <v>0</v>
      </c>
    </row>
    <row r="961" spans="1:6" x14ac:dyDescent="0.2">
      <c r="A961" s="19"/>
      <c r="B961" s="1039" t="s">
        <v>36</v>
      </c>
      <c r="C961" s="1039"/>
      <c r="D961" s="1039"/>
      <c r="E961" s="1039"/>
      <c r="F961" s="31">
        <f>F960</f>
        <v>0</v>
      </c>
    </row>
    <row r="962" spans="1:6" ht="13.5" thickBot="1" x14ac:dyDescent="0.25">
      <c r="A962" s="20"/>
      <c r="B962" s="1040" t="s">
        <v>33</v>
      </c>
      <c r="C962" s="1040"/>
      <c r="D962" s="1040"/>
      <c r="E962" s="1040"/>
      <c r="F962" s="44">
        <f>F961+F958+F952</f>
        <v>860244.6969696969</v>
      </c>
    </row>
    <row r="964" spans="1:6" ht="13.5" thickBot="1" x14ac:dyDescent="0.25">
      <c r="A964" s="76" t="s">
        <v>510</v>
      </c>
      <c r="B964" s="76" t="str">
        <f>'OP TAHUNAN'!E168</f>
        <v>Deformasi Internal</v>
      </c>
      <c r="C964" s="76"/>
      <c r="D964" s="76"/>
      <c r="E964" s="76"/>
      <c r="F964" s="76"/>
    </row>
    <row r="965" spans="1:6" x14ac:dyDescent="0.2">
      <c r="A965" s="1041" t="s">
        <v>21</v>
      </c>
      <c r="B965" s="1043" t="s">
        <v>22</v>
      </c>
      <c r="C965" s="1043" t="s">
        <v>23</v>
      </c>
      <c r="D965" s="1043" t="s">
        <v>24</v>
      </c>
      <c r="E965" s="36" t="s">
        <v>25</v>
      </c>
      <c r="F965" s="17" t="s">
        <v>26</v>
      </c>
    </row>
    <row r="966" spans="1:6" x14ac:dyDescent="0.2">
      <c r="A966" s="1042"/>
      <c r="B966" s="1044"/>
      <c r="C966" s="1044"/>
      <c r="D966" s="1044"/>
      <c r="E966" s="35" t="s">
        <v>27</v>
      </c>
      <c r="F966" s="2" t="s">
        <v>27</v>
      </c>
    </row>
    <row r="967" spans="1:6" x14ac:dyDescent="0.2">
      <c r="A967" s="48" t="s">
        <v>20</v>
      </c>
      <c r="B967" s="49" t="s">
        <v>28</v>
      </c>
      <c r="C967" s="49"/>
      <c r="D967" s="49"/>
      <c r="E967" s="49"/>
      <c r="F967" s="50"/>
    </row>
    <row r="968" spans="1:6" x14ac:dyDescent="0.2">
      <c r="A968" s="51">
        <v>1</v>
      </c>
      <c r="B968" s="52" t="str">
        <f>Asumsi!C1639</f>
        <v>Petugas Instrumen</v>
      </c>
      <c r="C968" s="53" t="s">
        <v>37</v>
      </c>
      <c r="D968" s="80">
        <f>Asumsi!E1639</f>
        <v>0.7651041666666667</v>
      </c>
      <c r="E968" s="55">
        <f>'Harga Dasar'!D6</f>
        <v>112000</v>
      </c>
      <c r="F968" s="56">
        <f>E968*D968</f>
        <v>85691.666666666672</v>
      </c>
    </row>
    <row r="969" spans="1:6" x14ac:dyDescent="0.2">
      <c r="A969" s="57">
        <v>2</v>
      </c>
      <c r="B969" s="58" t="str">
        <f>Asumsi!C1640</f>
        <v>Tenaga</v>
      </c>
      <c r="C969" s="59" t="s">
        <v>37</v>
      </c>
      <c r="D969" s="105">
        <f>Asumsi!E1640</f>
        <v>3.0604166666666668</v>
      </c>
      <c r="E969" s="67">
        <f>'Harga Dasar'!D7</f>
        <v>72000</v>
      </c>
      <c r="F969" s="62">
        <f>E969*D969</f>
        <v>220350</v>
      </c>
    </row>
    <row r="970" spans="1:6" x14ac:dyDescent="0.2">
      <c r="A970" s="19"/>
      <c r="B970" s="1039" t="s">
        <v>34</v>
      </c>
      <c r="C970" s="1039"/>
      <c r="D970" s="1039"/>
      <c r="E970" s="1039"/>
      <c r="F970" s="31">
        <f>F969+F968</f>
        <v>306041.66666666669</v>
      </c>
    </row>
    <row r="971" spans="1:6" x14ac:dyDescent="0.2">
      <c r="A971" s="48" t="s">
        <v>31</v>
      </c>
      <c r="B971" s="49" t="s">
        <v>29</v>
      </c>
      <c r="C971" s="49"/>
      <c r="D971" s="49"/>
      <c r="E971" s="49"/>
      <c r="F971" s="50"/>
    </row>
    <row r="972" spans="1:6" x14ac:dyDescent="0.2">
      <c r="A972" s="51">
        <v>1</v>
      </c>
      <c r="B972" s="52" t="str">
        <f>Asumsi!C1642</f>
        <v>BBM Roda 4 (Solar)</v>
      </c>
      <c r="C972" s="52" t="s">
        <v>38</v>
      </c>
      <c r="D972" s="80">
        <f>Asumsi!E1642</f>
        <v>0</v>
      </c>
      <c r="E972" s="64">
        <f>'Harga Dasar'!I6</f>
        <v>9400</v>
      </c>
      <c r="F972" s="56">
        <f t="shared" ref="F972:F975" si="73">E972*D972</f>
        <v>0</v>
      </c>
    </row>
    <row r="973" spans="1:6" x14ac:dyDescent="0.2">
      <c r="A973" s="51">
        <v>2</v>
      </c>
      <c r="B973" s="52" t="str">
        <f>Asumsi!C1643</f>
        <v>BBM Roda 2 (Premium)</v>
      </c>
      <c r="C973" s="52" t="s">
        <v>38</v>
      </c>
      <c r="D973" s="80">
        <f>Asumsi!E1643</f>
        <v>2.7272727272727271E-2</v>
      </c>
      <c r="E973" s="64">
        <f>E972</f>
        <v>9400</v>
      </c>
      <c r="F973" s="56">
        <f t="shared" si="73"/>
        <v>256.36363636363637</v>
      </c>
    </row>
    <row r="974" spans="1:6" x14ac:dyDescent="0.2">
      <c r="A974" s="51">
        <v>3</v>
      </c>
      <c r="B974" s="52" t="str">
        <f>Asumsi!C1645</f>
        <v xml:space="preserve">Blangko </v>
      </c>
      <c r="C974" s="52" t="s">
        <v>284</v>
      </c>
      <c r="D974" s="117">
        <f>Asumsi!E1645</f>
        <v>0.02</v>
      </c>
      <c r="E974" s="64">
        <f>'Harga Dasar'!I22</f>
        <v>45000</v>
      </c>
      <c r="F974" s="56">
        <f t="shared" si="73"/>
        <v>900</v>
      </c>
    </row>
    <row r="975" spans="1:6" x14ac:dyDescent="0.2">
      <c r="A975" s="57">
        <v>4</v>
      </c>
      <c r="B975" s="58" t="str">
        <f>Asumsi!C1646</f>
        <v>Bolpoint</v>
      </c>
      <c r="C975" s="58" t="s">
        <v>109</v>
      </c>
      <c r="D975" s="83">
        <f>Asumsi!E1646</f>
        <v>0.4</v>
      </c>
      <c r="E975" s="61">
        <f>'Harga Dasar'!I23</f>
        <v>45000</v>
      </c>
      <c r="F975" s="62">
        <f t="shared" si="73"/>
        <v>18000</v>
      </c>
    </row>
    <row r="976" spans="1:6" x14ac:dyDescent="0.2">
      <c r="A976" s="19"/>
      <c r="B976" s="1039" t="s">
        <v>35</v>
      </c>
      <c r="C976" s="1039"/>
      <c r="D976" s="1039"/>
      <c r="E976" s="1039"/>
      <c r="F976" s="31">
        <f>F973+F972+F974+F975</f>
        <v>19156.363636363636</v>
      </c>
    </row>
    <row r="977" spans="1:6" x14ac:dyDescent="0.2">
      <c r="A977" s="48" t="s">
        <v>32</v>
      </c>
      <c r="B977" s="49" t="s">
        <v>30</v>
      </c>
      <c r="C977" s="49"/>
      <c r="D977" s="49"/>
      <c r="E977" s="49"/>
      <c r="F977" s="50"/>
    </row>
    <row r="978" spans="1:6" x14ac:dyDescent="0.2">
      <c r="A978" s="57">
        <v>1</v>
      </c>
      <c r="B978" s="58" t="str">
        <f>B960</f>
        <v>Perlengkapan K3</v>
      </c>
      <c r="C978" s="58" t="s">
        <v>41</v>
      </c>
      <c r="D978" s="83">
        <f>Asumsi!E1647</f>
        <v>1.048087899543379E-2</v>
      </c>
      <c r="E978" s="67">
        <f>'Harga Dasar'!I13</f>
        <v>0</v>
      </c>
      <c r="F978" s="62">
        <f>E978*D978</f>
        <v>0</v>
      </c>
    </row>
    <row r="979" spans="1:6" x14ac:dyDescent="0.2">
      <c r="A979" s="19"/>
      <c r="B979" s="1039" t="s">
        <v>36</v>
      </c>
      <c r="C979" s="1039"/>
      <c r="D979" s="1039"/>
      <c r="E979" s="1039"/>
      <c r="F979" s="31">
        <f>F978</f>
        <v>0</v>
      </c>
    </row>
    <row r="980" spans="1:6" ht="13.5" thickBot="1" x14ac:dyDescent="0.25">
      <c r="A980" s="20"/>
      <c r="B980" s="1040" t="s">
        <v>33</v>
      </c>
      <c r="C980" s="1040"/>
      <c r="D980" s="1040"/>
      <c r="E980" s="1040"/>
      <c r="F980" s="44">
        <f>F979+F976+F970</f>
        <v>325198.03030303033</v>
      </c>
    </row>
    <row r="982" spans="1:6" ht="13.5" thickBot="1" x14ac:dyDescent="0.25">
      <c r="A982" s="76" t="s">
        <v>511</v>
      </c>
      <c r="B982" s="76" t="str">
        <f>'OP TAHUNAN'!E169</f>
        <v>Deformasi External</v>
      </c>
      <c r="C982" s="76"/>
      <c r="D982" s="76"/>
      <c r="E982" s="76"/>
      <c r="F982" s="76"/>
    </row>
    <row r="983" spans="1:6" x14ac:dyDescent="0.2">
      <c r="A983" s="1041" t="s">
        <v>21</v>
      </c>
      <c r="B983" s="1043" t="s">
        <v>22</v>
      </c>
      <c r="C983" s="1043" t="s">
        <v>23</v>
      </c>
      <c r="D983" s="1043" t="s">
        <v>24</v>
      </c>
      <c r="E983" s="36" t="s">
        <v>25</v>
      </c>
      <c r="F983" s="17" t="s">
        <v>26</v>
      </c>
    </row>
    <row r="984" spans="1:6" x14ac:dyDescent="0.2">
      <c r="A984" s="1042"/>
      <c r="B984" s="1044"/>
      <c r="C984" s="1044"/>
      <c r="D984" s="1044"/>
      <c r="E984" s="35" t="s">
        <v>27</v>
      </c>
      <c r="F984" s="2" t="s">
        <v>27</v>
      </c>
    </row>
    <row r="985" spans="1:6" x14ac:dyDescent="0.2">
      <c r="A985" s="48" t="s">
        <v>20</v>
      </c>
      <c r="B985" s="49" t="s">
        <v>28</v>
      </c>
      <c r="C985" s="49"/>
      <c r="D985" s="49"/>
      <c r="E985" s="49"/>
      <c r="F985" s="50"/>
    </row>
    <row r="986" spans="1:6" x14ac:dyDescent="0.2">
      <c r="A986" s="51">
        <v>1</v>
      </c>
      <c r="B986" s="52" t="str">
        <f>Asumsi!C1682</f>
        <v>Petugas Instrumen</v>
      </c>
      <c r="C986" s="53" t="s">
        <v>37</v>
      </c>
      <c r="D986" s="80">
        <f>Asumsi!E1682</f>
        <v>0.77104166666666663</v>
      </c>
      <c r="E986" s="55">
        <f>'Harga Dasar'!D6</f>
        <v>112000</v>
      </c>
      <c r="F986" s="56">
        <f>E986*D986</f>
        <v>86356.666666666657</v>
      </c>
    </row>
    <row r="987" spans="1:6" x14ac:dyDescent="0.2">
      <c r="A987" s="57">
        <v>2</v>
      </c>
      <c r="B987" s="52" t="str">
        <f>Asumsi!C1683</f>
        <v>Tenaga</v>
      </c>
      <c r="C987" s="59" t="s">
        <v>37</v>
      </c>
      <c r="D987" s="80">
        <f>Asumsi!E1683</f>
        <v>3.0841666666666665</v>
      </c>
      <c r="E987" s="55">
        <f>'Harga Dasar'!D7</f>
        <v>72000</v>
      </c>
      <c r="F987" s="62">
        <f>E987*D987</f>
        <v>222060</v>
      </c>
    </row>
    <row r="988" spans="1:6" x14ac:dyDescent="0.2">
      <c r="A988" s="19"/>
      <c r="B988" s="1039" t="s">
        <v>34</v>
      </c>
      <c r="C988" s="1039"/>
      <c r="D988" s="1039"/>
      <c r="E988" s="1039"/>
      <c r="F988" s="31">
        <f>F987+F986</f>
        <v>308416.66666666663</v>
      </c>
    </row>
    <row r="989" spans="1:6" x14ac:dyDescent="0.2">
      <c r="A989" s="48" t="s">
        <v>31</v>
      </c>
      <c r="B989" s="49" t="s">
        <v>29</v>
      </c>
      <c r="C989" s="49"/>
      <c r="D989" s="49"/>
      <c r="E989" s="49"/>
      <c r="F989" s="50"/>
    </row>
    <row r="990" spans="1:6" x14ac:dyDescent="0.2">
      <c r="A990" s="51">
        <v>1</v>
      </c>
      <c r="B990" s="52" t="str">
        <f>Asumsi!C1685</f>
        <v>BBM Roda 4 (Solar)</v>
      </c>
      <c r="C990" s="52" t="s">
        <v>38</v>
      </c>
      <c r="D990" s="80">
        <f>Asumsi!E1685</f>
        <v>0</v>
      </c>
      <c r="E990" s="64">
        <f>'Harga Dasar'!I6</f>
        <v>9400</v>
      </c>
      <c r="F990" s="56">
        <f t="shared" ref="F990:F993" si="74">E990*D990</f>
        <v>0</v>
      </c>
    </row>
    <row r="991" spans="1:6" x14ac:dyDescent="0.2">
      <c r="A991" s="51">
        <v>2</v>
      </c>
      <c r="B991" s="52" t="str">
        <f>Asumsi!C1686</f>
        <v>BBM Roda 2 (Premium)</v>
      </c>
      <c r="C991" s="52" t="s">
        <v>38</v>
      </c>
      <c r="D991" s="80">
        <f>Asumsi!E1686</f>
        <v>2.7272727272727271E-2</v>
      </c>
      <c r="E991" s="64">
        <f>E990</f>
        <v>9400</v>
      </c>
      <c r="F991" s="56">
        <f t="shared" si="74"/>
        <v>256.36363636363637</v>
      </c>
    </row>
    <row r="992" spans="1:6" x14ac:dyDescent="0.2">
      <c r="A992" s="51">
        <v>3</v>
      </c>
      <c r="B992" s="52" t="str">
        <f>Asumsi!C1688</f>
        <v xml:space="preserve">Blangko </v>
      </c>
      <c r="C992" s="52" t="s">
        <v>284</v>
      </c>
      <c r="D992" s="117">
        <f>Asumsi!E1688</f>
        <v>0.02</v>
      </c>
      <c r="E992" s="64">
        <f>'Harga Dasar'!I22</f>
        <v>45000</v>
      </c>
      <c r="F992" s="56">
        <f t="shared" si="74"/>
        <v>900</v>
      </c>
    </row>
    <row r="993" spans="1:6" x14ac:dyDescent="0.2">
      <c r="A993" s="57">
        <v>4</v>
      </c>
      <c r="B993" s="52" t="str">
        <f>Asumsi!C1689</f>
        <v>Bolpoint</v>
      </c>
      <c r="C993" s="58" t="s">
        <v>109</v>
      </c>
      <c r="D993" s="117">
        <f>Asumsi!E1689</f>
        <v>0.4</v>
      </c>
      <c r="E993" s="64">
        <f>'Harga Dasar'!I23</f>
        <v>45000</v>
      </c>
      <c r="F993" s="62">
        <f t="shared" si="74"/>
        <v>18000</v>
      </c>
    </row>
    <row r="994" spans="1:6" x14ac:dyDescent="0.2">
      <c r="A994" s="19"/>
      <c r="B994" s="1039" t="s">
        <v>35</v>
      </c>
      <c r="C994" s="1039"/>
      <c r="D994" s="1039"/>
      <c r="E994" s="1039"/>
      <c r="F994" s="31">
        <f>SUM(F991:F993)</f>
        <v>19156.363636363636</v>
      </c>
    </row>
    <row r="995" spans="1:6" x14ac:dyDescent="0.2">
      <c r="A995" s="48" t="s">
        <v>32</v>
      </c>
      <c r="B995" s="49" t="s">
        <v>30</v>
      </c>
      <c r="C995" s="49"/>
      <c r="D995" s="49"/>
      <c r="E995" s="49"/>
      <c r="F995" s="50"/>
    </row>
    <row r="996" spans="1:6" x14ac:dyDescent="0.2">
      <c r="A996" s="57">
        <v>1</v>
      </c>
      <c r="B996" s="58" t="str">
        <f>Asumsi!C1690</f>
        <v>Perlengkapan K3</v>
      </c>
      <c r="C996" s="58" t="s">
        <v>41</v>
      </c>
      <c r="D996" s="83">
        <f>Asumsi!E1690</f>
        <v>1.0562214611872145E-2</v>
      </c>
      <c r="E996" s="67">
        <f>'Harga Dasar'!I13</f>
        <v>0</v>
      </c>
      <c r="F996" s="62">
        <f>E996*D996</f>
        <v>0</v>
      </c>
    </row>
    <row r="997" spans="1:6" x14ac:dyDescent="0.2">
      <c r="A997" s="19"/>
      <c r="B997" s="1039" t="s">
        <v>36</v>
      </c>
      <c r="C997" s="1039"/>
      <c r="D997" s="1039"/>
      <c r="E997" s="1039"/>
      <c r="F997" s="31">
        <f>F996</f>
        <v>0</v>
      </c>
    </row>
    <row r="998" spans="1:6" ht="13.5" thickBot="1" x14ac:dyDescent="0.25">
      <c r="A998" s="20"/>
      <c r="B998" s="1040" t="s">
        <v>33</v>
      </c>
      <c r="C998" s="1040"/>
      <c r="D998" s="1040"/>
      <c r="E998" s="1040"/>
      <c r="F998" s="44">
        <f>F997+F994+F988</f>
        <v>327573.03030303027</v>
      </c>
    </row>
    <row r="1000" spans="1:6" ht="13.5" thickBot="1" x14ac:dyDescent="0.25">
      <c r="A1000" s="76" t="s">
        <v>512</v>
      </c>
      <c r="B1000" s="76" t="str">
        <f>'OP TAHUNAN'!E170</f>
        <v>Kegempaan</v>
      </c>
      <c r="C1000" s="76"/>
      <c r="D1000" s="76"/>
      <c r="E1000" s="76"/>
      <c r="F1000" s="76"/>
    </row>
    <row r="1001" spans="1:6" x14ac:dyDescent="0.2">
      <c r="A1001" s="1041" t="s">
        <v>21</v>
      </c>
      <c r="B1001" s="1043" t="s">
        <v>22</v>
      </c>
      <c r="C1001" s="1043" t="s">
        <v>23</v>
      </c>
      <c r="D1001" s="1043" t="s">
        <v>24</v>
      </c>
      <c r="E1001" s="36" t="s">
        <v>25</v>
      </c>
      <c r="F1001" s="17" t="s">
        <v>26</v>
      </c>
    </row>
    <row r="1002" spans="1:6" x14ac:dyDescent="0.2">
      <c r="A1002" s="1042"/>
      <c r="B1002" s="1044"/>
      <c r="C1002" s="1044"/>
      <c r="D1002" s="1044"/>
      <c r="E1002" s="35" t="s">
        <v>27</v>
      </c>
      <c r="F1002" s="2" t="s">
        <v>27</v>
      </c>
    </row>
    <row r="1003" spans="1:6" x14ac:dyDescent="0.2">
      <c r="A1003" s="48" t="s">
        <v>20</v>
      </c>
      <c r="B1003" s="49" t="s">
        <v>28</v>
      </c>
      <c r="C1003" s="49"/>
      <c r="D1003" s="49"/>
      <c r="E1003" s="49"/>
      <c r="F1003" s="50"/>
    </row>
    <row r="1004" spans="1:6" x14ac:dyDescent="0.2">
      <c r="A1004" s="51">
        <v>1</v>
      </c>
      <c r="B1004" s="52" t="str">
        <f>Asumsi!C1726</f>
        <v>Petugas Instrumen</v>
      </c>
      <c r="C1004" s="53" t="s">
        <v>37</v>
      </c>
      <c r="D1004" s="80">
        <f>Asumsi!E1726</f>
        <v>4.63</v>
      </c>
      <c r="E1004" s="55">
        <f>'Harga Dasar'!D6</f>
        <v>112000</v>
      </c>
      <c r="F1004" s="56">
        <f>E1004*D1004</f>
        <v>518560</v>
      </c>
    </row>
    <row r="1005" spans="1:6" x14ac:dyDescent="0.2">
      <c r="A1005" s="57">
        <v>2</v>
      </c>
      <c r="B1005" s="52" t="str">
        <f>Asumsi!C1727</f>
        <v>Tenaga</v>
      </c>
      <c r="C1005" s="59" t="s">
        <v>37</v>
      </c>
      <c r="D1005" s="80">
        <f>Asumsi!E1727</f>
        <v>18.52</v>
      </c>
      <c r="E1005" s="55">
        <f>'Harga Dasar'!D7</f>
        <v>72000</v>
      </c>
      <c r="F1005" s="62">
        <f>E1005*D1005</f>
        <v>1333440</v>
      </c>
    </row>
    <row r="1006" spans="1:6" x14ac:dyDescent="0.2">
      <c r="A1006" s="19"/>
      <c r="B1006" s="1039" t="s">
        <v>34</v>
      </c>
      <c r="C1006" s="1039"/>
      <c r="D1006" s="1039"/>
      <c r="E1006" s="1039"/>
      <c r="F1006" s="31">
        <f>F1005+F1004</f>
        <v>1852000</v>
      </c>
    </row>
    <row r="1007" spans="1:6" x14ac:dyDescent="0.2">
      <c r="A1007" s="48" t="s">
        <v>31</v>
      </c>
      <c r="B1007" s="49" t="s">
        <v>29</v>
      </c>
      <c r="C1007" s="49"/>
      <c r="D1007" s="49"/>
      <c r="E1007" s="49"/>
      <c r="F1007" s="50"/>
    </row>
    <row r="1008" spans="1:6" x14ac:dyDescent="0.2">
      <c r="A1008" s="51">
        <v>1</v>
      </c>
      <c r="B1008" s="52" t="str">
        <f>Asumsi!C1729</f>
        <v>BBM Roda 4 (Solar)</v>
      </c>
      <c r="C1008" s="52" t="s">
        <v>38</v>
      </c>
      <c r="D1008" s="80">
        <f>Asumsi!E1729</f>
        <v>0</v>
      </c>
      <c r="E1008" s="64">
        <f>'Harga Dasar'!I6</f>
        <v>9400</v>
      </c>
      <c r="F1008" s="56">
        <f t="shared" ref="F1008:F1011" si="75">E1008*D1008</f>
        <v>0</v>
      </c>
    </row>
    <row r="1009" spans="1:6" x14ac:dyDescent="0.2">
      <c r="A1009" s="51">
        <v>2</v>
      </c>
      <c r="B1009" s="52" t="str">
        <f>Asumsi!C1730</f>
        <v>BBM Roda 2 (Premium)</v>
      </c>
      <c r="C1009" s="52" t="s">
        <v>38</v>
      </c>
      <c r="D1009" s="80">
        <f>Asumsi!E1730</f>
        <v>2.7272727272727271E-2</v>
      </c>
      <c r="E1009" s="64">
        <f>E1008</f>
        <v>9400</v>
      </c>
      <c r="F1009" s="56">
        <f t="shared" si="75"/>
        <v>256.36363636363637</v>
      </c>
    </row>
    <row r="1010" spans="1:6" x14ac:dyDescent="0.2">
      <c r="A1010" s="51">
        <v>3</v>
      </c>
      <c r="B1010" s="52" t="str">
        <f>Asumsi!C1732</f>
        <v xml:space="preserve">Blangko </v>
      </c>
      <c r="C1010" s="52" t="s">
        <v>284</v>
      </c>
      <c r="D1010" s="117">
        <f>Asumsi!E1732</f>
        <v>3.2000000000000001E-2</v>
      </c>
      <c r="E1010" s="64">
        <f>'Harga Dasar'!I22</f>
        <v>45000</v>
      </c>
      <c r="F1010" s="56">
        <f t="shared" si="75"/>
        <v>1440</v>
      </c>
    </row>
    <row r="1011" spans="1:6" x14ac:dyDescent="0.2">
      <c r="A1011" s="57">
        <v>4</v>
      </c>
      <c r="B1011" s="52" t="str">
        <f>Asumsi!C1733</f>
        <v>Bolpoint</v>
      </c>
      <c r="C1011" s="58" t="s">
        <v>109</v>
      </c>
      <c r="D1011" s="117">
        <f>Asumsi!E1733</f>
        <v>0.53333333333333333</v>
      </c>
      <c r="E1011" s="64">
        <f>'Harga Dasar'!I23</f>
        <v>45000</v>
      </c>
      <c r="F1011" s="62">
        <f t="shared" si="75"/>
        <v>24000</v>
      </c>
    </row>
    <row r="1012" spans="1:6" x14ac:dyDescent="0.2">
      <c r="A1012" s="19"/>
      <c r="B1012" s="1039" t="s">
        <v>35</v>
      </c>
      <c r="C1012" s="1039"/>
      <c r="D1012" s="1039"/>
      <c r="E1012" s="1039"/>
      <c r="F1012" s="31">
        <f>SUM(F1009:F1011)</f>
        <v>25696.363636363636</v>
      </c>
    </row>
    <row r="1013" spans="1:6" x14ac:dyDescent="0.2">
      <c r="A1013" s="48" t="s">
        <v>32</v>
      </c>
      <c r="B1013" s="49" t="s">
        <v>30</v>
      </c>
      <c r="C1013" s="49"/>
      <c r="D1013" s="49"/>
      <c r="E1013" s="49"/>
      <c r="F1013" s="50"/>
    </row>
    <row r="1014" spans="1:6" x14ac:dyDescent="0.2">
      <c r="A1014" s="57">
        <v>1</v>
      </c>
      <c r="B1014" s="58" t="str">
        <f>B996</f>
        <v>Perlengkapan K3</v>
      </c>
      <c r="C1014" s="58" t="s">
        <v>41</v>
      </c>
      <c r="D1014" s="83">
        <f>Asumsi!E1734</f>
        <v>6.3424657534246573E-2</v>
      </c>
      <c r="E1014" s="67">
        <f>'Harga Dasar'!I13</f>
        <v>0</v>
      </c>
      <c r="F1014" s="62">
        <f>E1014*D1014</f>
        <v>0</v>
      </c>
    </row>
    <row r="1015" spans="1:6" x14ac:dyDescent="0.2">
      <c r="A1015" s="19"/>
      <c r="B1015" s="1039" t="s">
        <v>36</v>
      </c>
      <c r="C1015" s="1039"/>
      <c r="D1015" s="1039"/>
      <c r="E1015" s="1039"/>
      <c r="F1015" s="31">
        <f>F1014</f>
        <v>0</v>
      </c>
    </row>
    <row r="1016" spans="1:6" ht="13.5" thickBot="1" x14ac:dyDescent="0.25">
      <c r="A1016" s="20"/>
      <c r="B1016" s="1040" t="s">
        <v>33</v>
      </c>
      <c r="C1016" s="1040"/>
      <c r="D1016" s="1040"/>
      <c r="E1016" s="1040"/>
      <c r="F1016" s="44">
        <f>F1015+F1012+F1006</f>
        <v>1877696.3636363635</v>
      </c>
    </row>
    <row r="1018" spans="1:6" ht="13.5" thickBot="1" x14ac:dyDescent="0.25">
      <c r="A1018" s="76" t="s">
        <v>513</v>
      </c>
      <c r="B1018" s="76" t="s">
        <v>493</v>
      </c>
      <c r="C1018" s="76"/>
      <c r="D1018" s="76"/>
      <c r="E1018" s="76"/>
      <c r="F1018" s="76"/>
    </row>
    <row r="1019" spans="1:6" x14ac:dyDescent="0.2">
      <c r="A1019" s="1041" t="s">
        <v>21</v>
      </c>
      <c r="B1019" s="1043" t="s">
        <v>22</v>
      </c>
      <c r="C1019" s="1043" t="s">
        <v>23</v>
      </c>
      <c r="D1019" s="1043" t="s">
        <v>24</v>
      </c>
      <c r="E1019" s="36" t="s">
        <v>25</v>
      </c>
      <c r="F1019" s="17" t="s">
        <v>26</v>
      </c>
    </row>
    <row r="1020" spans="1:6" x14ac:dyDescent="0.2">
      <c r="A1020" s="1042"/>
      <c r="B1020" s="1044"/>
      <c r="C1020" s="1044"/>
      <c r="D1020" s="1044"/>
      <c r="E1020" s="35" t="s">
        <v>27</v>
      </c>
      <c r="F1020" s="2" t="s">
        <v>27</v>
      </c>
    </row>
    <row r="1021" spans="1:6" x14ac:dyDescent="0.2">
      <c r="A1021" s="48" t="s">
        <v>20</v>
      </c>
      <c r="B1021" s="49" t="s">
        <v>28</v>
      </c>
      <c r="C1021" s="49"/>
      <c r="D1021" s="49"/>
      <c r="E1021" s="49"/>
      <c r="F1021" s="50"/>
    </row>
    <row r="1022" spans="1:6" x14ac:dyDescent="0.2">
      <c r="A1022" s="57">
        <v>1</v>
      </c>
      <c r="B1022" s="58" t="str">
        <f>Asumsi!C1741</f>
        <v>tenaga pengambil sampel</v>
      </c>
      <c r="C1022" s="59" t="s">
        <v>37</v>
      </c>
      <c r="D1022" s="105">
        <f>Asumsi!E1741</f>
        <v>0.5</v>
      </c>
      <c r="E1022" s="67">
        <f>'Harga Dasar'!D7</f>
        <v>72000</v>
      </c>
      <c r="F1022" s="62">
        <f>E1022*D1022</f>
        <v>36000</v>
      </c>
    </row>
    <row r="1023" spans="1:6" x14ac:dyDescent="0.2">
      <c r="A1023" s="19"/>
      <c r="B1023" s="1039" t="s">
        <v>34</v>
      </c>
      <c r="C1023" s="1039"/>
      <c r="D1023" s="1039"/>
      <c r="E1023" s="1039"/>
      <c r="F1023" s="31">
        <f>F1022</f>
        <v>36000</v>
      </c>
    </row>
    <row r="1024" spans="1:6" x14ac:dyDescent="0.2">
      <c r="A1024" s="48" t="s">
        <v>31</v>
      </c>
      <c r="B1024" s="49" t="s">
        <v>29</v>
      </c>
      <c r="C1024" s="49"/>
      <c r="D1024" s="49"/>
      <c r="E1024" s="49"/>
      <c r="F1024" s="50"/>
    </row>
    <row r="1025" spans="1:6" x14ac:dyDescent="0.2">
      <c r="A1025" s="51">
        <v>1</v>
      </c>
      <c r="B1025" s="52" t="str">
        <f>Asumsi!C1743</f>
        <v>Dirigen 1 L</v>
      </c>
      <c r="C1025" s="52" t="str">
        <f>Asumsi!F1743</f>
        <v>Buah</v>
      </c>
      <c r="D1025" s="80">
        <f>Asumsi!E1743</f>
        <v>1</v>
      </c>
      <c r="E1025" s="64">
        <f>'Harga Dasar'!I44</f>
        <v>15000</v>
      </c>
      <c r="F1025" s="56">
        <f>E1025*D1025</f>
        <v>15000</v>
      </c>
    </row>
    <row r="1026" spans="1:6" x14ac:dyDescent="0.2">
      <c r="A1026" s="51">
        <v>2</v>
      </c>
      <c r="B1026" s="52" t="str">
        <f>Asumsi!C1744</f>
        <v>Botol 250 mL</v>
      </c>
      <c r="C1026" s="52" t="str">
        <f>Asumsi!F1744</f>
        <v>Buah</v>
      </c>
      <c r="D1026" s="80">
        <f>Asumsi!E1744</f>
        <v>2</v>
      </c>
      <c r="E1026" s="64">
        <f>'Harga Dasar'!I45</f>
        <v>10000</v>
      </c>
      <c r="F1026" s="56">
        <f t="shared" ref="F1026:F1027" si="76">E1026*D1026</f>
        <v>20000</v>
      </c>
    </row>
    <row r="1027" spans="1:6" x14ac:dyDescent="0.2">
      <c r="A1027" s="57">
        <v>3</v>
      </c>
      <c r="B1027" s="52" t="str">
        <f>Asumsi!C1745</f>
        <v>Biaya Uji 1 sampel</v>
      </c>
      <c r="C1027" s="52" t="str">
        <f>Asumsi!F1745</f>
        <v>Ls</v>
      </c>
      <c r="D1027" s="80">
        <f>Asumsi!E1745</f>
        <v>1</v>
      </c>
      <c r="E1027" s="64">
        <f>'Harga Dasar'!I46</f>
        <v>600000</v>
      </c>
      <c r="F1027" s="62">
        <f t="shared" si="76"/>
        <v>600000</v>
      </c>
    </row>
    <row r="1028" spans="1:6" x14ac:dyDescent="0.2">
      <c r="A1028" s="19"/>
      <c r="B1028" s="1039" t="s">
        <v>35</v>
      </c>
      <c r="C1028" s="1039"/>
      <c r="D1028" s="1039"/>
      <c r="E1028" s="1039"/>
      <c r="F1028" s="31">
        <f>F1025+F1026+F1027</f>
        <v>635000</v>
      </c>
    </row>
    <row r="1029" spans="1:6" x14ac:dyDescent="0.2">
      <c r="A1029" s="48" t="s">
        <v>32</v>
      </c>
      <c r="B1029" s="49" t="s">
        <v>30</v>
      </c>
      <c r="C1029" s="49"/>
      <c r="D1029" s="49"/>
      <c r="E1029" s="49"/>
      <c r="F1029" s="50"/>
    </row>
    <row r="1030" spans="1:6" x14ac:dyDescent="0.2">
      <c r="A1030" s="57">
        <v>1</v>
      </c>
      <c r="B1030" s="58" t="str">
        <f>Asumsi!C1747</f>
        <v>Perlengkapan K3</v>
      </c>
      <c r="C1030" s="58" t="s">
        <v>41</v>
      </c>
      <c r="D1030" s="106">
        <f>Asumsi!E1747</f>
        <v>1.3698630136986301E-3</v>
      </c>
      <c r="E1030" s="67">
        <f>'Harga Dasar'!I13</f>
        <v>0</v>
      </c>
      <c r="F1030" s="62">
        <f>E1030*D1030</f>
        <v>0</v>
      </c>
    </row>
    <row r="1031" spans="1:6" x14ac:dyDescent="0.2">
      <c r="A1031" s="19"/>
      <c r="B1031" s="1039" t="s">
        <v>36</v>
      </c>
      <c r="C1031" s="1039"/>
      <c r="D1031" s="1039"/>
      <c r="E1031" s="1039"/>
      <c r="F1031" s="31">
        <f>F1030</f>
        <v>0</v>
      </c>
    </row>
    <row r="1032" spans="1:6" ht="13.5" thickBot="1" x14ac:dyDescent="0.25">
      <c r="A1032" s="20"/>
      <c r="B1032" s="1040" t="s">
        <v>33</v>
      </c>
      <c r="C1032" s="1040"/>
      <c r="D1032" s="1040"/>
      <c r="E1032" s="1040"/>
      <c r="F1032" s="44">
        <f>F1031+F1028+F1023</f>
        <v>671000</v>
      </c>
    </row>
  </sheetData>
  <sheetProtection selectLockedCells="1" selectUnlockedCells="1"/>
  <mergeCells count="485">
    <mergeCell ref="B44:E44"/>
    <mergeCell ref="B47:E47"/>
    <mergeCell ref="B50:E50"/>
    <mergeCell ref="B51:E51"/>
    <mergeCell ref="A22:A23"/>
    <mergeCell ref="B22:B23"/>
    <mergeCell ref="C22:C23"/>
    <mergeCell ref="D22:D23"/>
    <mergeCell ref="B27:E27"/>
    <mergeCell ref="B33:E33"/>
    <mergeCell ref="B36:E36"/>
    <mergeCell ref="B37:E37"/>
    <mergeCell ref="A40:A41"/>
    <mergeCell ref="B40:B41"/>
    <mergeCell ref="C40:C41"/>
    <mergeCell ref="D40:D41"/>
    <mergeCell ref="B122:E122"/>
    <mergeCell ref="B125:E125"/>
    <mergeCell ref="B126:E126"/>
    <mergeCell ref="B849:E849"/>
    <mergeCell ref="B852:E852"/>
    <mergeCell ref="B853:E853"/>
    <mergeCell ref="A402:A403"/>
    <mergeCell ref="B402:B403"/>
    <mergeCell ref="C402:C403"/>
    <mergeCell ref="D402:D403"/>
    <mergeCell ref="B407:E407"/>
    <mergeCell ref="B410:E410"/>
    <mergeCell ref="B413:E413"/>
    <mergeCell ref="B414:E414"/>
    <mergeCell ref="B827:E827"/>
    <mergeCell ref="B832:E832"/>
    <mergeCell ref="B835:E835"/>
    <mergeCell ref="B836:E836"/>
    <mergeCell ref="A839:A840"/>
    <mergeCell ref="B839:B840"/>
    <mergeCell ref="C839:C840"/>
    <mergeCell ref="D839:D840"/>
    <mergeCell ref="B844:E844"/>
    <mergeCell ref="A805:A806"/>
    <mergeCell ref="B805:B806"/>
    <mergeCell ref="C805:C806"/>
    <mergeCell ref="D805:D806"/>
    <mergeCell ref="B810:E810"/>
    <mergeCell ref="B815:E815"/>
    <mergeCell ref="B818:E818"/>
    <mergeCell ref="B819:E819"/>
    <mergeCell ref="A822:A823"/>
    <mergeCell ref="B822:B823"/>
    <mergeCell ref="C822:C823"/>
    <mergeCell ref="D822:D823"/>
    <mergeCell ref="B785:E785"/>
    <mergeCell ref="A788:A789"/>
    <mergeCell ref="B788:B789"/>
    <mergeCell ref="C788:C789"/>
    <mergeCell ref="D788:D789"/>
    <mergeCell ref="B793:E793"/>
    <mergeCell ref="B798:E798"/>
    <mergeCell ref="B801:E801"/>
    <mergeCell ref="B802:E802"/>
    <mergeCell ref="B767:E767"/>
    <mergeCell ref="B768:E768"/>
    <mergeCell ref="A771:A772"/>
    <mergeCell ref="B771:B772"/>
    <mergeCell ref="C771:C772"/>
    <mergeCell ref="D771:D772"/>
    <mergeCell ref="B776:E776"/>
    <mergeCell ref="B781:E781"/>
    <mergeCell ref="B784:E784"/>
    <mergeCell ref="B747:E747"/>
    <mergeCell ref="B750:E750"/>
    <mergeCell ref="B751:E751"/>
    <mergeCell ref="A754:A755"/>
    <mergeCell ref="B754:B755"/>
    <mergeCell ref="C754:C755"/>
    <mergeCell ref="D754:D755"/>
    <mergeCell ref="B759:E759"/>
    <mergeCell ref="B764:E764"/>
    <mergeCell ref="B725:E725"/>
    <mergeCell ref="B730:E730"/>
    <mergeCell ref="B733:E733"/>
    <mergeCell ref="B734:E734"/>
    <mergeCell ref="A737:A738"/>
    <mergeCell ref="B737:B738"/>
    <mergeCell ref="C737:C738"/>
    <mergeCell ref="D737:D738"/>
    <mergeCell ref="B742:E742"/>
    <mergeCell ref="B713:E713"/>
    <mergeCell ref="B716:E716"/>
    <mergeCell ref="B717:E717"/>
    <mergeCell ref="A703:A704"/>
    <mergeCell ref="B703:B704"/>
    <mergeCell ref="C703:C704"/>
    <mergeCell ref="D703:D704"/>
    <mergeCell ref="B708:E708"/>
    <mergeCell ref="A720:A721"/>
    <mergeCell ref="B720:B721"/>
    <mergeCell ref="C720:C721"/>
    <mergeCell ref="D720:D721"/>
    <mergeCell ref="B691:E691"/>
    <mergeCell ref="B696:E696"/>
    <mergeCell ref="B699:E699"/>
    <mergeCell ref="B700:E700"/>
    <mergeCell ref="A669:A670"/>
    <mergeCell ref="B669:B670"/>
    <mergeCell ref="C669:C670"/>
    <mergeCell ref="D669:D670"/>
    <mergeCell ref="B674:E674"/>
    <mergeCell ref="B679:E679"/>
    <mergeCell ref="B682:E682"/>
    <mergeCell ref="B683:E683"/>
    <mergeCell ref="A686:A687"/>
    <mergeCell ref="B686:B687"/>
    <mergeCell ref="C686:C687"/>
    <mergeCell ref="D686:D687"/>
    <mergeCell ref="B666:E666"/>
    <mergeCell ref="B645:E645"/>
    <mergeCell ref="B648:E648"/>
    <mergeCell ref="B649:E649"/>
    <mergeCell ref="A652:A653"/>
    <mergeCell ref="B652:B653"/>
    <mergeCell ref="C652:C653"/>
    <mergeCell ref="D652:D653"/>
    <mergeCell ref="B657:E657"/>
    <mergeCell ref="B662:E662"/>
    <mergeCell ref="B628:E628"/>
    <mergeCell ref="B631:E631"/>
    <mergeCell ref="B632:E632"/>
    <mergeCell ref="A635:A636"/>
    <mergeCell ref="B635:B636"/>
    <mergeCell ref="C635:C636"/>
    <mergeCell ref="D635:D636"/>
    <mergeCell ref="B640:E640"/>
    <mergeCell ref="B665:E665"/>
    <mergeCell ref="B606:E606"/>
    <mergeCell ref="B611:E611"/>
    <mergeCell ref="B614:E614"/>
    <mergeCell ref="B615:E615"/>
    <mergeCell ref="A618:A619"/>
    <mergeCell ref="B618:B619"/>
    <mergeCell ref="C618:C619"/>
    <mergeCell ref="D618:D619"/>
    <mergeCell ref="B623:E623"/>
    <mergeCell ref="B257:E257"/>
    <mergeCell ref="B212:B213"/>
    <mergeCell ref="C212:C213"/>
    <mergeCell ref="D212:D213"/>
    <mergeCell ref="B265:E265"/>
    <mergeCell ref="B270:E270"/>
    <mergeCell ref="B273:E273"/>
    <mergeCell ref="B274:E274"/>
    <mergeCell ref="B222:E222"/>
    <mergeCell ref="B223:E223"/>
    <mergeCell ref="A983:A984"/>
    <mergeCell ref="B983:B984"/>
    <mergeCell ref="C983:C984"/>
    <mergeCell ref="D983:D984"/>
    <mergeCell ref="B952:E952"/>
    <mergeCell ref="B958:E958"/>
    <mergeCell ref="B961:E961"/>
    <mergeCell ref="B962:E962"/>
    <mergeCell ref="B988:E988"/>
    <mergeCell ref="B1023:E1023"/>
    <mergeCell ref="B1028:E1028"/>
    <mergeCell ref="B1031:E1031"/>
    <mergeCell ref="B1032:E1032"/>
    <mergeCell ref="A1019:A1020"/>
    <mergeCell ref="B1019:B1020"/>
    <mergeCell ref="C1019:C1020"/>
    <mergeCell ref="D1019:D1020"/>
    <mergeCell ref="B1006:E1006"/>
    <mergeCell ref="B1012:E1012"/>
    <mergeCell ref="B1015:E1015"/>
    <mergeCell ref="B1016:E1016"/>
    <mergeCell ref="B994:E994"/>
    <mergeCell ref="B997:E997"/>
    <mergeCell ref="B998:E998"/>
    <mergeCell ref="A1001:A1002"/>
    <mergeCell ref="B1001:B1002"/>
    <mergeCell ref="C1001:C1002"/>
    <mergeCell ref="D1001:D1002"/>
    <mergeCell ref="A874:A875"/>
    <mergeCell ref="B874:B875"/>
    <mergeCell ref="C874:C875"/>
    <mergeCell ref="D874:D875"/>
    <mergeCell ref="B880:E880"/>
    <mergeCell ref="B886:E886"/>
    <mergeCell ref="B889:E889"/>
    <mergeCell ref="B890:E890"/>
    <mergeCell ref="B970:E970"/>
    <mergeCell ref="B976:E976"/>
    <mergeCell ref="B979:E979"/>
    <mergeCell ref="B980:E980"/>
    <mergeCell ref="A965:A966"/>
    <mergeCell ref="B965:B966"/>
    <mergeCell ref="C965:C966"/>
    <mergeCell ref="D965:D966"/>
    <mergeCell ref="A911:A912"/>
    <mergeCell ref="B911:B912"/>
    <mergeCell ref="C911:C912"/>
    <mergeCell ref="D911:D912"/>
    <mergeCell ref="B934:E934"/>
    <mergeCell ref="B940:E940"/>
    <mergeCell ref="B943:E943"/>
    <mergeCell ref="B944:E944"/>
    <mergeCell ref="A947:A948"/>
    <mergeCell ref="B947:B948"/>
    <mergeCell ref="C947:C948"/>
    <mergeCell ref="D947:D948"/>
    <mergeCell ref="B916:E916"/>
    <mergeCell ref="B922:E922"/>
    <mergeCell ref="B925:E925"/>
    <mergeCell ref="B926:E926"/>
    <mergeCell ref="A929:A930"/>
    <mergeCell ref="B929:B930"/>
    <mergeCell ref="C929:C930"/>
    <mergeCell ref="D929:D930"/>
    <mergeCell ref="B112:E112"/>
    <mergeCell ref="A344:A345"/>
    <mergeCell ref="B344:B345"/>
    <mergeCell ref="C344:C345"/>
    <mergeCell ref="D344:D345"/>
    <mergeCell ref="B297:E297"/>
    <mergeCell ref="B302:E302"/>
    <mergeCell ref="B305:E305"/>
    <mergeCell ref="B306:E306"/>
    <mergeCell ref="A325:A326"/>
    <mergeCell ref="B325:B326"/>
    <mergeCell ref="C325:C326"/>
    <mergeCell ref="D325:D326"/>
    <mergeCell ref="B208:E208"/>
    <mergeCell ref="B114:F114"/>
    <mergeCell ref="A115:A116"/>
    <mergeCell ref="B115:B116"/>
    <mergeCell ref="C115:C116"/>
    <mergeCell ref="D115:D116"/>
    <mergeCell ref="B119:E119"/>
    <mergeCell ref="B184:E184"/>
    <mergeCell ref="B187:E187"/>
    <mergeCell ref="B200:E200"/>
    <mergeCell ref="B205:E205"/>
    <mergeCell ref="B19:E19"/>
    <mergeCell ref="A226:A227"/>
    <mergeCell ref="B226:B227"/>
    <mergeCell ref="C226:C227"/>
    <mergeCell ref="D226:D227"/>
    <mergeCell ref="B233:E233"/>
    <mergeCell ref="C85:C86"/>
    <mergeCell ref="D85:D86"/>
    <mergeCell ref="A4:A5"/>
    <mergeCell ref="B4:B5"/>
    <mergeCell ref="C4:C5"/>
    <mergeCell ref="D4:D5"/>
    <mergeCell ref="B10:E10"/>
    <mergeCell ref="B15:E15"/>
    <mergeCell ref="B18:E18"/>
    <mergeCell ref="B129:F129"/>
    <mergeCell ref="A130:A131"/>
    <mergeCell ref="B130:B131"/>
    <mergeCell ref="C130:C131"/>
    <mergeCell ref="D130:D131"/>
    <mergeCell ref="B134:E134"/>
    <mergeCell ref="B138:E138"/>
    <mergeCell ref="B141:E141"/>
    <mergeCell ref="B142:E142"/>
    <mergeCell ref="A1:F1"/>
    <mergeCell ref="B99:F99"/>
    <mergeCell ref="A100:A101"/>
    <mergeCell ref="B100:B101"/>
    <mergeCell ref="C100:C101"/>
    <mergeCell ref="D100:D101"/>
    <mergeCell ref="B104:E104"/>
    <mergeCell ref="B108:E108"/>
    <mergeCell ref="B111:E111"/>
    <mergeCell ref="A54:A55"/>
    <mergeCell ref="B54:B55"/>
    <mergeCell ref="C54:C55"/>
    <mergeCell ref="D54:D55"/>
    <mergeCell ref="B58:E58"/>
    <mergeCell ref="B63:E63"/>
    <mergeCell ref="B89:E89"/>
    <mergeCell ref="B93:E93"/>
    <mergeCell ref="B96:E96"/>
    <mergeCell ref="B84:F84"/>
    <mergeCell ref="B97:E97"/>
    <mergeCell ref="B66:E66"/>
    <mergeCell ref="B67:E67"/>
    <mergeCell ref="A85:A86"/>
    <mergeCell ref="B85:B86"/>
    <mergeCell ref="A145:A146"/>
    <mergeCell ref="B145:B146"/>
    <mergeCell ref="C145:C146"/>
    <mergeCell ref="D145:D146"/>
    <mergeCell ref="B150:E150"/>
    <mergeCell ref="B157:E157"/>
    <mergeCell ref="B160:E160"/>
    <mergeCell ref="A164:A165"/>
    <mergeCell ref="B164:B165"/>
    <mergeCell ref="C164:C165"/>
    <mergeCell ref="D164:D165"/>
    <mergeCell ref="A179:A180"/>
    <mergeCell ref="B179:B180"/>
    <mergeCell ref="C179:C180"/>
    <mergeCell ref="D179:D180"/>
    <mergeCell ref="B190:E190"/>
    <mergeCell ref="B191:E191"/>
    <mergeCell ref="A212:A213"/>
    <mergeCell ref="B216:E216"/>
    <mergeCell ref="B219:E219"/>
    <mergeCell ref="B209:E209"/>
    <mergeCell ref="B362:B363"/>
    <mergeCell ref="A260:A261"/>
    <mergeCell ref="B260:B261"/>
    <mergeCell ref="C260:C261"/>
    <mergeCell ref="D260:D261"/>
    <mergeCell ref="C194:C195"/>
    <mergeCell ref="D194:D195"/>
    <mergeCell ref="A243:A244"/>
    <mergeCell ref="B243:B244"/>
    <mergeCell ref="C243:C244"/>
    <mergeCell ref="D243:D244"/>
    <mergeCell ref="B236:E236"/>
    <mergeCell ref="B239:E239"/>
    <mergeCell ref="B240:E240"/>
    <mergeCell ref="A194:A195"/>
    <mergeCell ref="B194:B195"/>
    <mergeCell ref="B322:E322"/>
    <mergeCell ref="B332:E332"/>
    <mergeCell ref="B336:E336"/>
    <mergeCell ref="B339:E339"/>
    <mergeCell ref="B340:E340"/>
    <mergeCell ref="B250:E250"/>
    <mergeCell ref="B253:E253"/>
    <mergeCell ref="B256:E256"/>
    <mergeCell ref="B898:E898"/>
    <mergeCell ref="B904:E904"/>
    <mergeCell ref="B907:E907"/>
    <mergeCell ref="B908:E908"/>
    <mergeCell ref="A310:A311"/>
    <mergeCell ref="B310:B311"/>
    <mergeCell ref="C310:C311"/>
    <mergeCell ref="D310:D311"/>
    <mergeCell ref="B399:E399"/>
    <mergeCell ref="B524:E524"/>
    <mergeCell ref="B527:E527"/>
    <mergeCell ref="B528:E528"/>
    <mergeCell ref="B499:E499"/>
    <mergeCell ref="B503:E503"/>
    <mergeCell ref="B506:E506"/>
    <mergeCell ref="B507:E507"/>
    <mergeCell ref="A512:A513"/>
    <mergeCell ref="B512:B513"/>
    <mergeCell ref="C512:C513"/>
    <mergeCell ref="D512:D513"/>
    <mergeCell ref="B516:E516"/>
    <mergeCell ref="A495:A496"/>
    <mergeCell ref="B495:B496"/>
    <mergeCell ref="C495:C496"/>
    <mergeCell ref="A893:A894"/>
    <mergeCell ref="B893:B894"/>
    <mergeCell ref="C893:C894"/>
    <mergeCell ref="D893:D894"/>
    <mergeCell ref="A533:A534"/>
    <mergeCell ref="B533:B534"/>
    <mergeCell ref="C533:C534"/>
    <mergeCell ref="D533:D534"/>
    <mergeCell ref="B538:E538"/>
    <mergeCell ref="B543:E543"/>
    <mergeCell ref="B546:E546"/>
    <mergeCell ref="B547:E547"/>
    <mergeCell ref="A857:A858"/>
    <mergeCell ref="B857:B858"/>
    <mergeCell ref="C857:C858"/>
    <mergeCell ref="D857:D858"/>
    <mergeCell ref="B862:E862"/>
    <mergeCell ref="B867:E867"/>
    <mergeCell ref="B870:E870"/>
    <mergeCell ref="B871:E871"/>
    <mergeCell ref="A601:A602"/>
    <mergeCell ref="B601:B602"/>
    <mergeCell ref="C601:C602"/>
    <mergeCell ref="D601:D602"/>
    <mergeCell ref="B598:E598"/>
    <mergeCell ref="B572:E572"/>
    <mergeCell ref="B577:E577"/>
    <mergeCell ref="B580:E580"/>
    <mergeCell ref="B581:E581"/>
    <mergeCell ref="A584:A585"/>
    <mergeCell ref="B584:B585"/>
    <mergeCell ref="C584:C585"/>
    <mergeCell ref="D584:D585"/>
    <mergeCell ref="B589:E589"/>
    <mergeCell ref="B594:E594"/>
    <mergeCell ref="B555:E555"/>
    <mergeCell ref="B560:E560"/>
    <mergeCell ref="B563:E563"/>
    <mergeCell ref="B564:E564"/>
    <mergeCell ref="A567:A568"/>
    <mergeCell ref="B567:B568"/>
    <mergeCell ref="C567:C568"/>
    <mergeCell ref="D567:D568"/>
    <mergeCell ref="B597:E597"/>
    <mergeCell ref="A70:A71"/>
    <mergeCell ref="B70:B71"/>
    <mergeCell ref="C70:C71"/>
    <mergeCell ref="D70:D71"/>
    <mergeCell ref="B74:E74"/>
    <mergeCell ref="B77:E77"/>
    <mergeCell ref="B80:E80"/>
    <mergeCell ref="B81:E81"/>
    <mergeCell ref="A550:A551"/>
    <mergeCell ref="B550:B551"/>
    <mergeCell ref="C550:C551"/>
    <mergeCell ref="D550:D551"/>
    <mergeCell ref="D495:D496"/>
    <mergeCell ref="A381:A382"/>
    <mergeCell ref="B381:B382"/>
    <mergeCell ref="C381:C382"/>
    <mergeCell ref="D381:D382"/>
    <mergeCell ref="B351:E351"/>
    <mergeCell ref="B355:E355"/>
    <mergeCell ref="B358:E358"/>
    <mergeCell ref="B359:E359"/>
    <mergeCell ref="B422:E422"/>
    <mergeCell ref="B386:E386"/>
    <mergeCell ref="B395:E395"/>
    <mergeCell ref="B169:E169"/>
    <mergeCell ref="B172:E172"/>
    <mergeCell ref="B175:E175"/>
    <mergeCell ref="B176:E176"/>
    <mergeCell ref="B161:E161"/>
    <mergeCell ref="B452:E452"/>
    <mergeCell ref="B455:E455"/>
    <mergeCell ref="B456:E456"/>
    <mergeCell ref="A293:A294"/>
    <mergeCell ref="B293:B294"/>
    <mergeCell ref="C293:C294"/>
    <mergeCell ref="D293:D294"/>
    <mergeCell ref="B315:E315"/>
    <mergeCell ref="B318:E318"/>
    <mergeCell ref="B321:E321"/>
    <mergeCell ref="B398:E398"/>
    <mergeCell ref="B431:E431"/>
    <mergeCell ref="B434:E434"/>
    <mergeCell ref="B435:E435"/>
    <mergeCell ref="A438:A439"/>
    <mergeCell ref="B438:B439"/>
    <mergeCell ref="C438:C439"/>
    <mergeCell ref="D438:D439"/>
    <mergeCell ref="B443:E443"/>
    <mergeCell ref="A459:A460"/>
    <mergeCell ref="B459:B460"/>
    <mergeCell ref="C459:C460"/>
    <mergeCell ref="D459:D460"/>
    <mergeCell ref="B464:E464"/>
    <mergeCell ref="A278:A279"/>
    <mergeCell ref="B278:B279"/>
    <mergeCell ref="C278:C279"/>
    <mergeCell ref="D278:D279"/>
    <mergeCell ref="B282:E282"/>
    <mergeCell ref="B285:E285"/>
    <mergeCell ref="B288:E288"/>
    <mergeCell ref="B289:E289"/>
    <mergeCell ref="A417:A418"/>
    <mergeCell ref="B417:B418"/>
    <mergeCell ref="C417:C418"/>
    <mergeCell ref="D417:D418"/>
    <mergeCell ref="D362:D363"/>
    <mergeCell ref="B369:E369"/>
    <mergeCell ref="B374:E374"/>
    <mergeCell ref="B377:E377"/>
    <mergeCell ref="C362:C363"/>
    <mergeCell ref="B378:E378"/>
    <mergeCell ref="A362:A363"/>
    <mergeCell ref="B479:E479"/>
    <mergeCell ref="B488:E488"/>
    <mergeCell ref="B491:E491"/>
    <mergeCell ref="B492:E492"/>
    <mergeCell ref="B467:E467"/>
    <mergeCell ref="B470:E470"/>
    <mergeCell ref="B471:E471"/>
    <mergeCell ref="A474:A475"/>
    <mergeCell ref="B474:B475"/>
    <mergeCell ref="C474:C475"/>
    <mergeCell ref="D474:D47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horizontalDpi="4294967293" verticalDpi="300" r:id="rId1"/>
  <rowBreaks count="17" manualBreakCount="17">
    <brk id="67" max="5" man="1"/>
    <brk id="128" max="5" man="1"/>
    <brk id="192" max="5" man="1"/>
    <brk id="258" max="5" man="1"/>
    <brk id="275" max="5" man="1"/>
    <brk id="341" max="5" man="1"/>
    <brk id="415" max="5" man="1"/>
    <brk id="492" max="5" man="1"/>
    <brk id="530" max="5" man="1"/>
    <brk id="599" max="5" man="1"/>
    <brk id="667" max="5" man="1"/>
    <brk id="735" max="5" man="1"/>
    <brk id="803" max="5" man="1"/>
    <brk id="872" max="5" man="1"/>
    <brk id="945" max="5" man="1"/>
    <brk id="1016" max="5" man="1"/>
    <brk id="1032" max="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190"/>
  <sheetViews>
    <sheetView view="pageBreakPreview" topLeftCell="E1" zoomScale="80" zoomScaleSheetLayoutView="80" workbookViewId="0">
      <pane ySplit="5" topLeftCell="A161" activePane="bottomLeft" state="frozen"/>
      <selection pane="bottomLeft" activeCell="X178" sqref="X178"/>
    </sheetView>
  </sheetViews>
  <sheetFormatPr defaultColWidth="9.140625" defaultRowHeight="12.75" x14ac:dyDescent="0.25"/>
  <cols>
    <col min="1" max="1" width="4.5703125" style="967" customWidth="1"/>
    <col min="2" max="2" width="6.42578125" style="928" customWidth="1"/>
    <col min="3" max="3" width="3.5703125" style="954" customWidth="1"/>
    <col min="4" max="4" width="37.5703125" style="928" customWidth="1"/>
    <col min="5" max="5" width="25.7109375" style="954" customWidth="1"/>
    <col min="6" max="6" width="12.42578125" style="954" customWidth="1"/>
    <col min="7" max="8" width="9.28515625" style="928" customWidth="1"/>
    <col min="9" max="9" width="9.140625" style="928" customWidth="1"/>
    <col min="10" max="10" width="9.28515625" style="928" customWidth="1"/>
    <col min="11" max="11" width="7.7109375" style="928" customWidth="1"/>
    <col min="12" max="12" width="9" style="928" customWidth="1"/>
    <col min="13" max="13" width="6.42578125" style="928" customWidth="1"/>
    <col min="14" max="14" width="14.42578125" style="928" bestFit="1" customWidth="1"/>
    <col min="15" max="15" width="9.42578125" style="928" customWidth="1"/>
    <col min="16" max="16" width="11.28515625" style="928" customWidth="1"/>
    <col min="17" max="17" width="9.140625" style="927" hidden="1" customWidth="1"/>
    <col min="18" max="18" width="10.42578125" style="928" customWidth="1"/>
    <col min="19" max="20" width="10.5703125" style="928" customWidth="1"/>
    <col min="21" max="21" width="13.28515625" style="928" bestFit="1" customWidth="1"/>
    <col min="22" max="22" width="13.5703125" style="928" bestFit="1" customWidth="1"/>
    <col min="23" max="23" width="16.7109375" style="928" customWidth="1"/>
    <col min="24" max="24" width="3.28515625" style="928" customWidth="1"/>
    <col min="25" max="26" width="0" style="928" hidden="1" customWidth="1"/>
    <col min="27" max="27" width="16.28515625" style="928" bestFit="1" customWidth="1"/>
    <col min="28" max="28" width="13.28515625" style="928" bestFit="1" customWidth="1"/>
    <col min="29" max="16384" width="9.140625" style="928"/>
  </cols>
  <sheetData>
    <row r="1" spans="1:28" s="892" customFormat="1" ht="35.25" customHeight="1" thickBot="1" x14ac:dyDescent="0.3">
      <c r="B1" s="503"/>
      <c r="C1" s="543"/>
      <c r="D1" s="503"/>
      <c r="E1" s="503"/>
      <c r="F1" s="1072" t="s">
        <v>18</v>
      </c>
      <c r="G1" s="1072"/>
      <c r="H1" s="1072"/>
      <c r="I1" s="1072"/>
      <c r="J1" s="1072"/>
      <c r="K1" s="1072"/>
      <c r="L1" s="1072"/>
      <c r="M1" s="1072"/>
      <c r="N1" s="1072"/>
      <c r="O1" s="1072"/>
      <c r="P1" s="1072"/>
      <c r="Q1" s="503"/>
      <c r="R1" s="504"/>
      <c r="S1" s="1072" t="s">
        <v>482</v>
      </c>
      <c r="T1" s="1072"/>
      <c r="U1" s="1072"/>
      <c r="V1" s="1072"/>
      <c r="W1" s="1072"/>
    </row>
    <row r="2" spans="1:28" s="506" customFormat="1" ht="12.75" customHeight="1" x14ac:dyDescent="0.25">
      <c r="A2" s="1060" t="s">
        <v>9</v>
      </c>
      <c r="B2" s="1057" t="s">
        <v>583</v>
      </c>
      <c r="C2" s="540"/>
      <c r="D2" s="1057" t="s">
        <v>429</v>
      </c>
      <c r="E2" s="1064" t="s">
        <v>430</v>
      </c>
      <c r="F2" s="1057" t="s">
        <v>57</v>
      </c>
      <c r="G2" s="1064" t="s">
        <v>413</v>
      </c>
      <c r="H2" s="1068"/>
      <c r="I2" s="1069"/>
      <c r="J2" s="1057" t="s">
        <v>414</v>
      </c>
      <c r="K2" s="1062" t="s">
        <v>10</v>
      </c>
      <c r="L2" s="1062"/>
      <c r="M2" s="1062"/>
      <c r="N2" s="1062"/>
      <c r="O2" s="1062"/>
      <c r="P2" s="1063"/>
      <c r="Q2" s="505"/>
      <c r="S2" s="1077" t="s">
        <v>414</v>
      </c>
      <c r="T2" s="1062" t="s">
        <v>153</v>
      </c>
      <c r="U2" s="1062" t="s">
        <v>23</v>
      </c>
      <c r="V2" s="1062" t="s">
        <v>25</v>
      </c>
      <c r="W2" s="1063" t="s">
        <v>444</v>
      </c>
      <c r="AA2" s="507"/>
      <c r="AB2" s="507"/>
    </row>
    <row r="3" spans="1:28" s="506" customFormat="1" ht="18" customHeight="1" x14ac:dyDescent="0.25">
      <c r="A3" s="1061"/>
      <c r="B3" s="1058"/>
      <c r="C3" s="541"/>
      <c r="D3" s="1058"/>
      <c r="E3" s="1065"/>
      <c r="F3" s="1058"/>
      <c r="G3" s="1065"/>
      <c r="H3" s="1070"/>
      <c r="I3" s="1071"/>
      <c r="J3" s="1067"/>
      <c r="K3" s="547" t="s">
        <v>11</v>
      </c>
      <c r="L3" s="547" t="s">
        <v>12</v>
      </c>
      <c r="M3" s="547" t="s">
        <v>13</v>
      </c>
      <c r="N3" s="1076" t="s">
        <v>58</v>
      </c>
      <c r="O3" s="547" t="s">
        <v>14</v>
      </c>
      <c r="P3" s="544" t="s">
        <v>15</v>
      </c>
      <c r="Q3" s="508"/>
      <c r="S3" s="1076"/>
      <c r="T3" s="1078"/>
      <c r="U3" s="1078"/>
      <c r="V3" s="1078"/>
      <c r="W3" s="1073"/>
    </row>
    <row r="4" spans="1:28" s="506" customFormat="1" ht="28.5" customHeight="1" x14ac:dyDescent="0.25">
      <c r="A4" s="1061"/>
      <c r="B4" s="1059"/>
      <c r="C4" s="542"/>
      <c r="D4" s="1059"/>
      <c r="E4" s="1066"/>
      <c r="F4" s="1059"/>
      <c r="G4" s="546" t="s">
        <v>411</v>
      </c>
      <c r="H4" s="546" t="s">
        <v>179</v>
      </c>
      <c r="I4" s="546" t="s">
        <v>412</v>
      </c>
      <c r="J4" s="546" t="s">
        <v>415</v>
      </c>
      <c r="K4" s="547" t="s">
        <v>16</v>
      </c>
      <c r="L4" s="547" t="s">
        <v>17</v>
      </c>
      <c r="M4" s="547" t="s">
        <v>17</v>
      </c>
      <c r="N4" s="1076"/>
      <c r="O4" s="547" t="s">
        <v>59</v>
      </c>
      <c r="P4" s="544" t="s">
        <v>60</v>
      </c>
      <c r="Q4" s="508"/>
      <c r="S4" s="546" t="s">
        <v>415</v>
      </c>
      <c r="T4" s="509"/>
      <c r="U4" s="547"/>
      <c r="V4" s="547" t="s">
        <v>446</v>
      </c>
      <c r="W4" s="544" t="s">
        <v>446</v>
      </c>
    </row>
    <row r="5" spans="1:28" s="331" customFormat="1" ht="12" customHeight="1" thickBot="1" x14ac:dyDescent="0.3">
      <c r="A5" s="393">
        <v>1</v>
      </c>
      <c r="B5" s="394">
        <v>2</v>
      </c>
      <c r="C5" s="395"/>
      <c r="D5" s="396"/>
      <c r="E5" s="1074">
        <v>4</v>
      </c>
      <c r="F5" s="1075"/>
      <c r="G5" s="545">
        <v>5</v>
      </c>
      <c r="H5" s="397">
        <v>6</v>
      </c>
      <c r="I5" s="397">
        <v>7</v>
      </c>
      <c r="J5" s="397">
        <v>8</v>
      </c>
      <c r="K5" s="398">
        <v>9</v>
      </c>
      <c r="L5" s="397">
        <v>10</v>
      </c>
      <c r="M5" s="398">
        <v>11</v>
      </c>
      <c r="N5" s="397">
        <v>12</v>
      </c>
      <c r="O5" s="398">
        <v>13</v>
      </c>
      <c r="P5" s="399">
        <v>14</v>
      </c>
      <c r="Q5" s="400"/>
      <c r="S5" s="398">
        <v>15</v>
      </c>
      <c r="T5" s="398">
        <v>16</v>
      </c>
      <c r="U5" s="398">
        <v>17</v>
      </c>
      <c r="V5" s="398">
        <v>18</v>
      </c>
      <c r="W5" s="399">
        <v>19</v>
      </c>
    </row>
    <row r="6" spans="1:28" s="357" customFormat="1" ht="18" customHeight="1" x14ac:dyDescent="0.25">
      <c r="A6" s="510" t="s">
        <v>116</v>
      </c>
      <c r="B6" s="511" t="s">
        <v>580</v>
      </c>
      <c r="C6" s="512"/>
      <c r="D6" s="511"/>
      <c r="E6" s="512"/>
      <c r="F6" s="513"/>
      <c r="G6" s="511"/>
      <c r="H6" s="511"/>
      <c r="I6" s="511"/>
      <c r="J6" s="511"/>
      <c r="K6" s="514"/>
      <c r="L6" s="514"/>
      <c r="M6" s="514"/>
      <c r="N6" s="514"/>
      <c r="O6" s="514"/>
      <c r="P6" s="515"/>
      <c r="Q6" s="516"/>
      <c r="R6" s="517"/>
      <c r="S6" s="518"/>
      <c r="T6" s="519"/>
      <c r="U6" s="519"/>
      <c r="V6" s="520"/>
      <c r="W6" s="521"/>
      <c r="X6" s="522"/>
    </row>
    <row r="7" spans="1:28" s="357" customFormat="1" ht="18" customHeight="1" x14ac:dyDescent="0.25">
      <c r="A7" s="332"/>
      <c r="B7" s="333"/>
      <c r="C7" s="334"/>
      <c r="D7" s="335"/>
      <c r="E7" s="334"/>
      <c r="F7" s="336"/>
      <c r="G7" s="280"/>
      <c r="H7" s="279"/>
      <c r="I7" s="279"/>
      <c r="J7" s="280"/>
      <c r="K7" s="280"/>
      <c r="L7" s="280"/>
      <c r="M7" s="280"/>
      <c r="N7" s="280"/>
      <c r="O7" s="272"/>
      <c r="P7" s="281"/>
      <c r="Q7" s="338"/>
      <c r="S7" s="523"/>
      <c r="T7" s="524"/>
      <c r="U7" s="524"/>
      <c r="V7" s="525"/>
      <c r="W7" s="526"/>
      <c r="X7" s="522"/>
    </row>
    <row r="8" spans="1:28" s="357" customFormat="1" ht="18" customHeight="1" x14ac:dyDescent="0.25">
      <c r="A8" s="332"/>
      <c r="B8" s="333" t="s">
        <v>581</v>
      </c>
      <c r="C8" s="1055" t="s">
        <v>659</v>
      </c>
      <c r="D8" s="1056"/>
      <c r="E8" s="334"/>
      <c r="F8" s="336"/>
      <c r="G8" s="280"/>
      <c r="H8" s="279"/>
      <c r="I8" s="279"/>
      <c r="K8" s="893"/>
      <c r="L8" s="266"/>
      <c r="M8" s="266"/>
      <c r="N8" s="266"/>
      <c r="O8" s="266"/>
      <c r="P8" s="894"/>
      <c r="Q8" s="352" t="b">
        <v>1</v>
      </c>
      <c r="R8" s="895" t="b">
        <v>1</v>
      </c>
      <c r="W8" s="548"/>
      <c r="X8" s="522"/>
    </row>
    <row r="9" spans="1:28" s="357" customFormat="1" ht="18" customHeight="1" x14ac:dyDescent="0.25">
      <c r="A9" s="332"/>
      <c r="B9" s="333"/>
      <c r="C9" s="421">
        <v>1</v>
      </c>
      <c r="D9" s="422" t="s">
        <v>146</v>
      </c>
      <c r="E9" s="334"/>
      <c r="F9" s="336"/>
      <c r="G9" s="280">
        <v>0</v>
      </c>
      <c r="H9" s="279">
        <v>0</v>
      </c>
      <c r="I9" s="279">
        <v>0</v>
      </c>
      <c r="J9" s="266">
        <v>1</v>
      </c>
      <c r="K9" s="893"/>
      <c r="L9" s="893"/>
      <c r="M9" s="893"/>
      <c r="N9" s="893"/>
      <c r="O9" s="893"/>
      <c r="P9" s="896"/>
      <c r="Q9" s="338"/>
      <c r="R9" s="266">
        <v>1</v>
      </c>
      <c r="S9" s="353">
        <f>J9</f>
        <v>1</v>
      </c>
      <c r="T9" s="527">
        <f>R9</f>
        <v>1</v>
      </c>
      <c r="U9" s="354" t="s">
        <v>196</v>
      </c>
      <c r="V9" s="390">
        <f>AHSP!F19</f>
        <v>22642500</v>
      </c>
      <c r="W9" s="528">
        <f>V9*T9*S9</f>
        <v>22642500</v>
      </c>
      <c r="X9" s="522"/>
      <c r="AA9" s="507"/>
    </row>
    <row r="10" spans="1:28" s="357" customFormat="1" ht="18" customHeight="1" x14ac:dyDescent="0.25">
      <c r="A10" s="332"/>
      <c r="B10" s="333"/>
      <c r="C10" s="421">
        <v>2</v>
      </c>
      <c r="D10" s="422" t="s">
        <v>661</v>
      </c>
      <c r="E10" s="334"/>
      <c r="F10" s="336"/>
      <c r="G10" s="280">
        <v>81</v>
      </c>
      <c r="H10" s="279">
        <v>81</v>
      </c>
      <c r="I10" s="279">
        <v>0</v>
      </c>
      <c r="J10" s="893">
        <v>12</v>
      </c>
      <c r="K10" s="893"/>
      <c r="L10" s="893"/>
      <c r="M10" s="893"/>
      <c r="N10" s="893"/>
      <c r="O10" s="893"/>
      <c r="P10" s="896"/>
      <c r="Q10" s="338"/>
      <c r="R10" s="893">
        <v>1</v>
      </c>
      <c r="S10" s="353">
        <f t="shared" ref="S10:S11" si="0">J10</f>
        <v>12</v>
      </c>
      <c r="T10" s="527">
        <f>R10</f>
        <v>1</v>
      </c>
      <c r="U10" s="354" t="s">
        <v>196</v>
      </c>
      <c r="V10" s="390">
        <f>AHSP!F37</f>
        <v>480000</v>
      </c>
      <c r="W10" s="528">
        <f t="shared" ref="W10:W11" si="1">V10*T10*S10</f>
        <v>5760000</v>
      </c>
      <c r="X10" s="522"/>
      <c r="AA10" s="507"/>
    </row>
    <row r="11" spans="1:28" s="357" customFormat="1" ht="18" customHeight="1" x14ac:dyDescent="0.25">
      <c r="A11" s="332"/>
      <c r="B11" s="333"/>
      <c r="C11" s="421">
        <v>3</v>
      </c>
      <c r="D11" s="422" t="s">
        <v>660</v>
      </c>
      <c r="E11" s="334"/>
      <c r="F11" s="336"/>
      <c r="G11" s="280">
        <v>0</v>
      </c>
      <c r="H11" s="279">
        <v>0</v>
      </c>
      <c r="I11" s="279">
        <v>0</v>
      </c>
      <c r="J11" s="893">
        <v>12</v>
      </c>
      <c r="K11" s="893"/>
      <c r="L11" s="893"/>
      <c r="M11" s="893"/>
      <c r="N11" s="893"/>
      <c r="O11" s="893"/>
      <c r="P11" s="896"/>
      <c r="Q11" s="338"/>
      <c r="R11" s="893">
        <v>1</v>
      </c>
      <c r="S11" s="353">
        <f t="shared" si="0"/>
        <v>12</v>
      </c>
      <c r="T11" s="527">
        <f>R11</f>
        <v>1</v>
      </c>
      <c r="U11" s="354" t="s">
        <v>196</v>
      </c>
      <c r="V11" s="390">
        <f>AHSP!F51</f>
        <v>870000</v>
      </c>
      <c r="W11" s="528">
        <f t="shared" si="1"/>
        <v>10440000</v>
      </c>
      <c r="X11" s="522"/>
      <c r="AA11" s="507"/>
    </row>
    <row r="12" spans="1:28" s="895" customFormat="1" ht="15.75" x14ac:dyDescent="0.25">
      <c r="A12" s="897"/>
      <c r="B12" s="378"/>
      <c r="C12" s="898"/>
      <c r="D12" s="335"/>
      <c r="E12" s="339"/>
      <c r="F12" s="340"/>
      <c r="G12" s="280"/>
      <c r="H12" s="265"/>
      <c r="I12" s="265"/>
      <c r="J12" s="899"/>
      <c r="K12" s="899"/>
      <c r="L12" s="899"/>
      <c r="M12" s="899"/>
      <c r="N12" s="899"/>
      <c r="O12" s="899"/>
      <c r="P12" s="900"/>
      <c r="Q12" s="901"/>
      <c r="R12" s="899"/>
      <c r="S12" s="899"/>
      <c r="T12" s="899"/>
      <c r="U12" s="899"/>
      <c r="V12" s="899"/>
      <c r="W12" s="902"/>
      <c r="X12" s="359"/>
      <c r="Y12" s="359"/>
      <c r="Z12" s="359"/>
      <c r="AA12" s="529"/>
    </row>
    <row r="13" spans="1:28" s="347" customFormat="1" ht="15.75" x14ac:dyDescent="0.25">
      <c r="A13" s="342"/>
      <c r="B13" s="333" t="s">
        <v>494</v>
      </c>
      <c r="C13" s="1055" t="s">
        <v>582</v>
      </c>
      <c r="D13" s="1056"/>
      <c r="E13" s="343"/>
      <c r="F13" s="344"/>
      <c r="G13" s="280"/>
      <c r="H13" s="289"/>
      <c r="I13" s="289"/>
      <c r="J13" s="280"/>
      <c r="K13" s="280"/>
      <c r="L13" s="280"/>
      <c r="M13" s="280"/>
      <c r="N13" s="280"/>
      <c r="O13" s="280"/>
      <c r="P13" s="903"/>
      <c r="Q13" s="346"/>
      <c r="S13" s="348"/>
      <c r="T13" s="345"/>
      <c r="U13" s="345"/>
      <c r="V13" s="345"/>
      <c r="W13" s="349"/>
    </row>
    <row r="14" spans="1:28" s="906" customFormat="1" ht="15.75" x14ac:dyDescent="0.25">
      <c r="A14" s="904"/>
      <c r="B14" s="339"/>
      <c r="C14" s="339">
        <v>1</v>
      </c>
      <c r="D14" s="350" t="s">
        <v>274</v>
      </c>
      <c r="E14" s="350" t="s">
        <v>547</v>
      </c>
      <c r="F14" s="340" t="s">
        <v>549</v>
      </c>
      <c r="G14" s="266">
        <v>0</v>
      </c>
      <c r="H14" s="266">
        <v>0</v>
      </c>
      <c r="I14" s="266">
        <v>0.35</v>
      </c>
      <c r="J14" s="267">
        <v>183</v>
      </c>
      <c r="K14" s="905">
        <v>4</v>
      </c>
      <c r="L14" s="266"/>
      <c r="M14" s="266"/>
      <c r="N14" s="266"/>
      <c r="O14" s="266"/>
      <c r="P14" s="894"/>
      <c r="Q14" s="352"/>
      <c r="S14" s="392">
        <f t="shared" ref="S14" si="2">J14</f>
        <v>183</v>
      </c>
      <c r="T14" s="351">
        <f>K14</f>
        <v>4</v>
      </c>
      <c r="U14" s="351" t="s">
        <v>551</v>
      </c>
      <c r="V14" s="370">
        <f>IF(T14=0,0,AHSP!F67)</f>
        <v>99120</v>
      </c>
      <c r="W14" s="907">
        <f>V14*T14*S14</f>
        <v>72555840</v>
      </c>
      <c r="AA14" s="359"/>
    </row>
    <row r="15" spans="1:28" s="337" customFormat="1" ht="15.75" x14ac:dyDescent="0.25">
      <c r="A15" s="342"/>
      <c r="B15" s="350"/>
      <c r="C15" s="339"/>
      <c r="D15" s="350"/>
      <c r="E15" s="350" t="s">
        <v>548</v>
      </c>
      <c r="F15" s="340" t="s">
        <v>550</v>
      </c>
      <c r="G15" s="263">
        <v>0</v>
      </c>
      <c r="H15" s="263">
        <v>0</v>
      </c>
      <c r="I15" s="263">
        <v>0</v>
      </c>
      <c r="J15" s="267">
        <v>0</v>
      </c>
      <c r="K15" s="267">
        <v>0</v>
      </c>
      <c r="L15" s="266"/>
      <c r="M15" s="266"/>
      <c r="N15" s="266"/>
      <c r="O15" s="266"/>
      <c r="P15" s="894"/>
      <c r="Q15" s="352"/>
      <c r="S15" s="392">
        <f t="shared" ref="S15" si="3">J15</f>
        <v>0</v>
      </c>
      <c r="T15" s="351">
        <f t="shared" ref="T15:T19" si="4">K15</f>
        <v>0</v>
      </c>
      <c r="U15" s="351" t="s">
        <v>612</v>
      </c>
      <c r="V15" s="370">
        <f>IF(T15=0,0,AHSP!F81)</f>
        <v>0</v>
      </c>
      <c r="W15" s="970">
        <f>V15*T15*S15</f>
        <v>0</v>
      </c>
      <c r="AA15" s="359"/>
    </row>
    <row r="16" spans="1:28" s="895" customFormat="1" ht="15.75" x14ac:dyDescent="0.25">
      <c r="A16" s="904"/>
      <c r="B16" s="378"/>
      <c r="C16" s="339">
        <v>2</v>
      </c>
      <c r="D16" s="350" t="s">
        <v>275</v>
      </c>
      <c r="E16" s="350" t="s">
        <v>576</v>
      </c>
      <c r="F16" s="340" t="s">
        <v>494</v>
      </c>
      <c r="G16" s="263">
        <v>0</v>
      </c>
      <c r="H16" s="266">
        <v>0</v>
      </c>
      <c r="I16" s="266">
        <v>0.1</v>
      </c>
      <c r="J16" s="905">
        <v>183</v>
      </c>
      <c r="K16" s="905">
        <v>2</v>
      </c>
      <c r="L16" s="266"/>
      <c r="M16" s="266"/>
      <c r="N16" s="266"/>
      <c r="O16" s="266"/>
      <c r="P16" s="894"/>
      <c r="Q16" s="352"/>
      <c r="S16" s="353">
        <f t="shared" ref="S16" si="5">J16</f>
        <v>183</v>
      </c>
      <c r="T16" s="354">
        <f t="shared" si="4"/>
        <v>2</v>
      </c>
      <c r="U16" s="355" t="s">
        <v>285</v>
      </c>
      <c r="V16" s="354">
        <f>AHSP!F97</f>
        <v>98800</v>
      </c>
      <c r="W16" s="356">
        <f>V16*T16*S16</f>
        <v>36160800</v>
      </c>
      <c r="AA16" s="359"/>
    </row>
    <row r="17" spans="1:27" s="895" customFormat="1" ht="15" customHeight="1" x14ac:dyDescent="0.25">
      <c r="A17" s="897"/>
      <c r="B17" s="378"/>
      <c r="C17" s="339">
        <v>3</v>
      </c>
      <c r="D17" s="378" t="s">
        <v>556</v>
      </c>
      <c r="E17" s="350" t="s">
        <v>547</v>
      </c>
      <c r="F17" s="908" t="s">
        <v>495</v>
      </c>
      <c r="G17" s="263" t="s">
        <v>87</v>
      </c>
      <c r="H17" s="321" t="s">
        <v>87</v>
      </c>
      <c r="I17" s="321">
        <v>0.5</v>
      </c>
      <c r="J17" s="909">
        <v>3</v>
      </c>
      <c r="K17" s="909">
        <v>8</v>
      </c>
      <c r="L17" s="266"/>
      <c r="M17" s="266"/>
      <c r="N17" s="266"/>
      <c r="O17" s="266"/>
      <c r="P17" s="894"/>
      <c r="Q17" s="352" t="b">
        <v>1</v>
      </c>
      <c r="R17" s="895" t="b">
        <v>1</v>
      </c>
      <c r="S17" s="353">
        <f>J17</f>
        <v>3</v>
      </c>
      <c r="T17" s="354">
        <f t="shared" si="4"/>
        <v>8</v>
      </c>
      <c r="U17" s="355" t="s">
        <v>285</v>
      </c>
      <c r="V17" s="354">
        <f>AHSP!F112</f>
        <v>98800</v>
      </c>
      <c r="W17" s="356">
        <f>V17*T17*S17</f>
        <v>2371200</v>
      </c>
      <c r="AA17" s="359"/>
    </row>
    <row r="18" spans="1:27" s="357" customFormat="1" ht="15.75" x14ac:dyDescent="0.25">
      <c r="A18" s="342"/>
      <c r="B18" s="333"/>
      <c r="C18" s="334"/>
      <c r="D18" s="350"/>
      <c r="E18" s="350" t="s">
        <v>548</v>
      </c>
      <c r="F18" s="351"/>
      <c r="G18" s="321">
        <v>0</v>
      </c>
      <c r="H18" s="321">
        <v>0</v>
      </c>
      <c r="I18" s="321">
        <v>0</v>
      </c>
      <c r="J18" s="909">
        <v>0</v>
      </c>
      <c r="K18" s="909">
        <v>0</v>
      </c>
      <c r="L18" s="266"/>
      <c r="M18" s="266"/>
      <c r="N18" s="266"/>
      <c r="O18" s="264"/>
      <c r="P18" s="894"/>
      <c r="Q18" s="352"/>
      <c r="S18" s="353">
        <f>J18</f>
        <v>0</v>
      </c>
      <c r="T18" s="354">
        <f t="shared" si="4"/>
        <v>0</v>
      </c>
      <c r="U18" s="355" t="s">
        <v>285</v>
      </c>
      <c r="V18" s="354">
        <f>AHSP!F126</f>
        <v>480000</v>
      </c>
      <c r="W18" s="356">
        <f>V18*T18*S18</f>
        <v>0</v>
      </c>
      <c r="AA18" s="359"/>
    </row>
    <row r="19" spans="1:27" s="895" customFormat="1" ht="15" customHeight="1" x14ac:dyDescent="0.25">
      <c r="A19" s="904"/>
      <c r="B19" s="378"/>
      <c r="C19" s="339">
        <v>4</v>
      </c>
      <c r="D19" s="350" t="s">
        <v>586</v>
      </c>
      <c r="E19" s="350" t="s">
        <v>547</v>
      </c>
      <c r="F19" s="340" t="s">
        <v>496</v>
      </c>
      <c r="G19" s="278" t="s">
        <v>87</v>
      </c>
      <c r="H19" s="278">
        <v>0</v>
      </c>
      <c r="I19" s="278">
        <v>0.75</v>
      </c>
      <c r="J19" s="267">
        <v>3</v>
      </c>
      <c r="K19" s="267">
        <v>8</v>
      </c>
      <c r="L19" s="266"/>
      <c r="M19" s="266"/>
      <c r="N19" s="266"/>
      <c r="O19" s="266"/>
      <c r="P19" s="894"/>
      <c r="Q19" s="352"/>
      <c r="S19" s="353">
        <f>J19</f>
        <v>3</v>
      </c>
      <c r="T19" s="354">
        <f t="shared" si="4"/>
        <v>8</v>
      </c>
      <c r="U19" s="355" t="s">
        <v>285</v>
      </c>
      <c r="V19" s="354">
        <f>AHSP!F142</f>
        <v>98800</v>
      </c>
      <c r="W19" s="358">
        <f t="shared" ref="W19" si="6">V19*T19*S19</f>
        <v>2371200</v>
      </c>
      <c r="X19" s="359"/>
      <c r="Y19" s="359"/>
      <c r="Z19" s="359"/>
      <c r="AA19" s="359"/>
    </row>
    <row r="20" spans="1:27" s="895" customFormat="1" ht="15" customHeight="1" x14ac:dyDescent="0.25">
      <c r="A20" s="904"/>
      <c r="B20" s="899"/>
      <c r="C20" s="898"/>
      <c r="D20" s="350"/>
      <c r="E20" s="350"/>
      <c r="F20" s="340"/>
      <c r="G20" s="278"/>
      <c r="H20" s="278"/>
      <c r="I20" s="278"/>
      <c r="J20" s="263"/>
      <c r="K20" s="263"/>
      <c r="L20" s="266"/>
      <c r="M20" s="266"/>
      <c r="N20" s="266"/>
      <c r="O20" s="910"/>
      <c r="P20" s="894"/>
      <c r="Q20" s="352"/>
      <c r="S20" s="353"/>
      <c r="T20" s="354"/>
      <c r="U20" s="355"/>
      <c r="V20" s="354"/>
      <c r="W20" s="358"/>
      <c r="X20" s="359"/>
      <c r="Y20" s="359"/>
      <c r="Z20" s="359"/>
      <c r="AA20" s="359"/>
    </row>
    <row r="21" spans="1:27" s="895" customFormat="1" ht="15.75" x14ac:dyDescent="0.25">
      <c r="A21" s="904"/>
      <c r="B21" s="382" t="s">
        <v>495</v>
      </c>
      <c r="C21" s="911" t="s">
        <v>145</v>
      </c>
      <c r="D21" s="912"/>
      <c r="E21" s="339"/>
      <c r="F21" s="340"/>
      <c r="G21" s="265"/>
      <c r="H21" s="265"/>
      <c r="I21" s="265"/>
      <c r="J21" s="266"/>
      <c r="K21" s="266"/>
      <c r="L21" s="266"/>
      <c r="M21" s="266"/>
      <c r="N21" s="266"/>
      <c r="O21" s="266"/>
      <c r="P21" s="894"/>
      <c r="Q21" s="352"/>
      <c r="R21" s="895" t="b">
        <v>1</v>
      </c>
      <c r="S21" s="353"/>
      <c r="T21" s="354"/>
      <c r="U21" s="354"/>
      <c r="V21" s="354"/>
      <c r="W21" s="358"/>
      <c r="X21" s="359"/>
      <c r="Y21" s="359"/>
      <c r="Z21" s="359"/>
      <c r="AA21" s="359"/>
    </row>
    <row r="22" spans="1:27" s="895" customFormat="1" ht="15.75" x14ac:dyDescent="0.25">
      <c r="A22" s="897"/>
      <c r="B22" s="378"/>
      <c r="C22" s="913">
        <v>1</v>
      </c>
      <c r="D22" s="914" t="s">
        <v>322</v>
      </c>
      <c r="E22" s="339"/>
      <c r="F22" s="340"/>
      <c r="G22" s="915"/>
      <c r="H22" s="915"/>
      <c r="I22" s="915"/>
      <c r="J22" s="266">
        <v>12</v>
      </c>
      <c r="K22" s="916"/>
      <c r="L22" s="916"/>
      <c r="M22" s="916"/>
      <c r="N22" s="916"/>
      <c r="O22" s="916"/>
      <c r="P22" s="917"/>
      <c r="Q22" s="918" t="b">
        <v>1</v>
      </c>
      <c r="R22" s="266">
        <v>1</v>
      </c>
      <c r="S22" s="530">
        <f t="shared" ref="S22:S24" si="7">J22</f>
        <v>12</v>
      </c>
      <c r="T22" s="527">
        <f>R22</f>
        <v>1</v>
      </c>
      <c r="U22" s="531" t="s">
        <v>196</v>
      </c>
      <c r="V22" s="532">
        <f>AHSP!F161</f>
        <v>29710000</v>
      </c>
      <c r="W22" s="533">
        <f>V22*T22*S22</f>
        <v>356520000</v>
      </c>
      <c r="X22" s="359"/>
      <c r="Y22" s="359"/>
      <c r="Z22" s="359"/>
      <c r="AA22" s="359"/>
    </row>
    <row r="23" spans="1:27" s="895" customFormat="1" ht="15.75" x14ac:dyDescent="0.25">
      <c r="A23" s="897"/>
      <c r="B23" s="378"/>
      <c r="C23" s="913">
        <v>2</v>
      </c>
      <c r="D23" s="914" t="s">
        <v>553</v>
      </c>
      <c r="E23" s="339"/>
      <c r="F23" s="340"/>
      <c r="G23" s="266">
        <v>3</v>
      </c>
      <c r="H23" s="263">
        <v>3</v>
      </c>
      <c r="I23" s="266">
        <v>3</v>
      </c>
      <c r="J23" s="266">
        <v>365</v>
      </c>
      <c r="K23" s="916"/>
      <c r="L23" s="916"/>
      <c r="M23" s="916"/>
      <c r="N23" s="916"/>
      <c r="O23" s="916"/>
      <c r="P23" s="917"/>
      <c r="Q23" s="918"/>
      <c r="R23" s="266">
        <v>1</v>
      </c>
      <c r="S23" s="530">
        <f t="shared" si="7"/>
        <v>365</v>
      </c>
      <c r="T23" s="527">
        <f>R23</f>
        <v>1</v>
      </c>
      <c r="U23" s="531" t="s">
        <v>196</v>
      </c>
      <c r="V23" s="532">
        <f>AHSP!F176</f>
        <v>371332.72727272729</v>
      </c>
      <c r="W23" s="533">
        <f>V23*T23*S23</f>
        <v>135536445.45454547</v>
      </c>
      <c r="X23" s="359"/>
      <c r="Y23" s="359"/>
      <c r="Z23" s="359"/>
      <c r="AA23" s="359"/>
    </row>
    <row r="24" spans="1:27" s="895" customFormat="1" ht="15.75" x14ac:dyDescent="0.25">
      <c r="A24" s="897"/>
      <c r="B24" s="378"/>
      <c r="C24" s="339">
        <v>3</v>
      </c>
      <c r="D24" s="350" t="s">
        <v>273</v>
      </c>
      <c r="E24" s="339"/>
      <c r="F24" s="340"/>
      <c r="G24" s="266">
        <v>3</v>
      </c>
      <c r="H24" s="263">
        <v>3</v>
      </c>
      <c r="I24" s="266">
        <v>3</v>
      </c>
      <c r="J24" s="266">
        <v>90</v>
      </c>
      <c r="K24" s="916"/>
      <c r="L24" s="266"/>
      <c r="M24" s="266"/>
      <c r="N24" s="266"/>
      <c r="O24" s="266"/>
      <c r="P24" s="894"/>
      <c r="Q24" s="919" t="b">
        <v>1</v>
      </c>
      <c r="R24" s="266">
        <v>1</v>
      </c>
      <c r="S24" s="354">
        <f t="shared" si="7"/>
        <v>90</v>
      </c>
      <c r="T24" s="527">
        <f>R24</f>
        <v>1</v>
      </c>
      <c r="U24" s="354" t="s">
        <v>393</v>
      </c>
      <c r="V24" s="390">
        <f>AHSP!F191</f>
        <v>16355378.181818182</v>
      </c>
      <c r="W24" s="528">
        <f>V24*T24*S24</f>
        <v>1471984036.3636363</v>
      </c>
      <c r="X24" s="359"/>
      <c r="Y24" s="359"/>
      <c r="Z24" s="359"/>
      <c r="AA24" s="359"/>
    </row>
    <row r="25" spans="1:27" s="895" customFormat="1" ht="15" customHeight="1" x14ac:dyDescent="0.25">
      <c r="A25" s="897"/>
      <c r="B25" s="378"/>
      <c r="C25" s="339">
        <v>4</v>
      </c>
      <c r="D25" s="378" t="s">
        <v>147</v>
      </c>
      <c r="E25" s="339"/>
      <c r="F25" s="340"/>
      <c r="G25" s="266"/>
      <c r="H25" s="265"/>
      <c r="I25" s="265"/>
      <c r="J25" s="266">
        <v>12</v>
      </c>
      <c r="K25" s="916"/>
      <c r="L25" s="266"/>
      <c r="M25" s="266"/>
      <c r="N25" s="266"/>
      <c r="O25" s="266"/>
      <c r="P25" s="894"/>
      <c r="Q25" s="919" t="b">
        <v>1</v>
      </c>
      <c r="R25" s="266">
        <v>1</v>
      </c>
      <c r="S25" s="354">
        <f>J25</f>
        <v>12</v>
      </c>
      <c r="T25" s="527">
        <f>R25</f>
        <v>1</v>
      </c>
      <c r="U25" s="354" t="s">
        <v>196</v>
      </c>
      <c r="V25" s="390">
        <f>AHSP!F209</f>
        <v>45219000</v>
      </c>
      <c r="W25" s="528">
        <f t="shared" ref="W25:W31" si="8">V25*T25*S25</f>
        <v>542628000</v>
      </c>
      <c r="X25" s="359"/>
      <c r="Y25" s="359"/>
      <c r="Z25" s="359"/>
      <c r="AA25" s="359"/>
    </row>
    <row r="26" spans="1:27" s="895" customFormat="1" ht="15" customHeight="1" x14ac:dyDescent="0.25">
      <c r="A26" s="897"/>
      <c r="B26" s="378"/>
      <c r="C26" s="339">
        <v>5</v>
      </c>
      <c r="D26" s="378" t="s">
        <v>148</v>
      </c>
      <c r="E26" s="339"/>
      <c r="F26" s="340"/>
      <c r="G26" s="266"/>
      <c r="H26" s="265"/>
      <c r="I26" s="265"/>
      <c r="J26" s="266">
        <v>12</v>
      </c>
      <c r="K26" s="916"/>
      <c r="L26" s="266"/>
      <c r="M26" s="266"/>
      <c r="N26" s="266"/>
      <c r="O26" s="266"/>
      <c r="P26" s="894"/>
      <c r="Q26" s="919" t="b">
        <v>1</v>
      </c>
      <c r="R26" s="266">
        <v>1</v>
      </c>
      <c r="S26" s="354">
        <f>J26</f>
        <v>12</v>
      </c>
      <c r="T26" s="527">
        <f>R26</f>
        <v>1</v>
      </c>
      <c r="U26" s="354" t="s">
        <v>196</v>
      </c>
      <c r="V26" s="390">
        <f>AHSP!F223</f>
        <v>120000</v>
      </c>
      <c r="W26" s="528">
        <f t="shared" si="8"/>
        <v>1440000</v>
      </c>
      <c r="X26" s="359"/>
      <c r="Y26" s="359"/>
      <c r="Z26" s="359"/>
      <c r="AA26" s="359"/>
    </row>
    <row r="27" spans="1:27" s="895" customFormat="1" ht="15" customHeight="1" x14ac:dyDescent="0.25">
      <c r="A27" s="897"/>
      <c r="B27" s="378"/>
      <c r="C27" s="339"/>
      <c r="D27" s="378"/>
      <c r="E27" s="339"/>
      <c r="F27" s="340"/>
      <c r="G27" s="266"/>
      <c r="H27" s="265"/>
      <c r="I27" s="265"/>
      <c r="J27" s="266"/>
      <c r="K27" s="266"/>
      <c r="L27" s="266"/>
      <c r="M27" s="266"/>
      <c r="N27" s="266"/>
      <c r="O27" s="266"/>
      <c r="P27" s="894"/>
      <c r="Q27" s="919"/>
      <c r="R27" s="378"/>
      <c r="S27" s="354"/>
      <c r="T27" s="354"/>
      <c r="U27" s="354"/>
      <c r="V27" s="390"/>
      <c r="W27" s="528"/>
      <c r="X27" s="359"/>
      <c r="Y27" s="359"/>
      <c r="Z27" s="359"/>
      <c r="AA27" s="359"/>
    </row>
    <row r="28" spans="1:27" s="921" customFormat="1" ht="15" customHeight="1" x14ac:dyDescent="0.25">
      <c r="A28" s="904"/>
      <c r="B28" s="382" t="s">
        <v>496</v>
      </c>
      <c r="C28" s="911" t="s">
        <v>447</v>
      </c>
      <c r="D28" s="912"/>
      <c r="E28" s="343"/>
      <c r="F28" s="360"/>
      <c r="G28" s="286"/>
      <c r="H28" s="289"/>
      <c r="I28" s="289"/>
      <c r="J28" s="286"/>
      <c r="K28" s="286"/>
      <c r="L28" s="286"/>
      <c r="M28" s="286"/>
      <c r="N28" s="286"/>
      <c r="O28" s="286"/>
      <c r="P28" s="903"/>
      <c r="Q28" s="920"/>
      <c r="R28" s="382"/>
      <c r="S28" s="372"/>
      <c r="T28" s="372"/>
      <c r="U28" s="372"/>
      <c r="V28" s="534"/>
      <c r="W28" s="535"/>
      <c r="X28" s="375"/>
      <c r="Y28" s="375"/>
      <c r="Z28" s="375"/>
      <c r="AA28" s="375"/>
    </row>
    <row r="29" spans="1:27" s="895" customFormat="1" ht="15.75" x14ac:dyDescent="0.25">
      <c r="A29" s="897"/>
      <c r="B29" s="378"/>
      <c r="C29" s="339">
        <v>1</v>
      </c>
      <c r="D29" s="378" t="s">
        <v>323</v>
      </c>
      <c r="E29" s="339"/>
      <c r="F29" s="340"/>
      <c r="G29" s="266">
        <v>15.7</v>
      </c>
      <c r="H29" s="265"/>
      <c r="I29" s="265"/>
      <c r="J29" s="266">
        <v>4</v>
      </c>
      <c r="L29" s="266"/>
      <c r="M29" s="266"/>
      <c r="N29" s="266"/>
      <c r="O29" s="266"/>
      <c r="P29" s="894"/>
      <c r="Q29" s="919" t="b">
        <v>1</v>
      </c>
      <c r="R29" s="266">
        <v>1</v>
      </c>
      <c r="S29" s="354">
        <f>J29</f>
        <v>4</v>
      </c>
      <c r="T29" s="527">
        <f>R29</f>
        <v>1</v>
      </c>
      <c r="U29" s="354" t="s">
        <v>196</v>
      </c>
      <c r="V29" s="390">
        <f>AHSP!F240</f>
        <v>1149516</v>
      </c>
      <c r="W29" s="528">
        <f>V29*T29*S29</f>
        <v>4598064</v>
      </c>
      <c r="X29" s="359"/>
      <c r="Y29" s="359"/>
      <c r="Z29" s="359"/>
      <c r="AA29" s="359"/>
    </row>
    <row r="30" spans="1:27" s="895" customFormat="1" ht="15.75" x14ac:dyDescent="0.25">
      <c r="A30" s="897"/>
      <c r="B30" s="378"/>
      <c r="C30" s="339">
        <v>2</v>
      </c>
      <c r="D30" s="350" t="s">
        <v>149</v>
      </c>
      <c r="E30" s="339"/>
      <c r="F30" s="340"/>
      <c r="G30" s="266">
        <v>81</v>
      </c>
      <c r="H30" s="265"/>
      <c r="I30" s="265"/>
      <c r="J30" s="266">
        <v>12</v>
      </c>
      <c r="L30" s="266"/>
      <c r="M30" s="266"/>
      <c r="N30" s="266"/>
      <c r="O30" s="266"/>
      <c r="P30" s="894"/>
      <c r="Q30" s="919" t="b">
        <v>1</v>
      </c>
      <c r="R30" s="266">
        <v>1</v>
      </c>
      <c r="S30" s="354">
        <f>J30</f>
        <v>12</v>
      </c>
      <c r="T30" s="527">
        <f>R30</f>
        <v>1</v>
      </c>
      <c r="U30" s="354" t="s">
        <v>196</v>
      </c>
      <c r="V30" s="390">
        <f>AHSP!F257</f>
        <v>1196140</v>
      </c>
      <c r="W30" s="528">
        <f t="shared" si="8"/>
        <v>14353680</v>
      </c>
      <c r="X30" s="359"/>
      <c r="Y30" s="359"/>
      <c r="Z30" s="359"/>
      <c r="AA30" s="359"/>
    </row>
    <row r="31" spans="1:27" s="895" customFormat="1" ht="15.75" x14ac:dyDescent="0.25">
      <c r="A31" s="922"/>
      <c r="B31" s="923"/>
      <c r="C31" s="913">
        <v>3</v>
      </c>
      <c r="D31" s="350" t="s">
        <v>272</v>
      </c>
      <c r="E31" s="339"/>
      <c r="F31" s="340"/>
      <c r="G31" s="924"/>
      <c r="H31" s="924"/>
      <c r="I31" s="924"/>
      <c r="J31" s="266">
        <v>2</v>
      </c>
      <c r="L31" s="266"/>
      <c r="M31" s="266"/>
      <c r="N31" s="266"/>
      <c r="O31" s="266"/>
      <c r="P31" s="894"/>
      <c r="Q31" s="919" t="b">
        <v>1</v>
      </c>
      <c r="R31" s="266">
        <v>1</v>
      </c>
      <c r="S31" s="354">
        <f>J31</f>
        <v>2</v>
      </c>
      <c r="T31" s="527">
        <f>R31</f>
        <v>1</v>
      </c>
      <c r="U31" s="354" t="s">
        <v>196</v>
      </c>
      <c r="V31" s="390">
        <f>AHSP!F274</f>
        <v>31000000</v>
      </c>
      <c r="W31" s="528">
        <f t="shared" si="8"/>
        <v>62000000</v>
      </c>
      <c r="X31" s="359"/>
      <c r="Y31" s="359"/>
      <c r="Z31" s="359"/>
      <c r="AA31" s="359"/>
    </row>
    <row r="32" spans="1:27" x14ac:dyDescent="0.25">
      <c r="A32" s="925"/>
      <c r="B32" s="340"/>
      <c r="C32" s="340"/>
      <c r="D32" s="340"/>
      <c r="E32" s="340"/>
      <c r="F32" s="340"/>
      <c r="G32" s="266"/>
      <c r="H32" s="266"/>
      <c r="I32" s="266"/>
      <c r="J32" s="266"/>
      <c r="K32" s="266"/>
      <c r="L32" s="266"/>
      <c r="M32" s="266"/>
      <c r="N32" s="266"/>
      <c r="O32" s="266"/>
      <c r="P32" s="926"/>
      <c r="W32" s="929"/>
    </row>
    <row r="33" spans="1:27" s="933" customFormat="1" ht="15" customHeight="1" x14ac:dyDescent="0.25">
      <c r="A33" s="930" t="s">
        <v>455</v>
      </c>
      <c r="B33" s="345" t="s">
        <v>584</v>
      </c>
      <c r="C33" s="345"/>
      <c r="D33" s="345"/>
      <c r="E33" s="345"/>
      <c r="F33" s="345"/>
      <c r="G33" s="289"/>
      <c r="H33" s="289"/>
      <c r="I33" s="289"/>
      <c r="J33" s="289"/>
      <c r="K33" s="289"/>
      <c r="L33" s="289"/>
      <c r="M33" s="289"/>
      <c r="N33" s="289"/>
      <c r="O33" s="289"/>
      <c r="P33" s="931"/>
      <c r="Q33" s="932"/>
      <c r="S33" s="371"/>
      <c r="T33" s="372"/>
      <c r="U33" s="536"/>
      <c r="V33" s="372"/>
      <c r="W33" s="374"/>
      <c r="X33" s="375"/>
      <c r="Y33" s="375"/>
      <c r="Z33" s="375"/>
      <c r="AA33" s="375"/>
    </row>
    <row r="34" spans="1:27" s="921" customFormat="1" ht="15" customHeight="1" x14ac:dyDescent="0.25">
      <c r="A34" s="934"/>
      <c r="B34" s="360" t="s">
        <v>151</v>
      </c>
      <c r="C34" s="345" t="s">
        <v>490</v>
      </c>
      <c r="D34" s="360"/>
      <c r="E34" s="360"/>
      <c r="F34" s="360"/>
      <c r="G34" s="286"/>
      <c r="H34" s="286"/>
      <c r="I34" s="286"/>
      <c r="J34" s="286"/>
      <c r="K34" s="286"/>
      <c r="L34" s="286"/>
      <c r="M34" s="286"/>
      <c r="N34" s="286"/>
      <c r="O34" s="286"/>
      <c r="P34" s="903"/>
      <c r="Q34" s="346"/>
      <c r="S34" s="371"/>
      <c r="T34" s="372"/>
      <c r="U34" s="361"/>
      <c r="V34" s="372"/>
      <c r="W34" s="374"/>
      <c r="X34" s="375"/>
      <c r="Y34" s="375"/>
      <c r="Z34" s="375"/>
      <c r="AA34" s="375"/>
    </row>
    <row r="35" spans="1:27" s="357" customFormat="1" ht="15.75" x14ac:dyDescent="0.25">
      <c r="A35" s="342"/>
      <c r="B35" s="350"/>
      <c r="C35" s="339">
        <v>1</v>
      </c>
      <c r="D35" s="350" t="s">
        <v>587</v>
      </c>
      <c r="E35" s="350" t="s">
        <v>122</v>
      </c>
      <c r="F35" s="340"/>
      <c r="G35" s="266"/>
      <c r="H35" s="266"/>
      <c r="I35" s="266"/>
      <c r="J35" s="266">
        <v>12</v>
      </c>
      <c r="K35" s="266"/>
      <c r="L35" s="267"/>
      <c r="M35" s="267"/>
      <c r="N35" s="267"/>
      <c r="O35" s="267">
        <v>200</v>
      </c>
      <c r="P35" s="268"/>
      <c r="Q35" s="352"/>
      <c r="S35" s="362">
        <f t="shared" ref="S35:S57" si="9">J35</f>
        <v>12</v>
      </c>
      <c r="T35" s="363">
        <f>O35</f>
        <v>200</v>
      </c>
      <c r="U35" s="340" t="s">
        <v>108</v>
      </c>
      <c r="V35" s="351">
        <f>AHSP!F289</f>
        <v>3600</v>
      </c>
      <c r="W35" s="356">
        <f t="shared" ref="W35:W57" si="10">V35*T35*S35</f>
        <v>8640000</v>
      </c>
      <c r="AA35" s="359"/>
    </row>
    <row r="36" spans="1:27" s="357" customFormat="1" ht="15.75" x14ac:dyDescent="0.25">
      <c r="A36" s="342"/>
      <c r="B36" s="350"/>
      <c r="C36" s="339"/>
      <c r="D36" s="350"/>
      <c r="E36" s="350" t="s">
        <v>120</v>
      </c>
      <c r="F36" s="340"/>
      <c r="G36" s="266"/>
      <c r="H36" s="266"/>
      <c r="I36" s="266"/>
      <c r="J36" s="266">
        <v>12</v>
      </c>
      <c r="K36" s="266"/>
      <c r="L36" s="267"/>
      <c r="M36" s="267"/>
      <c r="N36" s="267"/>
      <c r="O36" s="267">
        <v>200</v>
      </c>
      <c r="P36" s="268"/>
      <c r="Q36" s="352"/>
      <c r="S36" s="362">
        <f t="shared" si="9"/>
        <v>12</v>
      </c>
      <c r="T36" s="363">
        <f t="shared" ref="T36:T40" si="11">O36</f>
        <v>200</v>
      </c>
      <c r="U36" s="340" t="str">
        <f>U35</f>
        <v>m2</v>
      </c>
      <c r="V36" s="364">
        <f>V35</f>
        <v>3600</v>
      </c>
      <c r="W36" s="356">
        <f t="shared" si="10"/>
        <v>8640000</v>
      </c>
      <c r="AA36" s="359"/>
    </row>
    <row r="37" spans="1:27" s="357" customFormat="1" ht="15.75" x14ac:dyDescent="0.25">
      <c r="A37" s="342"/>
      <c r="B37" s="350"/>
      <c r="C37" s="339"/>
      <c r="D37" s="350"/>
      <c r="E37" s="350" t="s">
        <v>124</v>
      </c>
      <c r="F37" s="340"/>
      <c r="G37" s="265"/>
      <c r="H37" s="265"/>
      <c r="I37" s="265"/>
      <c r="J37" s="263"/>
      <c r="K37" s="266"/>
      <c r="L37" s="267"/>
      <c r="M37" s="267"/>
      <c r="N37" s="267"/>
      <c r="O37" s="537"/>
      <c r="P37" s="268"/>
      <c r="Q37" s="352"/>
      <c r="S37" s="362">
        <f t="shared" si="9"/>
        <v>0</v>
      </c>
      <c r="T37" s="363">
        <f t="shared" si="11"/>
        <v>0</v>
      </c>
      <c r="U37" s="340" t="str">
        <f>U36</f>
        <v>m2</v>
      </c>
      <c r="V37" s="364">
        <f>V36</f>
        <v>3600</v>
      </c>
      <c r="W37" s="356">
        <f t="shared" si="10"/>
        <v>0</v>
      </c>
      <c r="AA37" s="359"/>
    </row>
    <row r="38" spans="1:27" s="357" customFormat="1" ht="15.75" x14ac:dyDescent="0.25">
      <c r="A38" s="342"/>
      <c r="B38" s="350"/>
      <c r="C38" s="339">
        <v>2</v>
      </c>
      <c r="D38" s="350" t="s">
        <v>588</v>
      </c>
      <c r="E38" s="350" t="s">
        <v>122</v>
      </c>
      <c r="F38" s="340"/>
      <c r="G38" s="263"/>
      <c r="H38" s="271"/>
      <c r="I38" s="271"/>
      <c r="J38" s="263">
        <v>12</v>
      </c>
      <c r="K38" s="266"/>
      <c r="L38" s="935"/>
      <c r="M38" s="266"/>
      <c r="N38" s="266"/>
      <c r="O38" s="537">
        <v>100</v>
      </c>
      <c r="P38" s="894"/>
      <c r="Q38" s="352"/>
      <c r="S38" s="362">
        <f t="shared" si="9"/>
        <v>12</v>
      </c>
      <c r="T38" s="363">
        <f t="shared" si="11"/>
        <v>100</v>
      </c>
      <c r="U38" s="340" t="s">
        <v>108</v>
      </c>
      <c r="V38" s="351">
        <f>V37</f>
        <v>3600</v>
      </c>
      <c r="W38" s="356">
        <f t="shared" si="10"/>
        <v>4320000</v>
      </c>
      <c r="AA38" s="359"/>
    </row>
    <row r="39" spans="1:27" s="357" customFormat="1" ht="15.75" x14ac:dyDescent="0.25">
      <c r="A39" s="342"/>
      <c r="B39" s="350"/>
      <c r="C39" s="339"/>
      <c r="D39" s="350"/>
      <c r="E39" s="350" t="s">
        <v>120</v>
      </c>
      <c r="F39" s="340"/>
      <c r="G39" s="263"/>
      <c r="H39" s="271"/>
      <c r="I39" s="271"/>
      <c r="J39" s="263">
        <v>12</v>
      </c>
      <c r="K39" s="266"/>
      <c r="L39" s="266"/>
      <c r="M39" s="266"/>
      <c r="N39" s="266"/>
      <c r="O39" s="537">
        <v>100</v>
      </c>
      <c r="P39" s="894"/>
      <c r="Q39" s="352"/>
      <c r="S39" s="362">
        <f t="shared" si="9"/>
        <v>12</v>
      </c>
      <c r="T39" s="363">
        <f t="shared" si="11"/>
        <v>100</v>
      </c>
      <c r="U39" s="340" t="str">
        <f>U38</f>
        <v>m2</v>
      </c>
      <c r="V39" s="364">
        <f>V38</f>
        <v>3600</v>
      </c>
      <c r="W39" s="356">
        <f t="shared" si="10"/>
        <v>4320000</v>
      </c>
      <c r="AA39" s="359"/>
    </row>
    <row r="40" spans="1:27" s="357" customFormat="1" ht="15.75" x14ac:dyDescent="0.25">
      <c r="A40" s="342"/>
      <c r="B40" s="350"/>
      <c r="C40" s="339"/>
      <c r="D40" s="350"/>
      <c r="E40" s="350" t="s">
        <v>124</v>
      </c>
      <c r="F40" s="340"/>
      <c r="G40" s="263"/>
      <c r="H40" s="271"/>
      <c r="I40" s="271"/>
      <c r="J40" s="263">
        <v>12</v>
      </c>
      <c r="K40" s="266"/>
      <c r="L40" s="266"/>
      <c r="M40" s="266"/>
      <c r="N40" s="266"/>
      <c r="O40" s="537">
        <v>100</v>
      </c>
      <c r="P40" s="894"/>
      <c r="Q40" s="352"/>
      <c r="S40" s="362">
        <f t="shared" si="9"/>
        <v>12</v>
      </c>
      <c r="T40" s="363">
        <f t="shared" si="11"/>
        <v>100</v>
      </c>
      <c r="U40" s="340" t="str">
        <f>U39</f>
        <v>m2</v>
      </c>
      <c r="V40" s="364">
        <f>V39</f>
        <v>3600</v>
      </c>
      <c r="W40" s="356">
        <f t="shared" si="10"/>
        <v>4320000</v>
      </c>
      <c r="AA40" s="359"/>
    </row>
    <row r="41" spans="1:27" s="357" customFormat="1" ht="15.75" x14ac:dyDescent="0.25">
      <c r="A41" s="342"/>
      <c r="B41" s="350"/>
      <c r="C41" s="339"/>
      <c r="D41" s="350"/>
      <c r="E41" s="350"/>
      <c r="F41" s="340"/>
      <c r="G41" s="263"/>
      <c r="H41" s="271"/>
      <c r="I41" s="271"/>
      <c r="J41" s="263"/>
      <c r="K41" s="266"/>
      <c r="L41" s="266"/>
      <c r="M41" s="266"/>
      <c r="N41" s="936"/>
      <c r="O41" s="937"/>
      <c r="P41" s="938"/>
      <c r="Q41" s="352"/>
      <c r="S41" s="362"/>
      <c r="T41" s="363"/>
      <c r="U41" s="340"/>
      <c r="V41" s="364"/>
      <c r="W41" s="356"/>
    </row>
    <row r="42" spans="1:27" s="347" customFormat="1" ht="15.75" x14ac:dyDescent="0.25">
      <c r="A42" s="342"/>
      <c r="B42" s="365" t="s">
        <v>498</v>
      </c>
      <c r="C42" s="365" t="s">
        <v>489</v>
      </c>
      <c r="D42" s="365"/>
      <c r="E42" s="365"/>
      <c r="F42" s="360"/>
      <c r="G42" s="287"/>
      <c r="H42" s="290"/>
      <c r="I42" s="290"/>
      <c r="J42" s="287"/>
      <c r="K42" s="286"/>
      <c r="L42" s="286"/>
      <c r="M42" s="286"/>
      <c r="N42" s="939"/>
      <c r="O42" s="940"/>
      <c r="P42" s="941"/>
      <c r="Q42" s="346"/>
      <c r="S42" s="366"/>
      <c r="T42" s="367"/>
      <c r="U42" s="360"/>
      <c r="V42" s="368"/>
      <c r="W42" s="369"/>
    </row>
    <row r="43" spans="1:27" s="357" customFormat="1" ht="15.75" x14ac:dyDescent="0.25">
      <c r="A43" s="342"/>
      <c r="B43" s="350"/>
      <c r="C43" s="339">
        <v>1</v>
      </c>
      <c r="D43" s="350" t="s">
        <v>587</v>
      </c>
      <c r="E43" s="350" t="s">
        <v>118</v>
      </c>
      <c r="F43" s="340" t="str">
        <f>AHSP!A292</f>
        <v>P.2</v>
      </c>
      <c r="G43" s="265"/>
      <c r="H43" s="265"/>
      <c r="I43" s="265"/>
      <c r="J43" s="266">
        <v>12</v>
      </c>
      <c r="K43" s="266"/>
      <c r="L43" s="267"/>
      <c r="M43" s="267"/>
      <c r="N43" s="269"/>
      <c r="O43" s="267">
        <v>100</v>
      </c>
      <c r="P43" s="270"/>
      <c r="Q43" s="352"/>
      <c r="S43" s="362">
        <f t="shared" si="9"/>
        <v>12</v>
      </c>
      <c r="T43" s="363">
        <f t="shared" ref="T43:T44" si="12">O43</f>
        <v>100</v>
      </c>
      <c r="U43" s="340" t="str">
        <f>U37</f>
        <v>m2</v>
      </c>
      <c r="V43" s="364">
        <f>IF(T43=0,0,AHSP!F306)</f>
        <v>1670</v>
      </c>
      <c r="W43" s="356">
        <f t="shared" si="10"/>
        <v>2004000</v>
      </c>
      <c r="AA43" s="359"/>
    </row>
    <row r="44" spans="1:27" s="357" customFormat="1" ht="15.75" x14ac:dyDescent="0.25">
      <c r="A44" s="342"/>
      <c r="B44" s="350"/>
      <c r="C44" s="339"/>
      <c r="D44" s="350"/>
      <c r="E44" s="350" t="s">
        <v>120</v>
      </c>
      <c r="F44" s="340" t="str">
        <f>F43</f>
        <v>P.2</v>
      </c>
      <c r="G44" s="265"/>
      <c r="H44" s="265"/>
      <c r="I44" s="265"/>
      <c r="J44" s="263">
        <v>12</v>
      </c>
      <c r="K44" s="266"/>
      <c r="L44" s="267"/>
      <c r="M44" s="267"/>
      <c r="N44" s="269"/>
      <c r="O44" s="267">
        <v>100</v>
      </c>
      <c r="P44" s="270"/>
      <c r="Q44" s="352"/>
      <c r="S44" s="362">
        <f t="shared" si="9"/>
        <v>12</v>
      </c>
      <c r="T44" s="363">
        <f t="shared" si="12"/>
        <v>100</v>
      </c>
      <c r="U44" s="340" t="str">
        <f t="shared" ref="U44" si="13">U43</f>
        <v>m2</v>
      </c>
      <c r="V44" s="364">
        <f>V43</f>
        <v>1670</v>
      </c>
      <c r="W44" s="356">
        <f t="shared" si="10"/>
        <v>2004000</v>
      </c>
      <c r="AA44" s="359"/>
    </row>
    <row r="45" spans="1:27" s="357" customFormat="1" ht="15.75" x14ac:dyDescent="0.25">
      <c r="A45" s="342"/>
      <c r="B45" s="350"/>
      <c r="C45" s="339">
        <v>2</v>
      </c>
      <c r="D45" s="350" t="s">
        <v>588</v>
      </c>
      <c r="E45" s="350" t="s">
        <v>118</v>
      </c>
      <c r="F45" s="340" t="str">
        <f>AHSP!A292</f>
        <v>P.2</v>
      </c>
      <c r="G45" s="263"/>
      <c r="H45" s="271"/>
      <c r="I45" s="271"/>
      <c r="J45" s="263">
        <v>12</v>
      </c>
      <c r="K45" s="266"/>
      <c r="L45" s="266"/>
      <c r="M45" s="266"/>
      <c r="N45" s="936"/>
      <c r="O45" s="263">
        <v>100</v>
      </c>
      <c r="P45" s="938"/>
      <c r="Q45" s="352"/>
      <c r="S45" s="362">
        <f t="shared" si="9"/>
        <v>12</v>
      </c>
      <c r="T45" s="363">
        <f t="shared" ref="T45:T46" si="14">O45</f>
        <v>100</v>
      </c>
      <c r="U45" s="340" t="str">
        <f>U40</f>
        <v>m2</v>
      </c>
      <c r="V45" s="364">
        <f>IF(T45=0,0,AHSP!F306)</f>
        <v>1670</v>
      </c>
      <c r="W45" s="356">
        <f t="shared" si="10"/>
        <v>2004000</v>
      </c>
      <c r="AA45" s="359"/>
    </row>
    <row r="46" spans="1:27" s="357" customFormat="1" ht="15.75" x14ac:dyDescent="0.25">
      <c r="A46" s="342"/>
      <c r="B46" s="350"/>
      <c r="C46" s="339"/>
      <c r="D46" s="350"/>
      <c r="E46" s="350" t="s">
        <v>120</v>
      </c>
      <c r="F46" s="340" t="str">
        <f>AHSP!A292</f>
        <v>P.2</v>
      </c>
      <c r="G46" s="263"/>
      <c r="H46" s="271"/>
      <c r="I46" s="271"/>
      <c r="J46" s="263">
        <v>12</v>
      </c>
      <c r="K46" s="266"/>
      <c r="L46" s="266"/>
      <c r="M46" s="266"/>
      <c r="N46" s="936"/>
      <c r="O46" s="263">
        <v>100</v>
      </c>
      <c r="P46" s="938"/>
      <c r="Q46" s="352"/>
      <c r="S46" s="362">
        <f t="shared" si="9"/>
        <v>12</v>
      </c>
      <c r="T46" s="363">
        <f t="shared" si="14"/>
        <v>100</v>
      </c>
      <c r="U46" s="340" t="str">
        <f t="shared" ref="U46" si="15">U45</f>
        <v>m2</v>
      </c>
      <c r="V46" s="364">
        <f>V45</f>
        <v>1670</v>
      </c>
      <c r="W46" s="356">
        <f t="shared" si="10"/>
        <v>2004000</v>
      </c>
      <c r="AA46" s="359"/>
    </row>
    <row r="47" spans="1:27" s="895" customFormat="1" ht="15.75" x14ac:dyDescent="0.25">
      <c r="A47" s="332"/>
      <c r="B47" s="378"/>
      <c r="C47" s="339">
        <v>3</v>
      </c>
      <c r="D47" s="350" t="s">
        <v>7</v>
      </c>
      <c r="E47" s="350" t="s">
        <v>7</v>
      </c>
      <c r="F47" s="908" t="str">
        <f>AHSP!A292</f>
        <v>P.2</v>
      </c>
      <c r="G47" s="924"/>
      <c r="H47" s="924"/>
      <c r="I47" s="924"/>
      <c r="J47" s="266">
        <v>12</v>
      </c>
      <c r="K47" s="266"/>
      <c r="L47" s="266"/>
      <c r="M47" s="266"/>
      <c r="N47" s="266"/>
      <c r="O47" s="267">
        <v>100</v>
      </c>
      <c r="P47" s="896"/>
      <c r="Q47" s="942"/>
      <c r="S47" s="353">
        <f t="shared" si="9"/>
        <v>12</v>
      </c>
      <c r="T47" s="354">
        <f>O47</f>
        <v>100</v>
      </c>
      <c r="U47" s="370" t="s">
        <v>108</v>
      </c>
      <c r="V47" s="354">
        <f>AHSP!F306</f>
        <v>1670</v>
      </c>
      <c r="W47" s="358">
        <f t="shared" si="10"/>
        <v>2004000</v>
      </c>
      <c r="X47" s="359"/>
      <c r="Y47" s="359"/>
      <c r="Z47" s="359"/>
      <c r="AA47" s="359"/>
    </row>
    <row r="48" spans="1:27" s="895" customFormat="1" ht="15.75" x14ac:dyDescent="0.25">
      <c r="A48" s="904"/>
      <c r="B48" s="378"/>
      <c r="C48" s="339">
        <v>4</v>
      </c>
      <c r="D48" s="350" t="s">
        <v>589</v>
      </c>
      <c r="E48" s="350" t="s">
        <v>424</v>
      </c>
      <c r="F48" s="340" t="str">
        <f>AHSP!A292</f>
        <v>P.2</v>
      </c>
      <c r="G48" s="924"/>
      <c r="H48" s="924"/>
      <c r="I48" s="924"/>
      <c r="J48" s="266">
        <v>12</v>
      </c>
      <c r="K48" s="266"/>
      <c r="L48" s="266"/>
      <c r="M48" s="266"/>
      <c r="N48" s="266"/>
      <c r="O48" s="267">
        <v>150</v>
      </c>
      <c r="P48" s="894"/>
      <c r="Q48" s="352"/>
      <c r="S48" s="353">
        <f t="shared" si="9"/>
        <v>12</v>
      </c>
      <c r="T48" s="354">
        <f>O48</f>
        <v>150</v>
      </c>
      <c r="U48" s="370" t="s">
        <v>108</v>
      </c>
      <c r="V48" s="354">
        <f>AHSP!F306</f>
        <v>1670</v>
      </c>
      <c r="W48" s="358">
        <f t="shared" si="10"/>
        <v>3006000</v>
      </c>
      <c r="X48" s="359"/>
      <c r="Y48" s="359"/>
      <c r="Z48" s="359"/>
      <c r="AA48" s="359"/>
    </row>
    <row r="49" spans="1:27" s="895" customFormat="1" ht="15.75" x14ac:dyDescent="0.25">
      <c r="A49" s="897"/>
      <c r="B49" s="350"/>
      <c r="C49" s="339">
        <v>5</v>
      </c>
      <c r="D49" s="350" t="s">
        <v>144</v>
      </c>
      <c r="E49" s="350" t="s">
        <v>144</v>
      </c>
      <c r="F49" s="340" t="str">
        <f>AHSP!A292</f>
        <v>P.2</v>
      </c>
      <c r="G49" s="924"/>
      <c r="H49" s="924"/>
      <c r="I49" s="924"/>
      <c r="J49" s="266">
        <v>12</v>
      </c>
      <c r="K49" s="266"/>
      <c r="L49" s="266"/>
      <c r="M49" s="266"/>
      <c r="N49" s="266"/>
      <c r="O49" s="266">
        <v>595</v>
      </c>
      <c r="P49" s="894"/>
      <c r="Q49" s="352"/>
      <c r="S49" s="353">
        <f t="shared" si="9"/>
        <v>12</v>
      </c>
      <c r="T49" s="354">
        <f t="shared" ref="T49:T50" si="16">O49</f>
        <v>595</v>
      </c>
      <c r="U49" s="370" t="s">
        <v>108</v>
      </c>
      <c r="V49" s="354">
        <f>AHSP!F306</f>
        <v>1670</v>
      </c>
      <c r="W49" s="358">
        <f t="shared" si="10"/>
        <v>11923800</v>
      </c>
      <c r="X49" s="359"/>
      <c r="Y49" s="359"/>
      <c r="Z49" s="359"/>
      <c r="AA49" s="359"/>
    </row>
    <row r="50" spans="1:27" s="895" customFormat="1" ht="15.75" x14ac:dyDescent="0.25">
      <c r="A50" s="897"/>
      <c r="B50" s="378"/>
      <c r="C50" s="339"/>
      <c r="D50" s="378"/>
      <c r="E50" s="350" t="s">
        <v>124</v>
      </c>
      <c r="F50" s="340" t="str">
        <f>AHSP!A292</f>
        <v>P.2</v>
      </c>
      <c r="G50" s="924"/>
      <c r="H50" s="924"/>
      <c r="I50" s="924"/>
      <c r="J50" s="266">
        <v>12</v>
      </c>
      <c r="K50" s="266"/>
      <c r="L50" s="266"/>
      <c r="M50" s="266"/>
      <c r="N50" s="266"/>
      <c r="O50" s="266">
        <v>100</v>
      </c>
      <c r="P50" s="894"/>
      <c r="Q50" s="352"/>
      <c r="S50" s="353">
        <f t="shared" si="9"/>
        <v>12</v>
      </c>
      <c r="T50" s="354">
        <f t="shared" si="16"/>
        <v>100</v>
      </c>
      <c r="U50" s="370" t="s">
        <v>108</v>
      </c>
      <c r="V50" s="354">
        <f>V49</f>
        <v>1670</v>
      </c>
      <c r="W50" s="358">
        <f t="shared" si="10"/>
        <v>2004000</v>
      </c>
      <c r="X50" s="359"/>
      <c r="Y50" s="359"/>
      <c r="Z50" s="359"/>
      <c r="AA50" s="359"/>
    </row>
    <row r="51" spans="1:27" s="895" customFormat="1" ht="15.75" x14ac:dyDescent="0.25">
      <c r="A51" s="897"/>
      <c r="B51" s="378"/>
      <c r="C51" s="339"/>
      <c r="D51" s="378"/>
      <c r="E51" s="350"/>
      <c r="F51" s="340"/>
      <c r="G51" s="924"/>
      <c r="H51" s="924"/>
      <c r="I51" s="924"/>
      <c r="J51" s="266"/>
      <c r="K51" s="266"/>
      <c r="L51" s="266"/>
      <c r="M51" s="266"/>
      <c r="N51" s="936"/>
      <c r="O51" s="266"/>
      <c r="P51" s="938"/>
      <c r="Q51" s="352"/>
      <c r="S51" s="353"/>
      <c r="T51" s="354"/>
      <c r="U51" s="370"/>
      <c r="V51" s="354"/>
      <c r="W51" s="358"/>
      <c r="X51" s="359"/>
      <c r="Y51" s="359"/>
      <c r="Z51" s="359"/>
      <c r="AA51" s="359"/>
    </row>
    <row r="52" spans="1:27" s="921" customFormat="1" ht="15.75" x14ac:dyDescent="0.25">
      <c r="A52" s="904"/>
      <c r="B52" s="365" t="s">
        <v>499</v>
      </c>
      <c r="C52" s="365" t="s">
        <v>593</v>
      </c>
      <c r="D52" s="382"/>
      <c r="E52" s="365"/>
      <c r="F52" s="360"/>
      <c r="G52" s="291"/>
      <c r="H52" s="291"/>
      <c r="I52" s="291"/>
      <c r="J52" s="286"/>
      <c r="K52" s="286"/>
      <c r="L52" s="286"/>
      <c r="M52" s="286"/>
      <c r="N52" s="939"/>
      <c r="O52" s="286"/>
      <c r="P52" s="941"/>
      <c r="Q52" s="346"/>
      <c r="S52" s="371"/>
      <c r="T52" s="372"/>
      <c r="U52" s="373"/>
      <c r="V52" s="372"/>
      <c r="W52" s="374"/>
      <c r="X52" s="375"/>
      <c r="Y52" s="375"/>
      <c r="Z52" s="375"/>
      <c r="AA52" s="375"/>
    </row>
    <row r="53" spans="1:27" s="357" customFormat="1" ht="15.75" x14ac:dyDescent="0.25">
      <c r="A53" s="342"/>
      <c r="C53" s="339">
        <v>1</v>
      </c>
      <c r="D53" s="350" t="s">
        <v>590</v>
      </c>
      <c r="E53" s="350" t="s">
        <v>124</v>
      </c>
      <c r="F53" s="340" t="s">
        <v>499</v>
      </c>
      <c r="G53" s="265"/>
      <c r="H53" s="265"/>
      <c r="I53" s="265"/>
      <c r="J53" s="266">
        <v>2</v>
      </c>
      <c r="K53" s="266"/>
      <c r="L53" s="267"/>
      <c r="M53" s="267"/>
      <c r="N53" s="538"/>
      <c r="O53" s="267"/>
      <c r="P53" s="270">
        <v>800</v>
      </c>
      <c r="Q53" s="352"/>
      <c r="S53" s="362">
        <f t="shared" si="9"/>
        <v>2</v>
      </c>
      <c r="T53" s="363">
        <f>P53</f>
        <v>800</v>
      </c>
      <c r="U53" s="340" t="s">
        <v>46</v>
      </c>
      <c r="V53" s="354">
        <f>IF(T53=0,0,AHSP!F322)</f>
        <v>46109.69999999999</v>
      </c>
      <c r="W53" s="356">
        <f t="shared" si="10"/>
        <v>73775519.999999985</v>
      </c>
      <c r="AA53" s="359"/>
    </row>
    <row r="54" spans="1:27" s="357" customFormat="1" ht="15.75" x14ac:dyDescent="0.25">
      <c r="A54" s="342"/>
      <c r="B54" s="350"/>
      <c r="C54" s="339">
        <v>2</v>
      </c>
      <c r="D54" s="350" t="s">
        <v>588</v>
      </c>
      <c r="E54" s="350" t="s">
        <v>124</v>
      </c>
      <c r="F54" s="340" t="s">
        <v>499</v>
      </c>
      <c r="G54" s="263"/>
      <c r="H54" s="271"/>
      <c r="I54" s="271"/>
      <c r="J54" s="266">
        <v>2</v>
      </c>
      <c r="K54" s="266"/>
      <c r="L54" s="266"/>
      <c r="M54" s="266"/>
      <c r="N54" s="936"/>
      <c r="O54" s="263"/>
      <c r="P54" s="539">
        <v>200</v>
      </c>
      <c r="Q54" s="352"/>
      <c r="S54" s="362">
        <f t="shared" si="9"/>
        <v>2</v>
      </c>
      <c r="T54" s="363">
        <f>P54</f>
        <v>200</v>
      </c>
      <c r="U54" s="340" t="s">
        <v>46</v>
      </c>
      <c r="V54" s="354">
        <f>IF(T54=0,0,AHSP!F322)</f>
        <v>46109.69999999999</v>
      </c>
      <c r="W54" s="356">
        <f t="shared" si="10"/>
        <v>18443879.999999996</v>
      </c>
      <c r="AA54" s="359"/>
    </row>
    <row r="55" spans="1:27" s="895" customFormat="1" ht="15.75" x14ac:dyDescent="0.25">
      <c r="A55" s="332"/>
      <c r="B55" s="378"/>
      <c r="C55" s="339">
        <v>3</v>
      </c>
      <c r="D55" s="378" t="s">
        <v>591</v>
      </c>
      <c r="E55" s="378" t="s">
        <v>124</v>
      </c>
      <c r="F55" s="340" t="s">
        <v>499</v>
      </c>
      <c r="G55" s="924"/>
      <c r="H55" s="924"/>
      <c r="I55" s="924"/>
      <c r="J55" s="266">
        <v>2</v>
      </c>
      <c r="K55" s="266"/>
      <c r="L55" s="266"/>
      <c r="M55" s="266"/>
      <c r="N55" s="266"/>
      <c r="O55" s="943"/>
      <c r="P55" s="894">
        <v>250</v>
      </c>
      <c r="Q55" s="942"/>
      <c r="S55" s="353">
        <f t="shared" si="9"/>
        <v>2</v>
      </c>
      <c r="T55" s="354">
        <f>P55</f>
        <v>250</v>
      </c>
      <c r="U55" s="370" t="s">
        <v>46</v>
      </c>
      <c r="V55" s="354">
        <f>AHSP!F322</f>
        <v>46109.69999999999</v>
      </c>
      <c r="W55" s="358">
        <f t="shared" si="10"/>
        <v>23054849.999999996</v>
      </c>
      <c r="X55" s="359"/>
      <c r="Y55" s="359"/>
      <c r="Z55" s="359"/>
      <c r="AA55" s="359"/>
    </row>
    <row r="56" spans="1:27" s="895" customFormat="1" ht="15.75" x14ac:dyDescent="0.25">
      <c r="A56" s="904"/>
      <c r="B56" s="378"/>
      <c r="C56" s="339">
        <v>4</v>
      </c>
      <c r="D56" s="378" t="s">
        <v>592</v>
      </c>
      <c r="E56" s="378" t="s">
        <v>124</v>
      </c>
      <c r="F56" s="340" t="s">
        <v>499</v>
      </c>
      <c r="G56" s="924"/>
      <c r="H56" s="924"/>
      <c r="I56" s="924"/>
      <c r="J56" s="266">
        <v>2</v>
      </c>
      <c r="K56" s="266"/>
      <c r="L56" s="266"/>
      <c r="M56" s="266"/>
      <c r="N56" s="266"/>
      <c r="O56" s="943"/>
      <c r="P56" s="894">
        <v>500</v>
      </c>
      <c r="Q56" s="352"/>
      <c r="S56" s="353">
        <f t="shared" si="9"/>
        <v>2</v>
      </c>
      <c r="T56" s="354">
        <f>P56</f>
        <v>500</v>
      </c>
      <c r="U56" s="370" t="s">
        <v>46</v>
      </c>
      <c r="V56" s="354">
        <f>V55</f>
        <v>46109.69999999999</v>
      </c>
      <c r="W56" s="358">
        <f t="shared" si="10"/>
        <v>46109699.999999993</v>
      </c>
      <c r="X56" s="359"/>
      <c r="Y56" s="359"/>
      <c r="Z56" s="359"/>
      <c r="AA56" s="359"/>
    </row>
    <row r="57" spans="1:27" s="895" customFormat="1" ht="15.75" x14ac:dyDescent="0.25">
      <c r="A57" s="897"/>
      <c r="B57" s="378"/>
      <c r="C57" s="339">
        <v>5</v>
      </c>
      <c r="D57" s="378" t="s">
        <v>144</v>
      </c>
      <c r="E57" s="350" t="s">
        <v>124</v>
      </c>
      <c r="F57" s="340" t="s">
        <v>499</v>
      </c>
      <c r="G57" s="924"/>
      <c r="H57" s="924"/>
      <c r="I57" s="924"/>
      <c r="J57" s="266">
        <v>2</v>
      </c>
      <c r="K57" s="266"/>
      <c r="L57" s="266"/>
      <c r="M57" s="266"/>
      <c r="N57" s="266"/>
      <c r="O57" s="943"/>
      <c r="P57" s="894">
        <v>400</v>
      </c>
      <c r="Q57" s="352"/>
      <c r="S57" s="353">
        <f t="shared" si="9"/>
        <v>2</v>
      </c>
      <c r="T57" s="354">
        <f>P57</f>
        <v>400</v>
      </c>
      <c r="U57" s="354" t="s">
        <v>445</v>
      </c>
      <c r="V57" s="354">
        <f>AHSP!F322</f>
        <v>46109.69999999999</v>
      </c>
      <c r="W57" s="358">
        <f t="shared" si="10"/>
        <v>36887759.999999993</v>
      </c>
      <c r="X57" s="359"/>
      <c r="Y57" s="359"/>
      <c r="Z57" s="359"/>
      <c r="AA57" s="359"/>
    </row>
    <row r="58" spans="1:27" s="357" customFormat="1" ht="15.75" x14ac:dyDescent="0.25">
      <c r="A58" s="342"/>
      <c r="B58" s="333"/>
      <c r="C58" s="334"/>
      <c r="D58" s="350"/>
      <c r="E58" s="339"/>
      <c r="F58" s="351"/>
      <c r="G58" s="264"/>
      <c r="H58" s="265"/>
      <c r="I58" s="265"/>
      <c r="J58" s="264"/>
      <c r="K58" s="266"/>
      <c r="L58" s="266"/>
      <c r="M58" s="266"/>
      <c r="N58" s="266"/>
      <c r="O58" s="264"/>
      <c r="P58" s="894"/>
      <c r="Q58" s="352"/>
      <c r="S58" s="376"/>
      <c r="T58" s="341"/>
      <c r="U58" s="341"/>
      <c r="V58" s="341"/>
      <c r="W58" s="377"/>
    </row>
    <row r="59" spans="1:27" s="347" customFormat="1" ht="15.75" x14ac:dyDescent="0.25">
      <c r="A59" s="342"/>
      <c r="B59" s="365" t="s">
        <v>500</v>
      </c>
      <c r="C59" s="333" t="s">
        <v>491</v>
      </c>
      <c r="D59" s="365"/>
      <c r="E59" s="343"/>
      <c r="F59" s="344"/>
      <c r="G59" s="288"/>
      <c r="H59" s="289"/>
      <c r="I59" s="289"/>
      <c r="J59" s="288"/>
      <c r="K59" s="286"/>
      <c r="L59" s="286"/>
      <c r="M59" s="286"/>
      <c r="N59" s="939"/>
      <c r="O59" s="288"/>
      <c r="P59" s="941"/>
      <c r="Q59" s="346"/>
      <c r="S59" s="348"/>
      <c r="T59" s="345"/>
      <c r="U59" s="345"/>
      <c r="V59" s="345"/>
      <c r="W59" s="349"/>
    </row>
    <row r="60" spans="1:27" s="357" customFormat="1" ht="15.75" x14ac:dyDescent="0.25">
      <c r="A60" s="342"/>
      <c r="C60" s="339">
        <v>1</v>
      </c>
      <c r="D60" s="350" t="s">
        <v>587</v>
      </c>
      <c r="E60" s="350" t="s">
        <v>421</v>
      </c>
      <c r="F60" s="340" t="str">
        <f>AHSP!A324</f>
        <v>P.4</v>
      </c>
      <c r="G60" s="265"/>
      <c r="H60" s="265"/>
      <c r="I60" s="265"/>
      <c r="J60" s="267">
        <v>1</v>
      </c>
      <c r="K60" s="266"/>
      <c r="L60" s="267"/>
      <c r="M60" s="267"/>
      <c r="N60" s="269"/>
      <c r="O60" s="267">
        <v>595</v>
      </c>
      <c r="P60" s="270"/>
      <c r="Q60" s="352"/>
      <c r="S60" s="362">
        <f t="shared" ref="S60:S111" si="17">J60</f>
        <v>1</v>
      </c>
      <c r="T60" s="363">
        <f t="shared" ref="T60:T67" si="18">O60</f>
        <v>595</v>
      </c>
      <c r="U60" s="340" t="s">
        <v>108</v>
      </c>
      <c r="V60" s="354">
        <f>IF(T60=0,0,AHSP!F340)</f>
        <v>19727.5</v>
      </c>
      <c r="W60" s="356">
        <f t="shared" ref="W60:W111" si="19">V60*T60*S60</f>
        <v>11737862.5</v>
      </c>
      <c r="AA60" s="359"/>
    </row>
    <row r="61" spans="1:27" s="357" customFormat="1" ht="15.75" x14ac:dyDescent="0.25">
      <c r="A61" s="342"/>
      <c r="B61" s="350"/>
      <c r="C61" s="339">
        <v>2</v>
      </c>
      <c r="D61" s="350" t="s">
        <v>588</v>
      </c>
      <c r="E61" s="350" t="s">
        <v>421</v>
      </c>
      <c r="F61" s="340" t="str">
        <f>AHSP!A324</f>
        <v>P.4</v>
      </c>
      <c r="G61" s="263"/>
      <c r="H61" s="271"/>
      <c r="I61" s="271"/>
      <c r="J61" s="267">
        <v>1</v>
      </c>
      <c r="K61" s="266"/>
      <c r="L61" s="266"/>
      <c r="M61" s="266"/>
      <c r="N61" s="936"/>
      <c r="O61" s="263">
        <v>20</v>
      </c>
      <c r="P61" s="938"/>
      <c r="Q61" s="352"/>
      <c r="S61" s="362">
        <f t="shared" ref="S61:S70" si="20">J61</f>
        <v>1</v>
      </c>
      <c r="T61" s="363">
        <f t="shared" si="18"/>
        <v>20</v>
      </c>
      <c r="U61" s="340" t="s">
        <v>108</v>
      </c>
      <c r="V61" s="354">
        <f>IF(T61=0,0,AHSP!F359)</f>
        <v>27249</v>
      </c>
      <c r="W61" s="356">
        <f t="shared" ref="W61:W67" si="21">V61*T61*S61</f>
        <v>544980</v>
      </c>
      <c r="AA61" s="359"/>
    </row>
    <row r="62" spans="1:27" s="337" customFormat="1" ht="15.75" x14ac:dyDescent="0.25">
      <c r="A62" s="342"/>
      <c r="B62" s="350"/>
      <c r="C62" s="339">
        <v>3</v>
      </c>
      <c r="D62" s="350" t="s">
        <v>274</v>
      </c>
      <c r="E62" s="337" t="s">
        <v>418</v>
      </c>
      <c r="F62" s="340" t="str">
        <f>AHSP!A324</f>
        <v>P.4</v>
      </c>
      <c r="G62" s="265"/>
      <c r="H62" s="265"/>
      <c r="I62" s="265"/>
      <c r="J62" s="267">
        <v>1</v>
      </c>
      <c r="K62" s="266"/>
      <c r="L62" s="266"/>
      <c r="M62" s="266"/>
      <c r="N62" s="266"/>
      <c r="O62" s="266">
        <v>100</v>
      </c>
      <c r="P62" s="894"/>
      <c r="Q62" s="352"/>
      <c r="S62" s="353">
        <f t="shared" si="20"/>
        <v>1</v>
      </c>
      <c r="T62" s="354">
        <f t="shared" si="18"/>
        <v>100</v>
      </c>
      <c r="U62" s="340" t="s">
        <v>108</v>
      </c>
      <c r="V62" s="354">
        <f>AHSP!F340</f>
        <v>19727.5</v>
      </c>
      <c r="W62" s="356">
        <f t="shared" si="21"/>
        <v>1972750</v>
      </c>
      <c r="AA62" s="359"/>
    </row>
    <row r="63" spans="1:27" s="337" customFormat="1" ht="15.75" x14ac:dyDescent="0.25">
      <c r="A63" s="342"/>
      <c r="B63" s="350"/>
      <c r="C63" s="339"/>
      <c r="D63" s="350"/>
      <c r="E63" s="350" t="s">
        <v>420</v>
      </c>
      <c r="F63" s="340" t="str">
        <f>AHSP!A324</f>
        <v>P.4</v>
      </c>
      <c r="G63" s="265"/>
      <c r="H63" s="265"/>
      <c r="I63" s="265"/>
      <c r="J63" s="267">
        <v>1</v>
      </c>
      <c r="K63" s="266"/>
      <c r="L63" s="266"/>
      <c r="M63" s="266"/>
      <c r="N63" s="266"/>
      <c r="O63" s="266">
        <v>50</v>
      </c>
      <c r="P63" s="894"/>
      <c r="Q63" s="352"/>
      <c r="S63" s="353">
        <f t="shared" si="20"/>
        <v>1</v>
      </c>
      <c r="T63" s="354">
        <f t="shared" si="18"/>
        <v>50</v>
      </c>
      <c r="U63" s="340" t="s">
        <v>108</v>
      </c>
      <c r="V63" s="354">
        <f>V62</f>
        <v>19727.5</v>
      </c>
      <c r="W63" s="356">
        <f t="shared" si="21"/>
        <v>986375</v>
      </c>
      <c r="AA63" s="359"/>
    </row>
    <row r="64" spans="1:27" s="337" customFormat="1" ht="15.75" x14ac:dyDescent="0.25">
      <c r="A64" s="342"/>
      <c r="B64" s="350"/>
      <c r="C64" s="339"/>
      <c r="D64" s="350"/>
      <c r="E64" s="337" t="s">
        <v>419</v>
      </c>
      <c r="F64" s="340" t="str">
        <f>AHSP!A324</f>
        <v>P.4</v>
      </c>
      <c r="G64" s="265"/>
      <c r="H64" s="265"/>
      <c r="I64" s="265"/>
      <c r="J64" s="267">
        <v>1</v>
      </c>
      <c r="K64" s="266"/>
      <c r="L64" s="266"/>
      <c r="M64" s="266"/>
      <c r="N64" s="266"/>
      <c r="O64" s="263">
        <v>50</v>
      </c>
      <c r="P64" s="894"/>
      <c r="Q64" s="352"/>
      <c r="S64" s="353">
        <f t="shared" si="20"/>
        <v>1</v>
      </c>
      <c r="T64" s="354">
        <f t="shared" si="18"/>
        <v>50</v>
      </c>
      <c r="U64" s="340" t="s">
        <v>108</v>
      </c>
      <c r="V64" s="354">
        <f>V63</f>
        <v>19727.5</v>
      </c>
      <c r="W64" s="356">
        <f t="shared" si="21"/>
        <v>986375</v>
      </c>
      <c r="AA64" s="359"/>
    </row>
    <row r="65" spans="1:27" s="337" customFormat="1" ht="15.75" x14ac:dyDescent="0.25">
      <c r="A65" s="342"/>
      <c r="B65" s="350"/>
      <c r="C65" s="339"/>
      <c r="D65" s="350"/>
      <c r="E65" s="350" t="s">
        <v>128</v>
      </c>
      <c r="F65" s="340" t="str">
        <f>AHSP!A324</f>
        <v>P.4</v>
      </c>
      <c r="G65" s="265"/>
      <c r="H65" s="265"/>
      <c r="I65" s="265"/>
      <c r="J65" s="267">
        <v>1</v>
      </c>
      <c r="K65" s="266"/>
      <c r="L65" s="266"/>
      <c r="M65" s="266"/>
      <c r="N65" s="266"/>
      <c r="O65" s="266">
        <v>150</v>
      </c>
      <c r="P65" s="894"/>
      <c r="Q65" s="352"/>
      <c r="S65" s="353">
        <f t="shared" si="20"/>
        <v>1</v>
      </c>
      <c r="T65" s="354">
        <f t="shared" si="18"/>
        <v>150</v>
      </c>
      <c r="U65" s="340" t="s">
        <v>108</v>
      </c>
      <c r="V65" s="354">
        <f>V64</f>
        <v>19727.5</v>
      </c>
      <c r="W65" s="356">
        <f t="shared" si="21"/>
        <v>2959125</v>
      </c>
      <c r="AA65" s="359"/>
    </row>
    <row r="66" spans="1:27" s="337" customFormat="1" ht="15.75" x14ac:dyDescent="0.25">
      <c r="A66" s="342"/>
      <c r="B66" s="350"/>
      <c r="C66" s="339"/>
      <c r="D66" s="350"/>
      <c r="E66" s="350" t="s">
        <v>125</v>
      </c>
      <c r="F66" s="340" t="str">
        <f>AHSP!A324</f>
        <v>P.4</v>
      </c>
      <c r="G66" s="265"/>
      <c r="H66" s="265"/>
      <c r="I66" s="265"/>
      <c r="J66" s="267">
        <v>1</v>
      </c>
      <c r="K66" s="266"/>
      <c r="L66" s="266"/>
      <c r="M66" s="266"/>
      <c r="N66" s="266"/>
      <c r="O66" s="266">
        <v>30</v>
      </c>
      <c r="P66" s="894"/>
      <c r="Q66" s="352"/>
      <c r="S66" s="353">
        <f t="shared" si="20"/>
        <v>1</v>
      </c>
      <c r="T66" s="354">
        <f t="shared" si="18"/>
        <v>30</v>
      </c>
      <c r="U66" s="340" t="s">
        <v>108</v>
      </c>
      <c r="V66" s="354">
        <f>V65</f>
        <v>19727.5</v>
      </c>
      <c r="W66" s="356">
        <f t="shared" si="21"/>
        <v>591825</v>
      </c>
      <c r="AA66" s="359"/>
    </row>
    <row r="67" spans="1:27" s="337" customFormat="1" ht="15.75" x14ac:dyDescent="0.25">
      <c r="A67" s="342"/>
      <c r="B67" s="350"/>
      <c r="C67" s="339"/>
      <c r="D67" s="350"/>
      <c r="E67" s="350" t="s">
        <v>421</v>
      </c>
      <c r="F67" s="340" t="str">
        <f>AHSP!A324</f>
        <v>P.4</v>
      </c>
      <c r="G67" s="265"/>
      <c r="H67" s="265"/>
      <c r="I67" s="265"/>
      <c r="J67" s="267">
        <v>1</v>
      </c>
      <c r="K67" s="266"/>
      <c r="L67" s="266"/>
      <c r="M67" s="266"/>
      <c r="N67" s="266"/>
      <c r="O67" s="266">
        <v>100</v>
      </c>
      <c r="P67" s="894"/>
      <c r="Q67" s="352"/>
      <c r="S67" s="353">
        <f t="shared" si="20"/>
        <v>1</v>
      </c>
      <c r="T67" s="354">
        <f t="shared" si="18"/>
        <v>100</v>
      </c>
      <c r="U67" s="340" t="s">
        <v>108</v>
      </c>
      <c r="V67" s="354">
        <f>V66</f>
        <v>19727.5</v>
      </c>
      <c r="W67" s="356">
        <f t="shared" si="21"/>
        <v>1972750</v>
      </c>
      <c r="AA67" s="359"/>
    </row>
    <row r="68" spans="1:27" s="895" customFormat="1" ht="15.75" x14ac:dyDescent="0.25">
      <c r="A68" s="904"/>
      <c r="B68" s="378"/>
      <c r="C68" s="339">
        <v>4</v>
      </c>
      <c r="D68" s="350" t="s">
        <v>275</v>
      </c>
      <c r="E68" s="350" t="s">
        <v>577</v>
      </c>
      <c r="F68" s="340" t="str">
        <f>AHSP!A324</f>
        <v>P.4</v>
      </c>
      <c r="G68" s="924"/>
      <c r="H68" s="924"/>
      <c r="I68" s="924"/>
      <c r="J68" s="267">
        <v>1</v>
      </c>
      <c r="K68" s="266"/>
      <c r="L68" s="266"/>
      <c r="M68" s="266"/>
      <c r="N68" s="266"/>
      <c r="O68" s="263">
        <v>30</v>
      </c>
      <c r="P68" s="894"/>
      <c r="Q68" s="352"/>
      <c r="S68" s="353">
        <f t="shared" si="20"/>
        <v>1</v>
      </c>
      <c r="T68" s="354">
        <f t="shared" ref="T68:T69" si="22">O68</f>
        <v>30</v>
      </c>
      <c r="U68" s="340" t="s">
        <v>108</v>
      </c>
      <c r="V68" s="354">
        <f>V69</f>
        <v>19727.5</v>
      </c>
      <c r="W68" s="356">
        <f t="shared" ref="W68:W69" si="23">V68*T68*S68</f>
        <v>591825</v>
      </c>
      <c r="AA68" s="359"/>
    </row>
    <row r="69" spans="1:27" s="895" customFormat="1" ht="15.75" x14ac:dyDescent="0.25">
      <c r="A69" s="904"/>
      <c r="B69" s="378"/>
      <c r="C69" s="339"/>
      <c r="D69" s="350"/>
      <c r="E69" s="350" t="s">
        <v>422</v>
      </c>
      <c r="F69" s="340" t="str">
        <f>AHSP!A324</f>
        <v>P.4</v>
      </c>
      <c r="G69" s="924"/>
      <c r="H69" s="924"/>
      <c r="I69" s="924"/>
      <c r="J69" s="267">
        <v>1</v>
      </c>
      <c r="K69" s="266"/>
      <c r="L69" s="266"/>
      <c r="M69" s="266"/>
      <c r="N69" s="266"/>
      <c r="O69" s="266">
        <v>150</v>
      </c>
      <c r="P69" s="894"/>
      <c r="Q69" s="352"/>
      <c r="S69" s="353">
        <f t="shared" si="20"/>
        <v>1</v>
      </c>
      <c r="T69" s="354">
        <f t="shared" si="22"/>
        <v>150</v>
      </c>
      <c r="U69" s="340" t="s">
        <v>108</v>
      </c>
      <c r="V69" s="354">
        <f>V70</f>
        <v>19727.5</v>
      </c>
      <c r="W69" s="356">
        <f t="shared" si="23"/>
        <v>2959125</v>
      </c>
      <c r="AA69" s="359"/>
    </row>
    <row r="70" spans="1:27" s="895" customFormat="1" ht="15.75" x14ac:dyDescent="0.25">
      <c r="A70" s="904"/>
      <c r="B70" s="378"/>
      <c r="C70" s="339"/>
      <c r="D70" s="350"/>
      <c r="E70" s="350" t="s">
        <v>128</v>
      </c>
      <c r="F70" s="340" t="str">
        <f>AHSP!A324</f>
        <v>P.4</v>
      </c>
      <c r="G70" s="924"/>
      <c r="H70" s="924"/>
      <c r="I70" s="924"/>
      <c r="J70" s="267">
        <v>1</v>
      </c>
      <c r="K70" s="266"/>
      <c r="L70" s="266"/>
      <c r="M70" s="266"/>
      <c r="N70" s="266"/>
      <c r="O70" s="263">
        <v>30</v>
      </c>
      <c r="P70" s="894"/>
      <c r="Q70" s="352"/>
      <c r="S70" s="353">
        <f t="shared" si="20"/>
        <v>1</v>
      </c>
      <c r="T70" s="354">
        <f>O70</f>
        <v>30</v>
      </c>
      <c r="U70" s="340" t="s">
        <v>108</v>
      </c>
      <c r="V70" s="354">
        <f>AHSP!F340</f>
        <v>19727.5</v>
      </c>
      <c r="W70" s="356">
        <f>V70*T70*S70</f>
        <v>591825</v>
      </c>
      <c r="AA70" s="359"/>
    </row>
    <row r="71" spans="1:27" s="895" customFormat="1" ht="15.75" x14ac:dyDescent="0.25">
      <c r="A71" s="897"/>
      <c r="B71" s="378"/>
      <c r="C71" s="339">
        <v>5</v>
      </c>
      <c r="D71" s="378" t="s">
        <v>556</v>
      </c>
      <c r="E71" s="378" t="s">
        <v>133</v>
      </c>
      <c r="F71" s="340" t="str">
        <f>AHSP!A324</f>
        <v>P.4</v>
      </c>
      <c r="G71" s="924"/>
      <c r="H71" s="924"/>
      <c r="I71" s="924"/>
      <c r="J71" s="267">
        <v>1</v>
      </c>
      <c r="K71" s="266"/>
      <c r="L71" s="266"/>
      <c r="M71" s="266"/>
      <c r="N71" s="266"/>
      <c r="O71" s="263">
        <v>150</v>
      </c>
      <c r="P71" s="894"/>
      <c r="Q71" s="352" t="b">
        <v>0</v>
      </c>
      <c r="R71" s="895" t="b">
        <v>1</v>
      </c>
      <c r="S71" s="353">
        <f t="shared" ref="S71:S74" si="24">J71</f>
        <v>1</v>
      </c>
      <c r="T71" s="354">
        <f t="shared" ref="T71:T74" si="25">O71</f>
        <v>150</v>
      </c>
      <c r="U71" s="370" t="s">
        <v>108</v>
      </c>
      <c r="V71" s="354">
        <f>AHSP!F336</f>
        <v>4080</v>
      </c>
      <c r="W71" s="358">
        <f t="shared" ref="W71:W73" si="26">V71*T71*S71</f>
        <v>612000</v>
      </c>
      <c r="AA71" s="359"/>
    </row>
    <row r="72" spans="1:27" s="895" customFormat="1" ht="15" customHeight="1" x14ac:dyDescent="0.25">
      <c r="A72" s="897"/>
      <c r="B72" s="378"/>
      <c r="C72" s="339"/>
      <c r="D72" s="378"/>
      <c r="E72" s="378" t="s">
        <v>134</v>
      </c>
      <c r="F72" s="340" t="str">
        <f>AHSP!A324</f>
        <v>P.4</v>
      </c>
      <c r="G72" s="924"/>
      <c r="H72" s="924"/>
      <c r="I72" s="924"/>
      <c r="J72" s="267">
        <v>1</v>
      </c>
      <c r="K72" s="266"/>
      <c r="L72" s="266"/>
      <c r="M72" s="266"/>
      <c r="N72" s="266"/>
      <c r="O72" s="263">
        <v>80</v>
      </c>
      <c r="P72" s="894"/>
      <c r="Q72" s="352" t="b">
        <v>0</v>
      </c>
      <c r="R72" s="895" t="b">
        <v>1</v>
      </c>
      <c r="S72" s="353">
        <f t="shared" si="24"/>
        <v>1</v>
      </c>
      <c r="T72" s="354">
        <f t="shared" si="25"/>
        <v>80</v>
      </c>
      <c r="U72" s="370" t="s">
        <v>108</v>
      </c>
      <c r="V72" s="354">
        <f t="shared" ref="V72:V73" si="27">V73</f>
        <v>19727.5</v>
      </c>
      <c r="W72" s="358">
        <f t="shared" si="26"/>
        <v>1578200</v>
      </c>
      <c r="AA72" s="359"/>
    </row>
    <row r="73" spans="1:27" s="895" customFormat="1" ht="15.75" x14ac:dyDescent="0.25">
      <c r="A73" s="897"/>
      <c r="B73" s="378"/>
      <c r="C73" s="339"/>
      <c r="D73" s="378"/>
      <c r="E73" s="378" t="s">
        <v>135</v>
      </c>
      <c r="F73" s="340" t="str">
        <f>AHSP!A324</f>
        <v>P.4</v>
      </c>
      <c r="G73" s="924"/>
      <c r="H73" s="924"/>
      <c r="I73" s="924"/>
      <c r="J73" s="267">
        <v>1</v>
      </c>
      <c r="K73" s="266"/>
      <c r="L73" s="266"/>
      <c r="M73" s="266"/>
      <c r="N73" s="266"/>
      <c r="O73" s="263">
        <v>40</v>
      </c>
      <c r="P73" s="894"/>
      <c r="Q73" s="352" t="b">
        <v>0</v>
      </c>
      <c r="R73" s="895" t="b">
        <v>1</v>
      </c>
      <c r="S73" s="353">
        <f t="shared" si="24"/>
        <v>1</v>
      </c>
      <c r="T73" s="354">
        <f t="shared" si="25"/>
        <v>40</v>
      </c>
      <c r="U73" s="370" t="s">
        <v>108</v>
      </c>
      <c r="V73" s="354">
        <f t="shared" si="27"/>
        <v>19727.5</v>
      </c>
      <c r="W73" s="358">
        <f t="shared" si="26"/>
        <v>789100</v>
      </c>
      <c r="AA73" s="359"/>
    </row>
    <row r="74" spans="1:27" s="895" customFormat="1" ht="15.75" x14ac:dyDescent="0.25">
      <c r="A74" s="897"/>
      <c r="B74" s="378"/>
      <c r="C74" s="339"/>
      <c r="D74" s="378"/>
      <c r="E74" s="378" t="s">
        <v>130</v>
      </c>
      <c r="F74" s="340" t="str">
        <f>AHSP!A324</f>
        <v>P.4</v>
      </c>
      <c r="G74" s="924"/>
      <c r="H74" s="924"/>
      <c r="I74" s="924"/>
      <c r="J74" s="267">
        <v>1</v>
      </c>
      <c r="K74" s="266"/>
      <c r="L74" s="266"/>
      <c r="M74" s="266"/>
      <c r="N74" s="266"/>
      <c r="O74" s="263">
        <v>100</v>
      </c>
      <c r="P74" s="894"/>
      <c r="Q74" s="352"/>
      <c r="S74" s="353">
        <f t="shared" si="24"/>
        <v>1</v>
      </c>
      <c r="T74" s="354">
        <f t="shared" si="25"/>
        <v>100</v>
      </c>
      <c r="U74" s="370" t="s">
        <v>108</v>
      </c>
      <c r="V74" s="354">
        <f>V75</f>
        <v>19727.5</v>
      </c>
      <c r="W74" s="358">
        <f t="shared" ref="W74:W88" si="28">V74*T74*S74</f>
        <v>1972750</v>
      </c>
      <c r="AA74" s="359"/>
    </row>
    <row r="75" spans="1:27" s="895" customFormat="1" ht="15.75" x14ac:dyDescent="0.25">
      <c r="A75" s="897"/>
      <c r="B75" s="378"/>
      <c r="C75" s="339"/>
      <c r="D75" s="378"/>
      <c r="E75" s="378" t="s">
        <v>421</v>
      </c>
      <c r="F75" s="340" t="str">
        <f>AHSP!A324</f>
        <v>P.4</v>
      </c>
      <c r="G75" s="924"/>
      <c r="H75" s="924"/>
      <c r="I75" s="924"/>
      <c r="J75" s="267">
        <v>1</v>
      </c>
      <c r="K75" s="266"/>
      <c r="L75" s="266"/>
      <c r="M75" s="266"/>
      <c r="N75" s="266"/>
      <c r="O75" s="263">
        <v>30</v>
      </c>
      <c r="P75" s="894"/>
      <c r="Q75" s="352"/>
      <c r="S75" s="353">
        <f t="shared" ref="S75:S88" si="29">J75</f>
        <v>1</v>
      </c>
      <c r="T75" s="354">
        <f t="shared" ref="T75:T88" si="30">O75</f>
        <v>30</v>
      </c>
      <c r="U75" s="370" t="s">
        <v>108</v>
      </c>
      <c r="V75" s="354">
        <f>AHSP!F340</f>
        <v>19727.5</v>
      </c>
      <c r="W75" s="358">
        <f t="shared" si="28"/>
        <v>591825</v>
      </c>
      <c r="AA75" s="359"/>
    </row>
    <row r="76" spans="1:27" s="895" customFormat="1" ht="15" customHeight="1" x14ac:dyDescent="0.25">
      <c r="A76" s="904"/>
      <c r="B76" s="378"/>
      <c r="C76" s="339">
        <v>6</v>
      </c>
      <c r="D76" s="378" t="s">
        <v>586</v>
      </c>
      <c r="E76" s="378" t="s">
        <v>133</v>
      </c>
      <c r="F76" s="340" t="str">
        <f>AHSP!A324</f>
        <v>P.4</v>
      </c>
      <c r="G76" s="924"/>
      <c r="H76" s="924"/>
      <c r="I76" s="924"/>
      <c r="J76" s="267">
        <v>1</v>
      </c>
      <c r="K76" s="266"/>
      <c r="L76" s="266"/>
      <c r="M76" s="266"/>
      <c r="N76" s="266"/>
      <c r="O76" s="263">
        <v>100</v>
      </c>
      <c r="P76" s="894"/>
      <c r="Q76" s="352"/>
      <c r="S76" s="353">
        <f t="shared" si="29"/>
        <v>1</v>
      </c>
      <c r="T76" s="354">
        <f t="shared" si="30"/>
        <v>100</v>
      </c>
      <c r="U76" s="370" t="s">
        <v>108</v>
      </c>
      <c r="V76" s="354">
        <f>AHSP!F340</f>
        <v>19727.5</v>
      </c>
      <c r="W76" s="358">
        <f t="shared" si="28"/>
        <v>1972750</v>
      </c>
      <c r="X76" s="359"/>
      <c r="Y76" s="359"/>
      <c r="Z76" s="359"/>
      <c r="AA76" s="359"/>
    </row>
    <row r="77" spans="1:27" s="895" customFormat="1" ht="15" customHeight="1" x14ac:dyDescent="0.25">
      <c r="A77" s="904"/>
      <c r="B77" s="378"/>
      <c r="C77" s="339"/>
      <c r="D77" s="378"/>
      <c r="E77" s="378" t="s">
        <v>134</v>
      </c>
      <c r="F77" s="340" t="str">
        <f>AHSP!A324</f>
        <v>P.4</v>
      </c>
      <c r="G77" s="924"/>
      <c r="H77" s="924"/>
      <c r="I77" s="924"/>
      <c r="J77" s="267">
        <v>1</v>
      </c>
      <c r="K77" s="266"/>
      <c r="L77" s="266"/>
      <c r="M77" s="266"/>
      <c r="N77" s="266"/>
      <c r="O77" s="263">
        <v>150</v>
      </c>
      <c r="P77" s="894"/>
      <c r="Q77" s="352"/>
      <c r="S77" s="353">
        <f t="shared" si="29"/>
        <v>1</v>
      </c>
      <c r="T77" s="354">
        <f t="shared" si="30"/>
        <v>150</v>
      </c>
      <c r="U77" s="370" t="s">
        <v>108</v>
      </c>
      <c r="V77" s="354">
        <f>V76</f>
        <v>19727.5</v>
      </c>
      <c r="W77" s="358">
        <f t="shared" si="28"/>
        <v>2959125</v>
      </c>
      <c r="X77" s="359"/>
      <c r="Y77" s="359"/>
      <c r="Z77" s="359"/>
      <c r="AA77" s="359"/>
    </row>
    <row r="78" spans="1:27" s="895" customFormat="1" ht="15" customHeight="1" x14ac:dyDescent="0.25">
      <c r="A78" s="904"/>
      <c r="B78" s="378"/>
      <c r="C78" s="339"/>
      <c r="D78" s="378"/>
      <c r="E78" s="378" t="s">
        <v>135</v>
      </c>
      <c r="F78" s="340" t="str">
        <f>AHSP!A324</f>
        <v>P.4</v>
      </c>
      <c r="G78" s="924"/>
      <c r="H78" s="924"/>
      <c r="I78" s="924"/>
      <c r="J78" s="267">
        <v>1</v>
      </c>
      <c r="K78" s="266"/>
      <c r="L78" s="266"/>
      <c r="M78" s="266"/>
      <c r="N78" s="266"/>
      <c r="O78" s="263">
        <v>30</v>
      </c>
      <c r="P78" s="894"/>
      <c r="Q78" s="352"/>
      <c r="S78" s="353">
        <f t="shared" si="29"/>
        <v>1</v>
      </c>
      <c r="T78" s="354">
        <f t="shared" si="30"/>
        <v>30</v>
      </c>
      <c r="U78" s="370" t="s">
        <v>108</v>
      </c>
      <c r="V78" s="354">
        <f t="shared" ref="V78:V80" si="31">V77</f>
        <v>19727.5</v>
      </c>
      <c r="W78" s="358">
        <f t="shared" si="28"/>
        <v>591825</v>
      </c>
      <c r="X78" s="359"/>
      <c r="Y78" s="359"/>
      <c r="Z78" s="359"/>
      <c r="AA78" s="359"/>
    </row>
    <row r="79" spans="1:27" s="895" customFormat="1" ht="15" customHeight="1" x14ac:dyDescent="0.25">
      <c r="A79" s="904"/>
      <c r="B79" s="378"/>
      <c r="C79" s="339"/>
      <c r="D79" s="378"/>
      <c r="E79" s="378" t="s">
        <v>130</v>
      </c>
      <c r="F79" s="340" t="str">
        <f>AHSP!A324</f>
        <v>P.4</v>
      </c>
      <c r="G79" s="924"/>
      <c r="H79" s="924"/>
      <c r="I79" s="924"/>
      <c r="J79" s="267">
        <v>1</v>
      </c>
      <c r="K79" s="266"/>
      <c r="L79" s="266"/>
      <c r="M79" s="266"/>
      <c r="N79" s="266"/>
      <c r="O79" s="263">
        <v>100</v>
      </c>
      <c r="P79" s="894"/>
      <c r="Q79" s="352"/>
      <c r="S79" s="353">
        <f t="shared" si="29"/>
        <v>1</v>
      </c>
      <c r="T79" s="354">
        <f t="shared" si="30"/>
        <v>100</v>
      </c>
      <c r="U79" s="370" t="s">
        <v>108</v>
      </c>
      <c r="V79" s="354">
        <f t="shared" si="31"/>
        <v>19727.5</v>
      </c>
      <c r="W79" s="358">
        <f t="shared" si="28"/>
        <v>1972750</v>
      </c>
      <c r="X79" s="359"/>
      <c r="Y79" s="359"/>
      <c r="Z79" s="359"/>
      <c r="AA79" s="359"/>
    </row>
    <row r="80" spans="1:27" s="895" customFormat="1" ht="15" customHeight="1" x14ac:dyDescent="0.25">
      <c r="A80" s="904"/>
      <c r="B80" s="378"/>
      <c r="C80" s="339"/>
      <c r="D80" s="378"/>
      <c r="E80" s="378" t="s">
        <v>421</v>
      </c>
      <c r="F80" s="340" t="str">
        <f>AHSP!A324</f>
        <v>P.4</v>
      </c>
      <c r="G80" s="924"/>
      <c r="H80" s="924"/>
      <c r="I80" s="924"/>
      <c r="J80" s="267">
        <v>1</v>
      </c>
      <c r="K80" s="266"/>
      <c r="L80" s="266"/>
      <c r="M80" s="266"/>
      <c r="N80" s="266"/>
      <c r="O80" s="263">
        <v>30</v>
      </c>
      <c r="P80" s="894"/>
      <c r="Q80" s="352"/>
      <c r="S80" s="353">
        <f t="shared" si="29"/>
        <v>1</v>
      </c>
      <c r="T80" s="354">
        <f t="shared" si="30"/>
        <v>30</v>
      </c>
      <c r="U80" s="370" t="s">
        <v>108</v>
      </c>
      <c r="V80" s="354">
        <f t="shared" si="31"/>
        <v>19727.5</v>
      </c>
      <c r="W80" s="358">
        <f t="shared" si="28"/>
        <v>591825</v>
      </c>
      <c r="X80" s="359"/>
      <c r="Y80" s="359"/>
      <c r="Z80" s="359"/>
      <c r="AA80" s="359"/>
    </row>
    <row r="81" spans="1:27" s="895" customFormat="1" ht="15.75" x14ac:dyDescent="0.25">
      <c r="A81" s="332"/>
      <c r="B81" s="378"/>
      <c r="C81" s="339">
        <v>7</v>
      </c>
      <c r="D81" s="378" t="s">
        <v>591</v>
      </c>
      <c r="E81" s="378" t="s">
        <v>421</v>
      </c>
      <c r="F81" s="908" t="str">
        <f>AHSP!A324</f>
        <v>P.4</v>
      </c>
      <c r="G81" s="924"/>
      <c r="H81" s="924"/>
      <c r="I81" s="924"/>
      <c r="J81" s="267">
        <v>1</v>
      </c>
      <c r="K81" s="266"/>
      <c r="L81" s="266"/>
      <c r="M81" s="266"/>
      <c r="N81" s="266"/>
      <c r="O81" s="266">
        <v>20</v>
      </c>
      <c r="P81" s="896"/>
      <c r="Q81" s="942"/>
      <c r="S81" s="353">
        <f t="shared" si="29"/>
        <v>1</v>
      </c>
      <c r="T81" s="354">
        <f t="shared" si="30"/>
        <v>20</v>
      </c>
      <c r="U81" s="370" t="s">
        <v>108</v>
      </c>
      <c r="V81" s="354">
        <f>AHSP!F340</f>
        <v>19727.5</v>
      </c>
      <c r="W81" s="358">
        <f t="shared" si="28"/>
        <v>394550</v>
      </c>
      <c r="X81" s="359"/>
      <c r="Y81" s="359"/>
      <c r="Z81" s="359"/>
      <c r="AA81" s="359"/>
    </row>
    <row r="82" spans="1:27" s="895" customFormat="1" ht="15.75" x14ac:dyDescent="0.25">
      <c r="A82" s="904"/>
      <c r="B82" s="378"/>
      <c r="C82" s="339">
        <v>8</v>
      </c>
      <c r="D82" s="378" t="s">
        <v>589</v>
      </c>
      <c r="E82" s="378" t="s">
        <v>421</v>
      </c>
      <c r="F82" s="340" t="str">
        <f>AHSP!A324</f>
        <v>P.4</v>
      </c>
      <c r="G82" s="924"/>
      <c r="H82" s="924"/>
      <c r="I82" s="924"/>
      <c r="J82" s="267">
        <v>1</v>
      </c>
      <c r="K82" s="266"/>
      <c r="L82" s="266"/>
      <c r="M82" s="266"/>
      <c r="N82" s="266"/>
      <c r="O82" s="263">
        <v>20</v>
      </c>
      <c r="P82" s="894"/>
      <c r="Q82" s="352"/>
      <c r="S82" s="353">
        <f t="shared" si="29"/>
        <v>1</v>
      </c>
      <c r="T82" s="354">
        <f t="shared" si="30"/>
        <v>20</v>
      </c>
      <c r="U82" s="370" t="s">
        <v>108</v>
      </c>
      <c r="V82" s="354">
        <f>V81</f>
        <v>19727.5</v>
      </c>
      <c r="W82" s="358">
        <f t="shared" si="28"/>
        <v>394550</v>
      </c>
      <c r="X82" s="359"/>
      <c r="Y82" s="359"/>
      <c r="Z82" s="359"/>
      <c r="AA82" s="359"/>
    </row>
    <row r="83" spans="1:27" s="895" customFormat="1" ht="15.75" x14ac:dyDescent="0.25">
      <c r="A83" s="897"/>
      <c r="B83" s="350"/>
      <c r="C83" s="339">
        <v>9</v>
      </c>
      <c r="D83" s="350" t="s">
        <v>594</v>
      </c>
      <c r="E83" s="378" t="s">
        <v>426</v>
      </c>
      <c r="F83" s="340" t="str">
        <f>AHSP!A324</f>
        <v>P.4</v>
      </c>
      <c r="G83" s="924"/>
      <c r="H83" s="924"/>
      <c r="I83" s="924"/>
      <c r="J83" s="263">
        <v>1</v>
      </c>
      <c r="K83" s="266"/>
      <c r="L83" s="266"/>
      <c r="M83" s="266"/>
      <c r="N83" s="266"/>
      <c r="O83" s="263">
        <v>40</v>
      </c>
      <c r="P83" s="894"/>
      <c r="Q83" s="352" t="b">
        <v>1</v>
      </c>
      <c r="R83" s="895" t="b">
        <v>1</v>
      </c>
      <c r="S83" s="353">
        <f t="shared" si="29"/>
        <v>1</v>
      </c>
      <c r="T83" s="354">
        <f t="shared" si="30"/>
        <v>40</v>
      </c>
      <c r="U83" s="370" t="s">
        <v>108</v>
      </c>
      <c r="V83" s="354">
        <f>V82</f>
        <v>19727.5</v>
      </c>
      <c r="W83" s="358">
        <f t="shared" si="28"/>
        <v>789100</v>
      </c>
      <c r="X83" s="359"/>
      <c r="Y83" s="359"/>
      <c r="Z83" s="359"/>
      <c r="AA83" s="359"/>
    </row>
    <row r="84" spans="1:27" s="895" customFormat="1" ht="15.75" x14ac:dyDescent="0.25">
      <c r="A84" s="897"/>
      <c r="B84" s="378"/>
      <c r="C84" s="339"/>
      <c r="D84" s="378"/>
      <c r="E84" s="350" t="s">
        <v>427</v>
      </c>
      <c r="F84" s="340" t="str">
        <f>AHSP!A324</f>
        <v>P.4</v>
      </c>
      <c r="G84" s="924"/>
      <c r="H84" s="924"/>
      <c r="I84" s="924"/>
      <c r="J84" s="263">
        <v>1</v>
      </c>
      <c r="K84" s="266"/>
      <c r="L84" s="266"/>
      <c r="M84" s="266"/>
      <c r="N84" s="266"/>
      <c r="O84" s="263">
        <v>40</v>
      </c>
      <c r="P84" s="894"/>
      <c r="Q84" s="352" t="b">
        <v>0</v>
      </c>
      <c r="R84" s="895" t="b">
        <v>1</v>
      </c>
      <c r="S84" s="353">
        <f t="shared" si="29"/>
        <v>1</v>
      </c>
      <c r="T84" s="354">
        <f t="shared" si="30"/>
        <v>40</v>
      </c>
      <c r="U84" s="370" t="s">
        <v>108</v>
      </c>
      <c r="V84" s="354">
        <f>V83</f>
        <v>19727.5</v>
      </c>
      <c r="W84" s="358">
        <f t="shared" si="28"/>
        <v>789100</v>
      </c>
      <c r="X84" s="359"/>
      <c r="Y84" s="359"/>
      <c r="Z84" s="359"/>
      <c r="AA84" s="359"/>
    </row>
    <row r="85" spans="1:27" s="895" customFormat="1" ht="15.75" x14ac:dyDescent="0.25">
      <c r="A85" s="897"/>
      <c r="B85" s="378"/>
      <c r="C85" s="339"/>
      <c r="D85" s="378"/>
      <c r="E85" s="350" t="s">
        <v>428</v>
      </c>
      <c r="F85" s="340" t="str">
        <f>AHSP!A324</f>
        <v>P.4</v>
      </c>
      <c r="G85" s="924"/>
      <c r="H85" s="924"/>
      <c r="I85" s="924"/>
      <c r="J85" s="266">
        <v>1</v>
      </c>
      <c r="K85" s="266"/>
      <c r="L85" s="266"/>
      <c r="M85" s="266"/>
      <c r="N85" s="266"/>
      <c r="O85" s="266">
        <v>50</v>
      </c>
      <c r="P85" s="894"/>
      <c r="Q85" s="352" t="b">
        <v>1</v>
      </c>
      <c r="R85" s="895" t="b">
        <v>1</v>
      </c>
      <c r="S85" s="353">
        <f t="shared" si="29"/>
        <v>1</v>
      </c>
      <c r="T85" s="354">
        <f t="shared" si="30"/>
        <v>50</v>
      </c>
      <c r="U85" s="370" t="s">
        <v>108</v>
      </c>
      <c r="V85" s="354">
        <f t="shared" ref="V85:V86" si="32">V84</f>
        <v>19727.5</v>
      </c>
      <c r="W85" s="358">
        <f t="shared" si="28"/>
        <v>986375</v>
      </c>
      <c r="X85" s="359"/>
      <c r="Y85" s="359"/>
      <c r="Z85" s="359"/>
      <c r="AA85" s="359"/>
    </row>
    <row r="86" spans="1:27" s="895" customFormat="1" ht="15.75" x14ac:dyDescent="0.25">
      <c r="A86" s="897"/>
      <c r="B86" s="378"/>
      <c r="C86" s="339"/>
      <c r="D86" s="378"/>
      <c r="E86" s="350" t="s">
        <v>421</v>
      </c>
      <c r="F86" s="340" t="str">
        <f>AHSP!A324</f>
        <v>P.4</v>
      </c>
      <c r="G86" s="924"/>
      <c r="H86" s="924"/>
      <c r="I86" s="924"/>
      <c r="J86" s="266">
        <v>1</v>
      </c>
      <c r="K86" s="266"/>
      <c r="L86" s="266"/>
      <c r="M86" s="266"/>
      <c r="N86" s="266"/>
      <c r="O86" s="266">
        <v>20</v>
      </c>
      <c r="P86" s="894"/>
      <c r="Q86" s="352" t="b">
        <v>1</v>
      </c>
      <c r="R86" s="895" t="b">
        <v>1</v>
      </c>
      <c r="S86" s="353">
        <f t="shared" si="29"/>
        <v>1</v>
      </c>
      <c r="T86" s="354">
        <f t="shared" si="30"/>
        <v>20</v>
      </c>
      <c r="U86" s="370" t="s">
        <v>108</v>
      </c>
      <c r="V86" s="354">
        <f t="shared" si="32"/>
        <v>19727.5</v>
      </c>
      <c r="W86" s="358">
        <f t="shared" si="28"/>
        <v>394550</v>
      </c>
      <c r="X86" s="359"/>
      <c r="Y86" s="359"/>
      <c r="Z86" s="359"/>
      <c r="AA86" s="359"/>
    </row>
    <row r="87" spans="1:27" s="895" customFormat="1" ht="15.75" x14ac:dyDescent="0.25">
      <c r="A87" s="897"/>
      <c r="B87" s="378"/>
      <c r="C87" s="339">
        <v>10</v>
      </c>
      <c r="D87" s="378" t="s">
        <v>143</v>
      </c>
      <c r="E87" s="350" t="s">
        <v>421</v>
      </c>
      <c r="F87" s="340" t="str">
        <f>AHSP!A324</f>
        <v>P.4</v>
      </c>
      <c r="G87" s="924"/>
      <c r="H87" s="924"/>
      <c r="I87" s="924"/>
      <c r="J87" s="263">
        <v>1</v>
      </c>
      <c r="K87" s="263"/>
      <c r="L87" s="263"/>
      <c r="M87" s="263"/>
      <c r="N87" s="263"/>
      <c r="O87" s="263">
        <v>20</v>
      </c>
      <c r="P87" s="894"/>
      <c r="Q87" s="352"/>
      <c r="S87" s="353">
        <f t="shared" si="29"/>
        <v>1</v>
      </c>
      <c r="T87" s="354">
        <f t="shared" si="30"/>
        <v>20</v>
      </c>
      <c r="U87" s="370" t="s">
        <v>108</v>
      </c>
      <c r="V87" s="354">
        <f>AHSP!F340</f>
        <v>19727.5</v>
      </c>
      <c r="W87" s="358">
        <f t="shared" si="28"/>
        <v>394550</v>
      </c>
      <c r="X87" s="359"/>
      <c r="Y87" s="359"/>
      <c r="Z87" s="359"/>
      <c r="AA87" s="359"/>
    </row>
    <row r="88" spans="1:27" s="895" customFormat="1" ht="15" customHeight="1" x14ac:dyDescent="0.25">
      <c r="A88" s="897"/>
      <c r="B88" s="378"/>
      <c r="C88" s="339"/>
      <c r="D88" s="350"/>
      <c r="E88" s="350" t="s">
        <v>431</v>
      </c>
      <c r="F88" s="340" t="str">
        <f>AHSP!A324</f>
        <v>P.4</v>
      </c>
      <c r="G88" s="924"/>
      <c r="H88" s="924"/>
      <c r="I88" s="924"/>
      <c r="J88" s="263">
        <v>1</v>
      </c>
      <c r="K88" s="263"/>
      <c r="L88" s="263"/>
      <c r="M88" s="263"/>
      <c r="N88" s="263"/>
      <c r="O88" s="263">
        <v>40</v>
      </c>
      <c r="P88" s="894"/>
      <c r="Q88" s="352"/>
      <c r="S88" s="353">
        <f t="shared" si="29"/>
        <v>1</v>
      </c>
      <c r="T88" s="354">
        <f t="shared" si="30"/>
        <v>40</v>
      </c>
      <c r="U88" s="370" t="s">
        <v>108</v>
      </c>
      <c r="V88" s="354">
        <f>V87</f>
        <v>19727.5</v>
      </c>
      <c r="W88" s="358">
        <f t="shared" si="28"/>
        <v>789100</v>
      </c>
      <c r="X88" s="359"/>
      <c r="Y88" s="359"/>
      <c r="Z88" s="359"/>
      <c r="AA88" s="359"/>
    </row>
    <row r="89" spans="1:27" s="357" customFormat="1" ht="15.75" x14ac:dyDescent="0.25">
      <c r="A89" s="342"/>
      <c r="B89" s="350"/>
      <c r="C89" s="339"/>
      <c r="D89" s="350"/>
      <c r="E89" s="350"/>
      <c r="F89" s="340"/>
      <c r="G89" s="265"/>
      <c r="H89" s="265"/>
      <c r="I89" s="265"/>
      <c r="J89" s="266"/>
      <c r="K89" s="266"/>
      <c r="L89" s="267"/>
      <c r="M89" s="267"/>
      <c r="N89" s="269"/>
      <c r="O89" s="267"/>
      <c r="P89" s="270"/>
      <c r="Q89" s="352"/>
      <c r="S89" s="362"/>
      <c r="T89" s="363"/>
      <c r="U89" s="340"/>
      <c r="V89" s="354"/>
      <c r="W89" s="356"/>
    </row>
    <row r="90" spans="1:27" s="357" customFormat="1" ht="15.75" x14ac:dyDescent="0.25">
      <c r="A90" s="342"/>
      <c r="B90" s="365" t="s">
        <v>501</v>
      </c>
      <c r="C90" s="365" t="s">
        <v>515</v>
      </c>
      <c r="D90" s="350"/>
      <c r="E90" s="350"/>
      <c r="F90" s="340"/>
      <c r="G90" s="265"/>
      <c r="H90" s="265"/>
      <c r="I90" s="265"/>
      <c r="J90" s="266"/>
      <c r="K90" s="266"/>
      <c r="L90" s="267"/>
      <c r="M90" s="267"/>
      <c r="N90" s="269"/>
      <c r="O90" s="267"/>
      <c r="P90" s="270"/>
      <c r="Q90" s="352"/>
      <c r="S90" s="362"/>
      <c r="T90" s="363"/>
      <c r="U90" s="340"/>
      <c r="V90" s="354"/>
      <c r="W90" s="356"/>
    </row>
    <row r="91" spans="1:27" s="357" customFormat="1" ht="15.75" x14ac:dyDescent="0.25">
      <c r="A91" s="342"/>
      <c r="B91" s="350"/>
      <c r="C91" s="339">
        <v>1</v>
      </c>
      <c r="D91" s="350" t="s">
        <v>587</v>
      </c>
      <c r="E91" s="350" t="s">
        <v>443</v>
      </c>
      <c r="F91" s="340" t="s">
        <v>501</v>
      </c>
      <c r="G91" s="265"/>
      <c r="H91" s="265"/>
      <c r="I91" s="265"/>
      <c r="J91" s="263">
        <v>1</v>
      </c>
      <c r="K91" s="266"/>
      <c r="L91" s="267"/>
      <c r="M91" s="267"/>
      <c r="N91" s="269"/>
      <c r="O91" s="267">
        <v>595</v>
      </c>
      <c r="P91" s="270"/>
      <c r="Q91" s="352"/>
      <c r="S91" s="362">
        <f t="shared" si="17"/>
        <v>1</v>
      </c>
      <c r="T91" s="363">
        <f>O91</f>
        <v>595</v>
      </c>
      <c r="U91" s="340" t="s">
        <v>108</v>
      </c>
      <c r="V91" s="354">
        <f>AHSP!F359</f>
        <v>27249</v>
      </c>
      <c r="W91" s="356">
        <f t="shared" si="19"/>
        <v>16213155</v>
      </c>
      <c r="AA91" s="359"/>
    </row>
    <row r="92" spans="1:27" s="357" customFormat="1" ht="15.75" x14ac:dyDescent="0.25">
      <c r="A92" s="342"/>
      <c r="B92" s="350"/>
      <c r="C92" s="339">
        <v>2</v>
      </c>
      <c r="D92" s="350" t="s">
        <v>588</v>
      </c>
      <c r="E92" s="350" t="s">
        <v>443</v>
      </c>
      <c r="F92" s="340" t="s">
        <v>501</v>
      </c>
      <c r="G92" s="263"/>
      <c r="H92" s="271"/>
      <c r="I92" s="271"/>
      <c r="J92" s="263">
        <v>1</v>
      </c>
      <c r="K92" s="266"/>
      <c r="L92" s="266"/>
      <c r="M92" s="266"/>
      <c r="N92" s="936"/>
      <c r="O92" s="263">
        <v>300</v>
      </c>
      <c r="P92" s="938"/>
      <c r="Q92" s="352"/>
      <c r="S92" s="362">
        <f>J92</f>
        <v>1</v>
      </c>
      <c r="T92" s="363">
        <f>O92</f>
        <v>300</v>
      </c>
      <c r="U92" s="340" t="s">
        <v>108</v>
      </c>
      <c r="V92" s="354">
        <f>V91</f>
        <v>27249</v>
      </c>
      <c r="W92" s="356">
        <f>V92*T92*S92</f>
        <v>8174700</v>
      </c>
      <c r="AA92" s="359"/>
    </row>
    <row r="93" spans="1:27" s="895" customFormat="1" ht="15.75" x14ac:dyDescent="0.25">
      <c r="A93" s="904"/>
      <c r="B93" s="350"/>
      <c r="C93" s="339">
        <v>3</v>
      </c>
      <c r="D93" s="350" t="s">
        <v>274</v>
      </c>
      <c r="E93" s="337" t="s">
        <v>419</v>
      </c>
      <c r="F93" s="340" t="s">
        <v>501</v>
      </c>
      <c r="G93" s="265"/>
      <c r="H93" s="265"/>
      <c r="I93" s="265"/>
      <c r="J93" s="263">
        <v>1</v>
      </c>
      <c r="K93" s="266"/>
      <c r="L93" s="266"/>
      <c r="M93" s="266"/>
      <c r="N93" s="266"/>
      <c r="O93" s="266">
        <v>200</v>
      </c>
      <c r="P93" s="894"/>
      <c r="Q93" s="352"/>
      <c r="S93" s="353">
        <f>J93</f>
        <v>1</v>
      </c>
      <c r="T93" s="354">
        <f t="shared" ref="T93" si="33">O93</f>
        <v>200</v>
      </c>
      <c r="U93" s="340" t="s">
        <v>108</v>
      </c>
      <c r="V93" s="354">
        <f t="shared" ref="V93:V108" si="34">V92</f>
        <v>27249</v>
      </c>
      <c r="W93" s="356">
        <f>V93*T93*S93</f>
        <v>5449800</v>
      </c>
      <c r="AA93" s="359"/>
    </row>
    <row r="94" spans="1:27" s="895" customFormat="1" ht="15.75" x14ac:dyDescent="0.25">
      <c r="A94" s="904"/>
      <c r="B94" s="378"/>
      <c r="C94" s="339">
        <v>4</v>
      </c>
      <c r="D94" s="350" t="s">
        <v>275</v>
      </c>
      <c r="E94" s="350" t="s">
        <v>130</v>
      </c>
      <c r="F94" s="340" t="s">
        <v>501</v>
      </c>
      <c r="G94" s="924"/>
      <c r="H94" s="924"/>
      <c r="I94" s="924"/>
      <c r="J94" s="263">
        <v>1</v>
      </c>
      <c r="K94" s="266"/>
      <c r="L94" s="266"/>
      <c r="M94" s="266"/>
      <c r="N94" s="266"/>
      <c r="O94" s="944">
        <v>200</v>
      </c>
      <c r="P94" s="894"/>
      <c r="Q94" s="352"/>
      <c r="S94" s="353">
        <f t="shared" ref="S94" si="35">J94</f>
        <v>1</v>
      </c>
      <c r="T94" s="354">
        <f t="shared" ref="T94" si="36">O94</f>
        <v>200</v>
      </c>
      <c r="U94" s="340" t="s">
        <v>108</v>
      </c>
      <c r="V94" s="354">
        <f t="shared" si="34"/>
        <v>27249</v>
      </c>
      <c r="W94" s="356">
        <f t="shared" ref="W94" si="37">V94*T94*S94</f>
        <v>5449800</v>
      </c>
      <c r="AA94" s="359"/>
    </row>
    <row r="95" spans="1:27" s="895" customFormat="1" ht="15.75" x14ac:dyDescent="0.25">
      <c r="A95" s="904"/>
      <c r="B95" s="378"/>
      <c r="C95" s="339"/>
      <c r="D95" s="350"/>
      <c r="E95" s="350" t="s">
        <v>423</v>
      </c>
      <c r="F95" s="340" t="s">
        <v>501</v>
      </c>
      <c r="G95" s="924"/>
      <c r="H95" s="924"/>
      <c r="I95" s="924"/>
      <c r="J95" s="263">
        <v>1</v>
      </c>
      <c r="K95" s="266"/>
      <c r="L95" s="266"/>
      <c r="M95" s="266"/>
      <c r="N95" s="266"/>
      <c r="O95" s="266">
        <v>80</v>
      </c>
      <c r="P95" s="894"/>
      <c r="Q95" s="352"/>
      <c r="S95" s="353">
        <f t="shared" ref="S95" si="38">J95</f>
        <v>1</v>
      </c>
      <c r="T95" s="354">
        <f t="shared" ref="T95" si="39">O95</f>
        <v>80</v>
      </c>
      <c r="U95" s="340" t="s">
        <v>108</v>
      </c>
      <c r="V95" s="354">
        <f t="shared" si="34"/>
        <v>27249</v>
      </c>
      <c r="W95" s="356">
        <f t="shared" ref="W95" si="40">V95*T95*S95</f>
        <v>2179920</v>
      </c>
      <c r="AA95" s="359"/>
    </row>
    <row r="96" spans="1:27" s="895" customFormat="1" ht="15.75" x14ac:dyDescent="0.25">
      <c r="A96" s="897"/>
      <c r="B96" s="378"/>
      <c r="C96" s="339">
        <v>5</v>
      </c>
      <c r="D96" s="378" t="s">
        <v>556</v>
      </c>
      <c r="E96" s="378" t="s">
        <v>133</v>
      </c>
      <c r="F96" s="340" t="s">
        <v>501</v>
      </c>
      <c r="G96" s="924"/>
      <c r="H96" s="924"/>
      <c r="I96" s="924"/>
      <c r="J96" s="263">
        <v>1</v>
      </c>
      <c r="K96" s="266"/>
      <c r="L96" s="266"/>
      <c r="M96" s="266"/>
      <c r="N96" s="266"/>
      <c r="O96" s="263">
        <v>150</v>
      </c>
      <c r="P96" s="894"/>
      <c r="Q96" s="352"/>
      <c r="S96" s="353">
        <f t="shared" ref="S96" si="41">J96</f>
        <v>1</v>
      </c>
      <c r="T96" s="354">
        <f>O96</f>
        <v>150</v>
      </c>
      <c r="U96" s="370" t="s">
        <v>108</v>
      </c>
      <c r="V96" s="354">
        <f t="shared" si="34"/>
        <v>27249</v>
      </c>
      <c r="W96" s="358">
        <f t="shared" ref="W96:W97" si="42">V96*T96*S96</f>
        <v>4087350</v>
      </c>
      <c r="AA96" s="359"/>
    </row>
    <row r="97" spans="1:27" s="895" customFormat="1" ht="15.75" x14ac:dyDescent="0.25">
      <c r="A97" s="897"/>
      <c r="B97" s="378"/>
      <c r="C97" s="339">
        <v>6</v>
      </c>
      <c r="D97" s="378"/>
      <c r="E97" s="378" t="s">
        <v>130</v>
      </c>
      <c r="F97" s="340" t="s">
        <v>501</v>
      </c>
      <c r="G97" s="924"/>
      <c r="H97" s="924"/>
      <c r="I97" s="924"/>
      <c r="J97" s="263">
        <v>1</v>
      </c>
      <c r="K97" s="266"/>
      <c r="L97" s="266"/>
      <c r="M97" s="266"/>
      <c r="N97" s="266"/>
      <c r="O97" s="263">
        <v>80</v>
      </c>
      <c r="P97" s="894"/>
      <c r="Q97" s="352"/>
      <c r="S97" s="353">
        <f t="shared" ref="S97" si="43">J97</f>
        <v>1</v>
      </c>
      <c r="T97" s="354">
        <f>O97</f>
        <v>80</v>
      </c>
      <c r="U97" s="370" t="s">
        <v>108</v>
      </c>
      <c r="V97" s="354">
        <f t="shared" si="34"/>
        <v>27249</v>
      </c>
      <c r="W97" s="358">
        <f t="shared" si="42"/>
        <v>2179920</v>
      </c>
      <c r="AA97" s="359"/>
    </row>
    <row r="98" spans="1:27" s="895" customFormat="1" ht="15" customHeight="1" x14ac:dyDescent="0.25">
      <c r="A98" s="904"/>
      <c r="B98" s="378"/>
      <c r="C98" s="339">
        <v>7</v>
      </c>
      <c r="D98" s="378" t="s">
        <v>586</v>
      </c>
      <c r="E98" s="378" t="s">
        <v>133</v>
      </c>
      <c r="F98" s="340" t="s">
        <v>501</v>
      </c>
      <c r="G98" s="924"/>
      <c r="H98" s="924"/>
      <c r="I98" s="924"/>
      <c r="J98" s="263">
        <v>1</v>
      </c>
      <c r="K98" s="266"/>
      <c r="L98" s="266"/>
      <c r="M98" s="266"/>
      <c r="N98" s="266"/>
      <c r="O98" s="263">
        <v>100</v>
      </c>
      <c r="P98" s="894"/>
      <c r="Q98" s="352"/>
      <c r="S98" s="353">
        <f t="shared" ref="S98:S108" si="44">J98</f>
        <v>1</v>
      </c>
      <c r="T98" s="354">
        <f t="shared" ref="T98:T99" si="45">O98</f>
        <v>100</v>
      </c>
      <c r="U98" s="370" t="s">
        <v>108</v>
      </c>
      <c r="V98" s="354">
        <f t="shared" si="34"/>
        <v>27249</v>
      </c>
      <c r="W98" s="358">
        <f>V98*T98*S98</f>
        <v>2724900</v>
      </c>
      <c r="X98" s="359"/>
      <c r="Y98" s="359"/>
      <c r="Z98" s="359"/>
      <c r="AA98" s="359"/>
    </row>
    <row r="99" spans="1:27" s="895" customFormat="1" ht="15" customHeight="1" x14ac:dyDescent="0.25">
      <c r="A99" s="904"/>
      <c r="B99" s="378"/>
      <c r="C99" s="339"/>
      <c r="D99" s="378"/>
      <c r="E99" s="378" t="s">
        <v>130</v>
      </c>
      <c r="F99" s="340" t="s">
        <v>501</v>
      </c>
      <c r="G99" s="924"/>
      <c r="H99" s="924"/>
      <c r="I99" s="924"/>
      <c r="J99" s="263">
        <v>1</v>
      </c>
      <c r="K99" s="266"/>
      <c r="L99" s="266"/>
      <c r="M99" s="266"/>
      <c r="N99" s="266"/>
      <c r="O99" s="263">
        <v>150</v>
      </c>
      <c r="P99" s="894"/>
      <c r="Q99" s="352"/>
      <c r="S99" s="353">
        <f t="shared" si="44"/>
        <v>1</v>
      </c>
      <c r="T99" s="354">
        <f t="shared" si="45"/>
        <v>150</v>
      </c>
      <c r="U99" s="370" t="s">
        <v>108</v>
      </c>
      <c r="V99" s="354">
        <f t="shared" si="34"/>
        <v>27249</v>
      </c>
      <c r="W99" s="358">
        <f>V99*T99*S99</f>
        <v>4087350</v>
      </c>
      <c r="X99" s="359"/>
      <c r="Y99" s="359"/>
      <c r="Z99" s="359"/>
      <c r="AA99" s="359"/>
    </row>
    <row r="100" spans="1:27" s="895" customFormat="1" ht="15.75" x14ac:dyDescent="0.25">
      <c r="A100" s="904"/>
      <c r="B100" s="378"/>
      <c r="C100" s="339">
        <v>8</v>
      </c>
      <c r="D100" s="378" t="s">
        <v>595</v>
      </c>
      <c r="E100" s="378" t="s">
        <v>131</v>
      </c>
      <c r="F100" s="340" t="s">
        <v>501</v>
      </c>
      <c r="G100" s="945"/>
      <c r="H100" s="945"/>
      <c r="I100" s="945"/>
      <c r="J100" s="263">
        <v>1</v>
      </c>
      <c r="K100" s="263"/>
      <c r="L100" s="263"/>
      <c r="M100" s="263"/>
      <c r="N100" s="263"/>
      <c r="O100" s="263">
        <v>50</v>
      </c>
      <c r="P100" s="894"/>
      <c r="Q100" s="352"/>
      <c r="S100" s="353">
        <f t="shared" si="44"/>
        <v>1</v>
      </c>
      <c r="T100" s="354">
        <f>O100</f>
        <v>50</v>
      </c>
      <c r="U100" s="370" t="s">
        <v>108</v>
      </c>
      <c r="V100" s="354">
        <f t="shared" si="34"/>
        <v>27249</v>
      </c>
      <c r="W100" s="358">
        <f t="shared" ref="W100" si="46">V100*T100*S100</f>
        <v>1362450</v>
      </c>
      <c r="X100" s="359"/>
      <c r="Y100" s="359"/>
      <c r="Z100" s="359"/>
      <c r="AA100" s="359"/>
    </row>
    <row r="101" spans="1:27" s="895" customFormat="1" ht="15.75" x14ac:dyDescent="0.25">
      <c r="A101" s="897"/>
      <c r="B101" s="378"/>
      <c r="C101" s="339">
        <v>9</v>
      </c>
      <c r="D101" s="378" t="s">
        <v>594</v>
      </c>
      <c r="E101" s="350" t="s">
        <v>428</v>
      </c>
      <c r="F101" s="340" t="s">
        <v>501</v>
      </c>
      <c r="G101" s="924"/>
      <c r="H101" s="924"/>
      <c r="I101" s="924"/>
      <c r="J101" s="263">
        <v>1</v>
      </c>
      <c r="K101" s="266"/>
      <c r="L101" s="266"/>
      <c r="M101" s="266"/>
      <c r="N101" s="266"/>
      <c r="O101" s="266">
        <v>80</v>
      </c>
      <c r="P101" s="894"/>
      <c r="Q101" s="352" t="b">
        <v>1</v>
      </c>
      <c r="R101" s="895" t="b">
        <v>1</v>
      </c>
      <c r="S101" s="353">
        <f t="shared" si="44"/>
        <v>1</v>
      </c>
      <c r="T101" s="354">
        <f t="shared" ref="T101:T102" si="47">O101</f>
        <v>80</v>
      </c>
      <c r="U101" s="370" t="s">
        <v>108</v>
      </c>
      <c r="V101" s="354">
        <f t="shared" si="34"/>
        <v>27249</v>
      </c>
      <c r="W101" s="358">
        <f t="shared" ref="W101:W102" si="48">V101*T101*S101</f>
        <v>2179920</v>
      </c>
      <c r="X101" s="359"/>
      <c r="Y101" s="359"/>
      <c r="Z101" s="359"/>
      <c r="AA101" s="359"/>
    </row>
    <row r="102" spans="1:27" s="895" customFormat="1" ht="15.75" x14ac:dyDescent="0.25">
      <c r="A102" s="897"/>
      <c r="B102" s="378"/>
      <c r="C102" s="339"/>
      <c r="D102" s="378"/>
      <c r="E102" s="350" t="s">
        <v>432</v>
      </c>
      <c r="F102" s="340" t="s">
        <v>501</v>
      </c>
      <c r="G102" s="924"/>
      <c r="H102" s="924"/>
      <c r="I102" s="924"/>
      <c r="J102" s="263">
        <v>1</v>
      </c>
      <c r="K102" s="263"/>
      <c r="L102" s="263"/>
      <c r="M102" s="263"/>
      <c r="N102" s="263"/>
      <c r="O102" s="263">
        <v>50</v>
      </c>
      <c r="P102" s="894"/>
      <c r="Q102" s="352"/>
      <c r="S102" s="353">
        <f t="shared" si="44"/>
        <v>1</v>
      </c>
      <c r="T102" s="354">
        <f t="shared" si="47"/>
        <v>50</v>
      </c>
      <c r="U102" s="370" t="s">
        <v>108</v>
      </c>
      <c r="V102" s="354">
        <f t="shared" si="34"/>
        <v>27249</v>
      </c>
      <c r="W102" s="358">
        <f t="shared" si="48"/>
        <v>1362450</v>
      </c>
      <c r="X102" s="359"/>
      <c r="Y102" s="359"/>
      <c r="Z102" s="359"/>
      <c r="AA102" s="359"/>
    </row>
    <row r="103" spans="1:27" s="895" customFormat="1" ht="15.75" x14ac:dyDescent="0.25">
      <c r="A103" s="897"/>
      <c r="B103" s="378"/>
      <c r="C103" s="339">
        <v>10</v>
      </c>
      <c r="D103" s="378" t="s">
        <v>143</v>
      </c>
      <c r="E103" s="350" t="s">
        <v>143</v>
      </c>
      <c r="F103" s="340" t="s">
        <v>501</v>
      </c>
      <c r="G103" s="924"/>
      <c r="H103" s="924"/>
      <c r="I103" s="924"/>
      <c r="J103" s="266">
        <v>2</v>
      </c>
      <c r="K103" s="266"/>
      <c r="L103" s="266"/>
      <c r="M103" s="266"/>
      <c r="N103" s="266"/>
      <c r="O103" s="266">
        <v>100</v>
      </c>
      <c r="P103" s="894"/>
      <c r="Q103" s="352"/>
      <c r="S103" s="353">
        <f t="shared" si="44"/>
        <v>2</v>
      </c>
      <c r="T103" s="354">
        <f t="shared" ref="T103:T108" si="49">O103</f>
        <v>100</v>
      </c>
      <c r="U103" s="370" t="s">
        <v>108</v>
      </c>
      <c r="V103" s="354">
        <f t="shared" si="34"/>
        <v>27249</v>
      </c>
      <c r="W103" s="358">
        <f t="shared" ref="W103:W108" si="50">V103*T103*S103</f>
        <v>5449800</v>
      </c>
      <c r="X103" s="359"/>
      <c r="Y103" s="359"/>
      <c r="Z103" s="359"/>
      <c r="AA103" s="359"/>
    </row>
    <row r="104" spans="1:27" s="895" customFormat="1" ht="15.75" x14ac:dyDescent="0.25">
      <c r="A104" s="897"/>
      <c r="B104" s="378"/>
      <c r="C104" s="339"/>
      <c r="D104" s="378"/>
      <c r="E104" s="350" t="s">
        <v>133</v>
      </c>
      <c r="F104" s="340" t="s">
        <v>501</v>
      </c>
      <c r="G104" s="924"/>
      <c r="H104" s="924"/>
      <c r="I104" s="924"/>
      <c r="J104" s="263">
        <v>1</v>
      </c>
      <c r="K104" s="263"/>
      <c r="L104" s="263"/>
      <c r="M104" s="263"/>
      <c r="N104" s="263"/>
      <c r="O104" s="263">
        <v>0</v>
      </c>
      <c r="P104" s="894"/>
      <c r="Q104" s="352"/>
      <c r="S104" s="353">
        <f t="shared" si="44"/>
        <v>1</v>
      </c>
      <c r="T104" s="354">
        <f t="shared" si="49"/>
        <v>0</v>
      </c>
      <c r="U104" s="370" t="s">
        <v>108</v>
      </c>
      <c r="V104" s="354">
        <f t="shared" si="34"/>
        <v>27249</v>
      </c>
      <c r="W104" s="358">
        <f t="shared" si="50"/>
        <v>0</v>
      </c>
      <c r="X104" s="359"/>
      <c r="Y104" s="359"/>
      <c r="Z104" s="359"/>
      <c r="AA104" s="359"/>
    </row>
    <row r="105" spans="1:27" s="895" customFormat="1" ht="15.75" x14ac:dyDescent="0.25">
      <c r="A105" s="897"/>
      <c r="B105" s="378"/>
      <c r="C105" s="339"/>
      <c r="D105" s="378"/>
      <c r="E105" s="350" t="s">
        <v>433</v>
      </c>
      <c r="F105" s="340" t="s">
        <v>501</v>
      </c>
      <c r="G105" s="924"/>
      <c r="H105" s="924"/>
      <c r="I105" s="924"/>
      <c r="J105" s="263">
        <v>2</v>
      </c>
      <c r="K105" s="263"/>
      <c r="L105" s="263"/>
      <c r="M105" s="263"/>
      <c r="N105" s="263"/>
      <c r="O105" s="263">
        <v>0</v>
      </c>
      <c r="P105" s="894"/>
      <c r="Q105" s="352"/>
      <c r="S105" s="353">
        <f t="shared" si="44"/>
        <v>2</v>
      </c>
      <c r="T105" s="354">
        <f t="shared" si="49"/>
        <v>0</v>
      </c>
      <c r="U105" s="370" t="s">
        <v>108</v>
      </c>
      <c r="V105" s="354">
        <f t="shared" si="34"/>
        <v>27249</v>
      </c>
      <c r="W105" s="358">
        <f t="shared" si="50"/>
        <v>0</v>
      </c>
      <c r="X105" s="359"/>
      <c r="Y105" s="359"/>
      <c r="Z105" s="359"/>
      <c r="AA105" s="359"/>
    </row>
    <row r="106" spans="1:27" s="895" customFormat="1" ht="15.75" x14ac:dyDescent="0.25">
      <c r="A106" s="897"/>
      <c r="B106" s="378"/>
      <c r="C106" s="339"/>
      <c r="D106" s="378"/>
      <c r="E106" s="350" t="s">
        <v>434</v>
      </c>
      <c r="F106" s="340" t="s">
        <v>501</v>
      </c>
      <c r="G106" s="924"/>
      <c r="H106" s="924"/>
      <c r="I106" s="924"/>
      <c r="J106" s="263">
        <v>3</v>
      </c>
      <c r="K106" s="263"/>
      <c r="L106" s="263"/>
      <c r="M106" s="263"/>
      <c r="N106" s="263"/>
      <c r="O106" s="263">
        <v>10</v>
      </c>
      <c r="P106" s="894"/>
      <c r="Q106" s="352"/>
      <c r="S106" s="353">
        <f t="shared" si="44"/>
        <v>3</v>
      </c>
      <c r="T106" s="354">
        <f t="shared" si="49"/>
        <v>10</v>
      </c>
      <c r="U106" s="370" t="s">
        <v>108</v>
      </c>
      <c r="V106" s="354">
        <f t="shared" si="34"/>
        <v>27249</v>
      </c>
      <c r="W106" s="358">
        <f t="shared" si="50"/>
        <v>817470</v>
      </c>
      <c r="X106" s="359"/>
      <c r="Y106" s="359"/>
      <c r="Z106" s="359"/>
      <c r="AA106" s="359"/>
    </row>
    <row r="107" spans="1:27" s="895" customFormat="1" ht="15.75" x14ac:dyDescent="0.25">
      <c r="A107" s="897"/>
      <c r="B107" s="378"/>
      <c r="C107" s="339"/>
      <c r="D107" s="378"/>
      <c r="E107" s="350" t="s">
        <v>440</v>
      </c>
      <c r="F107" s="340" t="s">
        <v>501</v>
      </c>
      <c r="G107" s="924"/>
      <c r="H107" s="924"/>
      <c r="I107" s="924"/>
      <c r="J107" s="263">
        <v>2</v>
      </c>
      <c r="K107" s="263"/>
      <c r="L107" s="263"/>
      <c r="M107" s="263"/>
      <c r="N107" s="263"/>
      <c r="O107" s="263">
        <v>5</v>
      </c>
      <c r="P107" s="894"/>
      <c r="Q107" s="352"/>
      <c r="S107" s="353">
        <f t="shared" si="44"/>
        <v>2</v>
      </c>
      <c r="T107" s="354">
        <f t="shared" si="49"/>
        <v>5</v>
      </c>
      <c r="U107" s="370" t="s">
        <v>108</v>
      </c>
      <c r="V107" s="354">
        <f t="shared" si="34"/>
        <v>27249</v>
      </c>
      <c r="W107" s="358">
        <f t="shared" si="50"/>
        <v>272490</v>
      </c>
      <c r="X107" s="359"/>
      <c r="Y107" s="359"/>
      <c r="Z107" s="359"/>
      <c r="AA107" s="359"/>
    </row>
    <row r="108" spans="1:27" s="895" customFormat="1" ht="15.75" x14ac:dyDescent="0.25">
      <c r="A108" s="897"/>
      <c r="B108" s="378"/>
      <c r="C108" s="339"/>
      <c r="D108" s="378"/>
      <c r="E108" s="350" t="s">
        <v>442</v>
      </c>
      <c r="F108" s="340" t="s">
        <v>501</v>
      </c>
      <c r="G108" s="924"/>
      <c r="H108" s="924"/>
      <c r="I108" s="924"/>
      <c r="J108" s="263">
        <v>2</v>
      </c>
      <c r="K108" s="263"/>
      <c r="L108" s="263"/>
      <c r="M108" s="263"/>
      <c r="N108" s="263"/>
      <c r="O108" s="263">
        <v>0</v>
      </c>
      <c r="P108" s="894"/>
      <c r="Q108" s="352"/>
      <c r="S108" s="353">
        <f t="shared" si="44"/>
        <v>2</v>
      </c>
      <c r="T108" s="354">
        <f t="shared" si="49"/>
        <v>0</v>
      </c>
      <c r="U108" s="370" t="s">
        <v>108</v>
      </c>
      <c r="V108" s="354">
        <f t="shared" si="34"/>
        <v>27249</v>
      </c>
      <c r="W108" s="358">
        <f t="shared" si="50"/>
        <v>0</v>
      </c>
      <c r="X108" s="359"/>
      <c r="Y108" s="359"/>
      <c r="Z108" s="359"/>
      <c r="AA108" s="359"/>
    </row>
    <row r="109" spans="1:27" s="895" customFormat="1" ht="15.75" x14ac:dyDescent="0.25">
      <c r="A109" s="897"/>
      <c r="B109" s="378"/>
      <c r="C109" s="339"/>
      <c r="D109" s="378"/>
      <c r="E109" s="350"/>
      <c r="F109" s="340"/>
      <c r="G109" s="924"/>
      <c r="H109" s="924"/>
      <c r="I109" s="924"/>
      <c r="J109" s="266"/>
      <c r="K109" s="266"/>
      <c r="L109" s="266"/>
      <c r="M109" s="266"/>
      <c r="N109" s="936"/>
      <c r="O109" s="266"/>
      <c r="P109" s="938"/>
      <c r="Q109" s="352"/>
      <c r="S109" s="353"/>
      <c r="T109" s="354"/>
      <c r="U109" s="370"/>
      <c r="V109" s="354"/>
      <c r="W109" s="358"/>
      <c r="X109" s="359"/>
      <c r="Y109" s="359"/>
      <c r="Z109" s="359"/>
      <c r="AA109" s="359"/>
    </row>
    <row r="110" spans="1:27" s="921" customFormat="1" ht="15.75" x14ac:dyDescent="0.25">
      <c r="A110" s="904"/>
      <c r="B110" s="382" t="s">
        <v>502</v>
      </c>
      <c r="C110" s="365" t="s">
        <v>596</v>
      </c>
      <c r="D110" s="382"/>
      <c r="E110" s="365"/>
      <c r="F110" s="360"/>
      <c r="G110" s="291"/>
      <c r="H110" s="291"/>
      <c r="I110" s="291"/>
      <c r="J110" s="286"/>
      <c r="K110" s="286"/>
      <c r="L110" s="286"/>
      <c r="M110" s="286"/>
      <c r="N110" s="939"/>
      <c r="O110" s="286"/>
      <c r="P110" s="941"/>
      <c r="Q110" s="346"/>
      <c r="S110" s="371"/>
      <c r="T110" s="372"/>
      <c r="U110" s="373"/>
      <c r="V110" s="372"/>
      <c r="W110" s="374"/>
      <c r="X110" s="375"/>
      <c r="Y110" s="375"/>
      <c r="Z110" s="375"/>
      <c r="AA110" s="375"/>
    </row>
    <row r="111" spans="1:27" s="357" customFormat="1" ht="15.75" x14ac:dyDescent="0.25">
      <c r="A111" s="342"/>
      <c r="B111" s="350"/>
      <c r="C111" s="339">
        <v>1</v>
      </c>
      <c r="D111" s="350" t="s">
        <v>587</v>
      </c>
      <c r="E111" s="350" t="s">
        <v>124</v>
      </c>
      <c r="F111" s="340" t="s">
        <v>516</v>
      </c>
      <c r="G111" s="265"/>
      <c r="H111" s="265"/>
      <c r="I111" s="265"/>
      <c r="J111" s="266">
        <v>1</v>
      </c>
      <c r="K111" s="266"/>
      <c r="L111" s="284"/>
      <c r="M111" s="284"/>
      <c r="N111" s="946"/>
      <c r="O111" s="267"/>
      <c r="P111" s="285">
        <v>50</v>
      </c>
      <c r="Q111" s="352"/>
      <c r="S111" s="379">
        <f t="shared" si="17"/>
        <v>1</v>
      </c>
      <c r="T111" s="363">
        <f>P111</f>
        <v>50</v>
      </c>
      <c r="U111" s="340" t="s">
        <v>46</v>
      </c>
      <c r="V111" s="354">
        <f>IF(T111=0,0,AHSP!$F$378)</f>
        <v>1044760</v>
      </c>
      <c r="W111" s="356">
        <f t="shared" si="19"/>
        <v>52238000</v>
      </c>
      <c r="AA111" s="359"/>
    </row>
    <row r="112" spans="1:27" s="357" customFormat="1" ht="15.75" x14ac:dyDescent="0.25">
      <c r="A112" s="342"/>
      <c r="B112" s="350"/>
      <c r="C112" s="339">
        <v>2</v>
      </c>
      <c r="D112" s="350" t="s">
        <v>588</v>
      </c>
      <c r="E112" s="350" t="s">
        <v>124</v>
      </c>
      <c r="F112" s="340" t="s">
        <v>516</v>
      </c>
      <c r="G112" s="265"/>
      <c r="H112" s="265"/>
      <c r="I112" s="265"/>
      <c r="J112" s="266">
        <v>1</v>
      </c>
      <c r="K112" s="266"/>
      <c r="L112" s="284"/>
      <c r="M112" s="284"/>
      <c r="N112" s="946"/>
      <c r="O112" s="267"/>
      <c r="P112" s="285">
        <v>10</v>
      </c>
      <c r="Q112" s="352"/>
      <c r="S112" s="380">
        <f t="shared" ref="S112" si="51">J112</f>
        <v>1</v>
      </c>
      <c r="T112" s="363">
        <f>P112</f>
        <v>10</v>
      </c>
      <c r="U112" s="340" t="s">
        <v>46</v>
      </c>
      <c r="V112" s="354">
        <f>IF(T112=0,0,AHSP!$F$378)</f>
        <v>1044760</v>
      </c>
      <c r="W112" s="356">
        <f t="shared" ref="W112" si="52">V112*T112*S112</f>
        <v>10447600</v>
      </c>
      <c r="AA112" s="359"/>
    </row>
    <row r="113" spans="1:27" s="895" customFormat="1" ht="15.75" x14ac:dyDescent="0.25">
      <c r="A113" s="332"/>
      <c r="B113" s="378"/>
      <c r="C113" s="339">
        <v>3</v>
      </c>
      <c r="D113" s="378" t="s">
        <v>7</v>
      </c>
      <c r="E113" s="378" t="s">
        <v>124</v>
      </c>
      <c r="F113" s="340" t="s">
        <v>516</v>
      </c>
      <c r="G113" s="924"/>
      <c r="H113" s="924"/>
      <c r="I113" s="924"/>
      <c r="J113" s="266">
        <v>1</v>
      </c>
      <c r="K113" s="266"/>
      <c r="L113" s="284"/>
      <c r="M113" s="284"/>
      <c r="N113" s="946"/>
      <c r="O113" s="267"/>
      <c r="P113" s="285">
        <v>10</v>
      </c>
      <c r="Q113" s="942"/>
      <c r="S113" s="379">
        <f t="shared" ref="S113:S118" si="53">J113</f>
        <v>1</v>
      </c>
      <c r="T113" s="363">
        <f t="shared" ref="T113:T114" si="54">P113</f>
        <v>10</v>
      </c>
      <c r="U113" s="340" t="s">
        <v>46</v>
      </c>
      <c r="V113" s="354">
        <f>AHSP!$F$378</f>
        <v>1044760</v>
      </c>
      <c r="W113" s="356">
        <f t="shared" ref="W113:W114" si="55">V113*T113*S113</f>
        <v>10447600</v>
      </c>
      <c r="X113" s="359"/>
      <c r="Y113" s="359"/>
      <c r="Z113" s="359"/>
      <c r="AA113" s="359"/>
    </row>
    <row r="114" spans="1:27" s="895" customFormat="1" ht="15.75" x14ac:dyDescent="0.25">
      <c r="A114" s="332"/>
      <c r="B114" s="378"/>
      <c r="C114" s="339"/>
      <c r="D114" s="378"/>
      <c r="E114" s="378" t="s">
        <v>449</v>
      </c>
      <c r="F114" s="340" t="s">
        <v>516</v>
      </c>
      <c r="G114" s="924"/>
      <c r="H114" s="924"/>
      <c r="I114" s="924"/>
      <c r="J114" s="266">
        <v>1</v>
      </c>
      <c r="K114" s="266"/>
      <c r="L114" s="284"/>
      <c r="M114" s="284"/>
      <c r="N114" s="946"/>
      <c r="O114" s="267"/>
      <c r="P114" s="285">
        <v>15</v>
      </c>
      <c r="Q114" s="942"/>
      <c r="S114" s="379">
        <f t="shared" si="53"/>
        <v>1</v>
      </c>
      <c r="T114" s="363">
        <f t="shared" si="54"/>
        <v>15</v>
      </c>
      <c r="U114" s="340" t="s">
        <v>46</v>
      </c>
      <c r="V114" s="354">
        <f>AHSP!$F$378</f>
        <v>1044760</v>
      </c>
      <c r="W114" s="356">
        <f t="shared" si="55"/>
        <v>15671400</v>
      </c>
      <c r="X114" s="359"/>
      <c r="Y114" s="359"/>
      <c r="Z114" s="359"/>
      <c r="AA114" s="359"/>
    </row>
    <row r="115" spans="1:27" s="895" customFormat="1" ht="15.75" x14ac:dyDescent="0.25">
      <c r="A115" s="904"/>
      <c r="B115" s="378"/>
      <c r="C115" s="339">
        <v>4</v>
      </c>
      <c r="D115" s="378" t="s">
        <v>592</v>
      </c>
      <c r="E115" s="378" t="s">
        <v>124</v>
      </c>
      <c r="F115" s="340" t="s">
        <v>516</v>
      </c>
      <c r="G115" s="924"/>
      <c r="H115" s="924"/>
      <c r="I115" s="924"/>
      <c r="J115" s="266">
        <v>1</v>
      </c>
      <c r="K115" s="266"/>
      <c r="L115" s="284"/>
      <c r="M115" s="284"/>
      <c r="N115" s="946"/>
      <c r="O115" s="267"/>
      <c r="P115" s="285">
        <v>20</v>
      </c>
      <c r="Q115" s="352"/>
      <c r="S115" s="379">
        <f t="shared" si="53"/>
        <v>1</v>
      </c>
      <c r="T115" s="363">
        <f t="shared" ref="T115:T116" si="56">P115</f>
        <v>20</v>
      </c>
      <c r="U115" s="340" t="s">
        <v>46</v>
      </c>
      <c r="V115" s="354">
        <f>AHSP!$F$378</f>
        <v>1044760</v>
      </c>
      <c r="W115" s="356">
        <f t="shared" ref="W115:W116" si="57">V115*T115*S115</f>
        <v>20895200</v>
      </c>
      <c r="X115" s="359"/>
      <c r="Y115" s="359"/>
      <c r="Z115" s="359"/>
      <c r="AA115" s="359"/>
    </row>
    <row r="116" spans="1:27" s="895" customFormat="1" ht="15.75" x14ac:dyDescent="0.25">
      <c r="A116" s="904"/>
      <c r="B116" s="378"/>
      <c r="C116" s="339"/>
      <c r="D116" s="378"/>
      <c r="E116" s="378" t="s">
        <v>449</v>
      </c>
      <c r="F116" s="340" t="s">
        <v>516</v>
      </c>
      <c r="G116" s="924"/>
      <c r="H116" s="924"/>
      <c r="I116" s="924"/>
      <c r="J116" s="266">
        <v>1</v>
      </c>
      <c r="K116" s="266"/>
      <c r="L116" s="284"/>
      <c r="M116" s="284"/>
      <c r="N116" s="946"/>
      <c r="O116" s="267"/>
      <c r="P116" s="285">
        <v>50</v>
      </c>
      <c r="Q116" s="352"/>
      <c r="S116" s="379">
        <f t="shared" si="53"/>
        <v>1</v>
      </c>
      <c r="T116" s="363">
        <f t="shared" si="56"/>
        <v>50</v>
      </c>
      <c r="U116" s="340" t="s">
        <v>46</v>
      </c>
      <c r="V116" s="354">
        <f>AHSP!$F$378</f>
        <v>1044760</v>
      </c>
      <c r="W116" s="356">
        <f t="shared" si="57"/>
        <v>52238000</v>
      </c>
      <c r="X116" s="359"/>
      <c r="Y116" s="359"/>
      <c r="Z116" s="359"/>
      <c r="AA116" s="359"/>
    </row>
    <row r="117" spans="1:27" s="895" customFormat="1" ht="15.75" x14ac:dyDescent="0.25">
      <c r="A117" s="897"/>
      <c r="B117" s="378"/>
      <c r="C117" s="339">
        <v>5</v>
      </c>
      <c r="D117" s="378" t="s">
        <v>144</v>
      </c>
      <c r="E117" s="378" t="s">
        <v>124</v>
      </c>
      <c r="F117" s="340" t="s">
        <v>516</v>
      </c>
      <c r="G117" s="924"/>
      <c r="H117" s="924"/>
      <c r="I117" s="924"/>
      <c r="J117" s="266">
        <v>1</v>
      </c>
      <c r="K117" s="266"/>
      <c r="L117" s="284"/>
      <c r="M117" s="284"/>
      <c r="N117" s="946"/>
      <c r="O117" s="267"/>
      <c r="P117" s="285">
        <v>10</v>
      </c>
      <c r="Q117" s="352"/>
      <c r="S117" s="379">
        <f t="shared" si="53"/>
        <v>1</v>
      </c>
      <c r="T117" s="363">
        <f t="shared" ref="T117:T118" si="58">P117</f>
        <v>10</v>
      </c>
      <c r="U117" s="340" t="s">
        <v>46</v>
      </c>
      <c r="V117" s="354">
        <f>AHSP!$F$378</f>
        <v>1044760</v>
      </c>
      <c r="W117" s="356">
        <f>V117*T117*S117</f>
        <v>10447600</v>
      </c>
      <c r="X117" s="359"/>
      <c r="Y117" s="359"/>
      <c r="Z117" s="359"/>
      <c r="AA117" s="359"/>
    </row>
    <row r="118" spans="1:27" s="895" customFormat="1" ht="15.75" x14ac:dyDescent="0.25">
      <c r="A118" s="897"/>
      <c r="B118" s="378"/>
      <c r="C118" s="339"/>
      <c r="D118" s="378"/>
      <c r="E118" s="378" t="s">
        <v>449</v>
      </c>
      <c r="F118" s="340" t="s">
        <v>516</v>
      </c>
      <c r="G118" s="924"/>
      <c r="H118" s="924"/>
      <c r="I118" s="924"/>
      <c r="J118" s="266">
        <v>1</v>
      </c>
      <c r="K118" s="266"/>
      <c r="L118" s="284"/>
      <c r="M118" s="284"/>
      <c r="N118" s="946"/>
      <c r="O118" s="267"/>
      <c r="P118" s="285">
        <v>20</v>
      </c>
      <c r="Q118" s="352"/>
      <c r="S118" s="379">
        <f t="shared" si="53"/>
        <v>1</v>
      </c>
      <c r="T118" s="363">
        <f t="shared" si="58"/>
        <v>20</v>
      </c>
      <c r="U118" s="340" t="s">
        <v>46</v>
      </c>
      <c r="V118" s="354">
        <f>AHSP!$F$378</f>
        <v>1044760</v>
      </c>
      <c r="W118" s="356">
        <f>V118*T118*S118</f>
        <v>20895200</v>
      </c>
      <c r="X118" s="359"/>
      <c r="Y118" s="359"/>
      <c r="Z118" s="359"/>
      <c r="AA118" s="359"/>
    </row>
    <row r="119" spans="1:27" s="357" customFormat="1" ht="15.75" x14ac:dyDescent="0.25">
      <c r="A119" s="342"/>
      <c r="B119" s="350"/>
      <c r="C119" s="339"/>
      <c r="D119" s="350"/>
      <c r="E119" s="350"/>
      <c r="F119" s="340"/>
      <c r="G119" s="265"/>
      <c r="H119" s="265"/>
      <c r="I119" s="265"/>
      <c r="J119" s="266"/>
      <c r="K119" s="266"/>
      <c r="L119" s="284"/>
      <c r="M119" s="284"/>
      <c r="N119" s="946"/>
      <c r="O119" s="267"/>
      <c r="P119" s="285"/>
      <c r="Q119" s="352"/>
      <c r="S119" s="379"/>
      <c r="T119" s="363"/>
      <c r="U119" s="340"/>
      <c r="V119" s="354"/>
      <c r="W119" s="356"/>
    </row>
    <row r="120" spans="1:27" s="385" customFormat="1" ht="15.75" x14ac:dyDescent="0.25">
      <c r="A120" s="381"/>
      <c r="B120" s="382" t="s">
        <v>503</v>
      </c>
      <c r="C120" s="382" t="s">
        <v>597</v>
      </c>
      <c r="D120" s="382"/>
      <c r="E120" s="382"/>
      <c r="F120" s="383"/>
      <c r="G120" s="291"/>
      <c r="H120" s="291"/>
      <c r="I120" s="291"/>
      <c r="J120" s="291"/>
      <c r="K120" s="291"/>
      <c r="L120" s="947"/>
      <c r="M120" s="947"/>
      <c r="N120" s="948"/>
      <c r="O120" s="949"/>
      <c r="P120" s="292"/>
      <c r="Q120" s="384"/>
      <c r="S120" s="386"/>
      <c r="T120" s="387"/>
      <c r="U120" s="383"/>
      <c r="V120" s="388"/>
      <c r="W120" s="389"/>
    </row>
    <row r="121" spans="1:27" s="337" customFormat="1" ht="15.75" x14ac:dyDescent="0.25">
      <c r="A121" s="342"/>
      <c r="B121" s="350"/>
      <c r="C121" s="339"/>
      <c r="D121" s="350" t="s">
        <v>274</v>
      </c>
      <c r="E121" s="350" t="s">
        <v>547</v>
      </c>
      <c r="F121" s="340"/>
      <c r="G121" s="265"/>
      <c r="H121" s="265"/>
      <c r="I121" s="265"/>
      <c r="J121" s="266">
        <v>2</v>
      </c>
      <c r="K121" s="266">
        <v>4</v>
      </c>
      <c r="L121" s="266"/>
      <c r="M121" s="266"/>
      <c r="N121" s="266"/>
      <c r="O121" s="266"/>
      <c r="P121" s="894"/>
      <c r="Q121" s="352"/>
      <c r="S121" s="353">
        <f t="shared" ref="S121" si="59">J121</f>
        <v>2</v>
      </c>
      <c r="T121" s="354">
        <f>K121</f>
        <v>4</v>
      </c>
      <c r="U121" s="354" t="s">
        <v>285</v>
      </c>
      <c r="V121" s="390">
        <f>AHSP!F399</f>
        <v>4003050</v>
      </c>
      <c r="W121" s="356">
        <f t="shared" ref="W121" si="60">V121*T121*S121</f>
        <v>32024400</v>
      </c>
      <c r="AA121" s="359"/>
    </row>
    <row r="122" spans="1:27" s="337" customFormat="1" ht="15.75" x14ac:dyDescent="0.25">
      <c r="A122" s="342"/>
      <c r="B122" s="350"/>
      <c r="C122" s="339"/>
      <c r="D122" s="350"/>
      <c r="E122" s="350" t="s">
        <v>548</v>
      </c>
      <c r="F122" s="340"/>
      <c r="G122" s="265"/>
      <c r="H122" s="265"/>
      <c r="I122" s="265"/>
      <c r="J122" s="266">
        <v>2</v>
      </c>
      <c r="K122" s="263">
        <v>2</v>
      </c>
      <c r="L122" s="266"/>
      <c r="M122" s="266"/>
      <c r="N122" s="266"/>
      <c r="O122" s="266"/>
      <c r="P122" s="894"/>
      <c r="Q122" s="352"/>
      <c r="S122" s="353">
        <f t="shared" ref="S122" si="61">J122</f>
        <v>2</v>
      </c>
      <c r="T122" s="354">
        <f t="shared" ref="T122:T126" si="62">K122</f>
        <v>2</v>
      </c>
      <c r="U122" s="354" t="s">
        <v>285</v>
      </c>
      <c r="V122" s="390">
        <f>AHSP!F414</f>
        <v>808000</v>
      </c>
      <c r="W122" s="356">
        <f t="shared" ref="W122" si="63">V122*T122*S122</f>
        <v>3232000</v>
      </c>
      <c r="AA122" s="359"/>
    </row>
    <row r="123" spans="1:27" s="895" customFormat="1" ht="15.75" x14ac:dyDescent="0.25">
      <c r="A123" s="904"/>
      <c r="B123" s="378"/>
      <c r="C123" s="339"/>
      <c r="D123" s="350" t="s">
        <v>275</v>
      </c>
      <c r="E123" s="350" t="s">
        <v>576</v>
      </c>
      <c r="F123" s="340" t="s">
        <v>502</v>
      </c>
      <c r="G123" s="924"/>
      <c r="H123" s="924"/>
      <c r="I123" s="924"/>
      <c r="J123" s="266">
        <v>2</v>
      </c>
      <c r="K123" s="266">
        <v>2</v>
      </c>
      <c r="L123" s="266"/>
      <c r="M123" s="266"/>
      <c r="N123" s="266"/>
      <c r="O123" s="266"/>
      <c r="P123" s="894"/>
      <c r="Q123" s="352"/>
      <c r="S123" s="353">
        <f t="shared" ref="S123" si="64">J123</f>
        <v>2</v>
      </c>
      <c r="T123" s="354">
        <f t="shared" si="62"/>
        <v>2</v>
      </c>
      <c r="U123" s="355" t="s">
        <v>285</v>
      </c>
      <c r="V123" s="390">
        <f>AHSP!F435</f>
        <v>4003050</v>
      </c>
      <c r="W123" s="356">
        <f>V123*T123*S123</f>
        <v>16012200</v>
      </c>
      <c r="AA123" s="359"/>
    </row>
    <row r="124" spans="1:27" s="895" customFormat="1" ht="15.75" x14ac:dyDescent="0.25">
      <c r="A124" s="904"/>
      <c r="B124" s="378"/>
      <c r="C124" s="339"/>
      <c r="D124" s="350" t="s">
        <v>598</v>
      </c>
      <c r="E124" s="350" t="s">
        <v>547</v>
      </c>
      <c r="F124" s="340" t="s">
        <v>502</v>
      </c>
      <c r="G124" s="265"/>
      <c r="H124" s="265"/>
      <c r="I124" s="265"/>
      <c r="J124" s="266">
        <v>2</v>
      </c>
      <c r="K124" s="263">
        <v>4</v>
      </c>
      <c r="L124" s="266"/>
      <c r="M124" s="266"/>
      <c r="N124" s="266"/>
      <c r="O124" s="266"/>
      <c r="P124" s="894"/>
      <c r="Q124" s="352" t="b">
        <v>1</v>
      </c>
      <c r="R124" s="895" t="b">
        <v>1</v>
      </c>
      <c r="S124" s="353">
        <f>J124</f>
        <v>2</v>
      </c>
      <c r="T124" s="354">
        <f t="shared" si="62"/>
        <v>4</v>
      </c>
      <c r="U124" s="370" t="s">
        <v>285</v>
      </c>
      <c r="V124" s="390">
        <f>AHSP!F456</f>
        <v>4003050</v>
      </c>
      <c r="W124" s="358">
        <f>V124*T124*S124</f>
        <v>32024400</v>
      </c>
      <c r="AA124" s="359"/>
    </row>
    <row r="125" spans="1:27" s="895" customFormat="1" ht="15.75" x14ac:dyDescent="0.25">
      <c r="A125" s="904"/>
      <c r="B125" s="378"/>
      <c r="C125" s="339"/>
      <c r="D125" s="350"/>
      <c r="E125" s="350" t="s">
        <v>548</v>
      </c>
      <c r="F125" s="340"/>
      <c r="G125" s="265"/>
      <c r="H125" s="265"/>
      <c r="I125" s="265"/>
      <c r="J125" s="266">
        <v>2</v>
      </c>
      <c r="K125" s="263">
        <v>2</v>
      </c>
      <c r="L125" s="266"/>
      <c r="M125" s="266"/>
      <c r="N125" s="266"/>
      <c r="O125" s="266"/>
      <c r="P125" s="894"/>
      <c r="Q125" s="352"/>
      <c r="S125" s="353">
        <f>J125</f>
        <v>2</v>
      </c>
      <c r="T125" s="354">
        <f t="shared" si="62"/>
        <v>2</v>
      </c>
      <c r="U125" s="370" t="s">
        <v>285</v>
      </c>
      <c r="V125" s="390">
        <f>AHSP!F471</f>
        <v>808000</v>
      </c>
      <c r="W125" s="358">
        <f>V125*T125*S125</f>
        <v>3232000</v>
      </c>
      <c r="AA125" s="359"/>
    </row>
    <row r="126" spans="1:27" s="895" customFormat="1" ht="15" customHeight="1" x14ac:dyDescent="0.25">
      <c r="A126" s="904"/>
      <c r="B126" s="378"/>
      <c r="C126" s="339"/>
      <c r="D126" s="350" t="s">
        <v>586</v>
      </c>
      <c r="E126" s="350" t="s">
        <v>417</v>
      </c>
      <c r="F126" s="340" t="s">
        <v>502</v>
      </c>
      <c r="G126" s="265"/>
      <c r="H126" s="265"/>
      <c r="I126" s="265"/>
      <c r="J126" s="266">
        <v>2</v>
      </c>
      <c r="K126" s="263">
        <v>4</v>
      </c>
      <c r="L126" s="266"/>
      <c r="M126" s="266"/>
      <c r="N126" s="266"/>
      <c r="O126" s="266"/>
      <c r="P126" s="894"/>
      <c r="Q126" s="352"/>
      <c r="S126" s="353">
        <f>J126</f>
        <v>2</v>
      </c>
      <c r="T126" s="354">
        <f t="shared" si="62"/>
        <v>4</v>
      </c>
      <c r="U126" s="355" t="s">
        <v>285</v>
      </c>
      <c r="V126" s="390">
        <f>AHSP!F492</f>
        <v>4291050</v>
      </c>
      <c r="W126" s="358">
        <f t="shared" ref="W126" si="65">V126*T126*S126</f>
        <v>34328400</v>
      </c>
      <c r="X126" s="359"/>
      <c r="Y126" s="359"/>
      <c r="Z126" s="359"/>
      <c r="AA126" s="359"/>
    </row>
    <row r="127" spans="1:27" s="357" customFormat="1" ht="15.75" x14ac:dyDescent="0.25">
      <c r="A127" s="342"/>
      <c r="B127" s="350"/>
      <c r="C127" s="339"/>
      <c r="D127" s="350"/>
      <c r="E127" s="350"/>
      <c r="F127" s="340"/>
      <c r="G127" s="265"/>
      <c r="H127" s="265"/>
      <c r="I127" s="265"/>
      <c r="J127" s="266"/>
      <c r="K127" s="266"/>
      <c r="L127" s="284"/>
      <c r="M127" s="284"/>
      <c r="N127" s="946"/>
      <c r="O127" s="267"/>
      <c r="P127" s="285"/>
      <c r="Q127" s="352"/>
      <c r="S127" s="379"/>
      <c r="T127" s="363"/>
      <c r="U127" s="340"/>
      <c r="V127" s="354"/>
      <c r="W127" s="356"/>
    </row>
    <row r="128" spans="1:27" s="895" customFormat="1" ht="15.75" x14ac:dyDescent="0.25">
      <c r="A128" s="904"/>
      <c r="B128" s="365" t="s">
        <v>152</v>
      </c>
      <c r="C128" s="350" t="str">
        <f>AHSP!B494</f>
        <v>Pemeliharaan bangunan kantor dan fasilitasnya</v>
      </c>
      <c r="D128" s="350"/>
      <c r="E128" s="378"/>
      <c r="F128" s="340" t="s">
        <v>521</v>
      </c>
      <c r="G128" s="924"/>
      <c r="H128" s="924"/>
      <c r="I128" s="924"/>
      <c r="J128" s="266"/>
      <c r="K128" s="340"/>
      <c r="L128" s="340"/>
      <c r="M128" s="340"/>
      <c r="N128" s="340"/>
      <c r="O128" s="266"/>
      <c r="P128" s="268"/>
      <c r="Q128" s="352"/>
      <c r="S128" s="353">
        <f>J128</f>
        <v>0</v>
      </c>
      <c r="T128" s="354">
        <v>1</v>
      </c>
      <c r="U128" s="370" t="s">
        <v>106</v>
      </c>
      <c r="V128" s="390">
        <f>AHSP!F507</f>
        <v>5000000</v>
      </c>
      <c r="W128" s="528">
        <f t="shared" ref="W128" si="66">V128*T128*S128</f>
        <v>0</v>
      </c>
      <c r="X128" s="359"/>
      <c r="Y128" s="359"/>
      <c r="Z128" s="359"/>
      <c r="AA128" s="529"/>
    </row>
    <row r="129" spans="1:27" s="895" customFormat="1" ht="15.75" x14ac:dyDescent="0.25">
      <c r="A129" s="904"/>
      <c r="B129" s="350"/>
      <c r="C129" s="339"/>
      <c r="D129" s="350"/>
      <c r="E129" s="378"/>
      <c r="F129" s="340"/>
      <c r="G129" s="924"/>
      <c r="H129" s="924"/>
      <c r="I129" s="924"/>
      <c r="J129" s="266"/>
      <c r="K129" s="266"/>
      <c r="L129" s="266"/>
      <c r="M129" s="266"/>
      <c r="N129" s="266"/>
      <c r="O129" s="266"/>
      <c r="P129" s="268"/>
      <c r="Q129" s="352"/>
      <c r="S129" s="353"/>
      <c r="T129" s="354"/>
      <c r="U129" s="370"/>
      <c r="V129" s="354"/>
      <c r="W129" s="358"/>
      <c r="X129" s="359"/>
      <c r="Y129" s="359"/>
      <c r="Z129" s="359"/>
      <c r="AA129" s="359"/>
    </row>
    <row r="130" spans="1:27" s="895" customFormat="1" ht="15.75" x14ac:dyDescent="0.25">
      <c r="A130" s="904"/>
      <c r="B130" s="382" t="s">
        <v>516</v>
      </c>
      <c r="C130" s="365" t="s">
        <v>398</v>
      </c>
      <c r="D130" s="378"/>
      <c r="E130" s="378"/>
      <c r="F130" s="340"/>
      <c r="G130" s="924"/>
      <c r="H130" s="924"/>
      <c r="I130" s="924"/>
      <c r="J130" s="266"/>
      <c r="K130" s="266"/>
      <c r="L130" s="266"/>
      <c r="M130" s="266"/>
      <c r="N130" s="266"/>
      <c r="O130" s="266"/>
      <c r="P130" s="268"/>
      <c r="Q130" s="352"/>
      <c r="S130" s="353"/>
      <c r="T130" s="354"/>
      <c r="U130" s="370"/>
      <c r="V130" s="354"/>
      <c r="W130" s="358"/>
      <c r="X130" s="359"/>
      <c r="Y130" s="359"/>
      <c r="Z130" s="359"/>
      <c r="AA130" s="359"/>
    </row>
    <row r="131" spans="1:27" s="895" customFormat="1" ht="15.75" x14ac:dyDescent="0.25">
      <c r="A131" s="897"/>
      <c r="D131" s="378" t="s">
        <v>435</v>
      </c>
      <c r="E131" s="950"/>
      <c r="F131" s="340"/>
      <c r="G131" s="924"/>
      <c r="H131" s="924"/>
      <c r="I131" s="924"/>
      <c r="J131" s="266">
        <v>4</v>
      </c>
      <c r="K131" s="266">
        <v>4</v>
      </c>
      <c r="L131" s="266"/>
      <c r="M131" s="266"/>
      <c r="N131" s="266"/>
      <c r="O131" s="266"/>
      <c r="P131" s="894"/>
      <c r="Q131" s="352"/>
      <c r="S131" s="353">
        <f t="shared" ref="S131:S136" si="67">J131</f>
        <v>4</v>
      </c>
      <c r="T131" s="354">
        <f t="shared" ref="T131:T136" si="68">K131</f>
        <v>4</v>
      </c>
      <c r="U131" s="355" t="s">
        <v>285</v>
      </c>
      <c r="V131" s="354">
        <f>AHSP!E518</f>
        <v>250000</v>
      </c>
      <c r="W131" s="358">
        <f t="shared" ref="W131:W135" si="69">V131*T131*S131</f>
        <v>4000000</v>
      </c>
      <c r="X131" s="359"/>
      <c r="Y131" s="359"/>
      <c r="Z131" s="359"/>
      <c r="AA131" s="529"/>
    </row>
    <row r="132" spans="1:27" s="895" customFormat="1" ht="15.75" x14ac:dyDescent="0.25">
      <c r="A132" s="897"/>
      <c r="B132" s="378"/>
      <c r="C132" s="339"/>
      <c r="D132" s="378" t="s">
        <v>436</v>
      </c>
      <c r="E132" s="950"/>
      <c r="F132" s="340"/>
      <c r="G132" s="924"/>
      <c r="H132" s="924"/>
      <c r="I132" s="924"/>
      <c r="J132" s="266">
        <v>4</v>
      </c>
      <c r="K132" s="263">
        <v>3</v>
      </c>
      <c r="L132" s="266"/>
      <c r="M132" s="266"/>
      <c r="N132" s="266"/>
      <c r="O132" s="266"/>
      <c r="P132" s="894"/>
      <c r="Q132" s="352"/>
      <c r="S132" s="353">
        <f t="shared" si="67"/>
        <v>4</v>
      </c>
      <c r="T132" s="354">
        <f t="shared" si="68"/>
        <v>3</v>
      </c>
      <c r="U132" s="355" t="s">
        <v>285</v>
      </c>
      <c r="V132" s="354">
        <f>AHSP!E519</f>
        <v>350000</v>
      </c>
      <c r="W132" s="358">
        <f t="shared" si="69"/>
        <v>4200000</v>
      </c>
      <c r="X132" s="359"/>
      <c r="Y132" s="359"/>
      <c r="Z132" s="359"/>
      <c r="AA132" s="529"/>
    </row>
    <row r="133" spans="1:27" s="895" customFormat="1" ht="15.75" x14ac:dyDescent="0.25">
      <c r="A133" s="897"/>
      <c r="B133" s="378"/>
      <c r="C133" s="339"/>
      <c r="D133" s="350" t="s">
        <v>437</v>
      </c>
      <c r="E133" s="950"/>
      <c r="F133" s="340"/>
      <c r="G133" s="924"/>
      <c r="H133" s="924"/>
      <c r="I133" s="924"/>
      <c r="J133" s="266">
        <v>2</v>
      </c>
      <c r="K133" s="266">
        <v>4</v>
      </c>
      <c r="L133" s="266"/>
      <c r="M133" s="266"/>
      <c r="N133" s="266"/>
      <c r="O133" s="266"/>
      <c r="P133" s="894"/>
      <c r="Q133" s="352"/>
      <c r="S133" s="353">
        <f t="shared" si="67"/>
        <v>2</v>
      </c>
      <c r="T133" s="354">
        <f t="shared" si="68"/>
        <v>4</v>
      </c>
      <c r="U133" s="355" t="s">
        <v>285</v>
      </c>
      <c r="V133" s="354">
        <f>AHSP!E520</f>
        <v>700000</v>
      </c>
      <c r="W133" s="358">
        <f t="shared" si="69"/>
        <v>5600000</v>
      </c>
      <c r="X133" s="359"/>
      <c r="Y133" s="359"/>
      <c r="Z133" s="359"/>
      <c r="AA133" s="529"/>
    </row>
    <row r="134" spans="1:27" s="895" customFormat="1" ht="15.75" x14ac:dyDescent="0.25">
      <c r="A134" s="897"/>
      <c r="B134" s="378"/>
      <c r="C134" s="339"/>
      <c r="D134" s="378" t="s">
        <v>438</v>
      </c>
      <c r="E134" s="950"/>
      <c r="F134" s="340"/>
      <c r="G134" s="924"/>
      <c r="H134" s="924"/>
      <c r="I134" s="924"/>
      <c r="J134" s="266">
        <v>2</v>
      </c>
      <c r="K134" s="266">
        <v>3</v>
      </c>
      <c r="L134" s="266"/>
      <c r="M134" s="266"/>
      <c r="N134" s="266"/>
      <c r="O134" s="266"/>
      <c r="P134" s="894"/>
      <c r="Q134" s="352"/>
      <c r="S134" s="353">
        <f t="shared" si="67"/>
        <v>2</v>
      </c>
      <c r="T134" s="354">
        <f t="shared" si="68"/>
        <v>3</v>
      </c>
      <c r="U134" s="355" t="s">
        <v>285</v>
      </c>
      <c r="V134" s="354">
        <f>AHSP!E521</f>
        <v>1500000</v>
      </c>
      <c r="W134" s="358">
        <f t="shared" si="69"/>
        <v>9000000</v>
      </c>
      <c r="X134" s="359"/>
      <c r="Y134" s="359"/>
      <c r="Z134" s="359"/>
      <c r="AA134" s="529"/>
    </row>
    <row r="135" spans="1:27" s="895" customFormat="1" ht="15.75" x14ac:dyDescent="0.25">
      <c r="A135" s="897"/>
      <c r="B135" s="378"/>
      <c r="C135" s="339"/>
      <c r="D135" s="378" t="s">
        <v>439</v>
      </c>
      <c r="E135" s="950"/>
      <c r="F135" s="340"/>
      <c r="G135" s="924"/>
      <c r="H135" s="924"/>
      <c r="I135" s="924"/>
      <c r="J135" s="266">
        <v>3</v>
      </c>
      <c r="K135" s="266">
        <v>1</v>
      </c>
      <c r="L135" s="266"/>
      <c r="M135" s="266"/>
      <c r="N135" s="266"/>
      <c r="O135" s="266"/>
      <c r="P135" s="894"/>
      <c r="Q135" s="352"/>
      <c r="S135" s="353">
        <f t="shared" si="67"/>
        <v>3</v>
      </c>
      <c r="T135" s="354">
        <f t="shared" si="68"/>
        <v>1</v>
      </c>
      <c r="U135" s="355" t="s">
        <v>285</v>
      </c>
      <c r="V135" s="354">
        <f>AHSP!E522</f>
        <v>1500000</v>
      </c>
      <c r="W135" s="358">
        <f t="shared" si="69"/>
        <v>4500000</v>
      </c>
      <c r="X135" s="359"/>
      <c r="Y135" s="359"/>
      <c r="Z135" s="359"/>
      <c r="AA135" s="529"/>
    </row>
    <row r="136" spans="1:27" s="895" customFormat="1" ht="15.75" x14ac:dyDescent="0.25">
      <c r="A136" s="897"/>
      <c r="B136" s="378"/>
      <c r="C136" s="339"/>
      <c r="D136" s="378" t="s">
        <v>667</v>
      </c>
      <c r="E136" s="950"/>
      <c r="F136" s="340"/>
      <c r="G136" s="924"/>
      <c r="H136" s="924"/>
      <c r="I136" s="924"/>
      <c r="J136" s="266">
        <v>2</v>
      </c>
      <c r="K136" s="266">
        <v>0</v>
      </c>
      <c r="L136" s="266"/>
      <c r="M136" s="266"/>
      <c r="N136" s="936"/>
      <c r="O136" s="266"/>
      <c r="P136" s="938"/>
      <c r="Q136" s="352"/>
      <c r="S136" s="353">
        <f t="shared" si="67"/>
        <v>2</v>
      </c>
      <c r="T136" s="354">
        <f t="shared" si="68"/>
        <v>0</v>
      </c>
      <c r="U136" s="355"/>
      <c r="V136" s="354"/>
      <c r="W136" s="358"/>
      <c r="X136" s="359"/>
      <c r="Y136" s="359"/>
      <c r="Z136" s="359"/>
      <c r="AA136" s="529"/>
    </row>
    <row r="137" spans="1:27" s="895" customFormat="1" ht="15.75" x14ac:dyDescent="0.25">
      <c r="A137" s="897"/>
      <c r="B137" s="378"/>
      <c r="C137" s="339"/>
      <c r="D137" s="378"/>
      <c r="E137" s="378"/>
      <c r="F137" s="340"/>
      <c r="G137" s="924"/>
      <c r="H137" s="924"/>
      <c r="I137" s="924"/>
      <c r="J137" s="266"/>
      <c r="K137" s="266"/>
      <c r="L137" s="266"/>
      <c r="M137" s="266"/>
      <c r="N137" s="936"/>
      <c r="O137" s="266"/>
      <c r="P137" s="938"/>
      <c r="Q137" s="352"/>
      <c r="S137" s="353"/>
      <c r="T137" s="354"/>
      <c r="U137" s="355"/>
      <c r="V137" s="354"/>
      <c r="W137" s="358"/>
      <c r="X137" s="359"/>
      <c r="Y137" s="359"/>
      <c r="Z137" s="359"/>
      <c r="AA137" s="359"/>
    </row>
    <row r="138" spans="1:27" s="921" customFormat="1" ht="15.75" x14ac:dyDescent="0.25">
      <c r="A138" s="904" t="s">
        <v>522</v>
      </c>
      <c r="B138" s="382" t="s">
        <v>585</v>
      </c>
      <c r="C138" s="343"/>
      <c r="D138" s="382"/>
      <c r="E138" s="382"/>
      <c r="F138" s="360"/>
      <c r="G138" s="291"/>
      <c r="H138" s="291"/>
      <c r="I138" s="291"/>
      <c r="J138" s="286"/>
      <c r="K138" s="286"/>
      <c r="L138" s="286"/>
      <c r="M138" s="286"/>
      <c r="N138" s="939"/>
      <c r="O138" s="286"/>
      <c r="P138" s="941"/>
      <c r="Q138" s="346"/>
      <c r="S138" s="371"/>
      <c r="T138" s="372"/>
      <c r="U138" s="361"/>
      <c r="V138" s="372"/>
      <c r="W138" s="374"/>
      <c r="X138" s="375"/>
      <c r="Y138" s="375"/>
      <c r="Z138" s="375"/>
      <c r="AA138" s="375"/>
    </row>
    <row r="139" spans="1:27" s="921" customFormat="1" ht="15.75" x14ac:dyDescent="0.25">
      <c r="A139" s="904"/>
      <c r="B139" s="382" t="s">
        <v>599</v>
      </c>
      <c r="C139" s="365" t="s">
        <v>600</v>
      </c>
      <c r="D139" s="382"/>
      <c r="E139" s="382"/>
      <c r="F139" s="360"/>
      <c r="G139" s="291"/>
      <c r="H139" s="291"/>
      <c r="I139" s="291"/>
      <c r="J139" s="286"/>
      <c r="K139" s="286"/>
      <c r="L139" s="286"/>
      <c r="M139" s="286"/>
      <c r="N139" s="939"/>
      <c r="O139" s="951"/>
      <c r="P139" s="941"/>
      <c r="Q139" s="346"/>
      <c r="S139" s="371"/>
      <c r="T139" s="372"/>
      <c r="U139" s="361"/>
      <c r="V139" s="372"/>
      <c r="W139" s="374"/>
      <c r="X139" s="375"/>
      <c r="Y139" s="375"/>
      <c r="Z139" s="375"/>
      <c r="AA139" s="375"/>
    </row>
    <row r="140" spans="1:27" s="357" customFormat="1" ht="15.75" x14ac:dyDescent="0.25">
      <c r="A140" s="342"/>
      <c r="B140" s="350"/>
      <c r="C140" s="339">
        <v>1</v>
      </c>
      <c r="D140" s="350" t="s">
        <v>590</v>
      </c>
      <c r="E140" s="350" t="s">
        <v>416</v>
      </c>
      <c r="F140" s="340" t="s">
        <v>539</v>
      </c>
      <c r="G140" s="263">
        <v>1.5</v>
      </c>
      <c r="H140" s="263"/>
      <c r="I140" s="263">
        <v>0.38</v>
      </c>
      <c r="J140" s="266">
        <v>6</v>
      </c>
      <c r="L140" s="266"/>
      <c r="M140" s="266"/>
      <c r="N140" s="266"/>
      <c r="O140" s="893"/>
      <c r="P140" s="894"/>
      <c r="Q140" s="352"/>
      <c r="R140" s="266">
        <v>1</v>
      </c>
      <c r="S140" s="391">
        <f>J140</f>
        <v>6</v>
      </c>
      <c r="T140" s="527">
        <f t="shared" ref="T140:T150" si="70">R140</f>
        <v>1</v>
      </c>
      <c r="U140" s="340" t="s">
        <v>534</v>
      </c>
      <c r="V140" s="370">
        <f>IF(T140=0,0,AHSP!F547)</f>
        <v>565551.66666666663</v>
      </c>
      <c r="W140" s="356">
        <f t="shared" ref="W140:W143" si="71">V140*T140*S140</f>
        <v>3393310</v>
      </c>
      <c r="AA140" s="529"/>
    </row>
    <row r="141" spans="1:27" s="357" customFormat="1" ht="15.75" x14ac:dyDescent="0.25">
      <c r="A141" s="342"/>
      <c r="B141" s="350"/>
      <c r="C141" s="339"/>
      <c r="D141" s="350"/>
      <c r="E141" s="350" t="s">
        <v>122</v>
      </c>
      <c r="F141" s="340" t="s">
        <v>540</v>
      </c>
      <c r="G141" s="263">
        <v>1.5</v>
      </c>
      <c r="H141" s="263"/>
      <c r="I141" s="263">
        <v>0.48</v>
      </c>
      <c r="J141" s="266">
        <v>6</v>
      </c>
      <c r="L141" s="266"/>
      <c r="M141" s="266"/>
      <c r="N141" s="266"/>
      <c r="O141" s="266"/>
      <c r="P141" s="894"/>
      <c r="Q141" s="352"/>
      <c r="R141" s="266">
        <v>1</v>
      </c>
      <c r="S141" s="391">
        <f t="shared" ref="S141:S143" si="72">J141</f>
        <v>6</v>
      </c>
      <c r="T141" s="527">
        <f t="shared" si="70"/>
        <v>1</v>
      </c>
      <c r="U141" s="340" t="s">
        <v>534</v>
      </c>
      <c r="V141" s="370">
        <f>IF(T141=0,0,AHSP!F564)</f>
        <v>1073166.6666666667</v>
      </c>
      <c r="W141" s="356">
        <f t="shared" si="71"/>
        <v>6439000</v>
      </c>
      <c r="AA141" s="529"/>
    </row>
    <row r="142" spans="1:27" s="357" customFormat="1" ht="15.75" x14ac:dyDescent="0.25">
      <c r="A142" s="342"/>
      <c r="B142" s="350"/>
      <c r="C142" s="339"/>
      <c r="D142" s="350"/>
      <c r="E142" s="350" t="s">
        <v>120</v>
      </c>
      <c r="F142" s="340" t="s">
        <v>541</v>
      </c>
      <c r="G142" s="263">
        <v>2</v>
      </c>
      <c r="H142" s="263"/>
      <c r="I142" s="263">
        <f>0.175*2</f>
        <v>0.35</v>
      </c>
      <c r="J142" s="266">
        <v>6</v>
      </c>
      <c r="L142" s="266"/>
      <c r="M142" s="266"/>
      <c r="N142" s="266"/>
      <c r="O142" s="266"/>
      <c r="P142" s="894"/>
      <c r="Q142" s="352"/>
      <c r="R142" s="266">
        <v>1</v>
      </c>
      <c r="S142" s="391">
        <f t="shared" si="72"/>
        <v>6</v>
      </c>
      <c r="T142" s="527">
        <f t="shared" si="70"/>
        <v>1</v>
      </c>
      <c r="U142" s="340" t="s">
        <v>534</v>
      </c>
      <c r="V142" s="370">
        <f>IF(T142=0,0,AHSP!F581)</f>
        <v>1216891.8181818181</v>
      </c>
      <c r="W142" s="356">
        <f t="shared" si="71"/>
        <v>7301350.9090909082</v>
      </c>
      <c r="AA142" s="529"/>
    </row>
    <row r="143" spans="1:27" s="357" customFormat="1" ht="15.75" x14ac:dyDescent="0.25">
      <c r="A143" s="342"/>
      <c r="B143" s="350"/>
      <c r="C143" s="339"/>
      <c r="D143" s="350"/>
      <c r="E143" s="350" t="s">
        <v>124</v>
      </c>
      <c r="F143" s="340" t="s">
        <v>542</v>
      </c>
      <c r="G143" s="263">
        <v>1.5</v>
      </c>
      <c r="H143" s="263"/>
      <c r="I143" s="263">
        <v>0.76</v>
      </c>
      <c r="J143" s="266">
        <v>6</v>
      </c>
      <c r="L143" s="266"/>
      <c r="M143" s="266"/>
      <c r="N143" s="266"/>
      <c r="O143" s="910"/>
      <c r="P143" s="952"/>
      <c r="Q143" s="352"/>
      <c r="R143" s="266">
        <v>1</v>
      </c>
      <c r="S143" s="391">
        <f t="shared" si="72"/>
        <v>6</v>
      </c>
      <c r="T143" s="527">
        <f t="shared" si="70"/>
        <v>1</v>
      </c>
      <c r="U143" s="340" t="s">
        <v>534</v>
      </c>
      <c r="V143" s="370">
        <f>IF(T143=0,0,AHSP!F598)</f>
        <v>130966.36363636363</v>
      </c>
      <c r="W143" s="356">
        <f t="shared" si="71"/>
        <v>785798.18181818177</v>
      </c>
      <c r="AA143" s="529"/>
    </row>
    <row r="144" spans="1:27" s="357" customFormat="1" ht="15.75" x14ac:dyDescent="0.25">
      <c r="A144" s="342"/>
      <c r="B144" s="350"/>
      <c r="C144" s="339">
        <v>2</v>
      </c>
      <c r="D144" s="350" t="s">
        <v>588</v>
      </c>
      <c r="E144" s="350" t="s">
        <v>416</v>
      </c>
      <c r="F144" s="340" t="s">
        <v>543</v>
      </c>
      <c r="G144" s="263"/>
      <c r="H144" s="263"/>
      <c r="I144" s="263"/>
      <c r="J144" s="266">
        <v>3</v>
      </c>
      <c r="L144" s="266"/>
      <c r="M144" s="266"/>
      <c r="N144" s="266"/>
      <c r="O144" s="893"/>
      <c r="P144" s="894"/>
      <c r="Q144" s="352"/>
      <c r="R144" s="266">
        <v>1</v>
      </c>
      <c r="S144" s="392">
        <f>J144</f>
        <v>3</v>
      </c>
      <c r="T144" s="527">
        <f>R144</f>
        <v>1</v>
      </c>
      <c r="U144" s="351" t="s">
        <v>165</v>
      </c>
      <c r="V144" s="354">
        <f>IF(T144=0,0,AHSP!F615)</f>
        <v>55246.666666666664</v>
      </c>
      <c r="W144" s="356">
        <f t="shared" ref="W144:W147" si="73">V144*T144*S144</f>
        <v>165740</v>
      </c>
      <c r="AA144" s="529"/>
    </row>
    <row r="145" spans="1:27" s="357" customFormat="1" ht="15.75" x14ac:dyDescent="0.25">
      <c r="A145" s="342"/>
      <c r="B145" s="350"/>
      <c r="C145" s="339"/>
      <c r="D145" s="350"/>
      <c r="E145" s="350" t="s">
        <v>122</v>
      </c>
      <c r="F145" s="340" t="s">
        <v>544</v>
      </c>
      <c r="G145" s="263"/>
      <c r="H145" s="263"/>
      <c r="I145" s="263"/>
      <c r="J145" s="266">
        <v>3</v>
      </c>
      <c r="L145" s="266"/>
      <c r="M145" s="266"/>
      <c r="N145" s="266"/>
      <c r="O145" s="266"/>
      <c r="P145" s="894"/>
      <c r="Q145" s="352"/>
      <c r="R145" s="266">
        <v>1</v>
      </c>
      <c r="S145" s="392">
        <f t="shared" ref="S145:S147" si="74">J145</f>
        <v>3</v>
      </c>
      <c r="T145" s="527">
        <f t="shared" si="70"/>
        <v>1</v>
      </c>
      <c r="U145" s="351" t="s">
        <v>165</v>
      </c>
      <c r="V145" s="354">
        <f>IF(T145=0,0,AHSP!F632)</f>
        <v>32246.666666666668</v>
      </c>
      <c r="W145" s="356">
        <f t="shared" si="73"/>
        <v>96740</v>
      </c>
      <c r="AA145" s="529"/>
    </row>
    <row r="146" spans="1:27" s="357" customFormat="1" ht="15.75" x14ac:dyDescent="0.25">
      <c r="A146" s="342"/>
      <c r="B146" s="350"/>
      <c r="C146" s="339"/>
      <c r="D146" s="350"/>
      <c r="E146" s="350" t="s">
        <v>120</v>
      </c>
      <c r="F146" s="340" t="s">
        <v>545</v>
      </c>
      <c r="G146" s="263"/>
      <c r="H146" s="263"/>
      <c r="I146" s="263"/>
      <c r="J146" s="266">
        <v>3</v>
      </c>
      <c r="L146" s="266"/>
      <c r="M146" s="266"/>
      <c r="N146" s="266"/>
      <c r="O146" s="266"/>
      <c r="P146" s="894"/>
      <c r="Q146" s="352"/>
      <c r="R146" s="266">
        <v>1</v>
      </c>
      <c r="S146" s="392">
        <f t="shared" si="74"/>
        <v>3</v>
      </c>
      <c r="T146" s="527">
        <f t="shared" si="70"/>
        <v>1</v>
      </c>
      <c r="U146" s="351" t="s">
        <v>165</v>
      </c>
      <c r="V146" s="354">
        <f>IF(T146=0,0,AHSP!F649)</f>
        <v>160100</v>
      </c>
      <c r="W146" s="356">
        <f t="shared" si="73"/>
        <v>480300</v>
      </c>
      <c r="AA146" s="529"/>
    </row>
    <row r="147" spans="1:27" s="357" customFormat="1" ht="15.75" x14ac:dyDescent="0.25">
      <c r="A147" s="342"/>
      <c r="B147" s="350"/>
      <c r="C147" s="339"/>
      <c r="D147" s="350"/>
      <c r="E147" s="350" t="s">
        <v>124</v>
      </c>
      <c r="F147" s="340" t="s">
        <v>546</v>
      </c>
      <c r="G147" s="263"/>
      <c r="H147" s="263"/>
      <c r="I147" s="263"/>
      <c r="J147" s="266">
        <v>3</v>
      </c>
      <c r="L147" s="266"/>
      <c r="M147" s="266"/>
      <c r="N147" s="266"/>
      <c r="O147" s="910"/>
      <c r="P147" s="952"/>
      <c r="Q147" s="352"/>
      <c r="R147" s="266">
        <v>1</v>
      </c>
      <c r="S147" s="392">
        <f t="shared" si="74"/>
        <v>3</v>
      </c>
      <c r="T147" s="527">
        <f t="shared" si="70"/>
        <v>1</v>
      </c>
      <c r="U147" s="351" t="s">
        <v>165</v>
      </c>
      <c r="V147" s="354">
        <f>IF(T147=0,0,AHSP!F666)</f>
        <v>67620</v>
      </c>
      <c r="W147" s="356">
        <f t="shared" si="73"/>
        <v>202860</v>
      </c>
      <c r="AA147" s="529"/>
    </row>
    <row r="148" spans="1:27" s="895" customFormat="1" ht="15.75" x14ac:dyDescent="0.25">
      <c r="A148" s="904"/>
      <c r="B148" s="350"/>
      <c r="C148" s="339">
        <v>3</v>
      </c>
      <c r="D148" s="350" t="s">
        <v>274</v>
      </c>
      <c r="E148" s="350" t="s">
        <v>529</v>
      </c>
      <c r="F148" s="340" t="s">
        <v>555</v>
      </c>
      <c r="G148" s="263">
        <v>1.5</v>
      </c>
      <c r="H148" s="263">
        <v>0</v>
      </c>
      <c r="I148" s="263">
        <v>0.125</v>
      </c>
      <c r="J148" s="266">
        <v>3</v>
      </c>
      <c r="L148" s="266"/>
      <c r="M148" s="266"/>
      <c r="N148" s="266"/>
      <c r="O148" s="266"/>
      <c r="P148" s="894"/>
      <c r="Q148" s="352"/>
      <c r="R148" s="266">
        <v>1</v>
      </c>
      <c r="S148" s="353">
        <f t="shared" ref="S148" si="75">J148</f>
        <v>3</v>
      </c>
      <c r="T148" s="527">
        <f t="shared" si="70"/>
        <v>1</v>
      </c>
      <c r="U148" s="351" t="s">
        <v>285</v>
      </c>
      <c r="V148" s="354">
        <f>AHSP!F683</f>
        <v>109390.90909090909</v>
      </c>
      <c r="W148" s="356">
        <f t="shared" ref="W148" si="76">V148*T148*S148</f>
        <v>328172.72727272729</v>
      </c>
      <c r="AA148" s="529"/>
    </row>
    <row r="149" spans="1:27" s="895" customFormat="1" ht="15.75" x14ac:dyDescent="0.25">
      <c r="A149" s="904"/>
      <c r="B149" s="378"/>
      <c r="C149" s="339">
        <v>4</v>
      </c>
      <c r="D149" s="350" t="s">
        <v>275</v>
      </c>
      <c r="E149" s="350" t="s">
        <v>275</v>
      </c>
      <c r="F149" s="340" t="s">
        <v>566</v>
      </c>
      <c r="G149" s="263">
        <v>1</v>
      </c>
      <c r="H149" s="263"/>
      <c r="I149" s="263">
        <v>0.1</v>
      </c>
      <c r="J149" s="266">
        <v>3</v>
      </c>
      <c r="L149" s="266"/>
      <c r="M149" s="266"/>
      <c r="N149" s="266"/>
      <c r="O149" s="266"/>
      <c r="P149" s="894"/>
      <c r="Q149" s="352"/>
      <c r="R149" s="909">
        <v>1</v>
      </c>
      <c r="S149" s="353">
        <f t="shared" ref="S149" si="77">J149</f>
        <v>3</v>
      </c>
      <c r="T149" s="527">
        <f t="shared" si="70"/>
        <v>1</v>
      </c>
      <c r="U149" s="340" t="s">
        <v>165</v>
      </c>
      <c r="V149" s="354">
        <f>AHSP!F700</f>
        <v>158790.90909090912</v>
      </c>
      <c r="W149" s="356">
        <f t="shared" ref="W149" si="78">V149*T149*S149</f>
        <v>476372.72727272735</v>
      </c>
      <c r="AA149" s="529"/>
    </row>
    <row r="150" spans="1:27" s="895" customFormat="1" ht="15.75" x14ac:dyDescent="0.25">
      <c r="A150" s="897"/>
      <c r="B150" s="350"/>
      <c r="C150" s="339">
        <v>5</v>
      </c>
      <c r="D150" s="350" t="s">
        <v>556</v>
      </c>
      <c r="E150" s="378" t="s">
        <v>556</v>
      </c>
      <c r="F150" s="340" t="s">
        <v>567</v>
      </c>
      <c r="G150" s="263">
        <v>3</v>
      </c>
      <c r="H150" s="263">
        <v>0</v>
      </c>
      <c r="I150" s="263">
        <v>2.5000000000000001E-2</v>
      </c>
      <c r="J150" s="266">
        <v>3</v>
      </c>
      <c r="L150" s="266"/>
      <c r="M150" s="266"/>
      <c r="N150" s="266"/>
      <c r="O150" s="266"/>
      <c r="P150" s="894"/>
      <c r="Q150" s="352"/>
      <c r="R150" s="266">
        <v>1</v>
      </c>
      <c r="S150" s="353">
        <f>J150</f>
        <v>3</v>
      </c>
      <c r="T150" s="527">
        <f t="shared" si="70"/>
        <v>1</v>
      </c>
      <c r="U150" s="355" t="s">
        <v>285</v>
      </c>
      <c r="V150" s="354">
        <f>AHSP!F717</f>
        <v>165932.72727272729</v>
      </c>
      <c r="W150" s="358">
        <f t="shared" ref="W150" si="79">V150*T150*S150</f>
        <v>497798.18181818188</v>
      </c>
      <c r="X150" s="359"/>
      <c r="Y150" s="359"/>
      <c r="Z150" s="359"/>
      <c r="AA150" s="529"/>
    </row>
    <row r="151" spans="1:27" s="895" customFormat="1" ht="15" customHeight="1" x14ac:dyDescent="0.25">
      <c r="A151" s="904"/>
      <c r="B151" s="350"/>
      <c r="C151" s="339">
        <v>6</v>
      </c>
      <c r="D151" s="350" t="s">
        <v>586</v>
      </c>
      <c r="E151" s="378" t="s">
        <v>132</v>
      </c>
      <c r="F151" s="340" t="str">
        <f>AHSP!A719</f>
        <v>PPE.1l</v>
      </c>
      <c r="G151" s="263">
        <v>0</v>
      </c>
      <c r="H151" s="263">
        <v>0</v>
      </c>
      <c r="I151" s="263">
        <v>0</v>
      </c>
      <c r="J151" s="266">
        <v>3</v>
      </c>
      <c r="L151" s="266"/>
      <c r="M151" s="266"/>
      <c r="N151" s="266"/>
      <c r="O151" s="266"/>
      <c r="P151" s="894"/>
      <c r="Q151" s="352"/>
      <c r="R151" s="263"/>
      <c r="S151" s="353">
        <f t="shared" ref="S151:S153" si="80">J151</f>
        <v>3</v>
      </c>
      <c r="T151" s="527">
        <f>I151</f>
        <v>0</v>
      </c>
      <c r="U151" s="355" t="s">
        <v>285</v>
      </c>
      <c r="V151" s="354">
        <f>AHSP!F734</f>
        <v>19080</v>
      </c>
      <c r="W151" s="358">
        <f t="shared" ref="W151" si="81">V151*T151*S151</f>
        <v>0</v>
      </c>
      <c r="X151" s="359"/>
      <c r="Y151" s="359"/>
      <c r="Z151" s="359"/>
      <c r="AA151" s="529"/>
    </row>
    <row r="152" spans="1:27" s="895" customFormat="1" ht="15.75" x14ac:dyDescent="0.25">
      <c r="A152" s="897"/>
      <c r="B152" s="350"/>
      <c r="C152" s="339">
        <v>7</v>
      </c>
      <c r="D152" s="350" t="s">
        <v>591</v>
      </c>
      <c r="E152" s="350" t="s">
        <v>7</v>
      </c>
      <c r="F152" s="340" t="str">
        <f>AHSP!A736</f>
        <v>PPE.1m</v>
      </c>
      <c r="G152" s="263">
        <v>0</v>
      </c>
      <c r="H152" s="263">
        <v>0</v>
      </c>
      <c r="I152" s="263">
        <f>O47/50000</f>
        <v>2E-3</v>
      </c>
      <c r="J152" s="266">
        <v>3</v>
      </c>
      <c r="L152" s="266"/>
      <c r="M152" s="266"/>
      <c r="N152" s="266"/>
      <c r="O152" s="266"/>
      <c r="P152" s="894"/>
      <c r="Q152" s="352"/>
      <c r="R152" s="266">
        <v>1</v>
      </c>
      <c r="S152" s="353">
        <f t="shared" si="80"/>
        <v>3</v>
      </c>
      <c r="T152" s="527">
        <f>R152</f>
        <v>1</v>
      </c>
      <c r="U152" s="355" t="s">
        <v>285</v>
      </c>
      <c r="V152" s="354">
        <f>AHSP!F751</f>
        <v>99144</v>
      </c>
      <c r="W152" s="358">
        <f>V152*T152*S152</f>
        <v>297432</v>
      </c>
      <c r="X152" s="359"/>
      <c r="Y152" s="359"/>
      <c r="Z152" s="359"/>
      <c r="AA152" s="529"/>
    </row>
    <row r="153" spans="1:27" s="895" customFormat="1" ht="15.75" x14ac:dyDescent="0.25">
      <c r="A153" s="897"/>
      <c r="B153" s="350"/>
      <c r="C153" s="339">
        <v>8</v>
      </c>
      <c r="D153" s="350" t="s">
        <v>589</v>
      </c>
      <c r="E153" s="350" t="s">
        <v>424</v>
      </c>
      <c r="F153" s="340" t="str">
        <f>AHSP!A753</f>
        <v>PPE.1n</v>
      </c>
      <c r="G153" s="263">
        <v>19</v>
      </c>
      <c r="H153" s="263">
        <v>0</v>
      </c>
      <c r="I153" s="263">
        <v>0.5</v>
      </c>
      <c r="J153" s="266">
        <v>3</v>
      </c>
      <c r="L153" s="266"/>
      <c r="M153" s="266"/>
      <c r="N153" s="266"/>
      <c r="O153" s="266"/>
      <c r="P153" s="894"/>
      <c r="Q153" s="352"/>
      <c r="R153" s="266">
        <v>1</v>
      </c>
      <c r="S153" s="353">
        <f t="shared" si="80"/>
        <v>3</v>
      </c>
      <c r="T153" s="527">
        <f>R153</f>
        <v>1</v>
      </c>
      <c r="U153" s="355" t="s">
        <v>285</v>
      </c>
      <c r="V153" s="354">
        <f>AHSP!F768</f>
        <v>289406.66666666669</v>
      </c>
      <c r="W153" s="358">
        <f t="shared" ref="W153" si="82">V153*T153*S153</f>
        <v>868220</v>
      </c>
      <c r="X153" s="359"/>
      <c r="Y153" s="359"/>
      <c r="Z153" s="359"/>
      <c r="AA153" s="529"/>
    </row>
    <row r="154" spans="1:27" s="895" customFormat="1" ht="15.75" x14ac:dyDescent="0.25">
      <c r="A154" s="904"/>
      <c r="B154" s="350"/>
      <c r="C154" s="339">
        <v>9</v>
      </c>
      <c r="D154" s="350" t="s">
        <v>425</v>
      </c>
      <c r="E154" s="350" t="s">
        <v>425</v>
      </c>
      <c r="F154" s="340" t="s">
        <v>571</v>
      </c>
      <c r="G154" s="263">
        <v>0</v>
      </c>
      <c r="H154" s="263">
        <v>0</v>
      </c>
      <c r="I154" s="263">
        <v>0</v>
      </c>
      <c r="J154" s="266">
        <v>3</v>
      </c>
      <c r="L154" s="263"/>
      <c r="M154" s="263"/>
      <c r="N154" s="263"/>
      <c r="O154" s="263"/>
      <c r="P154" s="894"/>
      <c r="Q154" s="352"/>
      <c r="R154" s="263">
        <v>1</v>
      </c>
      <c r="S154" s="353">
        <f t="shared" ref="S154:S170" si="83">J154</f>
        <v>3</v>
      </c>
      <c r="T154" s="354">
        <f>R154</f>
        <v>1</v>
      </c>
      <c r="U154" s="355" t="s">
        <v>285</v>
      </c>
      <c r="V154" s="354">
        <f>AHSP!F785</f>
        <v>28440</v>
      </c>
      <c r="W154" s="358">
        <f t="shared" ref="W154" si="84">V154*T154*S154</f>
        <v>85320</v>
      </c>
      <c r="X154" s="359"/>
      <c r="Y154" s="359"/>
      <c r="Z154" s="359"/>
      <c r="AA154" s="529"/>
    </row>
    <row r="155" spans="1:27" s="895" customFormat="1" ht="15.75" x14ac:dyDescent="0.25">
      <c r="A155" s="904"/>
      <c r="B155" s="350"/>
      <c r="C155" s="339">
        <v>10</v>
      </c>
      <c r="D155" s="350" t="s">
        <v>8</v>
      </c>
      <c r="E155" s="350" t="s">
        <v>8</v>
      </c>
      <c r="F155" s="340"/>
      <c r="G155" s="263"/>
      <c r="H155" s="263"/>
      <c r="I155" s="263"/>
      <c r="J155" s="266">
        <v>3</v>
      </c>
      <c r="L155" s="266">
        <v>20</v>
      </c>
      <c r="M155" s="266"/>
      <c r="N155" s="266"/>
      <c r="O155" s="266"/>
      <c r="P155" s="894"/>
      <c r="Q155" s="352"/>
      <c r="R155" s="266"/>
      <c r="S155" s="353">
        <f>J155</f>
        <v>3</v>
      </c>
      <c r="T155" s="354">
        <f>L155</f>
        <v>20</v>
      </c>
      <c r="U155" s="340" t="s">
        <v>165</v>
      </c>
      <c r="V155" s="354">
        <f>AHSP!F871</f>
        <v>20816.257796257796</v>
      </c>
      <c r="W155" s="358">
        <f t="shared" ref="W155:W156" si="85">V155*T155*S155</f>
        <v>1248975.4677754678</v>
      </c>
      <c r="X155" s="359"/>
      <c r="Y155" s="359"/>
      <c r="Z155" s="359"/>
      <c r="AA155" s="529"/>
    </row>
    <row r="156" spans="1:27" s="895" customFormat="1" ht="15.75" x14ac:dyDescent="0.25">
      <c r="A156" s="904"/>
      <c r="B156" s="382"/>
      <c r="C156" s="343"/>
      <c r="D156" s="378"/>
      <c r="E156" s="350" t="s">
        <v>136</v>
      </c>
      <c r="F156" s="340" t="s">
        <v>572</v>
      </c>
      <c r="G156" s="263">
        <v>5</v>
      </c>
      <c r="H156" s="263">
        <v>0</v>
      </c>
      <c r="I156" s="263">
        <v>3</v>
      </c>
      <c r="J156" s="266">
        <v>3</v>
      </c>
      <c r="L156" s="266"/>
      <c r="M156" s="266"/>
      <c r="N156" s="266"/>
      <c r="O156" s="266"/>
      <c r="P156" s="894"/>
      <c r="Q156" s="352"/>
      <c r="R156" s="266">
        <v>5</v>
      </c>
      <c r="S156" s="353">
        <f t="shared" si="83"/>
        <v>3</v>
      </c>
      <c r="T156" s="527">
        <f>R156</f>
        <v>5</v>
      </c>
      <c r="U156" s="355" t="str">
        <f>U154</f>
        <v>UNIT</v>
      </c>
      <c r="V156" s="354">
        <f>AHSP!F802</f>
        <v>203353.33333333334</v>
      </c>
      <c r="W156" s="358">
        <f t="shared" si="85"/>
        <v>3050300</v>
      </c>
      <c r="X156" s="359"/>
      <c r="Y156" s="359"/>
      <c r="Z156" s="359"/>
      <c r="AA156" s="529"/>
    </row>
    <row r="157" spans="1:27" s="895" customFormat="1" ht="15.75" x14ac:dyDescent="0.25">
      <c r="A157" s="904"/>
      <c r="B157" s="350"/>
      <c r="C157" s="339">
        <v>11</v>
      </c>
      <c r="D157" s="350" t="s">
        <v>668</v>
      </c>
      <c r="E157" s="350" t="s">
        <v>668</v>
      </c>
      <c r="F157" s="340" t="s">
        <v>573</v>
      </c>
      <c r="G157" s="263"/>
      <c r="H157" s="263"/>
      <c r="I157" s="263"/>
      <c r="J157" s="266">
        <v>2</v>
      </c>
      <c r="L157" s="266"/>
      <c r="M157" s="266"/>
      <c r="N157" s="266"/>
      <c r="O157" s="266"/>
      <c r="P157" s="894"/>
      <c r="Q157" s="352"/>
      <c r="R157" s="266">
        <v>2</v>
      </c>
      <c r="S157" s="353">
        <f>J157</f>
        <v>2</v>
      </c>
      <c r="T157" s="527">
        <f>R157</f>
        <v>2</v>
      </c>
      <c r="U157" s="355" t="str">
        <f>U156</f>
        <v>UNIT</v>
      </c>
      <c r="V157" s="354">
        <f>AHSP!F819</f>
        <v>55800</v>
      </c>
      <c r="W157" s="358">
        <f t="shared" ref="W157" si="86">V157*T157*S157</f>
        <v>223200</v>
      </c>
      <c r="X157" s="359"/>
      <c r="Y157" s="359"/>
      <c r="Z157" s="359"/>
      <c r="AA157" s="529"/>
    </row>
    <row r="158" spans="1:27" s="895" customFormat="1" ht="15.75" x14ac:dyDescent="0.25">
      <c r="A158" s="897"/>
      <c r="B158" s="350"/>
      <c r="C158" s="339">
        <v>12</v>
      </c>
      <c r="D158" s="350" t="s">
        <v>143</v>
      </c>
      <c r="E158" s="350" t="s">
        <v>144</v>
      </c>
      <c r="F158" s="340" t="s">
        <v>574</v>
      </c>
      <c r="G158" s="263">
        <v>2</v>
      </c>
      <c r="H158" s="263"/>
      <c r="I158" s="263">
        <v>5.8</v>
      </c>
      <c r="J158" s="266">
        <v>2</v>
      </c>
      <c r="L158" s="266"/>
      <c r="M158" s="266"/>
      <c r="N158" s="266"/>
      <c r="O158" s="266"/>
      <c r="P158" s="894"/>
      <c r="Q158" s="352"/>
      <c r="R158" s="266">
        <v>0.6</v>
      </c>
      <c r="S158" s="353">
        <f t="shared" ref="S158:S159" si="87">J158</f>
        <v>2</v>
      </c>
      <c r="T158" s="527">
        <f>R158</f>
        <v>0.6</v>
      </c>
      <c r="U158" s="355" t="s">
        <v>285</v>
      </c>
      <c r="V158" s="354">
        <f>AHSP!F836</f>
        <v>425920</v>
      </c>
      <c r="W158" s="358">
        <f t="shared" ref="W158:W159" si="88">V158*T158*S158</f>
        <v>511104</v>
      </c>
      <c r="X158" s="359"/>
      <c r="Y158" s="359"/>
      <c r="Z158" s="359"/>
      <c r="AA158" s="529"/>
    </row>
    <row r="159" spans="1:27" s="895" customFormat="1" ht="15.75" x14ac:dyDescent="0.25">
      <c r="A159" s="897"/>
      <c r="B159" s="378"/>
      <c r="C159" s="339"/>
      <c r="D159" s="378"/>
      <c r="E159" s="350" t="s">
        <v>441</v>
      </c>
      <c r="F159" s="340" t="s">
        <v>575</v>
      </c>
      <c r="G159" s="263">
        <v>1</v>
      </c>
      <c r="H159" s="263"/>
      <c r="I159" s="263">
        <v>2.2999999999999998</v>
      </c>
      <c r="J159" s="266">
        <v>1</v>
      </c>
      <c r="L159" s="266"/>
      <c r="M159" s="266"/>
      <c r="N159" s="266"/>
      <c r="O159" s="266"/>
      <c r="P159" s="894"/>
      <c r="Q159" s="352"/>
      <c r="R159" s="266">
        <v>1</v>
      </c>
      <c r="S159" s="353">
        <f t="shared" si="87"/>
        <v>1</v>
      </c>
      <c r="T159" s="527">
        <f>R159</f>
        <v>1</v>
      </c>
      <c r="U159" s="355" t="s">
        <v>285</v>
      </c>
      <c r="V159" s="354">
        <f>AHSP!F853</f>
        <v>98124.444444444438</v>
      </c>
      <c r="W159" s="358">
        <f t="shared" si="88"/>
        <v>98124.444444444438</v>
      </c>
      <c r="X159" s="359"/>
      <c r="Y159" s="359"/>
      <c r="Z159" s="359"/>
      <c r="AA159" s="529"/>
    </row>
    <row r="160" spans="1:27" s="895" customFormat="1" ht="15.75" x14ac:dyDescent="0.25">
      <c r="A160" s="897"/>
      <c r="B160" s="378"/>
      <c r="C160" s="339"/>
      <c r="D160" s="378"/>
      <c r="E160" s="339"/>
      <c r="F160" s="340"/>
      <c r="G160" s="924"/>
      <c r="H160" s="924"/>
      <c r="I160" s="924"/>
      <c r="J160" s="266"/>
      <c r="K160" s="266"/>
      <c r="L160" s="266"/>
      <c r="M160" s="266"/>
      <c r="N160" s="266"/>
      <c r="O160" s="266"/>
      <c r="P160" s="894"/>
      <c r="Q160" s="352"/>
      <c r="S160" s="353"/>
      <c r="T160" s="527"/>
      <c r="U160" s="354"/>
      <c r="V160" s="354"/>
      <c r="W160" s="358"/>
      <c r="X160" s="359"/>
      <c r="Y160" s="359"/>
      <c r="Z160" s="359"/>
      <c r="AA160" s="359"/>
    </row>
    <row r="161" spans="1:27" ht="15.75" x14ac:dyDescent="0.25">
      <c r="A161" s="953"/>
      <c r="B161" s="382" t="s">
        <v>504</v>
      </c>
      <c r="C161" s="365" t="s">
        <v>492</v>
      </c>
      <c r="D161" s="382"/>
      <c r="E161" s="350" t="s">
        <v>547</v>
      </c>
      <c r="F161" s="340" t="s">
        <v>504</v>
      </c>
      <c r="G161" s="284"/>
      <c r="H161" s="284"/>
      <c r="I161" s="284"/>
      <c r="J161" s="267"/>
      <c r="K161" s="267"/>
      <c r="L161" s="266"/>
      <c r="M161" s="266"/>
      <c r="N161" s="266"/>
      <c r="O161" s="266"/>
      <c r="P161" s="894"/>
      <c r="Q161" s="352"/>
      <c r="R161" s="895"/>
      <c r="S161" s="353">
        <f>J161</f>
        <v>0</v>
      </c>
      <c r="T161" s="527">
        <f>K161</f>
        <v>0</v>
      </c>
      <c r="U161" s="355" t="str">
        <f>U121</f>
        <v>UNIT</v>
      </c>
      <c r="V161" s="354">
        <f>AHSP!F890</f>
        <v>50416000</v>
      </c>
      <c r="W161" s="356">
        <f>V161*T161*S161</f>
        <v>0</v>
      </c>
      <c r="AA161" s="529"/>
    </row>
    <row r="162" spans="1:27" ht="15.75" x14ac:dyDescent="0.25">
      <c r="A162" s="953"/>
      <c r="B162" s="382"/>
      <c r="C162" s="365"/>
      <c r="D162" s="382"/>
      <c r="G162" s="943"/>
      <c r="H162" s="943"/>
      <c r="I162" s="943"/>
      <c r="J162" s="943"/>
      <c r="K162" s="943"/>
      <c r="L162" s="943"/>
      <c r="M162" s="943"/>
      <c r="N162" s="943"/>
      <c r="O162" s="943"/>
      <c r="P162" s="926"/>
      <c r="W162" s="929"/>
    </row>
    <row r="163" spans="1:27" s="921" customFormat="1" ht="15.75" x14ac:dyDescent="0.25">
      <c r="A163" s="904"/>
      <c r="B163" s="365" t="s">
        <v>505</v>
      </c>
      <c r="C163" s="365" t="s">
        <v>601</v>
      </c>
      <c r="D163" s="382"/>
      <c r="E163" s="365"/>
      <c r="F163" s="360"/>
      <c r="G163" s="291"/>
      <c r="H163" s="291"/>
      <c r="I163" s="291"/>
      <c r="J163" s="286"/>
      <c r="K163" s="286"/>
      <c r="L163" s="286"/>
      <c r="M163" s="286"/>
      <c r="N163" s="286"/>
      <c r="O163" s="286"/>
      <c r="P163" s="903"/>
      <c r="Q163" s="346"/>
      <c r="S163" s="371"/>
      <c r="T163" s="372"/>
      <c r="U163" s="372"/>
      <c r="V163" s="372"/>
      <c r="W163" s="374"/>
      <c r="X163" s="375"/>
      <c r="Y163" s="375"/>
      <c r="Z163" s="375"/>
      <c r="AA163" s="375"/>
    </row>
    <row r="164" spans="1:27" s="895" customFormat="1" ht="15.75" x14ac:dyDescent="0.25">
      <c r="A164" s="897"/>
      <c r="C164" s="339"/>
      <c r="D164" s="350"/>
      <c r="E164" s="378" t="s">
        <v>86</v>
      </c>
      <c r="F164" s="340" t="str">
        <f>AHSP!A892</f>
        <v>PPE.4</v>
      </c>
      <c r="G164" s="945">
        <v>0</v>
      </c>
      <c r="H164" s="924">
        <v>1.5</v>
      </c>
      <c r="I164" s="924">
        <v>0.38</v>
      </c>
      <c r="J164" s="266">
        <v>2</v>
      </c>
      <c r="K164" s="266">
        <v>1</v>
      </c>
      <c r="L164" s="266"/>
      <c r="M164" s="266"/>
      <c r="N164" s="266"/>
      <c r="O164" s="266"/>
      <c r="P164" s="894"/>
      <c r="Q164" s="352"/>
      <c r="S164" s="353">
        <f t="shared" si="83"/>
        <v>2</v>
      </c>
      <c r="T164" s="354">
        <f t="shared" ref="T164:T170" si="89">K164</f>
        <v>1</v>
      </c>
      <c r="U164" s="355" t="s">
        <v>285</v>
      </c>
      <c r="V164" s="354">
        <f>AHSP!F908</f>
        <v>539156.36363636365</v>
      </c>
      <c r="W164" s="358">
        <f t="shared" ref="W164:W170" si="90">V164*T164*S164</f>
        <v>1078312.7272727273</v>
      </c>
      <c r="X164" s="359"/>
      <c r="Y164" s="359"/>
      <c r="Z164" s="359"/>
      <c r="AA164" s="529"/>
    </row>
    <row r="165" spans="1:27" s="895" customFormat="1" ht="15.75" x14ac:dyDescent="0.25">
      <c r="A165" s="897"/>
      <c r="B165" s="378"/>
      <c r="C165" s="339"/>
      <c r="D165" s="378"/>
      <c r="E165" s="378" t="s">
        <v>137</v>
      </c>
      <c r="F165" s="340" t="s">
        <v>507</v>
      </c>
      <c r="G165" s="924"/>
      <c r="H165" s="924">
        <v>1.5</v>
      </c>
      <c r="I165" s="924">
        <v>0.76</v>
      </c>
      <c r="J165" s="266">
        <v>2</v>
      </c>
      <c r="K165" s="266">
        <v>1</v>
      </c>
      <c r="L165" s="266"/>
      <c r="M165" s="266"/>
      <c r="N165" s="266"/>
      <c r="O165" s="266"/>
      <c r="P165" s="894"/>
      <c r="Q165" s="352"/>
      <c r="S165" s="353">
        <f t="shared" si="83"/>
        <v>2</v>
      </c>
      <c r="T165" s="354">
        <f t="shared" si="89"/>
        <v>1</v>
      </c>
      <c r="U165" s="355" t="s">
        <v>285</v>
      </c>
      <c r="V165" s="354">
        <f>AHSP!F926</f>
        <v>673056.36363636353</v>
      </c>
      <c r="W165" s="358">
        <f t="shared" si="90"/>
        <v>1346112.7272727271</v>
      </c>
      <c r="X165" s="359"/>
      <c r="Y165" s="359"/>
      <c r="Z165" s="359"/>
      <c r="AA165" s="529"/>
    </row>
    <row r="166" spans="1:27" s="895" customFormat="1" ht="15.75" x14ac:dyDescent="0.25">
      <c r="A166" s="897"/>
      <c r="B166" s="378"/>
      <c r="C166" s="339"/>
      <c r="D166" s="378"/>
      <c r="E166" s="378" t="s">
        <v>138</v>
      </c>
      <c r="F166" s="340" t="s">
        <v>508</v>
      </c>
      <c r="G166" s="924"/>
      <c r="H166" s="924">
        <v>1.5</v>
      </c>
      <c r="I166" s="924">
        <v>0.8</v>
      </c>
      <c r="J166" s="266">
        <v>2</v>
      </c>
      <c r="K166" s="266">
        <v>1</v>
      </c>
      <c r="L166" s="266"/>
      <c r="M166" s="266"/>
      <c r="N166" s="266"/>
      <c r="O166" s="266"/>
      <c r="P166" s="894"/>
      <c r="Q166" s="352"/>
      <c r="S166" s="353">
        <f t="shared" si="83"/>
        <v>2</v>
      </c>
      <c r="T166" s="354">
        <f t="shared" si="89"/>
        <v>1</v>
      </c>
      <c r="U166" s="355" t="s">
        <v>285</v>
      </c>
      <c r="V166" s="354">
        <f>AHSP!F944</f>
        <v>623103.03030303027</v>
      </c>
      <c r="W166" s="358">
        <f t="shared" si="90"/>
        <v>1246206.0606060605</v>
      </c>
      <c r="X166" s="359"/>
      <c r="Y166" s="359"/>
      <c r="Z166" s="359"/>
      <c r="AA166" s="529"/>
    </row>
    <row r="167" spans="1:27" s="895" customFormat="1" ht="15.75" x14ac:dyDescent="0.25">
      <c r="A167" s="897"/>
      <c r="B167" s="378"/>
      <c r="C167" s="339"/>
      <c r="D167" s="378"/>
      <c r="E167" s="955" t="s">
        <v>139</v>
      </c>
      <c r="F167" s="340" t="s">
        <v>509</v>
      </c>
      <c r="G167" s="924"/>
      <c r="H167" s="924">
        <v>1.5</v>
      </c>
      <c r="I167" s="924">
        <v>0.43</v>
      </c>
      <c r="J167" s="266">
        <v>2</v>
      </c>
      <c r="K167" s="266">
        <v>2</v>
      </c>
      <c r="L167" s="266"/>
      <c r="M167" s="266"/>
      <c r="N167" s="266"/>
      <c r="O167" s="266"/>
      <c r="P167" s="894"/>
      <c r="Q167" s="352"/>
      <c r="S167" s="353">
        <f t="shared" si="83"/>
        <v>2</v>
      </c>
      <c r="T167" s="354">
        <f t="shared" si="89"/>
        <v>2</v>
      </c>
      <c r="U167" s="355" t="s">
        <v>285</v>
      </c>
      <c r="V167" s="354">
        <f>AHSP!F962</f>
        <v>860244.6969696969</v>
      </c>
      <c r="W167" s="358">
        <f t="shared" si="90"/>
        <v>3440978.7878787876</v>
      </c>
      <c r="X167" s="359"/>
      <c r="Y167" s="359"/>
      <c r="Z167" s="359"/>
      <c r="AA167" s="529"/>
    </row>
    <row r="168" spans="1:27" s="895" customFormat="1" ht="15.75" x14ac:dyDescent="0.25">
      <c r="A168" s="897"/>
      <c r="B168" s="378"/>
      <c r="C168" s="339"/>
      <c r="D168" s="378"/>
      <c r="E168" s="378" t="s">
        <v>140</v>
      </c>
      <c r="F168" s="340" t="s">
        <v>510</v>
      </c>
      <c r="G168" s="924"/>
      <c r="H168" s="924">
        <v>1.5</v>
      </c>
      <c r="I168" s="924">
        <v>0.35</v>
      </c>
      <c r="J168" s="266">
        <v>2</v>
      </c>
      <c r="K168" s="266">
        <v>2</v>
      </c>
      <c r="L168" s="266"/>
      <c r="M168" s="266"/>
      <c r="N168" s="266"/>
      <c r="O168" s="266"/>
      <c r="P168" s="894"/>
      <c r="Q168" s="352" t="b">
        <v>0</v>
      </c>
      <c r="R168" s="895" t="b">
        <v>1</v>
      </c>
      <c r="S168" s="353">
        <f t="shared" si="83"/>
        <v>2</v>
      </c>
      <c r="T168" s="354">
        <f t="shared" si="89"/>
        <v>2</v>
      </c>
      <c r="U168" s="355" t="s">
        <v>285</v>
      </c>
      <c r="V168" s="354">
        <f>AHSP!F980</f>
        <v>325198.03030303033</v>
      </c>
      <c r="W168" s="358">
        <f t="shared" si="90"/>
        <v>1300792.1212121213</v>
      </c>
      <c r="X168" s="359"/>
      <c r="Y168" s="359"/>
      <c r="Z168" s="359"/>
      <c r="AA168" s="529"/>
    </row>
    <row r="169" spans="1:27" s="895" customFormat="1" ht="15.75" x14ac:dyDescent="0.25">
      <c r="A169" s="897"/>
      <c r="B169" s="378"/>
      <c r="C169" s="339"/>
      <c r="D169" s="378"/>
      <c r="E169" s="378" t="s">
        <v>141</v>
      </c>
      <c r="F169" s="340" t="s">
        <v>511</v>
      </c>
      <c r="G169" s="924"/>
      <c r="H169" s="924">
        <v>1.5</v>
      </c>
      <c r="I169" s="924">
        <v>0.54</v>
      </c>
      <c r="J169" s="266">
        <v>2</v>
      </c>
      <c r="K169" s="266">
        <v>2</v>
      </c>
      <c r="L169" s="266"/>
      <c r="M169" s="266"/>
      <c r="N169" s="266"/>
      <c r="O169" s="266"/>
      <c r="P169" s="894"/>
      <c r="Q169" s="352" t="b">
        <v>1</v>
      </c>
      <c r="S169" s="353">
        <f t="shared" si="83"/>
        <v>2</v>
      </c>
      <c r="T169" s="354">
        <f t="shared" si="89"/>
        <v>2</v>
      </c>
      <c r="U169" s="355" t="s">
        <v>285</v>
      </c>
      <c r="V169" s="354">
        <f>AHSP!F998</f>
        <v>327573.03030303027</v>
      </c>
      <c r="W169" s="358">
        <f t="shared" si="90"/>
        <v>1310292.1212121211</v>
      </c>
      <c r="X169" s="359"/>
      <c r="Y169" s="359"/>
      <c r="Z169" s="359"/>
      <c r="AA169" s="529"/>
    </row>
    <row r="170" spans="1:27" s="895" customFormat="1" ht="15.75" x14ac:dyDescent="0.25">
      <c r="A170" s="897"/>
      <c r="B170" s="378"/>
      <c r="C170" s="339"/>
      <c r="D170" s="378"/>
      <c r="E170" s="378" t="s">
        <v>142</v>
      </c>
      <c r="F170" s="340" t="s">
        <v>512</v>
      </c>
      <c r="G170" s="924"/>
      <c r="H170" s="924">
        <v>1.5</v>
      </c>
      <c r="I170" s="924">
        <v>0.5</v>
      </c>
      <c r="J170" s="266"/>
      <c r="K170" s="266"/>
      <c r="L170" s="266"/>
      <c r="M170" s="266"/>
      <c r="N170" s="266"/>
      <c r="O170" s="266"/>
      <c r="P170" s="894"/>
      <c r="Q170" s="352"/>
      <c r="R170" s="895" t="b">
        <v>0</v>
      </c>
      <c r="S170" s="353">
        <f t="shared" si="83"/>
        <v>0</v>
      </c>
      <c r="T170" s="354">
        <f t="shared" si="89"/>
        <v>0</v>
      </c>
      <c r="U170" s="355" t="s">
        <v>285</v>
      </c>
      <c r="V170" s="354">
        <f>AHSP!F1016</f>
        <v>1877696.3636363635</v>
      </c>
      <c r="W170" s="358">
        <f t="shared" si="90"/>
        <v>0</v>
      </c>
      <c r="X170" s="359"/>
      <c r="Y170" s="359"/>
      <c r="Z170" s="359"/>
      <c r="AA170" s="529"/>
    </row>
    <row r="171" spans="1:27" s="895" customFormat="1" ht="15.75" x14ac:dyDescent="0.25">
      <c r="A171" s="897"/>
      <c r="B171" s="378"/>
      <c r="C171" s="339"/>
      <c r="D171" s="378"/>
      <c r="E171" s="378"/>
      <c r="F171" s="340"/>
      <c r="G171" s="924"/>
      <c r="H171" s="924"/>
      <c r="I171" s="924"/>
      <c r="J171" s="266"/>
      <c r="K171" s="266"/>
      <c r="L171" s="266"/>
      <c r="M171" s="266"/>
      <c r="N171" s="266"/>
      <c r="O171" s="266"/>
      <c r="P171" s="894"/>
      <c r="Q171" s="352"/>
      <c r="S171" s="353"/>
      <c r="T171" s="354"/>
      <c r="U171" s="354"/>
      <c r="V171" s="354"/>
      <c r="W171" s="358"/>
      <c r="X171" s="359"/>
      <c r="Y171" s="359"/>
      <c r="Z171" s="359"/>
      <c r="AA171" s="359"/>
    </row>
    <row r="172" spans="1:27" ht="15.75" x14ac:dyDescent="0.25">
      <c r="A172" s="956"/>
      <c r="B172" s="365" t="s">
        <v>506</v>
      </c>
      <c r="C172" s="365" t="s">
        <v>602</v>
      </c>
      <c r="E172" s="350"/>
      <c r="F172" s="340" t="s">
        <v>513</v>
      </c>
      <c r="G172" s="924">
        <v>3</v>
      </c>
      <c r="H172" s="924"/>
      <c r="I172" s="924">
        <v>0.5</v>
      </c>
      <c r="J172" s="266">
        <v>2</v>
      </c>
      <c r="K172" s="266">
        <v>20</v>
      </c>
      <c r="L172" s="957"/>
      <c r="M172" s="266"/>
      <c r="N172" s="266"/>
      <c r="O172" s="266"/>
      <c r="P172" s="894"/>
      <c r="Q172" s="352"/>
      <c r="R172" s="895"/>
      <c r="S172" s="353">
        <f>J172</f>
        <v>2</v>
      </c>
      <c r="T172" s="354">
        <f>K172</f>
        <v>20</v>
      </c>
      <c r="U172" s="340" t="s">
        <v>165</v>
      </c>
      <c r="V172" s="354">
        <f>AHSP!F1032</f>
        <v>671000</v>
      </c>
      <c r="W172" s="358">
        <f>V172*T172*S172</f>
        <v>26840000</v>
      </c>
      <c r="AA172" s="529"/>
    </row>
    <row r="173" spans="1:27" s="895" customFormat="1" ht="15.75" x14ac:dyDescent="0.25">
      <c r="A173" s="904"/>
      <c r="C173" s="343"/>
      <c r="D173" s="378"/>
      <c r="G173" s="957"/>
      <c r="H173" s="957"/>
      <c r="I173" s="957"/>
      <c r="J173" s="957"/>
      <c r="K173" s="957"/>
      <c r="L173" s="957"/>
      <c r="M173" s="957"/>
      <c r="N173" s="957"/>
      <c r="O173" s="957"/>
      <c r="P173" s="958"/>
      <c r="W173" s="959"/>
      <c r="X173" s="359"/>
      <c r="Y173" s="359"/>
      <c r="Z173" s="359"/>
      <c r="AA173" s="359"/>
    </row>
    <row r="174" spans="1:27" s="895" customFormat="1" ht="16.5" thickBot="1" x14ac:dyDescent="0.3">
      <c r="A174" s="960"/>
      <c r="B174" s="961"/>
      <c r="C174" s="962"/>
      <c r="D174" s="961"/>
      <c r="E174" s="961"/>
      <c r="F174" s="962"/>
      <c r="G174" s="963"/>
      <c r="H174" s="963"/>
      <c r="I174" s="963"/>
      <c r="J174" s="963"/>
      <c r="K174" s="963"/>
      <c r="L174" s="963"/>
      <c r="M174" s="963"/>
      <c r="N174" s="963"/>
      <c r="O174" s="963"/>
      <c r="P174" s="964"/>
      <c r="Q174" s="965"/>
      <c r="R174" s="961"/>
      <c r="S174" s="961"/>
      <c r="T174" s="961"/>
      <c r="U174" s="961"/>
      <c r="V174" s="961"/>
      <c r="W174" s="966"/>
      <c r="X174" s="359"/>
      <c r="Y174" s="359"/>
      <c r="Z174" s="359"/>
      <c r="AA174" s="359"/>
    </row>
    <row r="175" spans="1:27" x14ac:dyDescent="0.25">
      <c r="W175" s="968">
        <f>SUM(W9:W173)</f>
        <v>3507824406.5031281</v>
      </c>
    </row>
    <row r="176" spans="1:27" x14ac:dyDescent="0.25">
      <c r="W176" s="968"/>
    </row>
    <row r="177" spans="1:17" x14ac:dyDescent="0.25">
      <c r="E177" s="928"/>
    </row>
    <row r="178" spans="1:17" x14ac:dyDescent="0.25">
      <c r="D178" s="954"/>
      <c r="E178" s="928"/>
    </row>
    <row r="179" spans="1:17" x14ac:dyDescent="0.25">
      <c r="A179" s="928"/>
      <c r="E179" s="928"/>
      <c r="Q179" s="928"/>
    </row>
    <row r="180" spans="1:17" ht="15.75" x14ac:dyDescent="0.25">
      <c r="A180" s="928"/>
      <c r="D180" s="350"/>
      <c r="E180" s="357"/>
      <c r="Q180" s="928"/>
    </row>
    <row r="181" spans="1:17" x14ac:dyDescent="0.25">
      <c r="A181" s="928"/>
      <c r="E181" s="357"/>
      <c r="Q181" s="928"/>
    </row>
    <row r="182" spans="1:17" ht="15.75" x14ac:dyDescent="0.25">
      <c r="A182" s="928"/>
      <c r="D182" s="350"/>
      <c r="E182" s="357"/>
      <c r="Q182" s="928"/>
    </row>
    <row r="183" spans="1:17" x14ac:dyDescent="0.25">
      <c r="A183" s="928"/>
      <c r="E183" s="357"/>
      <c r="Q183" s="928"/>
    </row>
    <row r="184" spans="1:17" ht="15.75" x14ac:dyDescent="0.25">
      <c r="A184" s="928"/>
      <c r="D184" s="350"/>
      <c r="E184" s="357"/>
      <c r="Q184" s="928"/>
    </row>
    <row r="186" spans="1:17" x14ac:dyDescent="0.25">
      <c r="A186" s="928"/>
      <c r="E186" s="928"/>
      <c r="Q186" s="928"/>
    </row>
    <row r="187" spans="1:17" x14ac:dyDescent="0.25">
      <c r="A187" s="928"/>
      <c r="D187" s="954"/>
      <c r="E187" s="928"/>
      <c r="Q187" s="928"/>
    </row>
    <row r="188" spans="1:17" x14ac:dyDescent="0.25">
      <c r="A188" s="928"/>
      <c r="D188" s="954"/>
      <c r="E188" s="928"/>
      <c r="Q188" s="928"/>
    </row>
    <row r="189" spans="1:17" x14ac:dyDescent="0.25">
      <c r="A189" s="928"/>
      <c r="D189" s="954"/>
      <c r="E189" s="928"/>
      <c r="Q189" s="928"/>
    </row>
    <row r="190" spans="1:17" x14ac:dyDescent="0.25">
      <c r="A190" s="928"/>
      <c r="D190" s="954"/>
      <c r="E190" s="928"/>
      <c r="Q190" s="928"/>
    </row>
  </sheetData>
  <sheetProtection selectLockedCells="1"/>
  <customSheetViews>
    <customSheetView guid="{7645E902-36D8-444C-AA0C-EAE3AEAFFDB8}" scale="80" showPageBreaks="1" printArea="1" hiddenRows="1" hiddenColumns="1" view="pageBreakPreview">
      <pane ySplit="5" topLeftCell="A157" activePane="bottomLeft" state="frozen"/>
      <selection pane="bottomLeft" activeCell="B2" sqref="B2:D4"/>
      <rowBreaks count="5" manualBreakCount="5">
        <brk id="45" max="21" man="1"/>
        <brk id="85" max="21" man="1"/>
        <brk id="128" max="21" man="1"/>
        <brk id="173" max="21" man="1"/>
        <brk id="211" max="21" man="1"/>
      </rowBreaks>
      <pageMargins left="0.47244094488188981" right="0.27559055118110237" top="0.51181102362204722" bottom="0.31496062992125984" header="0.31496062992125984" footer="0.31496062992125984"/>
      <printOptions horizontalCentered="1"/>
      <pageSetup paperSize="9" scale="83" orientation="landscape" horizontalDpi="4294967293" verticalDpi="300" r:id="rId1"/>
    </customSheetView>
  </customSheetViews>
  <mergeCells count="19">
    <mergeCell ref="F1:P1"/>
    <mergeCell ref="S1:W1"/>
    <mergeCell ref="W2:W3"/>
    <mergeCell ref="E5:F5"/>
    <mergeCell ref="N3:N4"/>
    <mergeCell ref="S2:S3"/>
    <mergeCell ref="T2:T3"/>
    <mergeCell ref="U2:U3"/>
    <mergeCell ref="V2:V3"/>
    <mergeCell ref="C8:D8"/>
    <mergeCell ref="C13:D13"/>
    <mergeCell ref="D2:D4"/>
    <mergeCell ref="A2:A4"/>
    <mergeCell ref="K2:P2"/>
    <mergeCell ref="E2:E4"/>
    <mergeCell ref="J2:J3"/>
    <mergeCell ref="G2:I3"/>
    <mergeCell ref="F2:F4"/>
    <mergeCell ref="B2:B4"/>
  </mergeCells>
  <printOptions horizontalCentered="1"/>
  <pageMargins left="0.47244094488188981" right="0.27559055118110237" top="0.51181102362204722" bottom="0.31496062992125984" header="0.31496062992125984" footer="0.31496062992125984"/>
  <pageSetup paperSize="9" scale="59" orientation="portrait" horizontalDpi="4294967293" verticalDpi="300" r:id="rId2"/>
  <rowBreaks count="3" manualBreakCount="3">
    <brk id="82" max="23" man="1"/>
    <brk id="161" max="23" man="1"/>
    <brk id="174" max="22" man="1"/>
  </rowBreaks>
  <colBreaks count="1" manualBreakCount="1">
    <brk id="18" max="184" man="1"/>
  </colBreaks>
  <ignoredErrors>
    <ignoredError sqref="S156 U155:W155 S152:W154 S151 U151:W151 S13:W13 S137:W143 S42:W42 S129:W135 S128 W128 S16:W34 S14 U14:V14 S15:V15 S36:W40 S35 U35:W35 S172 U172:W172 S44:W52 S43:U43 W43 S54:W110 S53 W53 U53 S158 U157:W157 S160:W171 S159 U159:W159 S112:W120 S111 U111:W111 S122:W127 S121 U121:W121 S145:W150 S144 W144 U156:W156 U158:W158" unlockedFormula="1"/>
    <ignoredError sqref="T151" formula="1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66"/>
  <sheetViews>
    <sheetView tabSelected="1" view="pageBreakPreview" zoomScaleSheetLayoutView="100" workbookViewId="0">
      <selection activeCell="K8" sqref="K8"/>
    </sheetView>
  </sheetViews>
  <sheetFormatPr defaultColWidth="9.140625" defaultRowHeight="16.5" x14ac:dyDescent="0.3"/>
  <cols>
    <col min="1" max="2" width="2" style="193" customWidth="1"/>
    <col min="3" max="3" width="1.7109375" style="194" customWidth="1"/>
    <col min="4" max="4" width="0.85546875" style="194" customWidth="1"/>
    <col min="5" max="5" width="29.28515625" style="193" customWidth="1"/>
    <col min="6" max="6" width="6.7109375" style="195" customWidth="1"/>
    <col min="7" max="7" width="4.140625" style="194" customWidth="1"/>
    <col min="8" max="8" width="13.85546875" style="196" customWidth="1"/>
    <col min="9" max="9" width="21.5703125" style="194" bestFit="1" customWidth="1"/>
    <col min="10" max="10" width="18.85546875" style="166" customWidth="1"/>
    <col min="11" max="11" width="33.42578125" style="166" customWidth="1"/>
    <col min="12" max="12" width="9.140625" style="166"/>
    <col min="13" max="13" width="12.42578125" style="166" bestFit="1" customWidth="1"/>
    <col min="14" max="14" width="15.85546875" style="167" bestFit="1" customWidth="1"/>
    <col min="15" max="16384" width="9.140625" style="166"/>
  </cols>
  <sheetData>
    <row r="1" spans="1:14" x14ac:dyDescent="0.3">
      <c r="A1" s="1106" t="s">
        <v>690</v>
      </c>
      <c r="B1" s="1106"/>
      <c r="C1" s="1106"/>
      <c r="D1" s="1106"/>
      <c r="E1" s="1106"/>
      <c r="F1" s="1106"/>
      <c r="G1" s="1106"/>
      <c r="H1" s="1106"/>
      <c r="I1" s="1106"/>
    </row>
    <row r="2" spans="1:14" s="160" customFormat="1" ht="3" customHeight="1" thickBot="1" x14ac:dyDescent="0.35">
      <c r="A2" s="162"/>
      <c r="B2" s="162"/>
      <c r="C2" s="163"/>
      <c r="D2" s="163"/>
      <c r="E2" s="162"/>
      <c r="F2" s="164"/>
      <c r="G2" s="163"/>
      <c r="H2" s="165"/>
      <c r="I2" s="163"/>
      <c r="N2" s="161"/>
    </row>
    <row r="3" spans="1:14" ht="17.25" thickTop="1" x14ac:dyDescent="0.3">
      <c r="A3" s="1085" t="s">
        <v>21</v>
      </c>
      <c r="B3" s="1086"/>
      <c r="C3" s="1089" t="s">
        <v>451</v>
      </c>
      <c r="D3" s="1090"/>
      <c r="E3" s="1091"/>
      <c r="F3" s="1095" t="s">
        <v>153</v>
      </c>
      <c r="G3" s="1097" t="s">
        <v>452</v>
      </c>
      <c r="H3" s="168" t="s">
        <v>25</v>
      </c>
      <c r="I3" s="169" t="s">
        <v>154</v>
      </c>
    </row>
    <row r="4" spans="1:14" ht="33" customHeight="1" thickBot="1" x14ac:dyDescent="0.35">
      <c r="A4" s="1087"/>
      <c r="B4" s="1088"/>
      <c r="C4" s="1092"/>
      <c r="D4" s="1093"/>
      <c r="E4" s="1094"/>
      <c r="F4" s="1096"/>
      <c r="G4" s="1098"/>
      <c r="H4" s="170" t="s">
        <v>453</v>
      </c>
      <c r="I4" s="171" t="s">
        <v>454</v>
      </c>
    </row>
    <row r="5" spans="1:14" ht="19.5" customHeight="1" thickTop="1" x14ac:dyDescent="0.3">
      <c r="A5" s="1099" t="s">
        <v>116</v>
      </c>
      <c r="B5" s="1100"/>
      <c r="C5" s="501" t="s">
        <v>701</v>
      </c>
      <c r="D5" s="483"/>
      <c r="E5" s="482"/>
      <c r="F5" s="484"/>
      <c r="G5" s="485"/>
      <c r="H5" s="486"/>
      <c r="I5" s="487"/>
    </row>
    <row r="6" spans="1:14" x14ac:dyDescent="0.3">
      <c r="A6" s="176"/>
      <c r="B6" s="177"/>
      <c r="C6" s="178" t="s">
        <v>117</v>
      </c>
      <c r="D6" s="179" t="s">
        <v>457</v>
      </c>
      <c r="E6" s="177" t="s">
        <v>702</v>
      </c>
      <c r="F6" s="401"/>
      <c r="G6" s="402" t="s">
        <v>291</v>
      </c>
      <c r="H6" s="402"/>
      <c r="I6" s="251">
        <f>F6*H6</f>
        <v>0</v>
      </c>
      <c r="J6" s="172"/>
      <c r="K6" s="172"/>
    </row>
    <row r="7" spans="1:14" x14ac:dyDescent="0.3">
      <c r="A7" s="166"/>
      <c r="B7" s="166"/>
      <c r="C7" s="178"/>
      <c r="D7" s="179"/>
      <c r="E7" s="177"/>
      <c r="F7" s="401"/>
      <c r="G7" s="402"/>
      <c r="H7" s="403"/>
      <c r="I7" s="251"/>
      <c r="J7" s="172"/>
      <c r="K7" s="172"/>
    </row>
    <row r="8" spans="1:14" s="494" customFormat="1" x14ac:dyDescent="0.3">
      <c r="A8" s="1081" t="s">
        <v>455</v>
      </c>
      <c r="B8" s="1082"/>
      <c r="C8" s="431" t="s">
        <v>694</v>
      </c>
      <c r="D8" s="488"/>
      <c r="E8" s="489"/>
      <c r="F8" s="490"/>
      <c r="G8" s="491"/>
      <c r="H8" s="492"/>
      <c r="I8" s="255"/>
      <c r="J8" s="493"/>
      <c r="K8" s="493"/>
      <c r="N8" s="495"/>
    </row>
    <row r="9" spans="1:14" x14ac:dyDescent="0.3">
      <c r="A9" s="176"/>
      <c r="B9" s="177"/>
      <c r="C9" s="178" t="s">
        <v>117</v>
      </c>
      <c r="D9" s="179" t="s">
        <v>457</v>
      </c>
      <c r="E9" s="177" t="s">
        <v>695</v>
      </c>
      <c r="F9" s="496"/>
      <c r="G9" s="402" t="s">
        <v>43</v>
      </c>
      <c r="H9" s="403"/>
      <c r="I9" s="251">
        <f>F9*H9</f>
        <v>0</v>
      </c>
    </row>
    <row r="10" spans="1:14" x14ac:dyDescent="0.3">
      <c r="A10" s="176"/>
      <c r="B10" s="177"/>
      <c r="C10" s="178" t="s">
        <v>119</v>
      </c>
      <c r="D10" s="179" t="s">
        <v>457</v>
      </c>
      <c r="E10" s="177" t="s">
        <v>696</v>
      </c>
      <c r="F10" s="496"/>
      <c r="G10" s="402" t="s">
        <v>43</v>
      </c>
      <c r="H10" s="403"/>
      <c r="I10" s="251">
        <f t="shared" ref="I10:I12" si="0">F10*H10</f>
        <v>0</v>
      </c>
    </row>
    <row r="11" spans="1:14" x14ac:dyDescent="0.3">
      <c r="A11" s="183"/>
      <c r="B11" s="184"/>
      <c r="C11" s="185" t="s">
        <v>121</v>
      </c>
      <c r="D11" s="186" t="s">
        <v>457</v>
      </c>
      <c r="E11" s="177" t="s">
        <v>697</v>
      </c>
      <c r="F11" s="496"/>
      <c r="G11" s="402" t="s">
        <v>43</v>
      </c>
      <c r="H11" s="403"/>
      <c r="I11" s="251">
        <f t="shared" si="0"/>
        <v>0</v>
      </c>
      <c r="K11" s="193"/>
    </row>
    <row r="12" spans="1:14" ht="17.25" thickBot="1" x14ac:dyDescent="0.35">
      <c r="A12" s="183"/>
      <c r="B12" s="184"/>
      <c r="C12" s="185" t="s">
        <v>123</v>
      </c>
      <c r="D12" s="186"/>
      <c r="E12" s="177" t="s">
        <v>698</v>
      </c>
      <c r="F12" s="497"/>
      <c r="G12" s="402" t="s">
        <v>43</v>
      </c>
      <c r="H12" s="403"/>
      <c r="I12" s="251">
        <f t="shared" si="0"/>
        <v>0</v>
      </c>
    </row>
    <row r="13" spans="1:14" ht="18" thickTop="1" thickBot="1" x14ac:dyDescent="0.35">
      <c r="A13" s="1083" t="s">
        <v>11</v>
      </c>
      <c r="B13" s="1084"/>
      <c r="C13" s="1084"/>
      <c r="D13" s="1084"/>
      <c r="E13" s="1084"/>
      <c r="F13" s="1084"/>
      <c r="G13" s="1084"/>
      <c r="H13" s="1084"/>
      <c r="I13" s="205">
        <f>SUM(I6:I11)</f>
        <v>0</v>
      </c>
    </row>
    <row r="14" spans="1:14" s="192" customFormat="1" ht="33.75" customHeight="1" thickTop="1" x14ac:dyDescent="0.2">
      <c r="A14" s="193"/>
      <c r="B14" s="193"/>
      <c r="C14" s="194"/>
      <c r="D14" s="194"/>
      <c r="E14" s="193"/>
      <c r="F14" s="195"/>
      <c r="G14" s="194"/>
      <c r="H14" s="196"/>
      <c r="I14" s="194"/>
      <c r="J14" s="191"/>
      <c r="K14" s="191"/>
      <c r="N14" s="191"/>
    </row>
    <row r="15" spans="1:14" x14ac:dyDescent="0.3">
      <c r="A15" s="1106" t="s">
        <v>450</v>
      </c>
      <c r="B15" s="1106"/>
      <c r="C15" s="1106"/>
      <c r="D15" s="1106"/>
      <c r="E15" s="1106"/>
      <c r="F15" s="1106"/>
      <c r="G15" s="1106"/>
      <c r="H15" s="1106"/>
      <c r="I15" s="1106"/>
    </row>
    <row r="16" spans="1:14" ht="3.75" customHeight="1" thickBot="1" x14ac:dyDescent="0.35">
      <c r="A16" s="162"/>
      <c r="B16" s="162"/>
      <c r="C16" s="163"/>
      <c r="D16" s="163"/>
      <c r="E16" s="162"/>
      <c r="F16" s="164"/>
      <c r="G16" s="163"/>
      <c r="H16" s="165"/>
      <c r="I16" s="163"/>
    </row>
    <row r="17" spans="1:9" ht="17.25" thickTop="1" x14ac:dyDescent="0.3">
      <c r="A17" s="1085" t="s">
        <v>21</v>
      </c>
      <c r="B17" s="1086"/>
      <c r="C17" s="1089" t="s">
        <v>451</v>
      </c>
      <c r="D17" s="1090"/>
      <c r="E17" s="1091"/>
      <c r="F17" s="1095" t="s">
        <v>153</v>
      </c>
      <c r="G17" s="1097" t="s">
        <v>452</v>
      </c>
      <c r="H17" s="168" t="s">
        <v>25</v>
      </c>
      <c r="I17" s="169" t="s">
        <v>154</v>
      </c>
    </row>
    <row r="18" spans="1:9" ht="17.25" thickBot="1" x14ac:dyDescent="0.35">
      <c r="A18" s="1087"/>
      <c r="B18" s="1088"/>
      <c r="C18" s="1092"/>
      <c r="D18" s="1093"/>
      <c r="E18" s="1094"/>
      <c r="F18" s="1096"/>
      <c r="G18" s="1098"/>
      <c r="H18" s="170" t="s">
        <v>453</v>
      </c>
      <c r="I18" s="171" t="s">
        <v>454</v>
      </c>
    </row>
    <row r="19" spans="1:9" ht="17.25" thickTop="1" x14ac:dyDescent="0.3">
      <c r="A19" s="1081" t="s">
        <v>116</v>
      </c>
      <c r="B19" s="1082"/>
      <c r="C19" s="173" t="s">
        <v>456</v>
      </c>
      <c r="D19" s="174"/>
      <c r="E19" s="175"/>
      <c r="F19" s="230"/>
      <c r="G19" s="231"/>
      <c r="H19" s="257"/>
      <c r="I19" s="258">
        <f>SUM(I20:I21)</f>
        <v>0</v>
      </c>
    </row>
    <row r="20" spans="1:9" ht="17.25" customHeight="1" x14ac:dyDescent="0.3">
      <c r="A20" s="176"/>
      <c r="B20" s="177"/>
      <c r="C20" s="178" t="s">
        <v>117</v>
      </c>
      <c r="D20" s="179" t="s">
        <v>457</v>
      </c>
      <c r="E20" s="177" t="s">
        <v>458</v>
      </c>
      <c r="F20" s="401"/>
      <c r="G20" s="402" t="s">
        <v>291</v>
      </c>
      <c r="H20" s="402"/>
      <c r="I20" s="251">
        <f>F20*H20</f>
        <v>0</v>
      </c>
    </row>
    <row r="21" spans="1:9" x14ac:dyDescent="0.3">
      <c r="A21" s="176"/>
      <c r="B21" s="177"/>
      <c r="C21" s="178" t="s">
        <v>119</v>
      </c>
      <c r="D21" s="179" t="s">
        <v>457</v>
      </c>
      <c r="E21" s="177" t="s">
        <v>459</v>
      </c>
      <c r="F21" s="401"/>
      <c r="G21" s="402" t="s">
        <v>291</v>
      </c>
      <c r="H21" s="403"/>
      <c r="I21" s="251">
        <f>F21*H21</f>
        <v>0</v>
      </c>
    </row>
    <row r="22" spans="1:9" x14ac:dyDescent="0.3">
      <c r="A22" s="176"/>
      <c r="B22" s="177"/>
      <c r="C22" s="178"/>
      <c r="D22" s="179"/>
      <c r="E22" s="177"/>
      <c r="F22" s="401"/>
      <c r="G22" s="402"/>
      <c r="H22" s="403"/>
      <c r="I22" s="251"/>
    </row>
    <row r="23" spans="1:9" x14ac:dyDescent="0.3">
      <c r="A23" s="1081" t="s">
        <v>455</v>
      </c>
      <c r="B23" s="1082"/>
      <c r="C23" s="1103" t="s">
        <v>460</v>
      </c>
      <c r="D23" s="1104"/>
      <c r="E23" s="1105"/>
      <c r="F23" s="401"/>
      <c r="G23" s="402"/>
      <c r="H23" s="402"/>
      <c r="I23" s="251">
        <f>SUM(I24)</f>
        <v>0</v>
      </c>
    </row>
    <row r="24" spans="1:9" x14ac:dyDescent="0.3">
      <c r="A24" s="183"/>
      <c r="B24" s="184"/>
      <c r="C24" s="185" t="s">
        <v>117</v>
      </c>
      <c r="D24" s="186" t="s">
        <v>457</v>
      </c>
      <c r="E24" s="184" t="s">
        <v>448</v>
      </c>
      <c r="F24" s="401"/>
      <c r="G24" s="402" t="s">
        <v>291</v>
      </c>
      <c r="H24" s="402"/>
      <c r="I24" s="251">
        <f>F24*H24</f>
        <v>0</v>
      </c>
    </row>
    <row r="25" spans="1:9" ht="17.25" thickBot="1" x14ac:dyDescent="0.35">
      <c r="A25" s="183"/>
      <c r="B25" s="184"/>
      <c r="C25" s="185"/>
      <c r="D25" s="186"/>
      <c r="E25" s="184"/>
      <c r="F25" s="404"/>
      <c r="G25" s="405"/>
      <c r="H25" s="406"/>
      <c r="I25" s="204"/>
    </row>
    <row r="26" spans="1:9" ht="18" thickTop="1" thickBot="1" x14ac:dyDescent="0.35">
      <c r="A26" s="1083" t="s">
        <v>11</v>
      </c>
      <c r="B26" s="1084"/>
      <c r="C26" s="1084"/>
      <c r="D26" s="1084"/>
      <c r="E26" s="1084"/>
      <c r="F26" s="1084"/>
      <c r="G26" s="1084"/>
      <c r="H26" s="1084"/>
      <c r="I26" s="205">
        <f>I19+I23</f>
        <v>0</v>
      </c>
    </row>
    <row r="27" spans="1:9" ht="17.25" thickTop="1" x14ac:dyDescent="0.3">
      <c r="A27" s="1107"/>
      <c r="B27" s="1107"/>
      <c r="C27" s="1107"/>
      <c r="D27" s="1107"/>
      <c r="E27" s="1107"/>
      <c r="F27" s="1107"/>
      <c r="G27" s="1107"/>
      <c r="H27" s="1107"/>
      <c r="I27" s="1107"/>
    </row>
    <row r="29" spans="1:9" x14ac:dyDescent="0.3">
      <c r="A29" s="1106" t="s">
        <v>461</v>
      </c>
      <c r="B29" s="1106"/>
      <c r="C29" s="1106"/>
      <c r="D29" s="1106"/>
      <c r="E29" s="1106"/>
      <c r="F29" s="1106"/>
      <c r="G29" s="1106"/>
      <c r="H29" s="1106"/>
      <c r="I29" s="1106"/>
    </row>
    <row r="30" spans="1:9" ht="4.5" customHeight="1" thickBot="1" x14ac:dyDescent="0.35">
      <c r="A30" s="162"/>
      <c r="B30" s="162"/>
      <c r="C30" s="163"/>
      <c r="D30" s="163"/>
      <c r="E30" s="162"/>
      <c r="F30" s="164"/>
      <c r="G30" s="163"/>
      <c r="H30" s="165"/>
      <c r="I30" s="163"/>
    </row>
    <row r="31" spans="1:9" ht="17.25" thickTop="1" x14ac:dyDescent="0.3">
      <c r="A31" s="1085" t="s">
        <v>21</v>
      </c>
      <c r="B31" s="1086"/>
      <c r="C31" s="1089" t="s">
        <v>451</v>
      </c>
      <c r="D31" s="1090"/>
      <c r="E31" s="1091"/>
      <c r="F31" s="1095" t="s">
        <v>153</v>
      </c>
      <c r="G31" s="1097" t="s">
        <v>452</v>
      </c>
      <c r="H31" s="168" t="s">
        <v>25</v>
      </c>
      <c r="I31" s="169" t="s">
        <v>154</v>
      </c>
    </row>
    <row r="32" spans="1:9" ht="17.25" thickBot="1" x14ac:dyDescent="0.35">
      <c r="A32" s="1087"/>
      <c r="B32" s="1088"/>
      <c r="C32" s="1092"/>
      <c r="D32" s="1093"/>
      <c r="E32" s="1094"/>
      <c r="F32" s="1096"/>
      <c r="G32" s="1098"/>
      <c r="H32" s="170" t="s">
        <v>453</v>
      </c>
      <c r="I32" s="171" t="s">
        <v>454</v>
      </c>
    </row>
    <row r="33" spans="1:14" ht="17.25" thickTop="1" x14ac:dyDescent="0.3">
      <c r="A33" s="1099"/>
      <c r="B33" s="1100"/>
      <c r="C33" s="241" t="s">
        <v>523</v>
      </c>
      <c r="D33" s="233"/>
      <c r="E33" s="232"/>
      <c r="F33" s="234"/>
      <c r="G33" s="235"/>
      <c r="H33" s="236"/>
      <c r="I33" s="250">
        <f>I34</f>
        <v>0</v>
      </c>
    </row>
    <row r="34" spans="1:14" x14ac:dyDescent="0.3">
      <c r="A34" s="237"/>
      <c r="B34" s="238"/>
      <c r="C34" s="242" t="s">
        <v>524</v>
      </c>
      <c r="D34" s="243" t="s">
        <v>457</v>
      </c>
      <c r="E34" s="244" t="s">
        <v>525</v>
      </c>
      <c r="F34" s="407"/>
      <c r="G34" s="407" t="s">
        <v>46</v>
      </c>
      <c r="H34" s="407"/>
      <c r="I34" s="249">
        <f>H34*F34</f>
        <v>0</v>
      </c>
    </row>
    <row r="35" spans="1:14" x14ac:dyDescent="0.3">
      <c r="A35" s="237"/>
      <c r="B35" s="238"/>
      <c r="C35" s="242"/>
      <c r="D35" s="243"/>
      <c r="E35" s="244"/>
      <c r="F35" s="407"/>
      <c r="G35" s="407"/>
      <c r="H35" s="407"/>
      <c r="I35" s="249"/>
    </row>
    <row r="36" spans="1:14" x14ac:dyDescent="0.3">
      <c r="A36" s="1101" t="s">
        <v>455</v>
      </c>
      <c r="B36" s="1102"/>
      <c r="C36" s="245" t="s">
        <v>526</v>
      </c>
      <c r="D36" s="243"/>
      <c r="E36" s="244"/>
      <c r="F36" s="407"/>
      <c r="G36" s="407"/>
      <c r="H36" s="407"/>
      <c r="I36" s="249">
        <f>I37</f>
        <v>0</v>
      </c>
    </row>
    <row r="37" spans="1:14" ht="34.5" customHeight="1" x14ac:dyDescent="0.3">
      <c r="A37" s="237"/>
      <c r="B37" s="238"/>
      <c r="C37" s="246" t="s">
        <v>117</v>
      </c>
      <c r="D37" s="247" t="s">
        <v>457</v>
      </c>
      <c r="E37" s="248" t="s">
        <v>528</v>
      </c>
      <c r="F37" s="407"/>
      <c r="G37" s="407" t="s">
        <v>291</v>
      </c>
      <c r="H37" s="407"/>
      <c r="I37" s="249">
        <f>H37*F37</f>
        <v>0</v>
      </c>
    </row>
    <row r="38" spans="1:14" x14ac:dyDescent="0.3">
      <c r="A38" s="237"/>
      <c r="B38" s="238"/>
      <c r="C38" s="239"/>
      <c r="D38" s="240"/>
      <c r="E38" s="238"/>
      <c r="F38" s="408"/>
      <c r="G38" s="408"/>
      <c r="H38" s="408"/>
      <c r="I38" s="252"/>
    </row>
    <row r="39" spans="1:14" s="197" customFormat="1" x14ac:dyDescent="0.3">
      <c r="A39" s="1079" t="s">
        <v>522</v>
      </c>
      <c r="B39" s="1080"/>
      <c r="C39" s="173" t="s">
        <v>462</v>
      </c>
      <c r="D39" s="174"/>
      <c r="E39" s="175"/>
      <c r="F39" s="409"/>
      <c r="G39" s="410"/>
      <c r="H39" s="411"/>
      <c r="I39" s="253">
        <f>I40+I41</f>
        <v>0</v>
      </c>
      <c r="J39" s="166"/>
      <c r="K39" s="166"/>
      <c r="L39" s="166"/>
      <c r="M39" s="166"/>
      <c r="N39" s="167"/>
    </row>
    <row r="40" spans="1:14" x14ac:dyDescent="0.3">
      <c r="A40" s="198"/>
      <c r="B40" s="199"/>
      <c r="C40" s="178" t="s">
        <v>117</v>
      </c>
      <c r="D40" s="179" t="s">
        <v>457</v>
      </c>
      <c r="E40" s="177" t="s">
        <v>122</v>
      </c>
      <c r="F40" s="401"/>
      <c r="G40" s="402" t="s">
        <v>463</v>
      </c>
      <c r="H40" s="412"/>
      <c r="I40" s="254">
        <f>F40*H40</f>
        <v>0</v>
      </c>
    </row>
    <row r="41" spans="1:14" x14ac:dyDescent="0.3">
      <c r="A41" s="198"/>
      <c r="B41" s="199"/>
      <c r="C41" s="178" t="s">
        <v>119</v>
      </c>
      <c r="D41" s="179" t="s">
        <v>457</v>
      </c>
      <c r="E41" s="177" t="s">
        <v>464</v>
      </c>
      <c r="F41" s="401"/>
      <c r="G41" s="402" t="s">
        <v>463</v>
      </c>
      <c r="H41" s="412"/>
      <c r="I41" s="254">
        <f>F41*H41</f>
        <v>0</v>
      </c>
    </row>
    <row r="42" spans="1:14" x14ac:dyDescent="0.3">
      <c r="A42" s="198"/>
      <c r="B42" s="199"/>
      <c r="C42" s="201"/>
      <c r="D42" s="202"/>
      <c r="E42" s="203"/>
      <c r="F42" s="412"/>
      <c r="G42" s="411"/>
      <c r="H42" s="412"/>
      <c r="I42" s="254"/>
    </row>
    <row r="43" spans="1:14" x14ac:dyDescent="0.3">
      <c r="A43" s="1081" t="s">
        <v>527</v>
      </c>
      <c r="B43" s="1082"/>
      <c r="C43" s="173" t="s">
        <v>465</v>
      </c>
      <c r="D43" s="174"/>
      <c r="E43" s="175"/>
      <c r="F43" s="412"/>
      <c r="G43" s="411"/>
      <c r="H43" s="411"/>
      <c r="I43" s="255">
        <f>SUM(I44:I47)</f>
        <v>0</v>
      </c>
    </row>
    <row r="44" spans="1:14" x14ac:dyDescent="0.3">
      <c r="A44" s="176"/>
      <c r="B44" s="177"/>
      <c r="C44" s="178" t="s">
        <v>117</v>
      </c>
      <c r="D44" s="179" t="s">
        <v>457</v>
      </c>
      <c r="E44" s="177" t="s">
        <v>478</v>
      </c>
      <c r="F44" s="401"/>
      <c r="G44" s="402" t="s">
        <v>42</v>
      </c>
      <c r="H44" s="402"/>
      <c r="I44" s="251">
        <f>F44*H44</f>
        <v>0</v>
      </c>
    </row>
    <row r="45" spans="1:14" x14ac:dyDescent="0.3">
      <c r="A45" s="176"/>
      <c r="B45" s="177"/>
      <c r="C45" s="178" t="s">
        <v>119</v>
      </c>
      <c r="D45" s="179" t="s">
        <v>457</v>
      </c>
      <c r="E45" s="177" t="s">
        <v>479</v>
      </c>
      <c r="F45" s="401"/>
      <c r="G45" s="402" t="s">
        <v>42</v>
      </c>
      <c r="H45" s="413"/>
      <c r="I45" s="251">
        <f>F45*H45</f>
        <v>0</v>
      </c>
    </row>
    <row r="46" spans="1:14" x14ac:dyDescent="0.3">
      <c r="A46" s="183"/>
      <c r="B46" s="184"/>
      <c r="C46" s="185" t="s">
        <v>121</v>
      </c>
      <c r="D46" s="186" t="s">
        <v>457</v>
      </c>
      <c r="E46" s="177" t="s">
        <v>480</v>
      </c>
      <c r="F46" s="414"/>
      <c r="G46" s="415" t="s">
        <v>42</v>
      </c>
      <c r="H46" s="415"/>
      <c r="I46" s="251">
        <f>F46*H46</f>
        <v>0</v>
      </c>
    </row>
    <row r="47" spans="1:14" x14ac:dyDescent="0.3">
      <c r="A47" s="183"/>
      <c r="B47" s="184"/>
      <c r="C47" s="185" t="s">
        <v>123</v>
      </c>
      <c r="D47" s="186" t="s">
        <v>457</v>
      </c>
      <c r="E47" s="177" t="s">
        <v>481</v>
      </c>
      <c r="F47" s="414"/>
      <c r="G47" s="415" t="s">
        <v>42</v>
      </c>
      <c r="H47" s="415"/>
      <c r="I47" s="251">
        <f>F47*H47</f>
        <v>0</v>
      </c>
    </row>
    <row r="48" spans="1:14" ht="17.25" thickBot="1" x14ac:dyDescent="0.35">
      <c r="A48" s="187"/>
      <c r="B48" s="188"/>
      <c r="C48" s="189"/>
      <c r="D48" s="190"/>
      <c r="E48" s="184"/>
      <c r="F48" s="206"/>
      <c r="G48" s="207"/>
      <c r="H48" s="207"/>
      <c r="I48" s="256"/>
    </row>
    <row r="49" spans="1:9" ht="18" thickTop="1" thickBot="1" x14ac:dyDescent="0.35">
      <c r="A49" s="1083" t="s">
        <v>11</v>
      </c>
      <c r="B49" s="1084"/>
      <c r="C49" s="1084"/>
      <c r="D49" s="1084"/>
      <c r="E49" s="1084"/>
      <c r="F49" s="1084"/>
      <c r="G49" s="1084"/>
      <c r="H49" s="1084"/>
      <c r="I49" s="200">
        <f>I33+I36+I39+I43</f>
        <v>0</v>
      </c>
    </row>
    <row r="50" spans="1:9" ht="17.25" thickTop="1" x14ac:dyDescent="0.3"/>
    <row r="51" spans="1:9" x14ac:dyDescent="0.3">
      <c r="A51" s="1106" t="s">
        <v>633</v>
      </c>
      <c r="B51" s="1106"/>
      <c r="C51" s="1106"/>
      <c r="D51" s="1106"/>
      <c r="E51" s="1106"/>
      <c r="F51" s="1106"/>
      <c r="G51" s="1106"/>
      <c r="H51" s="1106"/>
      <c r="I51" s="1106"/>
    </row>
    <row r="52" spans="1:9" ht="3.75" customHeight="1" thickBot="1" x14ac:dyDescent="0.35">
      <c r="A52" s="162"/>
      <c r="B52" s="162"/>
      <c r="C52" s="163"/>
      <c r="D52" s="163"/>
      <c r="E52" s="162"/>
      <c r="F52" s="164"/>
      <c r="G52" s="163"/>
      <c r="H52" s="165"/>
      <c r="I52" s="163"/>
    </row>
    <row r="53" spans="1:9" ht="17.25" thickTop="1" x14ac:dyDescent="0.3">
      <c r="A53" s="1085" t="s">
        <v>21</v>
      </c>
      <c r="B53" s="1086"/>
      <c r="C53" s="1089" t="s">
        <v>451</v>
      </c>
      <c r="D53" s="1090"/>
      <c r="E53" s="1091"/>
      <c r="F53" s="1095" t="s">
        <v>153</v>
      </c>
      <c r="G53" s="1097" t="s">
        <v>452</v>
      </c>
      <c r="H53" s="168" t="s">
        <v>25</v>
      </c>
      <c r="I53" s="169" t="s">
        <v>154</v>
      </c>
    </row>
    <row r="54" spans="1:9" ht="17.25" thickBot="1" x14ac:dyDescent="0.35">
      <c r="A54" s="1087"/>
      <c r="B54" s="1088"/>
      <c r="C54" s="1092"/>
      <c r="D54" s="1093"/>
      <c r="E54" s="1094"/>
      <c r="F54" s="1096"/>
      <c r="G54" s="1098"/>
      <c r="H54" s="170" t="s">
        <v>453</v>
      </c>
      <c r="I54" s="171" t="s">
        <v>454</v>
      </c>
    </row>
    <row r="55" spans="1:9" ht="17.25" thickTop="1" x14ac:dyDescent="0.3">
      <c r="A55" s="1081" t="s">
        <v>116</v>
      </c>
      <c r="B55" s="1082"/>
      <c r="C55" s="173" t="s">
        <v>635</v>
      </c>
      <c r="D55" s="174"/>
      <c r="E55" s="175"/>
      <c r="F55" s="230"/>
      <c r="G55" s="231"/>
      <c r="H55" s="257"/>
      <c r="I55" s="258">
        <f>SUM(I56:I56)</f>
        <v>0</v>
      </c>
    </row>
    <row r="56" spans="1:9" x14ac:dyDescent="0.3">
      <c r="A56" s="176"/>
      <c r="B56" s="177"/>
      <c r="C56" s="178"/>
      <c r="D56" s="179" t="s">
        <v>457</v>
      </c>
      <c r="E56" s="177" t="s">
        <v>635</v>
      </c>
      <c r="F56" s="401"/>
      <c r="G56" s="403" t="s">
        <v>634</v>
      </c>
      <c r="H56" s="416"/>
      <c r="I56" s="324">
        <f>F56*H56</f>
        <v>0</v>
      </c>
    </row>
    <row r="57" spans="1:9" x14ac:dyDescent="0.3">
      <c r="A57" s="176"/>
      <c r="B57" s="177"/>
      <c r="C57" s="178"/>
      <c r="D57" s="179"/>
      <c r="E57" s="177"/>
      <c r="F57" s="401"/>
      <c r="G57" s="402"/>
      <c r="H57" s="417"/>
      <c r="I57" s="324"/>
    </row>
    <row r="58" spans="1:9" x14ac:dyDescent="0.3">
      <c r="A58" s="1109" t="s">
        <v>455</v>
      </c>
      <c r="B58" s="1110"/>
      <c r="C58" s="1103" t="s">
        <v>636</v>
      </c>
      <c r="D58" s="1104"/>
      <c r="E58" s="1105"/>
      <c r="F58" s="401"/>
      <c r="G58" s="402"/>
      <c r="H58" s="416"/>
      <c r="I58" s="480">
        <f>SUM(I59)</f>
        <v>0</v>
      </c>
    </row>
    <row r="59" spans="1:9" x14ac:dyDescent="0.3">
      <c r="A59" s="183"/>
      <c r="B59" s="184"/>
      <c r="C59" s="185" t="s">
        <v>117</v>
      </c>
      <c r="D59" s="186" t="s">
        <v>457</v>
      </c>
      <c r="E59" s="184" t="s">
        <v>637</v>
      </c>
      <c r="F59" s="401"/>
      <c r="G59" s="402" t="s">
        <v>638</v>
      </c>
      <c r="H59" s="416"/>
      <c r="I59" s="324">
        <f>F59*H59</f>
        <v>0</v>
      </c>
    </row>
    <row r="60" spans="1:9" x14ac:dyDescent="0.3">
      <c r="A60" s="183"/>
      <c r="B60" s="184"/>
      <c r="C60" s="185"/>
      <c r="D60" s="186"/>
      <c r="E60" s="184"/>
      <c r="F60" s="414"/>
      <c r="G60" s="415"/>
      <c r="H60" s="479"/>
      <c r="I60" s="324"/>
    </row>
    <row r="61" spans="1:9" x14ac:dyDescent="0.3">
      <c r="A61" s="1109" t="s">
        <v>522</v>
      </c>
      <c r="B61" s="1110"/>
      <c r="C61" s="481" t="s">
        <v>692</v>
      </c>
      <c r="D61" s="186"/>
      <c r="E61" s="184"/>
      <c r="F61" s="414"/>
      <c r="G61" s="415"/>
      <c r="H61" s="479"/>
      <c r="I61" s="480">
        <f>SUM(I62)</f>
        <v>0</v>
      </c>
    </row>
    <row r="62" spans="1:9" x14ac:dyDescent="0.3">
      <c r="A62" s="183"/>
      <c r="B62" s="184"/>
      <c r="C62" s="185" t="s">
        <v>524</v>
      </c>
      <c r="D62" s="186"/>
      <c r="E62" s="184" t="s">
        <v>693</v>
      </c>
      <c r="F62" s="414"/>
      <c r="G62" s="415" t="s">
        <v>106</v>
      </c>
      <c r="H62" s="479"/>
      <c r="I62" s="324">
        <f>F62*H62</f>
        <v>0</v>
      </c>
    </row>
    <row r="63" spans="1:9" ht="17.25" thickBot="1" x14ac:dyDescent="0.35">
      <c r="A63" s="183"/>
      <c r="B63" s="184"/>
      <c r="C63" s="185"/>
      <c r="D63" s="186"/>
      <c r="E63" s="184"/>
      <c r="F63" s="181"/>
      <c r="G63" s="180"/>
      <c r="H63" s="182"/>
      <c r="I63" s="204">
        <v>0</v>
      </c>
    </row>
    <row r="64" spans="1:9" ht="18" thickTop="1" thickBot="1" x14ac:dyDescent="0.35">
      <c r="A64" s="1083" t="s">
        <v>11</v>
      </c>
      <c r="B64" s="1084"/>
      <c r="C64" s="1084"/>
      <c r="D64" s="1084"/>
      <c r="E64" s="1084"/>
      <c r="F64" s="1084"/>
      <c r="G64" s="1084"/>
      <c r="H64" s="1084"/>
      <c r="I64" s="205">
        <f>I55+I58+I61</f>
        <v>0</v>
      </c>
    </row>
    <row r="65" spans="1:9" ht="17.25" thickTop="1" x14ac:dyDescent="0.3">
      <c r="A65" s="428"/>
      <c r="B65" s="428"/>
      <c r="C65" s="428"/>
      <c r="D65" s="428"/>
      <c r="E65" s="428"/>
      <c r="F65" s="428"/>
      <c r="G65" s="428"/>
      <c r="H65" s="428"/>
      <c r="I65" s="429"/>
    </row>
    <row r="66" spans="1:9" x14ac:dyDescent="0.3">
      <c r="A66" s="1108" t="s">
        <v>676</v>
      </c>
      <c r="B66" s="1108"/>
      <c r="C66" s="1108"/>
      <c r="D66" s="1108"/>
      <c r="E66" s="1108"/>
      <c r="F66" s="1108"/>
      <c r="G66" s="1108"/>
      <c r="H66" s="1108"/>
      <c r="I66" s="1108"/>
    </row>
  </sheetData>
  <sheetProtection selectLockedCells="1"/>
  <mergeCells count="39">
    <mergeCell ref="A13:H13"/>
    <mergeCell ref="A1:I1"/>
    <mergeCell ref="A3:B4"/>
    <mergeCell ref="C3:E4"/>
    <mergeCell ref="F3:F4"/>
    <mergeCell ref="G3:G4"/>
    <mergeCell ref="A5:B5"/>
    <mergeCell ref="A8:B8"/>
    <mergeCell ref="A66:I66"/>
    <mergeCell ref="A55:B55"/>
    <mergeCell ref="A58:B58"/>
    <mergeCell ref="C58:E58"/>
    <mergeCell ref="A64:H64"/>
    <mergeCell ref="A61:B61"/>
    <mergeCell ref="A51:I51"/>
    <mergeCell ref="A53:B54"/>
    <mergeCell ref="C53:E54"/>
    <mergeCell ref="F53:F54"/>
    <mergeCell ref="G53:G54"/>
    <mergeCell ref="A15:I15"/>
    <mergeCell ref="A17:B18"/>
    <mergeCell ref="C17:E18"/>
    <mergeCell ref="F17:F18"/>
    <mergeCell ref="G17:G18"/>
    <mergeCell ref="A19:B19"/>
    <mergeCell ref="A23:B23"/>
    <mergeCell ref="C23:E23"/>
    <mergeCell ref="A26:H26"/>
    <mergeCell ref="A29:I29"/>
    <mergeCell ref="A27:I27"/>
    <mergeCell ref="A39:B39"/>
    <mergeCell ref="A43:B43"/>
    <mergeCell ref="A49:H49"/>
    <mergeCell ref="A31:B32"/>
    <mergeCell ref="C31:E32"/>
    <mergeCell ref="F31:F32"/>
    <mergeCell ref="G31:G32"/>
    <mergeCell ref="A33:B33"/>
    <mergeCell ref="A36:B36"/>
  </mergeCells>
  <printOptions horizontalCentered="1"/>
  <pageMargins left="0.70866141732283472" right="0.23622047244094491" top="0.74803149606299213" bottom="0.74803149606299213" header="0.31496062992125984" footer="0.31496062992125984"/>
  <pageSetup paperSize="9" orientation="portrait" horizontalDpi="4294967293" verticalDpi="300" r:id="rId1"/>
  <rowBreaks count="1" manualBreakCount="1">
    <brk id="27" max="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847"/>
  <sheetViews>
    <sheetView view="pageBreakPreview" topLeftCell="A824" zoomScale="85" zoomScaleSheetLayoutView="85" workbookViewId="0">
      <selection activeCell="L545" sqref="L545"/>
    </sheetView>
  </sheetViews>
  <sheetFormatPr defaultColWidth="9.140625" defaultRowHeight="15" x14ac:dyDescent="0.25"/>
  <cols>
    <col min="1" max="1" width="4.140625" style="549" customWidth="1"/>
    <col min="2" max="2" width="34.140625" style="549" bestFit="1" customWidth="1"/>
    <col min="3" max="3" width="34.28515625" style="549" customWidth="1"/>
    <col min="4" max="4" width="28" style="549" hidden="1" customWidth="1"/>
    <col min="5" max="6" width="14.7109375" style="549" bestFit="1" customWidth="1"/>
    <col min="7" max="7" width="18.42578125" style="549" bestFit="1" customWidth="1"/>
    <col min="8" max="8" width="14" style="549" bestFit="1" customWidth="1"/>
    <col min="9" max="9" width="11.140625" style="549" bestFit="1" customWidth="1"/>
    <col min="10" max="10" width="13.5703125" style="549" bestFit="1" customWidth="1"/>
    <col min="11" max="11" width="14.7109375" style="549" bestFit="1" customWidth="1"/>
    <col min="12" max="12" width="19" style="561" customWidth="1"/>
    <col min="13" max="13" width="2.42578125" style="549" customWidth="1"/>
    <col min="14" max="14" width="25.140625" style="549" bestFit="1" customWidth="1"/>
    <col min="15" max="16384" width="9.140625" style="549"/>
  </cols>
  <sheetData>
    <row r="1" spans="1:14" ht="15.75" thickBot="1" x14ac:dyDescent="0.3">
      <c r="B1" s="549" t="s">
        <v>604</v>
      </c>
      <c r="L1" s="550">
        <f>SUM(L2:L847)</f>
        <v>3510608501.5031295</v>
      </c>
      <c r="M1" s="551"/>
      <c r="N1" s="552"/>
    </row>
    <row r="2" spans="1:14" s="556" customFormat="1" ht="28.5" customHeight="1" thickBot="1" x14ac:dyDescent="0.25">
      <c r="A2" s="553"/>
      <c r="B2" s="554" t="s">
        <v>606</v>
      </c>
      <c r="C2" s="554" t="s">
        <v>19</v>
      </c>
      <c r="D2" s="554"/>
      <c r="E2" s="554" t="s">
        <v>23</v>
      </c>
      <c r="F2" s="554" t="s">
        <v>24</v>
      </c>
      <c r="G2" s="554" t="s">
        <v>25</v>
      </c>
      <c r="H2" s="554" t="s">
        <v>414</v>
      </c>
      <c r="I2" s="554" t="s">
        <v>153</v>
      </c>
      <c r="J2" s="554" t="s">
        <v>23</v>
      </c>
      <c r="K2" s="554"/>
      <c r="L2" s="555" t="s">
        <v>605</v>
      </c>
    </row>
    <row r="3" spans="1:14" x14ac:dyDescent="0.25">
      <c r="A3" s="557">
        <v>1</v>
      </c>
      <c r="B3" s="558" t="str">
        <f>AHSP!B7</f>
        <v>Tenaga Ahli OP Bendungan</v>
      </c>
      <c r="C3" s="558"/>
      <c r="D3" s="558"/>
      <c r="E3" s="558"/>
      <c r="F3" s="558"/>
      <c r="G3" s="558"/>
      <c r="H3" s="558"/>
      <c r="I3" s="558"/>
      <c r="J3" s="558"/>
      <c r="K3" s="559">
        <f>SUM(K4:K8)</f>
        <v>25</v>
      </c>
      <c r="L3" s="560"/>
      <c r="N3" s="561"/>
    </row>
    <row r="4" spans="1:14" x14ac:dyDescent="0.25">
      <c r="A4" s="562"/>
      <c r="B4" s="563"/>
      <c r="C4" s="563" t="str">
        <f>'OP TAHUNAN'!D9</f>
        <v>Penyusunan ROTW</v>
      </c>
      <c r="D4" s="563"/>
      <c r="E4" s="563" t="str">
        <f>AHSP!C7</f>
        <v>OB</v>
      </c>
      <c r="F4" s="563">
        <f>AHSP!D7</f>
        <v>1</v>
      </c>
      <c r="G4" s="564">
        <f>AHSP!E7</f>
        <v>10000000</v>
      </c>
      <c r="H4" s="563">
        <f>'OP TAHUNAN'!S9</f>
        <v>1</v>
      </c>
      <c r="I4" s="563">
        <f>'OP TAHUNAN'!T9</f>
        <v>1</v>
      </c>
      <c r="J4" s="563" t="str">
        <f>'OP TAHUNAN'!U9</f>
        <v>Kali</v>
      </c>
      <c r="K4" s="563">
        <f>I4*H4*F4</f>
        <v>1</v>
      </c>
      <c r="L4" s="565">
        <f>G4*I4*F4*H4</f>
        <v>10000000</v>
      </c>
    </row>
    <row r="5" spans="1:14" x14ac:dyDescent="0.25">
      <c r="A5" s="562"/>
      <c r="B5" s="563"/>
      <c r="C5" s="566"/>
      <c r="D5" s="566"/>
      <c r="E5" s="566"/>
      <c r="F5" s="566"/>
      <c r="G5" s="566"/>
      <c r="H5" s="566"/>
      <c r="I5" s="566"/>
      <c r="J5" s="566"/>
      <c r="K5" s="566"/>
      <c r="L5" s="567"/>
    </row>
    <row r="6" spans="1:14" x14ac:dyDescent="0.25">
      <c r="A6" s="562"/>
      <c r="B6" s="563"/>
      <c r="C6" s="563"/>
      <c r="D6" s="563"/>
      <c r="E6" s="568"/>
      <c r="F6" s="568"/>
      <c r="G6" s="564"/>
      <c r="H6" s="563"/>
      <c r="I6" s="563"/>
      <c r="J6" s="563"/>
      <c r="K6" s="563"/>
      <c r="L6" s="565"/>
    </row>
    <row r="7" spans="1:14" x14ac:dyDescent="0.25">
      <c r="A7" s="562"/>
      <c r="B7" s="563"/>
      <c r="C7" s="563" t="str">
        <f>AHSP!B193</f>
        <v>Penyusunan Laporan Bulanan</v>
      </c>
      <c r="D7" s="563"/>
      <c r="E7" s="563" t="str">
        <f>AHSP!C197</f>
        <v>OB</v>
      </c>
      <c r="F7" s="563">
        <f>AHSP!D197</f>
        <v>2</v>
      </c>
      <c r="G7" s="569">
        <f>AHSP!E197</f>
        <v>10000000</v>
      </c>
      <c r="H7" s="563">
        <f>'OP TAHUNAN'!S25</f>
        <v>12</v>
      </c>
      <c r="I7" s="563">
        <f>'OP TAHUNAN'!T25</f>
        <v>1</v>
      </c>
      <c r="J7" s="563" t="str">
        <f>'OP TAHUNAN'!U25</f>
        <v>Kali</v>
      </c>
      <c r="K7" s="563">
        <f>I7*H7*F7</f>
        <v>24</v>
      </c>
      <c r="L7" s="565">
        <f>G7*I7*F7*H7</f>
        <v>240000000</v>
      </c>
    </row>
    <row r="8" spans="1:14" x14ac:dyDescent="0.25">
      <c r="A8" s="562"/>
      <c r="B8" s="563"/>
      <c r="C8" s="563" t="str">
        <f>AHSP!B873</f>
        <v>Uji Operasi</v>
      </c>
      <c r="D8" s="563"/>
      <c r="E8" s="563" t="str">
        <f>AHSP!C877</f>
        <v>OB</v>
      </c>
      <c r="F8" s="563">
        <f>AHSP!D877</f>
        <v>2</v>
      </c>
      <c r="G8" s="569">
        <f>AHSP!E877</f>
        <v>10000000</v>
      </c>
      <c r="H8" s="563">
        <f>'OP TAHUNAN'!S161</f>
        <v>0</v>
      </c>
      <c r="I8" s="563">
        <f>'OP TAHUNAN'!T161</f>
        <v>0</v>
      </c>
      <c r="J8" s="563" t="str">
        <f>'OP TAHUNAN'!U161</f>
        <v>UNIT</v>
      </c>
      <c r="K8" s="563">
        <f>I8*H8*F8</f>
        <v>0</v>
      </c>
      <c r="L8" s="565">
        <f>G8*I8*F8*H8</f>
        <v>0</v>
      </c>
    </row>
    <row r="9" spans="1:14" x14ac:dyDescent="0.25">
      <c r="A9" s="562"/>
      <c r="B9" s="563"/>
      <c r="C9" s="563"/>
      <c r="D9" s="563"/>
      <c r="E9" s="563"/>
      <c r="F9" s="563"/>
      <c r="G9" s="569"/>
      <c r="H9" s="563"/>
      <c r="I9" s="563"/>
      <c r="J9" s="563"/>
      <c r="K9" s="563"/>
      <c r="L9" s="565"/>
    </row>
    <row r="10" spans="1:14" x14ac:dyDescent="0.25">
      <c r="A10" s="562"/>
      <c r="B10" s="563"/>
      <c r="C10" s="563"/>
      <c r="D10" s="563"/>
      <c r="E10" s="563"/>
      <c r="F10" s="563"/>
      <c r="G10" s="569"/>
      <c r="H10" s="563"/>
      <c r="I10" s="563"/>
      <c r="J10" s="563"/>
      <c r="K10" s="563"/>
      <c r="L10" s="565"/>
    </row>
    <row r="11" spans="1:14" x14ac:dyDescent="0.25">
      <c r="A11" s="562"/>
      <c r="B11" s="563"/>
      <c r="C11" s="563"/>
      <c r="D11" s="563"/>
      <c r="E11" s="563"/>
      <c r="F11" s="563"/>
      <c r="G11" s="569"/>
      <c r="H11" s="563"/>
      <c r="I11" s="563"/>
      <c r="J11" s="563"/>
      <c r="K11" s="570">
        <f>K12+K13</f>
        <v>156</v>
      </c>
      <c r="L11" s="565"/>
    </row>
    <row r="12" spans="1:14" x14ac:dyDescent="0.25">
      <c r="A12" s="562"/>
      <c r="B12" s="563" t="s">
        <v>669</v>
      </c>
      <c r="C12" s="563" t="str">
        <f>'OP TAHUNAN'!D10</f>
        <v>Sosialisasi ROTW</v>
      </c>
      <c r="D12" s="563"/>
      <c r="E12" s="568" t="str">
        <f>AHSP!C25</f>
        <v>OH</v>
      </c>
      <c r="F12" s="568">
        <f>AHSP!D25</f>
        <v>3</v>
      </c>
      <c r="G12" s="564">
        <f>AHSP!E25</f>
        <v>72000</v>
      </c>
      <c r="H12" s="563">
        <f>'OP TAHUNAN'!S10</f>
        <v>12</v>
      </c>
      <c r="I12" s="563">
        <f>'OP TAHUNAN'!T10</f>
        <v>1</v>
      </c>
      <c r="J12" s="563" t="str">
        <f>'OP TAHUNAN'!U10</f>
        <v>Kali</v>
      </c>
      <c r="K12" s="570">
        <f>I12*H12*F12</f>
        <v>36</v>
      </c>
      <c r="L12" s="565">
        <f>G12*I12*F12*H12</f>
        <v>2592000</v>
      </c>
    </row>
    <row r="13" spans="1:14" x14ac:dyDescent="0.25">
      <c r="A13" s="571"/>
      <c r="B13" s="572"/>
      <c r="C13" s="572" t="str">
        <f>Asumsi!C59</f>
        <v>Evaluasi ROTW</v>
      </c>
      <c r="D13" s="572"/>
      <c r="E13" s="572" t="str">
        <f>AHSP!C43</f>
        <v>OH</v>
      </c>
      <c r="F13" s="572">
        <f>AHSP!D43</f>
        <v>10</v>
      </c>
      <c r="G13" s="572">
        <f>AHSP!E43</f>
        <v>72000</v>
      </c>
      <c r="H13" s="572">
        <f>'OP TAHUNAN'!S11</f>
        <v>12</v>
      </c>
      <c r="I13" s="572">
        <f>'OP TAHUNAN'!T11</f>
        <v>1</v>
      </c>
      <c r="J13" s="572" t="str">
        <f>'OP TAHUNAN'!U11</f>
        <v>Kali</v>
      </c>
      <c r="K13" s="570">
        <f>I13*H13*F13</f>
        <v>120</v>
      </c>
      <c r="L13" s="565">
        <f>G13*I13*F13*H13</f>
        <v>8640000</v>
      </c>
    </row>
    <row r="14" spans="1:14" x14ac:dyDescent="0.25">
      <c r="A14" s="562"/>
      <c r="B14" s="563"/>
      <c r="C14" s="563"/>
      <c r="D14" s="563"/>
      <c r="E14" s="563"/>
      <c r="F14" s="563"/>
      <c r="G14" s="563"/>
      <c r="H14" s="563"/>
      <c r="I14" s="563"/>
      <c r="J14" s="563"/>
      <c r="K14" s="570"/>
      <c r="L14" s="565"/>
    </row>
    <row r="15" spans="1:14" x14ac:dyDescent="0.25">
      <c r="A15" s="573">
        <v>2</v>
      </c>
      <c r="B15" s="574" t="str">
        <f>AHSP!B8</f>
        <v>Asisten Tenaga Ahli OP Bendungan</v>
      </c>
      <c r="C15" s="574"/>
      <c r="D15" s="574"/>
      <c r="E15" s="574"/>
      <c r="F15" s="574"/>
      <c r="G15" s="575"/>
      <c r="H15" s="574"/>
      <c r="I15" s="574"/>
      <c r="J15" s="574"/>
      <c r="K15" s="576">
        <f>SUM(K16:K18)</f>
        <v>25</v>
      </c>
      <c r="L15" s="577"/>
    </row>
    <row r="16" spans="1:14" x14ac:dyDescent="0.25">
      <c r="A16" s="562"/>
      <c r="B16" s="563"/>
      <c r="C16" s="563" t="str">
        <f>C4</f>
        <v>Penyusunan ROTW</v>
      </c>
      <c r="D16" s="563"/>
      <c r="E16" s="563" t="str">
        <f>AHSP!C8</f>
        <v>OB</v>
      </c>
      <c r="F16" s="563">
        <f>AHSP!D8</f>
        <v>1</v>
      </c>
      <c r="G16" s="564">
        <f>AHSP!E8</f>
        <v>7500000</v>
      </c>
      <c r="H16" s="563">
        <f>H4</f>
        <v>1</v>
      </c>
      <c r="I16" s="563">
        <f>I4</f>
        <v>1</v>
      </c>
      <c r="J16" s="563" t="str">
        <f>J4</f>
        <v>Kali</v>
      </c>
      <c r="K16" s="563">
        <f>I16*H16*F16</f>
        <v>1</v>
      </c>
      <c r="L16" s="565">
        <f>G16*I16*F16*H16</f>
        <v>7500000</v>
      </c>
    </row>
    <row r="17" spans="1:14" x14ac:dyDescent="0.25">
      <c r="A17" s="562"/>
      <c r="B17" s="563"/>
      <c r="C17" s="563" t="str">
        <f>AHSP!B193</f>
        <v>Penyusunan Laporan Bulanan</v>
      </c>
      <c r="D17" s="563"/>
      <c r="E17" s="563" t="str">
        <f>AHSP!C198</f>
        <v>OB</v>
      </c>
      <c r="F17" s="563">
        <f>AHSP!D198</f>
        <v>2</v>
      </c>
      <c r="G17" s="568">
        <f>AHSP!E198</f>
        <v>7500000</v>
      </c>
      <c r="H17" s="563">
        <f>H7</f>
        <v>12</v>
      </c>
      <c r="I17" s="563">
        <f t="shared" ref="I17:J17" si="0">I7</f>
        <v>1</v>
      </c>
      <c r="J17" s="563" t="str">
        <f t="shared" si="0"/>
        <v>Kali</v>
      </c>
      <c r="K17" s="563">
        <f>I17*H17*F17</f>
        <v>24</v>
      </c>
      <c r="L17" s="565">
        <f>G17*I17*F17*H17</f>
        <v>180000000</v>
      </c>
    </row>
    <row r="18" spans="1:14" x14ac:dyDescent="0.25">
      <c r="A18" s="571"/>
      <c r="B18" s="572"/>
      <c r="C18" s="572"/>
      <c r="D18" s="572"/>
      <c r="E18" s="572"/>
      <c r="F18" s="572"/>
      <c r="G18" s="578"/>
      <c r="H18" s="572"/>
      <c r="I18" s="572"/>
      <c r="J18" s="572"/>
      <c r="K18" s="572"/>
      <c r="L18" s="579"/>
    </row>
    <row r="19" spans="1:14" x14ac:dyDescent="0.25">
      <c r="A19" s="573">
        <v>3</v>
      </c>
      <c r="B19" s="574" t="str">
        <f>AHSP!B9</f>
        <v>Operator Komputer</v>
      </c>
      <c r="C19" s="574"/>
      <c r="D19" s="574"/>
      <c r="E19" s="574"/>
      <c r="F19" s="574"/>
      <c r="G19" s="575"/>
      <c r="H19" s="574"/>
      <c r="I19" s="574"/>
      <c r="J19" s="574"/>
      <c r="K19" s="580">
        <f>SUM(K20:K22)</f>
        <v>25</v>
      </c>
      <c r="L19" s="577"/>
      <c r="N19" s="561"/>
    </row>
    <row r="20" spans="1:14" x14ac:dyDescent="0.25">
      <c r="A20" s="562"/>
      <c r="B20" s="563"/>
      <c r="C20" s="563" t="str">
        <f>C16</f>
        <v>Penyusunan ROTW</v>
      </c>
      <c r="D20" s="563"/>
      <c r="E20" s="563" t="str">
        <f>AHSP!C9</f>
        <v>OB</v>
      </c>
      <c r="F20" s="563">
        <f>AHSP!D9</f>
        <v>1</v>
      </c>
      <c r="G20" s="564">
        <f>AHSP!E9</f>
        <v>5000000</v>
      </c>
      <c r="H20" s="563">
        <f t="shared" ref="H20" si="1">H16</f>
        <v>1</v>
      </c>
      <c r="I20" s="563">
        <f t="shared" ref="I20:J20" si="2">I16</f>
        <v>1</v>
      </c>
      <c r="J20" s="563" t="str">
        <f t="shared" si="2"/>
        <v>Kali</v>
      </c>
      <c r="K20" s="563">
        <f>I20*H20*F20</f>
        <v>1</v>
      </c>
      <c r="L20" s="565">
        <f>G20*I20*F20*H20</f>
        <v>5000000</v>
      </c>
    </row>
    <row r="21" spans="1:14" x14ac:dyDescent="0.25">
      <c r="A21" s="562"/>
      <c r="B21" s="563"/>
      <c r="C21" s="563" t="str">
        <f>C17</f>
        <v>Penyusunan Laporan Bulanan</v>
      </c>
      <c r="D21" s="563"/>
      <c r="E21" s="563" t="str">
        <f>AHSP!C199</f>
        <v>OB</v>
      </c>
      <c r="F21" s="563">
        <f>AHSP!D199</f>
        <v>2</v>
      </c>
      <c r="G21" s="569">
        <f>AHSP!E199</f>
        <v>5000000</v>
      </c>
      <c r="H21" s="563">
        <f>H17</f>
        <v>12</v>
      </c>
      <c r="I21" s="563">
        <f t="shared" ref="I21:J21" si="3">I17</f>
        <v>1</v>
      </c>
      <c r="J21" s="563" t="str">
        <f t="shared" si="3"/>
        <v>Kali</v>
      </c>
      <c r="K21" s="563">
        <f>I21*H21*F21</f>
        <v>24</v>
      </c>
      <c r="L21" s="565">
        <f>G21*I21*F21*H21</f>
        <v>120000000</v>
      </c>
    </row>
    <row r="22" spans="1:14" x14ac:dyDescent="0.25">
      <c r="A22" s="562"/>
      <c r="B22" s="563"/>
      <c r="C22" s="563" t="str">
        <f>C8</f>
        <v>Uji Operasi</v>
      </c>
      <c r="D22" s="563"/>
      <c r="E22" s="563" t="str">
        <f>AHSP!C879</f>
        <v>OB</v>
      </c>
      <c r="F22" s="563">
        <f>AHSP!D879</f>
        <v>2</v>
      </c>
      <c r="G22" s="569">
        <f>AHSP!E879</f>
        <v>5000000</v>
      </c>
      <c r="H22" s="563">
        <f>H8</f>
        <v>0</v>
      </c>
      <c r="I22" s="563">
        <f t="shared" ref="I22:J22" si="4">I8</f>
        <v>0</v>
      </c>
      <c r="J22" s="563" t="str">
        <f t="shared" si="4"/>
        <v>UNIT</v>
      </c>
      <c r="K22" s="563">
        <f>I22*H22*F22</f>
        <v>0</v>
      </c>
      <c r="L22" s="565">
        <f>G22*I22*F22*H22</f>
        <v>0</v>
      </c>
    </row>
    <row r="23" spans="1:14" x14ac:dyDescent="0.25">
      <c r="A23" s="562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5"/>
    </row>
    <row r="24" spans="1:14" x14ac:dyDescent="0.25">
      <c r="A24" s="562"/>
      <c r="B24" s="563" t="str">
        <f>AHSP!B878</f>
        <v>Tenaga Ahli Hidromekanikal</v>
      </c>
      <c r="C24" s="563" t="str">
        <f>C22</f>
        <v>Uji Operasi</v>
      </c>
      <c r="D24" s="563"/>
      <c r="E24" s="563" t="str">
        <f>AHSP!C878</f>
        <v>OB</v>
      </c>
      <c r="F24" s="563">
        <f>AHSP!D878</f>
        <v>2</v>
      </c>
      <c r="G24" s="563">
        <f>AHSP!E878</f>
        <v>10000000</v>
      </c>
      <c r="H24" s="563">
        <f>H22</f>
        <v>0</v>
      </c>
      <c r="I24" s="563">
        <f t="shared" ref="I24:J24" si="5">I22</f>
        <v>0</v>
      </c>
      <c r="J24" s="563" t="str">
        <f t="shared" si="5"/>
        <v>UNIT</v>
      </c>
      <c r="K24" s="581">
        <f>I24*H24*F24</f>
        <v>0</v>
      </c>
      <c r="L24" s="565">
        <f>G24*I24*F24*H24</f>
        <v>0</v>
      </c>
    </row>
    <row r="25" spans="1:14" x14ac:dyDescent="0.25">
      <c r="A25" s="571"/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9"/>
    </row>
    <row r="26" spans="1:14" x14ac:dyDescent="0.25">
      <c r="A26" s="573">
        <v>4</v>
      </c>
      <c r="B26" s="574" t="s">
        <v>39</v>
      </c>
      <c r="C26" s="574"/>
      <c r="D26" s="574"/>
      <c r="E26" s="574"/>
      <c r="F26" s="574"/>
      <c r="G26" s="574"/>
      <c r="H26" s="574"/>
      <c r="I26" s="574"/>
      <c r="J26" s="574"/>
      <c r="K26" s="582">
        <f>SUM(K27:K146)</f>
        <v>25058.596242327119</v>
      </c>
      <c r="L26" s="577"/>
      <c r="N26" s="561"/>
    </row>
    <row r="27" spans="1:14" x14ac:dyDescent="0.25">
      <c r="A27" s="562"/>
      <c r="B27" s="563"/>
      <c r="C27" s="563"/>
      <c r="D27" s="563"/>
      <c r="E27" s="563"/>
      <c r="F27" s="563"/>
      <c r="G27" s="563"/>
      <c r="H27" s="563"/>
      <c r="I27" s="563"/>
      <c r="J27" s="563"/>
      <c r="K27" s="563"/>
      <c r="L27" s="565"/>
    </row>
    <row r="28" spans="1:14" x14ac:dyDescent="0.25">
      <c r="A28" s="562"/>
      <c r="B28" s="563"/>
      <c r="C28" s="563">
        <f>C6</f>
        <v>0</v>
      </c>
      <c r="D28" s="563"/>
      <c r="E28" s="583" t="str">
        <f>AHSP!C43</f>
        <v>OH</v>
      </c>
      <c r="F28" s="583">
        <f>AHSP!D43</f>
        <v>10</v>
      </c>
      <c r="G28" s="583">
        <f>AHSP!E43</f>
        <v>72000</v>
      </c>
      <c r="H28" s="563">
        <f>H6</f>
        <v>0</v>
      </c>
      <c r="I28" s="563">
        <f t="shared" ref="I28:J28" si="6">I6</f>
        <v>0</v>
      </c>
      <c r="J28" s="563">
        <f t="shared" si="6"/>
        <v>0</v>
      </c>
      <c r="K28" s="563">
        <f t="shared" ref="K28" si="7">I28*H28*F28</f>
        <v>0</v>
      </c>
      <c r="L28" s="565">
        <f t="shared" ref="L28" si="8">G28*I28*F28*H28</f>
        <v>0</v>
      </c>
    </row>
    <row r="29" spans="1:14" x14ac:dyDescent="0.25">
      <c r="A29" s="562"/>
      <c r="B29" s="563"/>
      <c r="C29" s="563" t="str">
        <f>AHSP!B148</f>
        <v>Tenaga Kebersihan</v>
      </c>
      <c r="D29" s="563"/>
      <c r="E29" s="563" t="str">
        <f>AHSP!C43</f>
        <v>OH</v>
      </c>
      <c r="F29" s="563">
        <f>AHSP!D148</f>
        <v>60</v>
      </c>
      <c r="G29" s="563">
        <f>AHSP!E148</f>
        <v>72000</v>
      </c>
      <c r="H29" s="563">
        <f>'OP TAHUNAN'!S22</f>
        <v>12</v>
      </c>
      <c r="I29" s="563">
        <f>'OP TAHUNAN'!T22</f>
        <v>1</v>
      </c>
      <c r="J29" s="563" t="str">
        <f>'OP TAHUNAN'!U22</f>
        <v>Kali</v>
      </c>
      <c r="K29" s="563">
        <f t="shared" ref="K29:K30" si="9">I29*H29*F29</f>
        <v>720</v>
      </c>
      <c r="L29" s="565">
        <f t="shared" ref="L29:L30" si="10">G29*I29*F29*H29</f>
        <v>51840000</v>
      </c>
    </row>
    <row r="30" spans="1:14" x14ac:dyDescent="0.25">
      <c r="A30" s="562"/>
      <c r="B30" s="563"/>
      <c r="C30" s="563" t="str">
        <f>AHSP!B149</f>
        <v>Tenaga Keamanan</v>
      </c>
      <c r="D30" s="563"/>
      <c r="E30" s="563" t="str">
        <f>AHSP!C149</f>
        <v>OH</v>
      </c>
      <c r="F30" s="563">
        <f>AHSP!D149</f>
        <v>270</v>
      </c>
      <c r="G30" s="563">
        <f>AHSP!E149</f>
        <v>72000</v>
      </c>
      <c r="H30" s="563">
        <f>H29</f>
        <v>12</v>
      </c>
      <c r="I30" s="563">
        <f t="shared" ref="I30:J30" si="11">I29</f>
        <v>1</v>
      </c>
      <c r="J30" s="563" t="str">
        <f t="shared" si="11"/>
        <v>Kali</v>
      </c>
      <c r="K30" s="563">
        <f t="shared" si="9"/>
        <v>3240</v>
      </c>
      <c r="L30" s="565">
        <f t="shared" si="10"/>
        <v>233280000</v>
      </c>
    </row>
    <row r="31" spans="1:14" x14ac:dyDescent="0.25">
      <c r="A31" s="562"/>
      <c r="B31" s="563"/>
      <c r="C31" s="563" t="str">
        <f>C151</f>
        <v>Piket Operasi</v>
      </c>
      <c r="D31" s="563"/>
      <c r="E31" s="563" t="str">
        <f>AHSP!C168</f>
        <v>OH</v>
      </c>
      <c r="F31" s="563">
        <f>AHSP!D168</f>
        <v>2</v>
      </c>
      <c r="G31" s="563">
        <f>AHSP!E168</f>
        <v>72000</v>
      </c>
      <c r="H31" s="563">
        <f>'OP TAHUNAN'!S23</f>
        <v>365</v>
      </c>
      <c r="I31" s="563">
        <f>'OP TAHUNAN'!T23</f>
        <v>1</v>
      </c>
      <c r="J31" s="563" t="str">
        <f>'OP TAHUNAN'!U23</f>
        <v>Kali</v>
      </c>
      <c r="K31" s="563">
        <f t="shared" ref="K31" si="12">I31*H31*F31</f>
        <v>730</v>
      </c>
      <c r="L31" s="565">
        <f t="shared" ref="L31" si="13">G31*I31*F31*H31</f>
        <v>52560000</v>
      </c>
    </row>
    <row r="32" spans="1:14" x14ac:dyDescent="0.25">
      <c r="A32" s="562"/>
      <c r="B32" s="563"/>
      <c r="C32" s="563" t="str">
        <f>C152</f>
        <v>Piket Banjir</v>
      </c>
      <c r="D32" s="563"/>
      <c r="E32" s="563" t="str">
        <f>AHSP!C183</f>
        <v>OH</v>
      </c>
      <c r="F32" s="563">
        <f>AHSP!D183</f>
        <v>180</v>
      </c>
      <c r="G32" s="563">
        <f>AHSP!E183</f>
        <v>72000</v>
      </c>
      <c r="H32" s="563">
        <f>H152</f>
        <v>90</v>
      </c>
      <c r="I32" s="563">
        <f t="shared" ref="I32:J32" si="14">I152</f>
        <v>1</v>
      </c>
      <c r="J32" s="563" t="str">
        <f t="shared" si="14"/>
        <v>hari</v>
      </c>
      <c r="K32" s="563">
        <f t="shared" ref="K32" si="15">I32*H32*F32</f>
        <v>16200</v>
      </c>
      <c r="L32" s="565">
        <f t="shared" ref="L32" si="16">G32*I32*F32*H32</f>
        <v>1166400000</v>
      </c>
    </row>
    <row r="33" spans="1:12" x14ac:dyDescent="0.25">
      <c r="A33" s="562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5"/>
    </row>
    <row r="34" spans="1:12" x14ac:dyDescent="0.25">
      <c r="A34" s="562"/>
      <c r="B34" s="563"/>
      <c r="C34" s="563" t="str">
        <f>AHSP!B277</f>
        <v>Cabut Rumput</v>
      </c>
      <c r="D34" s="563" t="str">
        <f>'OP TAHUNAN'!E35</f>
        <v>Lereng Hulu</v>
      </c>
      <c r="E34" s="563" t="str">
        <f>AHSP!C281</f>
        <v>OH</v>
      </c>
      <c r="F34" s="563">
        <f>AHSP!D281</f>
        <v>0.05</v>
      </c>
      <c r="G34" s="563">
        <f>AHSP!E281</f>
        <v>72000</v>
      </c>
      <c r="H34" s="563">
        <f>'OP TAHUNAN'!S35</f>
        <v>12</v>
      </c>
      <c r="I34" s="563">
        <f>'OP TAHUNAN'!T35</f>
        <v>200</v>
      </c>
      <c r="J34" s="563" t="str">
        <f>'OP TAHUNAN'!U35</f>
        <v>m2</v>
      </c>
      <c r="K34" s="563">
        <f>I34*H34*F34</f>
        <v>120</v>
      </c>
      <c r="L34" s="565">
        <f>G34*I34*F34*H34</f>
        <v>8640000</v>
      </c>
    </row>
    <row r="35" spans="1:12" x14ac:dyDescent="0.25">
      <c r="A35" s="562"/>
      <c r="B35" s="563"/>
      <c r="C35" s="563"/>
      <c r="D35" s="563" t="str">
        <f>'OP TAHUNAN'!E36</f>
        <v>Lereng Hilir</v>
      </c>
      <c r="E35" s="563" t="str">
        <f>E34</f>
        <v>OH</v>
      </c>
      <c r="F35" s="563">
        <f t="shared" ref="F35:G36" si="17">F34</f>
        <v>0.05</v>
      </c>
      <c r="G35" s="563">
        <f t="shared" si="17"/>
        <v>72000</v>
      </c>
      <c r="H35" s="563">
        <f>'OP TAHUNAN'!S36</f>
        <v>12</v>
      </c>
      <c r="I35" s="563">
        <f>'OP TAHUNAN'!T36</f>
        <v>200</v>
      </c>
      <c r="J35" s="563" t="str">
        <f>'OP TAHUNAN'!U36</f>
        <v>m2</v>
      </c>
      <c r="K35" s="563">
        <f t="shared" ref="K35:K36" si="18">I35*H35*F35</f>
        <v>120</v>
      </c>
      <c r="L35" s="565">
        <f t="shared" ref="L35:L36" si="19">G35*I35*F35*H35</f>
        <v>8640000</v>
      </c>
    </row>
    <row r="36" spans="1:12" x14ac:dyDescent="0.25">
      <c r="A36" s="562"/>
      <c r="B36" s="563"/>
      <c r="C36" s="563"/>
      <c r="D36" s="563" t="str">
        <f>'OP TAHUNAN'!E37</f>
        <v>Drainase</v>
      </c>
      <c r="E36" s="563" t="str">
        <f>E35</f>
        <v>OH</v>
      </c>
      <c r="F36" s="563">
        <f t="shared" si="17"/>
        <v>0.05</v>
      </c>
      <c r="G36" s="563">
        <f t="shared" si="17"/>
        <v>72000</v>
      </c>
      <c r="H36" s="563">
        <f>'OP TAHUNAN'!S37</f>
        <v>0</v>
      </c>
      <c r="I36" s="563">
        <f>'OP TAHUNAN'!T37</f>
        <v>0</v>
      </c>
      <c r="J36" s="563" t="str">
        <f>'OP TAHUNAN'!U37</f>
        <v>m2</v>
      </c>
      <c r="K36" s="563">
        <f t="shared" si="18"/>
        <v>0</v>
      </c>
      <c r="L36" s="565">
        <f t="shared" si="19"/>
        <v>0</v>
      </c>
    </row>
    <row r="37" spans="1:12" x14ac:dyDescent="0.25">
      <c r="A37" s="562"/>
      <c r="B37" s="563"/>
      <c r="C37" s="563"/>
      <c r="D37" s="563" t="str">
        <f>'OP TAHUNAN'!E38</f>
        <v>Lereng Hulu</v>
      </c>
      <c r="E37" s="563" t="str">
        <f t="shared" ref="E37:E39" si="20">E36</f>
        <v>OH</v>
      </c>
      <c r="F37" s="563">
        <f t="shared" ref="F37:F39" si="21">F36</f>
        <v>0.05</v>
      </c>
      <c r="G37" s="563">
        <f t="shared" ref="G37:G39" si="22">G36</f>
        <v>72000</v>
      </c>
      <c r="H37" s="563">
        <f>'OP TAHUNAN'!S38</f>
        <v>12</v>
      </c>
      <c r="I37" s="563">
        <f>'OP TAHUNAN'!T38</f>
        <v>100</v>
      </c>
      <c r="J37" s="563" t="str">
        <f>'OP TAHUNAN'!U38</f>
        <v>m2</v>
      </c>
      <c r="K37" s="563">
        <f t="shared" ref="K37:K39" si="23">I37*H37*F37</f>
        <v>60</v>
      </c>
      <c r="L37" s="565">
        <f t="shared" ref="L37:L39" si="24">G37*I37*F37*H37</f>
        <v>4320000</v>
      </c>
    </row>
    <row r="38" spans="1:12" x14ac:dyDescent="0.25">
      <c r="A38" s="562"/>
      <c r="B38" s="563"/>
      <c r="C38" s="563"/>
      <c r="D38" s="563" t="str">
        <f>'OP TAHUNAN'!E39</f>
        <v>Lereng Hilir</v>
      </c>
      <c r="E38" s="563" t="str">
        <f t="shared" si="20"/>
        <v>OH</v>
      </c>
      <c r="F38" s="563">
        <f t="shared" si="21"/>
        <v>0.05</v>
      </c>
      <c r="G38" s="563">
        <f t="shared" si="22"/>
        <v>72000</v>
      </c>
      <c r="H38" s="563">
        <f>'OP TAHUNAN'!S39</f>
        <v>12</v>
      </c>
      <c r="I38" s="563">
        <f>'OP TAHUNAN'!T39</f>
        <v>100</v>
      </c>
      <c r="J38" s="563" t="str">
        <f>'OP TAHUNAN'!U39</f>
        <v>m2</v>
      </c>
      <c r="K38" s="563">
        <f t="shared" si="23"/>
        <v>60</v>
      </c>
      <c r="L38" s="565">
        <f t="shared" si="24"/>
        <v>4320000</v>
      </c>
    </row>
    <row r="39" spans="1:12" x14ac:dyDescent="0.25">
      <c r="A39" s="562"/>
      <c r="B39" s="563"/>
      <c r="C39" s="563"/>
      <c r="D39" s="563" t="str">
        <f>'OP TAHUNAN'!E40</f>
        <v>Drainase</v>
      </c>
      <c r="E39" s="563" t="str">
        <f t="shared" si="20"/>
        <v>OH</v>
      </c>
      <c r="F39" s="563">
        <f t="shared" si="21"/>
        <v>0.05</v>
      </c>
      <c r="G39" s="563">
        <f t="shared" si="22"/>
        <v>72000</v>
      </c>
      <c r="H39" s="563">
        <f>'OP TAHUNAN'!S40</f>
        <v>12</v>
      </c>
      <c r="I39" s="563">
        <f>'OP TAHUNAN'!T40</f>
        <v>100</v>
      </c>
      <c r="J39" s="563" t="str">
        <f>'OP TAHUNAN'!U40</f>
        <v>m2</v>
      </c>
      <c r="K39" s="563">
        <f t="shared" si="23"/>
        <v>60</v>
      </c>
      <c r="L39" s="565">
        <f t="shared" si="24"/>
        <v>4320000</v>
      </c>
    </row>
    <row r="40" spans="1:12" x14ac:dyDescent="0.25">
      <c r="A40" s="562"/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5"/>
    </row>
    <row r="41" spans="1:12" x14ac:dyDescent="0.25">
      <c r="A41" s="562"/>
      <c r="B41" s="563"/>
      <c r="C41" s="563" t="str">
        <f>'OP TAHUNAN'!C42</f>
        <v>Babat Rumput</v>
      </c>
      <c r="D41" s="563" t="str">
        <f>'OP TAHUNAN'!E43</f>
        <v>Puncak Bendungan</v>
      </c>
      <c r="E41" s="563" t="str">
        <f>AHSP!C296</f>
        <v>OH</v>
      </c>
      <c r="F41" s="584">
        <f>AHSP!D296</f>
        <v>1.6666666666666666E-2</v>
      </c>
      <c r="G41" s="563">
        <f>AHSP!E296</f>
        <v>72000</v>
      </c>
      <c r="H41" s="563">
        <f>'OP TAHUNAN'!S43</f>
        <v>12</v>
      </c>
      <c r="I41" s="563">
        <f>'OP TAHUNAN'!T43</f>
        <v>100</v>
      </c>
      <c r="J41" s="563" t="str">
        <f>'OP TAHUNAN'!U43</f>
        <v>m2</v>
      </c>
      <c r="K41" s="563">
        <f t="shared" ref="K41:K48" si="25">I41*H41*F41</f>
        <v>20</v>
      </c>
      <c r="L41" s="565">
        <f t="shared" ref="L41:L48" si="26">G41*I41*F41*H41</f>
        <v>1440000</v>
      </c>
    </row>
    <row r="42" spans="1:12" x14ac:dyDescent="0.25">
      <c r="A42" s="562"/>
      <c r="B42" s="563"/>
      <c r="C42" s="563"/>
      <c r="D42" s="563" t="str">
        <f>'OP TAHUNAN'!E44</f>
        <v>Lereng Hilir</v>
      </c>
      <c r="E42" s="563" t="str">
        <f>E41</f>
        <v>OH</v>
      </c>
      <c r="F42" s="584">
        <f t="shared" ref="F42:G42" si="27">F41</f>
        <v>1.6666666666666666E-2</v>
      </c>
      <c r="G42" s="563">
        <f t="shared" si="27"/>
        <v>72000</v>
      </c>
      <c r="H42" s="563">
        <f>'OP TAHUNAN'!S44</f>
        <v>12</v>
      </c>
      <c r="I42" s="563">
        <f>'OP TAHUNAN'!T44</f>
        <v>100</v>
      </c>
      <c r="J42" s="563" t="str">
        <f>'OP TAHUNAN'!U44</f>
        <v>m2</v>
      </c>
      <c r="K42" s="563">
        <f t="shared" si="25"/>
        <v>20</v>
      </c>
      <c r="L42" s="565">
        <f t="shared" si="26"/>
        <v>1440000</v>
      </c>
    </row>
    <row r="43" spans="1:12" x14ac:dyDescent="0.25">
      <c r="A43" s="562"/>
      <c r="B43" s="563"/>
      <c r="C43" s="563"/>
      <c r="D43" s="563" t="str">
        <f>'OP TAHUNAN'!E45</f>
        <v>Puncak Bendungan</v>
      </c>
      <c r="E43" s="563" t="str">
        <f t="shared" ref="E43:E48" si="28">E42</f>
        <v>OH</v>
      </c>
      <c r="F43" s="584">
        <f t="shared" ref="F43:F48" si="29">F42</f>
        <v>1.6666666666666666E-2</v>
      </c>
      <c r="G43" s="563">
        <f t="shared" ref="G43:G48" si="30">G42</f>
        <v>72000</v>
      </c>
      <c r="H43" s="563">
        <f>'OP TAHUNAN'!S45</f>
        <v>12</v>
      </c>
      <c r="I43" s="563">
        <f>'OP TAHUNAN'!T45</f>
        <v>100</v>
      </c>
      <c r="J43" s="563" t="str">
        <f>'OP TAHUNAN'!U45</f>
        <v>m2</v>
      </c>
      <c r="K43" s="563">
        <f t="shared" si="25"/>
        <v>20</v>
      </c>
      <c r="L43" s="565">
        <f t="shared" si="26"/>
        <v>1440000</v>
      </c>
    </row>
    <row r="44" spans="1:12" x14ac:dyDescent="0.25">
      <c r="A44" s="562"/>
      <c r="B44" s="563"/>
      <c r="C44" s="563"/>
      <c r="D44" s="563" t="str">
        <f>'OP TAHUNAN'!E46</f>
        <v>Lereng Hilir</v>
      </c>
      <c r="E44" s="563" t="str">
        <f t="shared" si="28"/>
        <v>OH</v>
      </c>
      <c r="F44" s="584">
        <f t="shared" si="29"/>
        <v>1.6666666666666666E-2</v>
      </c>
      <c r="G44" s="563">
        <f t="shared" si="30"/>
        <v>72000</v>
      </c>
      <c r="H44" s="563">
        <f>'OP TAHUNAN'!S46</f>
        <v>12</v>
      </c>
      <c r="I44" s="563">
        <f>'OP TAHUNAN'!T46</f>
        <v>100</v>
      </c>
      <c r="J44" s="563" t="str">
        <f>'OP TAHUNAN'!U46</f>
        <v>m2</v>
      </c>
      <c r="K44" s="563">
        <f t="shared" si="25"/>
        <v>20</v>
      </c>
      <c r="L44" s="565">
        <f t="shared" si="26"/>
        <v>1440000</v>
      </c>
    </row>
    <row r="45" spans="1:12" x14ac:dyDescent="0.25">
      <c r="A45" s="562"/>
      <c r="B45" s="563"/>
      <c r="C45" s="563"/>
      <c r="D45" s="563" t="str">
        <f>'OP TAHUNAN'!E47</f>
        <v>Bukit Tumpuan</v>
      </c>
      <c r="E45" s="563" t="str">
        <f t="shared" si="28"/>
        <v>OH</v>
      </c>
      <c r="F45" s="584">
        <f t="shared" si="29"/>
        <v>1.6666666666666666E-2</v>
      </c>
      <c r="G45" s="563">
        <f t="shared" si="30"/>
        <v>72000</v>
      </c>
      <c r="H45" s="563">
        <f>'OP TAHUNAN'!S47</f>
        <v>12</v>
      </c>
      <c r="I45" s="563">
        <f>'OP TAHUNAN'!T47</f>
        <v>100</v>
      </c>
      <c r="J45" s="563" t="str">
        <f>'OP TAHUNAN'!U47</f>
        <v>m2</v>
      </c>
      <c r="K45" s="563">
        <f t="shared" si="25"/>
        <v>20</v>
      </c>
      <c r="L45" s="565">
        <f t="shared" si="26"/>
        <v>1440000</v>
      </c>
    </row>
    <row r="46" spans="1:12" x14ac:dyDescent="0.25">
      <c r="A46" s="562"/>
      <c r="B46" s="563"/>
      <c r="C46" s="563"/>
      <c r="D46" s="563" t="str">
        <f>'OP TAHUNAN'!E48</f>
        <v>Daerah hilir</v>
      </c>
      <c r="E46" s="563" t="str">
        <f t="shared" si="28"/>
        <v>OH</v>
      </c>
      <c r="F46" s="584">
        <f t="shared" si="29"/>
        <v>1.6666666666666666E-2</v>
      </c>
      <c r="G46" s="563">
        <f t="shared" si="30"/>
        <v>72000</v>
      </c>
      <c r="H46" s="563">
        <f>'OP TAHUNAN'!S48</f>
        <v>12</v>
      </c>
      <c r="I46" s="563">
        <f>'OP TAHUNAN'!T48</f>
        <v>150</v>
      </c>
      <c r="J46" s="563" t="str">
        <f>'OP TAHUNAN'!U48</f>
        <v>m2</v>
      </c>
      <c r="K46" s="564">
        <f t="shared" si="25"/>
        <v>30</v>
      </c>
      <c r="L46" s="565">
        <f t="shared" si="26"/>
        <v>2160000</v>
      </c>
    </row>
    <row r="47" spans="1:12" x14ac:dyDescent="0.25">
      <c r="A47" s="562"/>
      <c r="B47" s="563"/>
      <c r="C47" s="563"/>
      <c r="D47" s="563" t="str">
        <f>'OP TAHUNAN'!E49</f>
        <v>Jalan Akses</v>
      </c>
      <c r="E47" s="563" t="str">
        <f t="shared" si="28"/>
        <v>OH</v>
      </c>
      <c r="F47" s="584">
        <f t="shared" si="29"/>
        <v>1.6666666666666666E-2</v>
      </c>
      <c r="G47" s="563">
        <f t="shared" si="30"/>
        <v>72000</v>
      </c>
      <c r="H47" s="563">
        <f>'OP TAHUNAN'!S49</f>
        <v>12</v>
      </c>
      <c r="I47" s="563">
        <f>'OP TAHUNAN'!T49</f>
        <v>595</v>
      </c>
      <c r="J47" s="563" t="str">
        <f>'OP TAHUNAN'!U49</f>
        <v>m2</v>
      </c>
      <c r="K47" s="564">
        <f t="shared" si="25"/>
        <v>119</v>
      </c>
      <c r="L47" s="565">
        <f t="shared" si="26"/>
        <v>8568000</v>
      </c>
    </row>
    <row r="48" spans="1:12" x14ac:dyDescent="0.25">
      <c r="A48" s="562"/>
      <c r="B48" s="563"/>
      <c r="C48" s="563"/>
      <c r="D48" s="563" t="str">
        <f>'OP TAHUNAN'!E50</f>
        <v>Drainase</v>
      </c>
      <c r="E48" s="563" t="str">
        <f t="shared" si="28"/>
        <v>OH</v>
      </c>
      <c r="F48" s="584">
        <f t="shared" si="29"/>
        <v>1.6666666666666666E-2</v>
      </c>
      <c r="G48" s="563">
        <f t="shared" si="30"/>
        <v>72000</v>
      </c>
      <c r="H48" s="563">
        <f>'OP TAHUNAN'!S50</f>
        <v>12</v>
      </c>
      <c r="I48" s="563">
        <f>'OP TAHUNAN'!T50</f>
        <v>100</v>
      </c>
      <c r="J48" s="563" t="str">
        <f>'OP TAHUNAN'!U50</f>
        <v>m2</v>
      </c>
      <c r="K48" s="563">
        <f t="shared" si="25"/>
        <v>20</v>
      </c>
      <c r="L48" s="565">
        <f t="shared" si="26"/>
        <v>1440000</v>
      </c>
    </row>
    <row r="49" spans="1:12" x14ac:dyDescent="0.25">
      <c r="A49" s="562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5"/>
    </row>
    <row r="50" spans="1:12" x14ac:dyDescent="0.25">
      <c r="A50" s="562"/>
      <c r="B50" s="563"/>
      <c r="C50" s="563" t="str">
        <f>'OP TAHUNAN'!C52</f>
        <v>Pengerukan Sedimen pada Saluran Drainase</v>
      </c>
      <c r="D50" s="563" t="str">
        <f>'OP TAHUNAN'!E53</f>
        <v>Drainase</v>
      </c>
      <c r="E50" s="563" t="str">
        <f>AHSP!C313</f>
        <v>OH</v>
      </c>
      <c r="F50" s="563">
        <f>AHSP!D313</f>
        <v>0.56299999999999994</v>
      </c>
      <c r="G50" s="563">
        <f>AHSP!E313</f>
        <v>72000</v>
      </c>
      <c r="H50" s="563">
        <f>'OP TAHUNAN'!S53</f>
        <v>2</v>
      </c>
      <c r="I50" s="563">
        <f>'OP TAHUNAN'!T53</f>
        <v>800</v>
      </c>
      <c r="J50" s="563" t="str">
        <f>'OP TAHUNAN'!U53</f>
        <v>m3</v>
      </c>
      <c r="K50" s="563">
        <f t="shared" ref="K50:K54" si="31">I50*H50*F50</f>
        <v>900.8</v>
      </c>
      <c r="L50" s="565">
        <f t="shared" ref="L50:L54" si="32">G50*I50*F50*H50</f>
        <v>64857599.999999993</v>
      </c>
    </row>
    <row r="51" spans="1:12" x14ac:dyDescent="0.25">
      <c r="A51" s="562"/>
      <c r="B51" s="563"/>
      <c r="C51" s="563"/>
      <c r="D51" s="563" t="str">
        <f>'OP TAHUNAN'!E54</f>
        <v>Drainase</v>
      </c>
      <c r="E51" s="563" t="str">
        <f>E50</f>
        <v>OH</v>
      </c>
      <c r="F51" s="563">
        <f t="shared" ref="F51:G54" si="33">F50</f>
        <v>0.56299999999999994</v>
      </c>
      <c r="G51" s="563">
        <f t="shared" si="33"/>
        <v>72000</v>
      </c>
      <c r="H51" s="563">
        <f>'OP TAHUNAN'!S54</f>
        <v>2</v>
      </c>
      <c r="I51" s="563">
        <f>'OP TAHUNAN'!T54</f>
        <v>200</v>
      </c>
      <c r="J51" s="563" t="str">
        <f>'OP TAHUNAN'!U54</f>
        <v>m3</v>
      </c>
      <c r="K51" s="563">
        <f t="shared" si="31"/>
        <v>225.2</v>
      </c>
      <c r="L51" s="565">
        <f t="shared" si="32"/>
        <v>16214399.999999998</v>
      </c>
    </row>
    <row r="52" spans="1:12" x14ac:dyDescent="0.25">
      <c r="A52" s="562"/>
      <c r="B52" s="563"/>
      <c r="C52" s="563"/>
      <c r="D52" s="563" t="str">
        <f>'OP TAHUNAN'!E55</f>
        <v>Drainase</v>
      </c>
      <c r="E52" s="563" t="str">
        <f t="shared" ref="E52:E54" si="34">E51</f>
        <v>OH</v>
      </c>
      <c r="F52" s="563">
        <f t="shared" si="33"/>
        <v>0.56299999999999994</v>
      </c>
      <c r="G52" s="563">
        <f t="shared" si="33"/>
        <v>72000</v>
      </c>
      <c r="H52" s="563">
        <f>'OP TAHUNAN'!S55</f>
        <v>2</v>
      </c>
      <c r="I52" s="563">
        <f>'OP TAHUNAN'!T55</f>
        <v>250</v>
      </c>
      <c r="J52" s="563" t="str">
        <f>'OP TAHUNAN'!U55</f>
        <v>m3</v>
      </c>
      <c r="K52" s="563">
        <f t="shared" si="31"/>
        <v>281.5</v>
      </c>
      <c r="L52" s="565">
        <f t="shared" si="32"/>
        <v>20267999.999999996</v>
      </c>
    </row>
    <row r="53" spans="1:12" x14ac:dyDescent="0.25">
      <c r="A53" s="562"/>
      <c r="B53" s="563"/>
      <c r="C53" s="563"/>
      <c r="D53" s="563" t="str">
        <f>'OP TAHUNAN'!E56</f>
        <v>Drainase</v>
      </c>
      <c r="E53" s="563" t="str">
        <f t="shared" si="34"/>
        <v>OH</v>
      </c>
      <c r="F53" s="563">
        <f t="shared" si="33"/>
        <v>0.56299999999999994</v>
      </c>
      <c r="G53" s="563">
        <f t="shared" si="33"/>
        <v>72000</v>
      </c>
      <c r="H53" s="563">
        <f>'OP TAHUNAN'!S56</f>
        <v>2</v>
      </c>
      <c r="I53" s="563">
        <f>'OP TAHUNAN'!T56</f>
        <v>500</v>
      </c>
      <c r="J53" s="563" t="str">
        <f>'OP TAHUNAN'!U56</f>
        <v>m3</v>
      </c>
      <c r="K53" s="563">
        <f t="shared" si="31"/>
        <v>563</v>
      </c>
      <c r="L53" s="565">
        <f t="shared" si="32"/>
        <v>40535999.999999993</v>
      </c>
    </row>
    <row r="54" spans="1:12" x14ac:dyDescent="0.25">
      <c r="A54" s="562"/>
      <c r="B54" s="563"/>
      <c r="C54" s="563"/>
      <c r="D54" s="563" t="str">
        <f>'OP TAHUNAN'!E57</f>
        <v>Drainase</v>
      </c>
      <c r="E54" s="563" t="str">
        <f t="shared" si="34"/>
        <v>OH</v>
      </c>
      <c r="F54" s="563">
        <f t="shared" si="33"/>
        <v>0.56299999999999994</v>
      </c>
      <c r="G54" s="563">
        <f t="shared" si="33"/>
        <v>72000</v>
      </c>
      <c r="H54" s="563">
        <f>'OP TAHUNAN'!S57</f>
        <v>2</v>
      </c>
      <c r="I54" s="563">
        <f>'OP TAHUNAN'!T57</f>
        <v>400</v>
      </c>
      <c r="J54" s="563" t="str">
        <f>'OP TAHUNAN'!U57</f>
        <v>M3</v>
      </c>
      <c r="K54" s="563">
        <f t="shared" si="31"/>
        <v>450.4</v>
      </c>
      <c r="L54" s="565">
        <f t="shared" si="32"/>
        <v>32428799.999999996</v>
      </c>
    </row>
    <row r="55" spans="1:12" x14ac:dyDescent="0.25">
      <c r="A55" s="562"/>
      <c r="B55" s="563"/>
      <c r="C55" s="563"/>
      <c r="D55" s="563"/>
      <c r="E55" s="563"/>
      <c r="F55" s="563"/>
      <c r="G55" s="563"/>
      <c r="H55" s="563"/>
      <c r="I55" s="563"/>
      <c r="J55" s="563"/>
      <c r="K55" s="563"/>
      <c r="L55" s="565"/>
    </row>
    <row r="56" spans="1:12" x14ac:dyDescent="0.25">
      <c r="A56" s="562"/>
      <c r="B56" s="563"/>
      <c r="C56" s="563" t="str">
        <f>AHSP!B324</f>
        <v>Pengecatan (Besi)</v>
      </c>
      <c r="D56" s="563" t="str">
        <f>'OP TAHUNAN'!E60</f>
        <v>Pagar Pengaman</v>
      </c>
      <c r="E56" s="563" t="str">
        <f>AHSP!C328</f>
        <v>OH</v>
      </c>
      <c r="F56" s="563">
        <f>AHSP!D328</f>
        <v>0.02</v>
      </c>
      <c r="G56" s="563">
        <f>AHSP!E328</f>
        <v>72000</v>
      </c>
      <c r="H56" s="563">
        <f>'OP TAHUNAN'!S60</f>
        <v>1</v>
      </c>
      <c r="I56" s="563">
        <f>'OP TAHUNAN'!T60</f>
        <v>595</v>
      </c>
      <c r="J56" s="563" t="str">
        <f>'OP TAHUNAN'!U60</f>
        <v>m2</v>
      </c>
      <c r="K56" s="563">
        <f t="shared" ref="K56:K84" si="35">I56*H56*F56</f>
        <v>11.9</v>
      </c>
      <c r="L56" s="565">
        <f t="shared" ref="L56:L84" si="36">G56*I56*F56*H56</f>
        <v>856800</v>
      </c>
    </row>
    <row r="57" spans="1:12" x14ac:dyDescent="0.25">
      <c r="A57" s="562"/>
      <c r="B57" s="563"/>
      <c r="C57" s="563"/>
      <c r="D57" s="563" t="str">
        <f>'OP TAHUNAN'!E61</f>
        <v>Pagar Pengaman</v>
      </c>
      <c r="E57" s="563" t="str">
        <f>E56</f>
        <v>OH</v>
      </c>
      <c r="F57" s="563">
        <f t="shared" ref="F57:G72" si="37">F56</f>
        <v>0.02</v>
      </c>
      <c r="G57" s="563">
        <f t="shared" si="37"/>
        <v>72000</v>
      </c>
      <c r="H57" s="563">
        <f>'OP TAHUNAN'!S61</f>
        <v>1</v>
      </c>
      <c r="I57" s="563">
        <f>'OP TAHUNAN'!T61</f>
        <v>20</v>
      </c>
      <c r="J57" s="563" t="str">
        <f>'OP TAHUNAN'!U61</f>
        <v>m2</v>
      </c>
      <c r="K57" s="563">
        <f t="shared" si="35"/>
        <v>0.4</v>
      </c>
      <c r="L57" s="565">
        <f t="shared" si="36"/>
        <v>28800</v>
      </c>
    </row>
    <row r="58" spans="1:12" x14ac:dyDescent="0.25">
      <c r="A58" s="562"/>
      <c r="B58" s="563"/>
      <c r="C58" s="563"/>
      <c r="D58" s="563" t="str">
        <f>'OP TAHUNAN'!E62</f>
        <v>Pintu Intake</v>
      </c>
      <c r="E58" s="563" t="str">
        <f t="shared" ref="E58:E84" si="38">E57</f>
        <v>OH</v>
      </c>
      <c r="F58" s="563">
        <f t="shared" si="37"/>
        <v>0.02</v>
      </c>
      <c r="G58" s="563">
        <f t="shared" si="37"/>
        <v>72000</v>
      </c>
      <c r="H58" s="563">
        <f>'OP TAHUNAN'!S62</f>
        <v>1</v>
      </c>
      <c r="I58" s="563">
        <f>'OP TAHUNAN'!T62</f>
        <v>100</v>
      </c>
      <c r="J58" s="563" t="str">
        <f>'OP TAHUNAN'!U62</f>
        <v>m2</v>
      </c>
      <c r="K58" s="563">
        <f t="shared" si="35"/>
        <v>2</v>
      </c>
      <c r="L58" s="565">
        <f t="shared" si="36"/>
        <v>144000</v>
      </c>
    </row>
    <row r="59" spans="1:12" x14ac:dyDescent="0.25">
      <c r="A59" s="562"/>
      <c r="B59" s="563"/>
      <c r="C59" s="563"/>
      <c r="D59" s="563" t="str">
        <f>'OP TAHUNAN'!E63</f>
        <v>Genset/Mesin Penggerak</v>
      </c>
      <c r="E59" s="563" t="str">
        <f t="shared" si="38"/>
        <v>OH</v>
      </c>
      <c r="F59" s="563">
        <f t="shared" si="37"/>
        <v>0.02</v>
      </c>
      <c r="G59" s="563">
        <f t="shared" si="37"/>
        <v>72000</v>
      </c>
      <c r="H59" s="563">
        <f>'OP TAHUNAN'!S63</f>
        <v>1</v>
      </c>
      <c r="I59" s="563">
        <f>'OP TAHUNAN'!T63</f>
        <v>50</v>
      </c>
      <c r="J59" s="563" t="str">
        <f>'OP TAHUNAN'!U63</f>
        <v>m2</v>
      </c>
      <c r="K59" s="563">
        <f t="shared" si="35"/>
        <v>1</v>
      </c>
      <c r="L59" s="565">
        <f t="shared" si="36"/>
        <v>72000</v>
      </c>
    </row>
    <row r="60" spans="1:12" x14ac:dyDescent="0.25">
      <c r="A60" s="562"/>
      <c r="B60" s="563"/>
      <c r="C60" s="563"/>
      <c r="D60" s="563" t="str">
        <f>'OP TAHUNAN'!E64</f>
        <v>Atap/Bangunan Pelindung</v>
      </c>
      <c r="E60" s="563" t="str">
        <f t="shared" si="38"/>
        <v>OH</v>
      </c>
      <c r="F60" s="563">
        <f t="shared" si="37"/>
        <v>0.02</v>
      </c>
      <c r="G60" s="563">
        <f t="shared" si="37"/>
        <v>72000</v>
      </c>
      <c r="H60" s="563">
        <f>'OP TAHUNAN'!S64</f>
        <v>1</v>
      </c>
      <c r="I60" s="563">
        <f>'OP TAHUNAN'!T64</f>
        <v>50</v>
      </c>
      <c r="J60" s="563" t="str">
        <f>'OP TAHUNAN'!U64</f>
        <v>m2</v>
      </c>
      <c r="K60" s="563">
        <f t="shared" si="35"/>
        <v>1</v>
      </c>
      <c r="L60" s="565">
        <f t="shared" si="36"/>
        <v>72000</v>
      </c>
    </row>
    <row r="61" spans="1:12" x14ac:dyDescent="0.25">
      <c r="A61" s="562"/>
      <c r="B61" s="563"/>
      <c r="C61" s="563"/>
      <c r="D61" s="563" t="str">
        <f>'OP TAHUNAN'!E65</f>
        <v>Tangga Inspeksi</v>
      </c>
      <c r="E61" s="563" t="str">
        <f t="shared" si="38"/>
        <v>OH</v>
      </c>
      <c r="F61" s="563">
        <f t="shared" si="37"/>
        <v>0.02</v>
      </c>
      <c r="G61" s="563">
        <f t="shared" si="37"/>
        <v>72000</v>
      </c>
      <c r="H61" s="563">
        <f>'OP TAHUNAN'!S65</f>
        <v>1</v>
      </c>
      <c r="I61" s="563">
        <f>'OP TAHUNAN'!T65</f>
        <v>150</v>
      </c>
      <c r="J61" s="563" t="str">
        <f>'OP TAHUNAN'!U65</f>
        <v>m2</v>
      </c>
      <c r="K61" s="563">
        <f t="shared" si="35"/>
        <v>3</v>
      </c>
      <c r="L61" s="565">
        <f t="shared" si="36"/>
        <v>216000</v>
      </c>
    </row>
    <row r="62" spans="1:12" x14ac:dyDescent="0.25">
      <c r="A62" s="562"/>
      <c r="B62" s="563"/>
      <c r="C62" s="563"/>
      <c r="D62" s="563" t="str">
        <f>'OP TAHUNAN'!E66</f>
        <v>Jembatan Intake</v>
      </c>
      <c r="E62" s="563" t="str">
        <f t="shared" si="38"/>
        <v>OH</v>
      </c>
      <c r="F62" s="563">
        <f t="shared" si="37"/>
        <v>0.02</v>
      </c>
      <c r="G62" s="563">
        <f t="shared" si="37"/>
        <v>72000</v>
      </c>
      <c r="H62" s="563">
        <f>'OP TAHUNAN'!S66</f>
        <v>1</v>
      </c>
      <c r="I62" s="563">
        <f>'OP TAHUNAN'!T66</f>
        <v>30</v>
      </c>
      <c r="J62" s="563" t="str">
        <f>'OP TAHUNAN'!U66</f>
        <v>m2</v>
      </c>
      <c r="K62" s="563">
        <f t="shared" si="35"/>
        <v>0.6</v>
      </c>
      <c r="L62" s="565">
        <f t="shared" si="36"/>
        <v>43200</v>
      </c>
    </row>
    <row r="63" spans="1:12" x14ac:dyDescent="0.25">
      <c r="A63" s="562"/>
      <c r="B63" s="563"/>
      <c r="C63" s="563"/>
      <c r="D63" s="563" t="str">
        <f>'OP TAHUNAN'!E67</f>
        <v>Pagar Pengaman</v>
      </c>
      <c r="E63" s="563" t="str">
        <f t="shared" si="38"/>
        <v>OH</v>
      </c>
      <c r="F63" s="563">
        <f t="shared" si="37"/>
        <v>0.02</v>
      </c>
      <c r="G63" s="563">
        <f t="shared" si="37"/>
        <v>72000</v>
      </c>
      <c r="H63" s="563">
        <f>'OP TAHUNAN'!S67</f>
        <v>1</v>
      </c>
      <c r="I63" s="563">
        <f>'OP TAHUNAN'!T67</f>
        <v>100</v>
      </c>
      <c r="J63" s="563" t="str">
        <f>'OP TAHUNAN'!U67</f>
        <v>m2</v>
      </c>
      <c r="K63" s="563">
        <f t="shared" si="35"/>
        <v>2</v>
      </c>
      <c r="L63" s="565">
        <f t="shared" si="36"/>
        <v>144000</v>
      </c>
    </row>
    <row r="64" spans="1:12" x14ac:dyDescent="0.25">
      <c r="A64" s="562"/>
      <c r="B64" s="563"/>
      <c r="C64" s="563"/>
      <c r="D64" s="563" t="str">
        <f>'OP TAHUNAN'!E68</f>
        <v>Stoplog</v>
      </c>
      <c r="E64" s="563" t="str">
        <f t="shared" si="38"/>
        <v>OH</v>
      </c>
      <c r="F64" s="563">
        <f t="shared" si="37"/>
        <v>0.02</v>
      </c>
      <c r="G64" s="563">
        <f t="shared" si="37"/>
        <v>72000</v>
      </c>
      <c r="H64" s="563">
        <f>'OP TAHUNAN'!S68</f>
        <v>1</v>
      </c>
      <c r="I64" s="563">
        <f>'OP TAHUNAN'!T68</f>
        <v>30</v>
      </c>
      <c r="J64" s="563" t="str">
        <f>'OP TAHUNAN'!U68</f>
        <v>m2</v>
      </c>
      <c r="K64" s="563">
        <f t="shared" si="35"/>
        <v>0.6</v>
      </c>
      <c r="L64" s="565">
        <f t="shared" si="36"/>
        <v>43200</v>
      </c>
    </row>
    <row r="65" spans="1:12" x14ac:dyDescent="0.25">
      <c r="A65" s="562"/>
      <c r="B65" s="563"/>
      <c r="C65" s="563"/>
      <c r="D65" s="563" t="str">
        <f>'OP TAHUNAN'!E69</f>
        <v>Pipa Pesat</v>
      </c>
      <c r="E65" s="563" t="str">
        <f t="shared" si="38"/>
        <v>OH</v>
      </c>
      <c r="F65" s="563">
        <f t="shared" si="37"/>
        <v>0.02</v>
      </c>
      <c r="G65" s="563">
        <f t="shared" si="37"/>
        <v>72000</v>
      </c>
      <c r="H65" s="563">
        <f>'OP TAHUNAN'!S69</f>
        <v>1</v>
      </c>
      <c r="I65" s="563">
        <f>'OP TAHUNAN'!T69</f>
        <v>150</v>
      </c>
      <c r="J65" s="563" t="str">
        <f>'OP TAHUNAN'!U69</f>
        <v>m2</v>
      </c>
      <c r="K65" s="563">
        <f t="shared" si="35"/>
        <v>3</v>
      </c>
      <c r="L65" s="565">
        <f t="shared" si="36"/>
        <v>216000</v>
      </c>
    </row>
    <row r="66" spans="1:12" x14ac:dyDescent="0.25">
      <c r="A66" s="562"/>
      <c r="B66" s="563"/>
      <c r="C66" s="563"/>
      <c r="D66" s="563" t="str">
        <f>'OP TAHUNAN'!E70</f>
        <v>Tangga Inspeksi</v>
      </c>
      <c r="E66" s="563" t="str">
        <f t="shared" si="38"/>
        <v>OH</v>
      </c>
      <c r="F66" s="563">
        <f t="shared" si="37"/>
        <v>0.02</v>
      </c>
      <c r="G66" s="563">
        <f t="shared" si="37"/>
        <v>72000</v>
      </c>
      <c r="H66" s="563">
        <f>'OP TAHUNAN'!S70</f>
        <v>1</v>
      </c>
      <c r="I66" s="563">
        <f>'OP TAHUNAN'!T70</f>
        <v>30</v>
      </c>
      <c r="J66" s="563" t="str">
        <f>'OP TAHUNAN'!U70</f>
        <v>m2</v>
      </c>
      <c r="K66" s="563">
        <f t="shared" si="35"/>
        <v>0.6</v>
      </c>
      <c r="L66" s="565">
        <f t="shared" si="36"/>
        <v>43200</v>
      </c>
    </row>
    <row r="67" spans="1:12" x14ac:dyDescent="0.25">
      <c r="A67" s="562"/>
      <c r="B67" s="563"/>
      <c r="C67" s="563"/>
      <c r="D67" s="563" t="str">
        <f>'OP TAHUNAN'!E71</f>
        <v>Jembatan</v>
      </c>
      <c r="E67" s="563" t="str">
        <f t="shared" si="38"/>
        <v>OH</v>
      </c>
      <c r="F67" s="563">
        <f t="shared" si="37"/>
        <v>0.02</v>
      </c>
      <c r="G67" s="563">
        <f t="shared" si="37"/>
        <v>72000</v>
      </c>
      <c r="H67" s="563">
        <f>'OP TAHUNAN'!S71</f>
        <v>1</v>
      </c>
      <c r="I67" s="563">
        <f>'OP TAHUNAN'!T71</f>
        <v>150</v>
      </c>
      <c r="J67" s="563" t="str">
        <f>'OP TAHUNAN'!U71</f>
        <v>m2</v>
      </c>
      <c r="K67" s="563">
        <f t="shared" si="35"/>
        <v>3</v>
      </c>
      <c r="L67" s="565">
        <f t="shared" si="36"/>
        <v>216000</v>
      </c>
    </row>
    <row r="68" spans="1:12" x14ac:dyDescent="0.25">
      <c r="A68" s="562"/>
      <c r="B68" s="563"/>
      <c r="C68" s="563"/>
      <c r="D68" s="563" t="str">
        <f>'OP TAHUNAN'!E72</f>
        <v>Pintu Spillway</v>
      </c>
      <c r="E68" s="563" t="str">
        <f t="shared" si="38"/>
        <v>OH</v>
      </c>
      <c r="F68" s="563">
        <f t="shared" si="37"/>
        <v>0.02</v>
      </c>
      <c r="G68" s="563">
        <f t="shared" si="37"/>
        <v>72000</v>
      </c>
      <c r="H68" s="563">
        <f>'OP TAHUNAN'!S72</f>
        <v>1</v>
      </c>
      <c r="I68" s="563">
        <f>'OP TAHUNAN'!T72</f>
        <v>80</v>
      </c>
      <c r="J68" s="563" t="str">
        <f>'OP TAHUNAN'!U72</f>
        <v>m2</v>
      </c>
      <c r="K68" s="563">
        <f t="shared" si="35"/>
        <v>1.6</v>
      </c>
      <c r="L68" s="565">
        <f t="shared" si="36"/>
        <v>115200</v>
      </c>
    </row>
    <row r="69" spans="1:12" x14ac:dyDescent="0.25">
      <c r="A69" s="562"/>
      <c r="B69" s="563"/>
      <c r="C69" s="563"/>
      <c r="D69" s="563" t="str">
        <f>'OP TAHUNAN'!E73</f>
        <v>Mesin Penggerak</v>
      </c>
      <c r="E69" s="563" t="str">
        <f t="shared" si="38"/>
        <v>OH</v>
      </c>
      <c r="F69" s="563">
        <f t="shared" si="37"/>
        <v>0.02</v>
      </c>
      <c r="G69" s="563">
        <f t="shared" si="37"/>
        <v>72000</v>
      </c>
      <c r="H69" s="563">
        <f>'OP TAHUNAN'!S73</f>
        <v>1</v>
      </c>
      <c r="I69" s="563">
        <f>'OP TAHUNAN'!T73</f>
        <v>40</v>
      </c>
      <c r="J69" s="563" t="str">
        <f>'OP TAHUNAN'!U73</f>
        <v>m2</v>
      </c>
      <c r="K69" s="563">
        <f t="shared" si="35"/>
        <v>0.8</v>
      </c>
      <c r="L69" s="565">
        <f t="shared" si="36"/>
        <v>57600</v>
      </c>
    </row>
    <row r="70" spans="1:12" x14ac:dyDescent="0.25">
      <c r="A70" s="562"/>
      <c r="B70" s="563"/>
      <c r="C70" s="563"/>
      <c r="D70" s="563" t="str">
        <f>'OP TAHUNAN'!E74</f>
        <v>Bangunan Pelindung</v>
      </c>
      <c r="E70" s="563" t="str">
        <f t="shared" si="38"/>
        <v>OH</v>
      </c>
      <c r="F70" s="563">
        <f t="shared" si="37"/>
        <v>0.02</v>
      </c>
      <c r="G70" s="563">
        <f t="shared" si="37"/>
        <v>72000</v>
      </c>
      <c r="H70" s="563">
        <f>'OP TAHUNAN'!S74</f>
        <v>1</v>
      </c>
      <c r="I70" s="563">
        <f>'OP TAHUNAN'!T74</f>
        <v>100</v>
      </c>
      <c r="J70" s="563" t="str">
        <f>'OP TAHUNAN'!U74</f>
        <v>m2</v>
      </c>
      <c r="K70" s="563">
        <f t="shared" si="35"/>
        <v>2</v>
      </c>
      <c r="L70" s="565">
        <f t="shared" si="36"/>
        <v>144000</v>
      </c>
    </row>
    <row r="71" spans="1:12" x14ac:dyDescent="0.25">
      <c r="A71" s="562"/>
      <c r="B71" s="563"/>
      <c r="C71" s="563"/>
      <c r="D71" s="563" t="str">
        <f>'OP TAHUNAN'!E75</f>
        <v>Pagar Pengaman</v>
      </c>
      <c r="E71" s="563" t="str">
        <f t="shared" si="38"/>
        <v>OH</v>
      </c>
      <c r="F71" s="563">
        <f t="shared" si="37"/>
        <v>0.02</v>
      </c>
      <c r="G71" s="563">
        <f t="shared" si="37"/>
        <v>72000</v>
      </c>
      <c r="H71" s="563">
        <f>'OP TAHUNAN'!S75</f>
        <v>1</v>
      </c>
      <c r="I71" s="563">
        <f>'OP TAHUNAN'!T75</f>
        <v>30</v>
      </c>
      <c r="J71" s="563" t="str">
        <f>'OP TAHUNAN'!U75</f>
        <v>m2</v>
      </c>
      <c r="K71" s="563">
        <f t="shared" si="35"/>
        <v>0.6</v>
      </c>
      <c r="L71" s="565">
        <f t="shared" si="36"/>
        <v>43200</v>
      </c>
    </row>
    <row r="72" spans="1:12" x14ac:dyDescent="0.25">
      <c r="A72" s="562"/>
      <c r="B72" s="563"/>
      <c r="C72" s="563"/>
      <c r="D72" s="563" t="str">
        <f>'OP TAHUNAN'!E76</f>
        <v>Jembatan</v>
      </c>
      <c r="E72" s="563" t="str">
        <f t="shared" si="38"/>
        <v>OH</v>
      </c>
      <c r="F72" s="563">
        <f t="shared" si="37"/>
        <v>0.02</v>
      </c>
      <c r="G72" s="563">
        <f t="shared" si="37"/>
        <v>72000</v>
      </c>
      <c r="H72" s="563">
        <f>'OP TAHUNAN'!S76</f>
        <v>1</v>
      </c>
      <c r="I72" s="563">
        <f>'OP TAHUNAN'!T76</f>
        <v>100</v>
      </c>
      <c r="J72" s="563" t="str">
        <f>'OP TAHUNAN'!U76</f>
        <v>m2</v>
      </c>
      <c r="K72" s="563">
        <f t="shared" si="35"/>
        <v>2</v>
      </c>
      <c r="L72" s="565">
        <f t="shared" si="36"/>
        <v>144000</v>
      </c>
    </row>
    <row r="73" spans="1:12" x14ac:dyDescent="0.25">
      <c r="A73" s="562"/>
      <c r="B73" s="563"/>
      <c r="C73" s="563"/>
      <c r="D73" s="563" t="str">
        <f>'OP TAHUNAN'!E77</f>
        <v>Pintu Spillway</v>
      </c>
      <c r="E73" s="563" t="str">
        <f t="shared" si="38"/>
        <v>OH</v>
      </c>
      <c r="F73" s="563">
        <f t="shared" ref="F73:F84" si="39">F72</f>
        <v>0.02</v>
      </c>
      <c r="G73" s="563">
        <f t="shared" ref="G73:G84" si="40">G72</f>
        <v>72000</v>
      </c>
      <c r="H73" s="563">
        <f>'OP TAHUNAN'!S77</f>
        <v>1</v>
      </c>
      <c r="I73" s="563">
        <f>'OP TAHUNAN'!T77</f>
        <v>150</v>
      </c>
      <c r="J73" s="563" t="str">
        <f>'OP TAHUNAN'!U77</f>
        <v>m2</v>
      </c>
      <c r="K73" s="563">
        <f t="shared" si="35"/>
        <v>3</v>
      </c>
      <c r="L73" s="565">
        <f t="shared" si="36"/>
        <v>216000</v>
      </c>
    </row>
    <row r="74" spans="1:12" x14ac:dyDescent="0.25">
      <c r="A74" s="562"/>
      <c r="B74" s="563"/>
      <c r="C74" s="563"/>
      <c r="D74" s="563" t="str">
        <f>'OP TAHUNAN'!E78</f>
        <v>Mesin Penggerak</v>
      </c>
      <c r="E74" s="563" t="str">
        <f t="shared" si="38"/>
        <v>OH</v>
      </c>
      <c r="F74" s="563">
        <f t="shared" si="39"/>
        <v>0.02</v>
      </c>
      <c r="G74" s="563">
        <f t="shared" si="40"/>
        <v>72000</v>
      </c>
      <c r="H74" s="563">
        <f>'OP TAHUNAN'!S78</f>
        <v>1</v>
      </c>
      <c r="I74" s="563">
        <f>'OP TAHUNAN'!T78</f>
        <v>30</v>
      </c>
      <c r="J74" s="563" t="str">
        <f>'OP TAHUNAN'!U78</f>
        <v>m2</v>
      </c>
      <c r="K74" s="563">
        <f t="shared" si="35"/>
        <v>0.6</v>
      </c>
      <c r="L74" s="565">
        <f t="shared" si="36"/>
        <v>43200</v>
      </c>
    </row>
    <row r="75" spans="1:12" x14ac:dyDescent="0.25">
      <c r="A75" s="562"/>
      <c r="B75" s="563"/>
      <c r="C75" s="563"/>
      <c r="D75" s="563" t="str">
        <f>'OP TAHUNAN'!E79</f>
        <v>Bangunan Pelindung</v>
      </c>
      <c r="E75" s="563" t="str">
        <f t="shared" si="38"/>
        <v>OH</v>
      </c>
      <c r="F75" s="563">
        <f t="shared" si="39"/>
        <v>0.02</v>
      </c>
      <c r="G75" s="563">
        <f t="shared" si="40"/>
        <v>72000</v>
      </c>
      <c r="H75" s="563">
        <f>'OP TAHUNAN'!S79</f>
        <v>1</v>
      </c>
      <c r="I75" s="563">
        <f>'OP TAHUNAN'!T79</f>
        <v>100</v>
      </c>
      <c r="J75" s="563" t="str">
        <f>'OP TAHUNAN'!U79</f>
        <v>m2</v>
      </c>
      <c r="K75" s="563">
        <f t="shared" si="35"/>
        <v>2</v>
      </c>
      <c r="L75" s="565">
        <f t="shared" si="36"/>
        <v>144000</v>
      </c>
    </row>
    <row r="76" spans="1:12" x14ac:dyDescent="0.25">
      <c r="A76" s="562"/>
      <c r="B76" s="563"/>
      <c r="C76" s="563"/>
      <c r="D76" s="563" t="str">
        <f>'OP TAHUNAN'!E80</f>
        <v>Pagar Pengaman</v>
      </c>
      <c r="E76" s="563" t="str">
        <f t="shared" si="38"/>
        <v>OH</v>
      </c>
      <c r="F76" s="563">
        <f t="shared" si="39"/>
        <v>0.02</v>
      </c>
      <c r="G76" s="563">
        <f t="shared" si="40"/>
        <v>72000</v>
      </c>
      <c r="H76" s="563">
        <f>'OP TAHUNAN'!S80</f>
        <v>1</v>
      </c>
      <c r="I76" s="563">
        <f>'OP TAHUNAN'!T80</f>
        <v>30</v>
      </c>
      <c r="J76" s="563" t="str">
        <f>'OP TAHUNAN'!U80</f>
        <v>m2</v>
      </c>
      <c r="K76" s="563">
        <f t="shared" si="35"/>
        <v>0.6</v>
      </c>
      <c r="L76" s="565">
        <f t="shared" si="36"/>
        <v>43200</v>
      </c>
    </row>
    <row r="77" spans="1:12" x14ac:dyDescent="0.25">
      <c r="A77" s="562"/>
      <c r="B77" s="563"/>
      <c r="C77" s="563"/>
      <c r="D77" s="563" t="str">
        <f>'OP TAHUNAN'!E81</f>
        <v>Pagar Pengaman</v>
      </c>
      <c r="E77" s="563" t="str">
        <f t="shared" si="38"/>
        <v>OH</v>
      </c>
      <c r="F77" s="563">
        <f t="shared" si="39"/>
        <v>0.02</v>
      </c>
      <c r="G77" s="563">
        <f t="shared" si="40"/>
        <v>72000</v>
      </c>
      <c r="H77" s="563">
        <f>'OP TAHUNAN'!S81</f>
        <v>1</v>
      </c>
      <c r="I77" s="563">
        <f>'OP TAHUNAN'!T81</f>
        <v>20</v>
      </c>
      <c r="J77" s="563" t="str">
        <f>'OP TAHUNAN'!U81</f>
        <v>m2</v>
      </c>
      <c r="K77" s="563">
        <f t="shared" si="35"/>
        <v>0.4</v>
      </c>
      <c r="L77" s="565">
        <f t="shared" si="36"/>
        <v>28800</v>
      </c>
    </row>
    <row r="78" spans="1:12" x14ac:dyDescent="0.25">
      <c r="A78" s="562"/>
      <c r="B78" s="563"/>
      <c r="C78" s="563"/>
      <c r="D78" s="563" t="str">
        <f>'OP TAHUNAN'!E82</f>
        <v>Pagar Pengaman</v>
      </c>
      <c r="E78" s="563" t="str">
        <f t="shared" si="38"/>
        <v>OH</v>
      </c>
      <c r="F78" s="563">
        <f t="shared" si="39"/>
        <v>0.02</v>
      </c>
      <c r="G78" s="563">
        <f t="shared" si="40"/>
        <v>72000</v>
      </c>
      <c r="H78" s="563">
        <f>'OP TAHUNAN'!S82</f>
        <v>1</v>
      </c>
      <c r="I78" s="563">
        <f>'OP TAHUNAN'!T82</f>
        <v>20</v>
      </c>
      <c r="J78" s="563" t="str">
        <f>'OP TAHUNAN'!U82</f>
        <v>m2</v>
      </c>
      <c r="K78" s="563">
        <f t="shared" si="35"/>
        <v>0.4</v>
      </c>
      <c r="L78" s="565">
        <f t="shared" si="36"/>
        <v>28800</v>
      </c>
    </row>
    <row r="79" spans="1:12" x14ac:dyDescent="0.25">
      <c r="A79" s="562"/>
      <c r="B79" s="563"/>
      <c r="C79" s="563"/>
      <c r="D79" s="563" t="str">
        <f>'OP TAHUNAN'!E83</f>
        <v>V-Notch</v>
      </c>
      <c r="E79" s="563" t="str">
        <f t="shared" si="38"/>
        <v>OH</v>
      </c>
      <c r="F79" s="563">
        <f t="shared" si="39"/>
        <v>0.02</v>
      </c>
      <c r="G79" s="563">
        <f t="shared" si="40"/>
        <v>72000</v>
      </c>
      <c r="H79" s="563">
        <f>'OP TAHUNAN'!S83</f>
        <v>1</v>
      </c>
      <c r="I79" s="563">
        <f>'OP TAHUNAN'!T83</f>
        <v>40</v>
      </c>
      <c r="J79" s="563" t="str">
        <f>'OP TAHUNAN'!U83</f>
        <v>m2</v>
      </c>
      <c r="K79" s="563">
        <f t="shared" si="35"/>
        <v>0.8</v>
      </c>
      <c r="L79" s="565">
        <f t="shared" si="36"/>
        <v>57600</v>
      </c>
    </row>
    <row r="80" spans="1:12" x14ac:dyDescent="0.25">
      <c r="A80" s="562"/>
      <c r="B80" s="563"/>
      <c r="C80" s="563"/>
      <c r="D80" s="563" t="str">
        <f>'OP TAHUNAN'!E84</f>
        <v>Peilschaal</v>
      </c>
      <c r="E80" s="563" t="str">
        <f t="shared" si="38"/>
        <v>OH</v>
      </c>
      <c r="F80" s="563">
        <f t="shared" si="39"/>
        <v>0.02</v>
      </c>
      <c r="G80" s="563">
        <f t="shared" si="40"/>
        <v>72000</v>
      </c>
      <c r="H80" s="563">
        <f>'OP TAHUNAN'!S84</f>
        <v>1</v>
      </c>
      <c r="I80" s="563">
        <f>'OP TAHUNAN'!T84</f>
        <v>40</v>
      </c>
      <c r="J80" s="563" t="str">
        <f>'OP TAHUNAN'!U84</f>
        <v>m2</v>
      </c>
      <c r="K80" s="563">
        <f t="shared" si="35"/>
        <v>0.8</v>
      </c>
      <c r="L80" s="565">
        <f t="shared" si="36"/>
        <v>57600</v>
      </c>
    </row>
    <row r="81" spans="1:12" x14ac:dyDescent="0.25">
      <c r="A81" s="562"/>
      <c r="B81" s="563"/>
      <c r="C81" s="563"/>
      <c r="D81" s="563" t="str">
        <f>'OP TAHUNAN'!E85</f>
        <v>Rumah Pelindung</v>
      </c>
      <c r="E81" s="563" t="str">
        <f t="shared" si="38"/>
        <v>OH</v>
      </c>
      <c r="F81" s="563">
        <f t="shared" si="39"/>
        <v>0.02</v>
      </c>
      <c r="G81" s="563">
        <f t="shared" si="40"/>
        <v>72000</v>
      </c>
      <c r="H81" s="563">
        <f>'OP TAHUNAN'!S85</f>
        <v>1</v>
      </c>
      <c r="I81" s="563">
        <f>'OP TAHUNAN'!T85</f>
        <v>50</v>
      </c>
      <c r="J81" s="563" t="str">
        <f>'OP TAHUNAN'!U85</f>
        <v>m2</v>
      </c>
      <c r="K81" s="563">
        <f t="shared" si="35"/>
        <v>1</v>
      </c>
      <c r="L81" s="565">
        <f t="shared" si="36"/>
        <v>72000</v>
      </c>
    </row>
    <row r="82" spans="1:12" x14ac:dyDescent="0.25">
      <c r="A82" s="562"/>
      <c r="B82" s="563"/>
      <c r="C82" s="563"/>
      <c r="D82" s="563" t="str">
        <f>'OP TAHUNAN'!E86</f>
        <v>Pagar Pengaman</v>
      </c>
      <c r="E82" s="563" t="str">
        <f t="shared" si="38"/>
        <v>OH</v>
      </c>
      <c r="F82" s="563">
        <f t="shared" si="39"/>
        <v>0.02</v>
      </c>
      <c r="G82" s="563">
        <f t="shared" si="40"/>
        <v>72000</v>
      </c>
      <c r="H82" s="563">
        <f>'OP TAHUNAN'!S86</f>
        <v>1</v>
      </c>
      <c r="I82" s="563">
        <f>'OP TAHUNAN'!T86</f>
        <v>20</v>
      </c>
      <c r="J82" s="563" t="str">
        <f>'OP TAHUNAN'!U86</f>
        <v>m2</v>
      </c>
      <c r="K82" s="563">
        <f t="shared" si="35"/>
        <v>0.4</v>
      </c>
      <c r="L82" s="565">
        <f t="shared" si="36"/>
        <v>28800</v>
      </c>
    </row>
    <row r="83" spans="1:12" x14ac:dyDescent="0.25">
      <c r="A83" s="562"/>
      <c r="B83" s="563"/>
      <c r="C83" s="563"/>
      <c r="D83" s="563" t="str">
        <f>'OP TAHUNAN'!E87</f>
        <v>Pagar Pengaman</v>
      </c>
      <c r="E83" s="563" t="str">
        <f t="shared" si="38"/>
        <v>OH</v>
      </c>
      <c r="F83" s="563">
        <f t="shared" si="39"/>
        <v>0.02</v>
      </c>
      <c r="G83" s="563">
        <f t="shared" si="40"/>
        <v>72000</v>
      </c>
      <c r="H83" s="563">
        <f>'OP TAHUNAN'!S87</f>
        <v>1</v>
      </c>
      <c r="I83" s="563">
        <f>'OP TAHUNAN'!T87</f>
        <v>20</v>
      </c>
      <c r="J83" s="563" t="str">
        <f>'OP TAHUNAN'!U87</f>
        <v>m2</v>
      </c>
      <c r="K83" s="563">
        <f t="shared" si="35"/>
        <v>0.4</v>
      </c>
      <c r="L83" s="565">
        <f t="shared" si="36"/>
        <v>28800</v>
      </c>
    </row>
    <row r="84" spans="1:12" x14ac:dyDescent="0.25">
      <c r="A84" s="562"/>
      <c r="B84" s="563"/>
      <c r="C84" s="563"/>
      <c r="D84" s="563" t="str">
        <f>'OP TAHUNAN'!E88</f>
        <v>Tiang Lampu</v>
      </c>
      <c r="E84" s="563" t="str">
        <f t="shared" si="38"/>
        <v>OH</v>
      </c>
      <c r="F84" s="563">
        <f t="shared" si="39"/>
        <v>0.02</v>
      </c>
      <c r="G84" s="563">
        <f t="shared" si="40"/>
        <v>72000</v>
      </c>
      <c r="H84" s="563">
        <f>'OP TAHUNAN'!S88</f>
        <v>1</v>
      </c>
      <c r="I84" s="563">
        <f>'OP TAHUNAN'!T88</f>
        <v>40</v>
      </c>
      <c r="J84" s="563" t="str">
        <f>'OP TAHUNAN'!U88</f>
        <v>m2</v>
      </c>
      <c r="K84" s="563">
        <f t="shared" si="35"/>
        <v>0.8</v>
      </c>
      <c r="L84" s="565">
        <f t="shared" si="36"/>
        <v>57600</v>
      </c>
    </row>
    <row r="85" spans="1:12" x14ac:dyDescent="0.25">
      <c r="A85" s="562"/>
      <c r="B85" s="563"/>
      <c r="C85" s="563" t="str">
        <f>'OP TAHUNAN'!C90</f>
        <v>Pengecatan (Tembok)</v>
      </c>
      <c r="D85" s="563" t="str">
        <f>'OP TAHUNAN'!E91</f>
        <v>Ridge Wall</v>
      </c>
      <c r="E85" s="563" t="str">
        <f>AHSP!C347</f>
        <v>OH</v>
      </c>
      <c r="F85" s="563">
        <f>AHSP!D347</f>
        <v>2.8000000000000001E-2</v>
      </c>
      <c r="G85" s="563">
        <f>AHSP!E347</f>
        <v>72000</v>
      </c>
      <c r="H85" s="563">
        <f>'OP TAHUNAN'!S91</f>
        <v>1</v>
      </c>
      <c r="I85" s="563">
        <f>'OP TAHUNAN'!T91</f>
        <v>595</v>
      </c>
      <c r="J85" s="563" t="str">
        <f>'OP TAHUNAN'!U91</f>
        <v>m2</v>
      </c>
      <c r="K85" s="563">
        <f t="shared" ref="K85:K102" si="41">I85*H85*F85</f>
        <v>16.66</v>
      </c>
      <c r="L85" s="565">
        <f t="shared" ref="L85:L102" si="42">G85*I85*F85*H85</f>
        <v>1199520</v>
      </c>
    </row>
    <row r="86" spans="1:12" x14ac:dyDescent="0.25">
      <c r="A86" s="562"/>
      <c r="B86" s="563"/>
      <c r="C86" s="563"/>
      <c r="D86" s="563" t="str">
        <f>'OP TAHUNAN'!E92</f>
        <v>Ridge Wall</v>
      </c>
      <c r="E86" s="563" t="str">
        <f>E85</f>
        <v>OH</v>
      </c>
      <c r="F86" s="563">
        <f t="shared" ref="F86:G101" si="43">F85</f>
        <v>2.8000000000000001E-2</v>
      </c>
      <c r="G86" s="563">
        <f t="shared" si="43"/>
        <v>72000</v>
      </c>
      <c r="H86" s="563">
        <f>'OP TAHUNAN'!S92</f>
        <v>1</v>
      </c>
      <c r="I86" s="563">
        <f>'OP TAHUNAN'!T92</f>
        <v>300</v>
      </c>
      <c r="J86" s="563" t="str">
        <f>'OP TAHUNAN'!U92</f>
        <v>m2</v>
      </c>
      <c r="K86" s="563">
        <f t="shared" si="41"/>
        <v>8.4</v>
      </c>
      <c r="L86" s="565">
        <f t="shared" si="42"/>
        <v>604800</v>
      </c>
    </row>
    <row r="87" spans="1:12" x14ac:dyDescent="0.25">
      <c r="A87" s="562"/>
      <c r="B87" s="563"/>
      <c r="C87" s="563"/>
      <c r="D87" s="563" t="str">
        <f>'OP TAHUNAN'!E93</f>
        <v>Atap/Bangunan Pelindung</v>
      </c>
      <c r="E87" s="563" t="str">
        <f t="shared" ref="E87:E102" si="44">E86</f>
        <v>OH</v>
      </c>
      <c r="F87" s="563">
        <f t="shared" si="43"/>
        <v>2.8000000000000001E-2</v>
      </c>
      <c r="G87" s="563">
        <f t="shared" si="43"/>
        <v>72000</v>
      </c>
      <c r="H87" s="563">
        <f>'OP TAHUNAN'!S93</f>
        <v>1</v>
      </c>
      <c r="I87" s="563">
        <f>'OP TAHUNAN'!T93</f>
        <v>200</v>
      </c>
      <c r="J87" s="563" t="str">
        <f>'OP TAHUNAN'!U93</f>
        <v>m2</v>
      </c>
      <c r="K87" s="583">
        <f t="shared" si="41"/>
        <v>5.6000000000000005</v>
      </c>
      <c r="L87" s="565">
        <f t="shared" si="42"/>
        <v>403200</v>
      </c>
    </row>
    <row r="88" spans="1:12" x14ac:dyDescent="0.25">
      <c r="A88" s="562"/>
      <c r="B88" s="563"/>
      <c r="C88" s="563"/>
      <c r="D88" s="563" t="str">
        <f>'OP TAHUNAN'!E94</f>
        <v>Bangunan Pelindung</v>
      </c>
      <c r="E88" s="563" t="str">
        <f t="shared" si="44"/>
        <v>OH</v>
      </c>
      <c r="F88" s="563">
        <f t="shared" si="43"/>
        <v>2.8000000000000001E-2</v>
      </c>
      <c r="G88" s="563">
        <f t="shared" si="43"/>
        <v>72000</v>
      </c>
      <c r="H88" s="563">
        <f>'OP TAHUNAN'!S94</f>
        <v>1</v>
      </c>
      <c r="I88" s="563">
        <f>'OP TAHUNAN'!T94</f>
        <v>200</v>
      </c>
      <c r="J88" s="563" t="str">
        <f>'OP TAHUNAN'!U94</f>
        <v>m2</v>
      </c>
      <c r="K88" s="583">
        <f t="shared" si="41"/>
        <v>5.6000000000000005</v>
      </c>
      <c r="L88" s="565">
        <f t="shared" si="42"/>
        <v>403200</v>
      </c>
    </row>
    <row r="89" spans="1:12" x14ac:dyDescent="0.25">
      <c r="A89" s="562"/>
      <c r="B89" s="563"/>
      <c r="C89" s="563"/>
      <c r="D89" s="563" t="str">
        <f>'OP TAHUNAN'!E95</f>
        <v>Galerry</v>
      </c>
      <c r="E89" s="563" t="str">
        <f t="shared" si="44"/>
        <v>OH</v>
      </c>
      <c r="F89" s="563">
        <f t="shared" si="43"/>
        <v>2.8000000000000001E-2</v>
      </c>
      <c r="G89" s="563">
        <f t="shared" si="43"/>
        <v>72000</v>
      </c>
      <c r="H89" s="563">
        <f>'OP TAHUNAN'!S95</f>
        <v>1</v>
      </c>
      <c r="I89" s="563">
        <f>'OP TAHUNAN'!T95</f>
        <v>80</v>
      </c>
      <c r="J89" s="563" t="str">
        <f>'OP TAHUNAN'!U95</f>
        <v>m2</v>
      </c>
      <c r="K89" s="563">
        <f t="shared" si="41"/>
        <v>2.2400000000000002</v>
      </c>
      <c r="L89" s="565">
        <f t="shared" si="42"/>
        <v>161280</v>
      </c>
    </row>
    <row r="90" spans="1:12" x14ac:dyDescent="0.25">
      <c r="A90" s="562"/>
      <c r="B90" s="563"/>
      <c r="C90" s="563"/>
      <c r="D90" s="563" t="str">
        <f>'OP TAHUNAN'!E96</f>
        <v>Jembatan</v>
      </c>
      <c r="E90" s="563" t="str">
        <f t="shared" si="44"/>
        <v>OH</v>
      </c>
      <c r="F90" s="563">
        <f t="shared" si="43"/>
        <v>2.8000000000000001E-2</v>
      </c>
      <c r="G90" s="563">
        <f t="shared" si="43"/>
        <v>72000</v>
      </c>
      <c r="H90" s="563">
        <f>'OP TAHUNAN'!S96</f>
        <v>1</v>
      </c>
      <c r="I90" s="563">
        <f>'OP TAHUNAN'!T96</f>
        <v>150</v>
      </c>
      <c r="J90" s="563" t="str">
        <f>'OP TAHUNAN'!U96</f>
        <v>m2</v>
      </c>
      <c r="K90" s="563">
        <f t="shared" si="41"/>
        <v>4.2</v>
      </c>
      <c r="L90" s="565">
        <f t="shared" si="42"/>
        <v>302400</v>
      </c>
    </row>
    <row r="91" spans="1:12" x14ac:dyDescent="0.25">
      <c r="A91" s="562"/>
      <c r="B91" s="563"/>
      <c r="C91" s="563"/>
      <c r="D91" s="563" t="str">
        <f>'OP TAHUNAN'!E97</f>
        <v>Bangunan Pelindung</v>
      </c>
      <c r="E91" s="563" t="str">
        <f t="shared" si="44"/>
        <v>OH</v>
      </c>
      <c r="F91" s="563">
        <f t="shared" si="43"/>
        <v>2.8000000000000001E-2</v>
      </c>
      <c r="G91" s="563">
        <f t="shared" si="43"/>
        <v>72000</v>
      </c>
      <c r="H91" s="563">
        <f>'OP TAHUNAN'!S97</f>
        <v>1</v>
      </c>
      <c r="I91" s="563">
        <f>'OP TAHUNAN'!T97</f>
        <v>80</v>
      </c>
      <c r="J91" s="563" t="str">
        <f>'OP TAHUNAN'!U97</f>
        <v>m2</v>
      </c>
      <c r="K91" s="563">
        <f t="shared" si="41"/>
        <v>2.2400000000000002</v>
      </c>
      <c r="L91" s="565">
        <f t="shared" si="42"/>
        <v>161280</v>
      </c>
    </row>
    <row r="92" spans="1:12" x14ac:dyDescent="0.25">
      <c r="A92" s="562"/>
      <c r="B92" s="563"/>
      <c r="C92" s="563"/>
      <c r="D92" s="563" t="str">
        <f>'OP TAHUNAN'!E98</f>
        <v>Jembatan</v>
      </c>
      <c r="E92" s="563" t="str">
        <f t="shared" si="44"/>
        <v>OH</v>
      </c>
      <c r="F92" s="563">
        <f t="shared" si="43"/>
        <v>2.8000000000000001E-2</v>
      </c>
      <c r="G92" s="563">
        <f t="shared" si="43"/>
        <v>72000</v>
      </c>
      <c r="H92" s="563">
        <f>'OP TAHUNAN'!S98</f>
        <v>1</v>
      </c>
      <c r="I92" s="563">
        <f>'OP TAHUNAN'!T98</f>
        <v>100</v>
      </c>
      <c r="J92" s="563" t="str">
        <f>'OP TAHUNAN'!U98</f>
        <v>m2</v>
      </c>
      <c r="K92" s="563">
        <f t="shared" si="41"/>
        <v>2.8000000000000003</v>
      </c>
      <c r="L92" s="565">
        <f t="shared" si="42"/>
        <v>201600</v>
      </c>
    </row>
    <row r="93" spans="1:12" x14ac:dyDescent="0.25">
      <c r="A93" s="562"/>
      <c r="B93" s="563"/>
      <c r="C93" s="563"/>
      <c r="D93" s="563" t="str">
        <f>'OP TAHUNAN'!E99</f>
        <v>Bangunan Pelindung</v>
      </c>
      <c r="E93" s="563" t="str">
        <f t="shared" si="44"/>
        <v>OH</v>
      </c>
      <c r="F93" s="563">
        <f t="shared" si="43"/>
        <v>2.8000000000000001E-2</v>
      </c>
      <c r="G93" s="563">
        <f t="shared" si="43"/>
        <v>72000</v>
      </c>
      <c r="H93" s="563">
        <f>'OP TAHUNAN'!S99</f>
        <v>1</v>
      </c>
      <c r="I93" s="563">
        <f>'OP TAHUNAN'!T99</f>
        <v>150</v>
      </c>
      <c r="J93" s="563" t="str">
        <f>'OP TAHUNAN'!U99</f>
        <v>m2</v>
      </c>
      <c r="K93" s="563">
        <f t="shared" si="41"/>
        <v>4.2</v>
      </c>
      <c r="L93" s="565">
        <f t="shared" si="42"/>
        <v>302400</v>
      </c>
    </row>
    <row r="94" spans="1:12" x14ac:dyDescent="0.25">
      <c r="A94" s="562"/>
      <c r="B94" s="563"/>
      <c r="C94" s="563"/>
      <c r="D94" s="563" t="str">
        <f>'OP TAHUNAN'!E100</f>
        <v>Gallery</v>
      </c>
      <c r="E94" s="563" t="str">
        <f t="shared" si="44"/>
        <v>OH</v>
      </c>
      <c r="F94" s="563">
        <f t="shared" si="43"/>
        <v>2.8000000000000001E-2</v>
      </c>
      <c r="G94" s="563">
        <f t="shared" si="43"/>
        <v>72000</v>
      </c>
      <c r="H94" s="563">
        <f>'OP TAHUNAN'!S100</f>
        <v>1</v>
      </c>
      <c r="I94" s="563">
        <f>'OP TAHUNAN'!T100</f>
        <v>50</v>
      </c>
      <c r="J94" s="563" t="str">
        <f>'OP TAHUNAN'!U100</f>
        <v>m2</v>
      </c>
      <c r="K94" s="563">
        <f t="shared" si="41"/>
        <v>1.4000000000000001</v>
      </c>
      <c r="L94" s="565">
        <f t="shared" si="42"/>
        <v>100800</v>
      </c>
    </row>
    <row r="95" spans="1:12" x14ac:dyDescent="0.25">
      <c r="A95" s="562"/>
      <c r="B95" s="563"/>
      <c r="C95" s="563"/>
      <c r="D95" s="563" t="str">
        <f>'OP TAHUNAN'!E101</f>
        <v>Rumah Pelindung</v>
      </c>
      <c r="E95" s="563" t="str">
        <f t="shared" si="44"/>
        <v>OH</v>
      </c>
      <c r="F95" s="563">
        <f t="shared" si="43"/>
        <v>2.8000000000000001E-2</v>
      </c>
      <c r="G95" s="563">
        <f t="shared" si="43"/>
        <v>72000</v>
      </c>
      <c r="H95" s="563">
        <f>'OP TAHUNAN'!S101</f>
        <v>1</v>
      </c>
      <c r="I95" s="563">
        <f>'OP TAHUNAN'!T101</f>
        <v>80</v>
      </c>
      <c r="J95" s="563" t="str">
        <f>'OP TAHUNAN'!U101</f>
        <v>m2</v>
      </c>
      <c r="K95" s="563">
        <f t="shared" si="41"/>
        <v>2.2400000000000002</v>
      </c>
      <c r="L95" s="565">
        <f t="shared" si="42"/>
        <v>161280</v>
      </c>
    </row>
    <row r="96" spans="1:12" x14ac:dyDescent="0.25">
      <c r="A96" s="562"/>
      <c r="B96" s="563"/>
      <c r="C96" s="563"/>
      <c r="D96" s="563" t="str">
        <f>'OP TAHUNAN'!E102</f>
        <v>Patok geser</v>
      </c>
      <c r="E96" s="563" t="str">
        <f t="shared" si="44"/>
        <v>OH</v>
      </c>
      <c r="F96" s="563">
        <f t="shared" si="43"/>
        <v>2.8000000000000001E-2</v>
      </c>
      <c r="G96" s="563">
        <f t="shared" si="43"/>
        <v>72000</v>
      </c>
      <c r="H96" s="563">
        <f>'OP TAHUNAN'!S102</f>
        <v>1</v>
      </c>
      <c r="I96" s="563">
        <f>'OP TAHUNAN'!T102</f>
        <v>50</v>
      </c>
      <c r="J96" s="563" t="str">
        <f>'OP TAHUNAN'!U102</f>
        <v>m2</v>
      </c>
      <c r="K96" s="563">
        <f t="shared" si="41"/>
        <v>1.4000000000000001</v>
      </c>
      <c r="L96" s="565">
        <f t="shared" si="42"/>
        <v>100800</v>
      </c>
    </row>
    <row r="97" spans="1:12" x14ac:dyDescent="0.25">
      <c r="A97" s="562"/>
      <c r="B97" s="563"/>
      <c r="C97" s="563"/>
      <c r="D97" s="563" t="str">
        <f>'OP TAHUNAN'!E103</f>
        <v>Kantor</v>
      </c>
      <c r="E97" s="563" t="str">
        <f t="shared" si="44"/>
        <v>OH</v>
      </c>
      <c r="F97" s="563">
        <f t="shared" si="43"/>
        <v>2.8000000000000001E-2</v>
      </c>
      <c r="G97" s="563">
        <f t="shared" si="43"/>
        <v>72000</v>
      </c>
      <c r="H97" s="563">
        <f>'OP TAHUNAN'!S103</f>
        <v>2</v>
      </c>
      <c r="I97" s="563">
        <f>'OP TAHUNAN'!T103</f>
        <v>100</v>
      </c>
      <c r="J97" s="563" t="str">
        <f>'OP TAHUNAN'!U103</f>
        <v>m2</v>
      </c>
      <c r="K97" s="563">
        <f t="shared" si="41"/>
        <v>5.6000000000000005</v>
      </c>
      <c r="L97" s="565">
        <f t="shared" si="42"/>
        <v>403200</v>
      </c>
    </row>
    <row r="98" spans="1:12" x14ac:dyDescent="0.25">
      <c r="A98" s="562"/>
      <c r="B98" s="563"/>
      <c r="C98" s="563"/>
      <c r="D98" s="563" t="str">
        <f>'OP TAHUNAN'!E104</f>
        <v>Jembatan</v>
      </c>
      <c r="E98" s="563" t="str">
        <f t="shared" si="44"/>
        <v>OH</v>
      </c>
      <c r="F98" s="563">
        <f t="shared" si="43"/>
        <v>2.8000000000000001E-2</v>
      </c>
      <c r="G98" s="563">
        <f t="shared" si="43"/>
        <v>72000</v>
      </c>
      <c r="H98" s="563">
        <f>'OP TAHUNAN'!S104</f>
        <v>1</v>
      </c>
      <c r="I98" s="563">
        <f>'OP TAHUNAN'!T104</f>
        <v>0</v>
      </c>
      <c r="J98" s="563" t="str">
        <f>'OP TAHUNAN'!U104</f>
        <v>m2</v>
      </c>
      <c r="K98" s="563">
        <f t="shared" si="41"/>
        <v>0</v>
      </c>
      <c r="L98" s="565">
        <f t="shared" si="42"/>
        <v>0</v>
      </c>
    </row>
    <row r="99" spans="1:12" x14ac:dyDescent="0.25">
      <c r="A99" s="562"/>
      <c r="B99" s="563"/>
      <c r="C99" s="563"/>
      <c r="D99" s="563" t="str">
        <f>'OP TAHUNAN'!E105</f>
        <v>Patok Batas tanah</v>
      </c>
      <c r="E99" s="563" t="str">
        <f t="shared" si="44"/>
        <v>OH</v>
      </c>
      <c r="F99" s="563">
        <f t="shared" si="43"/>
        <v>2.8000000000000001E-2</v>
      </c>
      <c r="G99" s="563">
        <f t="shared" si="43"/>
        <v>72000</v>
      </c>
      <c r="H99" s="563">
        <f>'OP TAHUNAN'!S105</f>
        <v>2</v>
      </c>
      <c r="I99" s="563">
        <f>'OP TAHUNAN'!T105</f>
        <v>0</v>
      </c>
      <c r="J99" s="563" t="str">
        <f>'OP TAHUNAN'!U105</f>
        <v>m2</v>
      </c>
      <c r="K99" s="563">
        <f t="shared" si="41"/>
        <v>0</v>
      </c>
      <c r="L99" s="565">
        <f t="shared" si="42"/>
        <v>0</v>
      </c>
    </row>
    <row r="100" spans="1:12" x14ac:dyDescent="0.25">
      <c r="A100" s="562"/>
      <c r="B100" s="563"/>
      <c r="C100" s="563"/>
      <c r="D100" s="563" t="str">
        <f>'OP TAHUNAN'!E106</f>
        <v xml:space="preserve">Pagar </v>
      </c>
      <c r="E100" s="563" t="str">
        <f t="shared" si="44"/>
        <v>OH</v>
      </c>
      <c r="F100" s="563">
        <f t="shared" si="43"/>
        <v>2.8000000000000001E-2</v>
      </c>
      <c r="G100" s="563">
        <f t="shared" si="43"/>
        <v>72000</v>
      </c>
      <c r="H100" s="563">
        <f>'OP TAHUNAN'!S106</f>
        <v>3</v>
      </c>
      <c r="I100" s="563">
        <f>'OP TAHUNAN'!T106</f>
        <v>10</v>
      </c>
      <c r="J100" s="563" t="str">
        <f>'OP TAHUNAN'!U106</f>
        <v>m2</v>
      </c>
      <c r="K100" s="563">
        <f t="shared" si="41"/>
        <v>0.84</v>
      </c>
      <c r="L100" s="565">
        <f t="shared" si="42"/>
        <v>60480</v>
      </c>
    </row>
    <row r="101" spans="1:12" x14ac:dyDescent="0.25">
      <c r="A101" s="562"/>
      <c r="B101" s="563"/>
      <c r="C101" s="563"/>
      <c r="D101" s="563" t="str">
        <f>'OP TAHUNAN'!E107</f>
        <v>Monumen</v>
      </c>
      <c r="E101" s="563" t="str">
        <f t="shared" si="44"/>
        <v>OH</v>
      </c>
      <c r="F101" s="563">
        <f t="shared" si="43"/>
        <v>2.8000000000000001E-2</v>
      </c>
      <c r="G101" s="563">
        <f t="shared" si="43"/>
        <v>72000</v>
      </c>
      <c r="H101" s="563">
        <f>'OP TAHUNAN'!S107</f>
        <v>2</v>
      </c>
      <c r="I101" s="563">
        <f>'OP TAHUNAN'!T107</f>
        <v>5</v>
      </c>
      <c r="J101" s="563" t="str">
        <f>'OP TAHUNAN'!U107</f>
        <v>m2</v>
      </c>
      <c r="K101" s="563">
        <f t="shared" si="41"/>
        <v>0.28000000000000003</v>
      </c>
      <c r="L101" s="565">
        <f t="shared" si="42"/>
        <v>20160</v>
      </c>
    </row>
    <row r="102" spans="1:12" x14ac:dyDescent="0.25">
      <c r="A102" s="562"/>
      <c r="B102" s="563"/>
      <c r="C102" s="563"/>
      <c r="D102" s="563" t="str">
        <f>'OP TAHUNAN'!E108</f>
        <v>Bangunan Lainnya</v>
      </c>
      <c r="E102" s="563" t="str">
        <f t="shared" si="44"/>
        <v>OH</v>
      </c>
      <c r="F102" s="563">
        <f t="shared" ref="F102" si="45">F101</f>
        <v>2.8000000000000001E-2</v>
      </c>
      <c r="G102" s="563">
        <f t="shared" ref="G102" si="46">G101</f>
        <v>72000</v>
      </c>
      <c r="H102" s="563">
        <f>'OP TAHUNAN'!S108</f>
        <v>2</v>
      </c>
      <c r="I102" s="563">
        <f>'OP TAHUNAN'!T108</f>
        <v>0</v>
      </c>
      <c r="J102" s="563" t="str">
        <f>'OP TAHUNAN'!U108</f>
        <v>m2</v>
      </c>
      <c r="K102" s="563">
        <f t="shared" si="41"/>
        <v>0</v>
      </c>
      <c r="L102" s="565">
        <f t="shared" si="42"/>
        <v>0</v>
      </c>
    </row>
    <row r="103" spans="1:12" x14ac:dyDescent="0.25">
      <c r="A103" s="562"/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5"/>
    </row>
    <row r="104" spans="1:12" x14ac:dyDescent="0.25">
      <c r="A104" s="562"/>
      <c r="B104" s="563"/>
      <c r="C104" s="563" t="str">
        <f>AHSP!B361</f>
        <v>PEKERJAAN PASANGAN BATU</v>
      </c>
      <c r="D104" s="563" t="str">
        <f>'OP TAHUNAN'!E111</f>
        <v>Drainase</v>
      </c>
      <c r="E104" s="563" t="str">
        <f>AHSP!C365</f>
        <v>OH</v>
      </c>
      <c r="F104" s="563">
        <f>AHSP!D365</f>
        <v>2.7</v>
      </c>
      <c r="G104" s="563">
        <f>AHSP!E365</f>
        <v>72000</v>
      </c>
      <c r="H104" s="563">
        <f>'OP TAHUNAN'!S111</f>
        <v>1</v>
      </c>
      <c r="I104" s="563">
        <f>'OP TAHUNAN'!T111</f>
        <v>50</v>
      </c>
      <c r="J104" s="563" t="str">
        <f>'OP TAHUNAN'!U111</f>
        <v>m3</v>
      </c>
      <c r="K104" s="563">
        <f t="shared" ref="K104:K111" si="47">I104*H104*F104</f>
        <v>135</v>
      </c>
      <c r="L104" s="565">
        <f t="shared" ref="L104:L111" si="48">G104*I104*F104*H104</f>
        <v>9720000</v>
      </c>
    </row>
    <row r="105" spans="1:12" x14ac:dyDescent="0.25">
      <c r="A105" s="562"/>
      <c r="B105" s="563"/>
      <c r="C105" s="563"/>
      <c r="D105" s="563" t="str">
        <f>'OP TAHUNAN'!E112</f>
        <v>Drainase</v>
      </c>
      <c r="E105" s="563" t="str">
        <f>E104</f>
        <v>OH</v>
      </c>
      <c r="F105" s="563">
        <f t="shared" ref="F105:G111" si="49">F104</f>
        <v>2.7</v>
      </c>
      <c r="G105" s="563">
        <f t="shared" si="49"/>
        <v>72000</v>
      </c>
      <c r="H105" s="563">
        <f>'OP TAHUNAN'!S112</f>
        <v>1</v>
      </c>
      <c r="I105" s="563">
        <f>'OP TAHUNAN'!T112</f>
        <v>10</v>
      </c>
      <c r="J105" s="563" t="str">
        <f>'OP TAHUNAN'!U112</f>
        <v>m3</v>
      </c>
      <c r="K105" s="563">
        <f t="shared" si="47"/>
        <v>27</v>
      </c>
      <c r="L105" s="565">
        <f t="shared" si="48"/>
        <v>1944000.0000000002</v>
      </c>
    </row>
    <row r="106" spans="1:12" x14ac:dyDescent="0.25">
      <c r="A106" s="562"/>
      <c r="B106" s="563"/>
      <c r="C106" s="563"/>
      <c r="D106" s="563" t="str">
        <f>'OP TAHUNAN'!E113</f>
        <v>Drainase</v>
      </c>
      <c r="E106" s="563" t="str">
        <f t="shared" ref="E106:E111" si="50">E105</f>
        <v>OH</v>
      </c>
      <c r="F106" s="563">
        <f t="shared" si="49"/>
        <v>2.7</v>
      </c>
      <c r="G106" s="563">
        <f t="shared" si="49"/>
        <v>72000</v>
      </c>
      <c r="H106" s="563">
        <f>'OP TAHUNAN'!S113</f>
        <v>1</v>
      </c>
      <c r="I106" s="563">
        <f>'OP TAHUNAN'!T113</f>
        <v>10</v>
      </c>
      <c r="J106" s="563" t="str">
        <f>'OP TAHUNAN'!U113</f>
        <v>m3</v>
      </c>
      <c r="K106" s="563">
        <f t="shared" si="47"/>
        <v>27</v>
      </c>
      <c r="L106" s="565">
        <f t="shared" si="48"/>
        <v>1944000.0000000002</v>
      </c>
    </row>
    <row r="107" spans="1:12" x14ac:dyDescent="0.25">
      <c r="A107" s="562"/>
      <c r="B107" s="563"/>
      <c r="C107" s="563"/>
      <c r="D107" s="563" t="str">
        <f>'OP TAHUNAN'!E114</f>
        <v>Pengaman Tebing</v>
      </c>
      <c r="E107" s="563" t="str">
        <f t="shared" si="50"/>
        <v>OH</v>
      </c>
      <c r="F107" s="563">
        <f t="shared" si="49"/>
        <v>2.7</v>
      </c>
      <c r="G107" s="563">
        <f t="shared" si="49"/>
        <v>72000</v>
      </c>
      <c r="H107" s="563">
        <f>'OP TAHUNAN'!S114</f>
        <v>1</v>
      </c>
      <c r="I107" s="563">
        <f>'OP TAHUNAN'!T114</f>
        <v>15</v>
      </c>
      <c r="J107" s="563" t="str">
        <f>'OP TAHUNAN'!U114</f>
        <v>m3</v>
      </c>
      <c r="K107" s="563">
        <f t="shared" si="47"/>
        <v>40.5</v>
      </c>
      <c r="L107" s="565">
        <f t="shared" si="48"/>
        <v>2916000</v>
      </c>
    </row>
    <row r="108" spans="1:12" x14ac:dyDescent="0.25">
      <c r="A108" s="562"/>
      <c r="B108" s="563"/>
      <c r="C108" s="563"/>
      <c r="D108" s="563" t="str">
        <f>'OP TAHUNAN'!E115</f>
        <v>Drainase</v>
      </c>
      <c r="E108" s="563" t="str">
        <f t="shared" si="50"/>
        <v>OH</v>
      </c>
      <c r="F108" s="563">
        <f t="shared" si="49"/>
        <v>2.7</v>
      </c>
      <c r="G108" s="563">
        <f t="shared" si="49"/>
        <v>72000</v>
      </c>
      <c r="H108" s="563">
        <f>'OP TAHUNAN'!S115</f>
        <v>1</v>
      </c>
      <c r="I108" s="563">
        <f>'OP TAHUNAN'!T115</f>
        <v>20</v>
      </c>
      <c r="J108" s="563" t="str">
        <f>'OP TAHUNAN'!U115</f>
        <v>m3</v>
      </c>
      <c r="K108" s="563">
        <f t="shared" si="47"/>
        <v>54</v>
      </c>
      <c r="L108" s="565">
        <f t="shared" si="48"/>
        <v>3888000.0000000005</v>
      </c>
    </row>
    <row r="109" spans="1:12" x14ac:dyDescent="0.25">
      <c r="A109" s="562"/>
      <c r="B109" s="563"/>
      <c r="C109" s="563"/>
      <c r="D109" s="563" t="str">
        <f>'OP TAHUNAN'!E116</f>
        <v>Pengaman Tebing</v>
      </c>
      <c r="E109" s="563" t="str">
        <f t="shared" si="50"/>
        <v>OH</v>
      </c>
      <c r="F109" s="563">
        <f t="shared" si="49"/>
        <v>2.7</v>
      </c>
      <c r="G109" s="563">
        <f t="shared" si="49"/>
        <v>72000</v>
      </c>
      <c r="H109" s="563">
        <f>'OP TAHUNAN'!S116</f>
        <v>1</v>
      </c>
      <c r="I109" s="563">
        <f>'OP TAHUNAN'!T116</f>
        <v>50</v>
      </c>
      <c r="J109" s="563" t="str">
        <f>'OP TAHUNAN'!U116</f>
        <v>m3</v>
      </c>
      <c r="K109" s="563">
        <f t="shared" si="47"/>
        <v>135</v>
      </c>
      <c r="L109" s="565">
        <f t="shared" si="48"/>
        <v>9720000</v>
      </c>
    </row>
    <row r="110" spans="1:12" x14ac:dyDescent="0.25">
      <c r="A110" s="562"/>
      <c r="B110" s="563"/>
      <c r="C110" s="563"/>
      <c r="D110" s="563" t="str">
        <f>'OP TAHUNAN'!E117</f>
        <v>Drainase</v>
      </c>
      <c r="E110" s="563" t="str">
        <f t="shared" si="50"/>
        <v>OH</v>
      </c>
      <c r="F110" s="563">
        <f t="shared" si="49"/>
        <v>2.7</v>
      </c>
      <c r="G110" s="563">
        <f t="shared" si="49"/>
        <v>72000</v>
      </c>
      <c r="H110" s="563">
        <f>'OP TAHUNAN'!S117</f>
        <v>1</v>
      </c>
      <c r="I110" s="563">
        <f>'OP TAHUNAN'!T117</f>
        <v>10</v>
      </c>
      <c r="J110" s="563" t="str">
        <f>'OP TAHUNAN'!U117</f>
        <v>m3</v>
      </c>
      <c r="K110" s="563">
        <f t="shared" si="47"/>
        <v>27</v>
      </c>
      <c r="L110" s="565">
        <f t="shared" si="48"/>
        <v>1944000.0000000002</v>
      </c>
    </row>
    <row r="111" spans="1:12" x14ac:dyDescent="0.25">
      <c r="A111" s="562"/>
      <c r="B111" s="563"/>
      <c r="C111" s="563"/>
      <c r="D111" s="563" t="str">
        <f>'OP TAHUNAN'!E118</f>
        <v>Pengaman Tebing</v>
      </c>
      <c r="E111" s="563" t="str">
        <f t="shared" si="50"/>
        <v>OH</v>
      </c>
      <c r="F111" s="563">
        <f t="shared" si="49"/>
        <v>2.7</v>
      </c>
      <c r="G111" s="563">
        <f t="shared" si="49"/>
        <v>72000</v>
      </c>
      <c r="H111" s="563">
        <f>'OP TAHUNAN'!S118</f>
        <v>1</v>
      </c>
      <c r="I111" s="563">
        <f>'OP TAHUNAN'!T118</f>
        <v>20</v>
      </c>
      <c r="J111" s="563" t="str">
        <f>'OP TAHUNAN'!U118</f>
        <v>m3</v>
      </c>
      <c r="K111" s="563">
        <f t="shared" si="47"/>
        <v>54</v>
      </c>
      <c r="L111" s="565">
        <f t="shared" si="48"/>
        <v>3888000.0000000005</v>
      </c>
    </row>
    <row r="112" spans="1:12" x14ac:dyDescent="0.25">
      <c r="A112" s="562"/>
      <c r="B112" s="563"/>
      <c r="C112" s="563" t="str">
        <f>AHSP!B380</f>
        <v>Pemeliharaan Peralatan HM (intake)</v>
      </c>
      <c r="D112" s="563" t="str">
        <f>'OP TAHUNAN'!E121</f>
        <v>Pintu Hidraulik/kabel</v>
      </c>
      <c r="E112" s="563" t="str">
        <f>AHSP!C385</f>
        <v>OH</v>
      </c>
      <c r="F112" s="563">
        <f>AHSP!D385</f>
        <v>4</v>
      </c>
      <c r="G112" s="563">
        <f>AHSP!E385</f>
        <v>72000</v>
      </c>
      <c r="H112" s="563">
        <f>'OP TAHUNAN'!S121</f>
        <v>2</v>
      </c>
      <c r="I112" s="563">
        <f>'OP TAHUNAN'!T121</f>
        <v>4</v>
      </c>
      <c r="J112" s="563" t="str">
        <f>'OP TAHUNAN'!U121</f>
        <v>UNIT</v>
      </c>
      <c r="K112" s="563">
        <f t="shared" ref="K112" si="51">I112*H112*F112</f>
        <v>32</v>
      </c>
      <c r="L112" s="565">
        <f t="shared" ref="L112" si="52">G112*I112*F112*H112</f>
        <v>2304000</v>
      </c>
    </row>
    <row r="113" spans="1:12" x14ac:dyDescent="0.25">
      <c r="A113" s="562"/>
      <c r="B113" s="563"/>
      <c r="C113" s="563"/>
      <c r="D113" s="563" t="str">
        <f>'OP TAHUNAN'!E122</f>
        <v>Pintu Stangdrat</v>
      </c>
      <c r="E113" s="563" t="str">
        <f>AHSP!C406</f>
        <v>OH</v>
      </c>
      <c r="F113" s="563">
        <f>AHSP!D406</f>
        <v>3</v>
      </c>
      <c r="G113" s="563">
        <f>AHSP!E406</f>
        <v>72000</v>
      </c>
      <c r="H113" s="563">
        <f>'OP TAHUNAN'!S122</f>
        <v>2</v>
      </c>
      <c r="I113" s="563">
        <f>'OP TAHUNAN'!T122</f>
        <v>2</v>
      </c>
      <c r="J113" s="563" t="str">
        <f>'OP TAHUNAN'!U122</f>
        <v>UNIT</v>
      </c>
      <c r="K113" s="563">
        <f t="shared" ref="K113:K118" si="53">I113*H113*F113</f>
        <v>12</v>
      </c>
      <c r="L113" s="565">
        <f t="shared" ref="L113:L118" si="54">G113*I113*F113*H113</f>
        <v>864000</v>
      </c>
    </row>
    <row r="114" spans="1:12" x14ac:dyDescent="0.25">
      <c r="A114" s="562"/>
      <c r="B114" s="563"/>
      <c r="C114" s="563"/>
      <c r="D114" s="563" t="str">
        <f>'OP TAHUNAN'!E123</f>
        <v>Katup/stoplog</v>
      </c>
      <c r="E114" s="563" t="str">
        <f>AHSP!C421</f>
        <v>OH</v>
      </c>
      <c r="F114" s="563">
        <f>AHSP!D421</f>
        <v>4</v>
      </c>
      <c r="G114" s="563">
        <f>AHSP!E421</f>
        <v>72000</v>
      </c>
      <c r="H114" s="563">
        <f>'OP TAHUNAN'!S123</f>
        <v>2</v>
      </c>
      <c r="I114" s="563">
        <f>'OP TAHUNAN'!T123</f>
        <v>2</v>
      </c>
      <c r="J114" s="563" t="str">
        <f>'OP TAHUNAN'!U123</f>
        <v>UNIT</v>
      </c>
      <c r="K114" s="563">
        <f t="shared" si="53"/>
        <v>16</v>
      </c>
      <c r="L114" s="565">
        <f t="shared" si="54"/>
        <v>1152000</v>
      </c>
    </row>
    <row r="115" spans="1:12" x14ac:dyDescent="0.25">
      <c r="A115" s="562"/>
      <c r="B115" s="563"/>
      <c r="C115" s="563"/>
      <c r="D115" s="563" t="str">
        <f>'OP TAHUNAN'!E124</f>
        <v>Pintu Hidraulik/kabel</v>
      </c>
      <c r="E115" s="563" t="str">
        <f>AHSP!C442</f>
        <v>OH</v>
      </c>
      <c r="F115" s="563">
        <f>AHSP!D442</f>
        <v>4</v>
      </c>
      <c r="G115" s="563">
        <f>AHSP!E442</f>
        <v>72000</v>
      </c>
      <c r="H115" s="563">
        <f>'OP TAHUNAN'!S124</f>
        <v>2</v>
      </c>
      <c r="I115" s="563">
        <f>'OP TAHUNAN'!T124</f>
        <v>4</v>
      </c>
      <c r="J115" s="563" t="str">
        <f>'OP TAHUNAN'!U124</f>
        <v>UNIT</v>
      </c>
      <c r="K115" s="563">
        <f t="shared" si="53"/>
        <v>32</v>
      </c>
      <c r="L115" s="565">
        <f t="shared" si="54"/>
        <v>2304000</v>
      </c>
    </row>
    <row r="116" spans="1:12" x14ac:dyDescent="0.25">
      <c r="A116" s="562"/>
      <c r="B116" s="563"/>
      <c r="C116" s="563"/>
      <c r="D116" s="563" t="str">
        <f>'OP TAHUNAN'!E125</f>
        <v>Pintu Stangdrat</v>
      </c>
      <c r="E116" s="563" t="str">
        <f>AHSP!C463</f>
        <v>OH</v>
      </c>
      <c r="F116" s="563">
        <f>AHSP!D463</f>
        <v>3</v>
      </c>
      <c r="G116" s="563">
        <f>AHSP!E463</f>
        <v>72000</v>
      </c>
      <c r="H116" s="563">
        <f>'OP TAHUNAN'!S125</f>
        <v>2</v>
      </c>
      <c r="I116" s="563">
        <f>'OP TAHUNAN'!T125</f>
        <v>2</v>
      </c>
      <c r="J116" s="563" t="str">
        <f>'OP TAHUNAN'!U125</f>
        <v>UNIT</v>
      </c>
      <c r="K116" s="563">
        <f t="shared" si="53"/>
        <v>12</v>
      </c>
      <c r="L116" s="565">
        <f t="shared" si="54"/>
        <v>864000</v>
      </c>
    </row>
    <row r="117" spans="1:12" x14ac:dyDescent="0.25">
      <c r="A117" s="562"/>
      <c r="B117" s="563"/>
      <c r="C117" s="563"/>
      <c r="D117" s="563" t="str">
        <f>'OP TAHUNAN'!E126</f>
        <v>Peralatan HM</v>
      </c>
      <c r="E117" s="563" t="str">
        <f>AHSP!C478</f>
        <v>OH</v>
      </c>
      <c r="F117" s="563">
        <f>AHSP!D478</f>
        <v>8</v>
      </c>
      <c r="G117" s="563">
        <f>AHSP!E478</f>
        <v>72000</v>
      </c>
      <c r="H117" s="563">
        <f>'OP TAHUNAN'!S126</f>
        <v>2</v>
      </c>
      <c r="I117" s="563">
        <f>'OP TAHUNAN'!T126</f>
        <v>4</v>
      </c>
      <c r="J117" s="563" t="str">
        <f>'OP TAHUNAN'!U126</f>
        <v>UNIT</v>
      </c>
      <c r="K117" s="563">
        <f t="shared" si="53"/>
        <v>64</v>
      </c>
      <c r="L117" s="565">
        <f t="shared" si="54"/>
        <v>4608000</v>
      </c>
    </row>
    <row r="118" spans="1:12" x14ac:dyDescent="0.25">
      <c r="A118" s="562"/>
      <c r="B118" s="563"/>
      <c r="C118" s="563"/>
      <c r="D118" s="563"/>
      <c r="E118" s="563"/>
      <c r="F118" s="563"/>
      <c r="G118" s="563"/>
      <c r="H118" s="563"/>
      <c r="I118" s="563"/>
      <c r="J118" s="563"/>
      <c r="K118" s="563">
        <f t="shared" si="53"/>
        <v>0</v>
      </c>
      <c r="L118" s="565">
        <f t="shared" si="54"/>
        <v>0</v>
      </c>
    </row>
    <row r="119" spans="1:12" x14ac:dyDescent="0.25">
      <c r="A119" s="562"/>
      <c r="B119" s="563"/>
      <c r="C119" s="563" t="str">
        <f>'OP TAHUNAN'!C139</f>
        <v>Inspeksi Visual</v>
      </c>
      <c r="D119" s="563" t="str">
        <f>'OP TAHUNAN'!E140</f>
        <v>Puncak Bendungam</v>
      </c>
      <c r="E119" s="563" t="str">
        <f>AHSP!C537</f>
        <v>OH</v>
      </c>
      <c r="F119" s="563">
        <f>AHSP!D537</f>
        <v>3.8351249999999997</v>
      </c>
      <c r="G119" s="563">
        <f>AHSP!E537</f>
        <v>72000</v>
      </c>
      <c r="H119" s="585">
        <f>'OP TAHUNAN'!S140</f>
        <v>6</v>
      </c>
      <c r="I119" s="585">
        <f>'OP TAHUNAN'!T140</f>
        <v>1</v>
      </c>
      <c r="J119" s="585" t="str">
        <f>'OP TAHUNAN'!U140</f>
        <v>unit</v>
      </c>
      <c r="K119" s="563">
        <f t="shared" ref="K119:K138" si="55">I119*H119*F119</f>
        <v>23.010749999999998</v>
      </c>
      <c r="L119" s="565">
        <f t="shared" ref="L119:L138" si="56">G119*I119*F119*H119</f>
        <v>1656774</v>
      </c>
    </row>
    <row r="120" spans="1:12" x14ac:dyDescent="0.25">
      <c r="A120" s="562"/>
      <c r="B120" s="563"/>
      <c r="C120" s="563"/>
      <c r="D120" s="563" t="str">
        <f>'OP TAHUNAN'!E141</f>
        <v>Lereng Hulu</v>
      </c>
      <c r="E120" s="563" t="str">
        <f>AHSP!C554</f>
        <v>OH</v>
      </c>
      <c r="F120" s="563">
        <f>AHSP!D554</f>
        <v>7.6875</v>
      </c>
      <c r="G120" s="563">
        <f>AHSP!E554</f>
        <v>72000</v>
      </c>
      <c r="H120" s="585">
        <f>'OP TAHUNAN'!S141</f>
        <v>6</v>
      </c>
      <c r="I120" s="585">
        <f>'OP TAHUNAN'!T141</f>
        <v>1</v>
      </c>
      <c r="J120" s="585" t="str">
        <f>'OP TAHUNAN'!U141</f>
        <v>unit</v>
      </c>
      <c r="K120" s="563">
        <f t="shared" si="55"/>
        <v>46.125</v>
      </c>
      <c r="L120" s="565">
        <f t="shared" si="56"/>
        <v>3321000</v>
      </c>
    </row>
    <row r="121" spans="1:12" x14ac:dyDescent="0.25">
      <c r="A121" s="562"/>
      <c r="B121" s="563"/>
      <c r="C121" s="563"/>
      <c r="D121" s="563" t="str">
        <f>'OP TAHUNAN'!E142</f>
        <v>Lereng Hilir</v>
      </c>
      <c r="E121" s="563" t="str">
        <f>AHSP!C571</f>
        <v>OH</v>
      </c>
      <c r="F121" s="563">
        <f>AHSP!D571</f>
        <v>9.1857954545454543</v>
      </c>
      <c r="G121" s="563">
        <f>AHSP!E571</f>
        <v>72000</v>
      </c>
      <c r="H121" s="585">
        <f>'OP TAHUNAN'!S142</f>
        <v>6</v>
      </c>
      <c r="I121" s="585">
        <f>'OP TAHUNAN'!T142</f>
        <v>1</v>
      </c>
      <c r="J121" s="585" t="str">
        <f>'OP TAHUNAN'!U142</f>
        <v>unit</v>
      </c>
      <c r="K121" s="563">
        <f t="shared" si="55"/>
        <v>55.114772727272722</v>
      </c>
      <c r="L121" s="565">
        <f t="shared" si="56"/>
        <v>3968263.6363636362</v>
      </c>
    </row>
    <row r="122" spans="1:12" x14ac:dyDescent="0.25">
      <c r="A122" s="562"/>
      <c r="B122" s="563"/>
      <c r="C122" s="563"/>
      <c r="D122" s="563" t="str">
        <f>'OP TAHUNAN'!E143</f>
        <v>Drainase</v>
      </c>
      <c r="E122" s="563" t="str">
        <f>AHSP!C588</f>
        <v>OH</v>
      </c>
      <c r="F122" s="563">
        <f>AHSP!D588</f>
        <v>0.70090909090909093</v>
      </c>
      <c r="G122" s="563">
        <f>AHSP!E588</f>
        <v>72000</v>
      </c>
      <c r="H122" s="585">
        <f>'OP TAHUNAN'!S143</f>
        <v>6</v>
      </c>
      <c r="I122" s="585">
        <f>'OP TAHUNAN'!T143</f>
        <v>1</v>
      </c>
      <c r="J122" s="585" t="str">
        <f>'OP TAHUNAN'!U143</f>
        <v>unit</v>
      </c>
      <c r="K122" s="563">
        <f t="shared" si="55"/>
        <v>4.2054545454545451</v>
      </c>
      <c r="L122" s="565">
        <f t="shared" si="56"/>
        <v>302792.72727272729</v>
      </c>
    </row>
    <row r="123" spans="1:12" x14ac:dyDescent="0.25">
      <c r="A123" s="562"/>
      <c r="B123" s="563"/>
      <c r="C123" s="563"/>
      <c r="D123" s="563" t="str">
        <f>'OP TAHUNAN'!E144</f>
        <v>Puncak Bendungam</v>
      </c>
      <c r="E123" s="563" t="str">
        <f>AHSP!C605</f>
        <v>OH</v>
      </c>
      <c r="F123" s="563">
        <f>AHSP!D605</f>
        <v>0.375</v>
      </c>
      <c r="G123" s="563">
        <f>AHSP!E605</f>
        <v>72000</v>
      </c>
      <c r="H123" s="585">
        <f>'OP TAHUNAN'!S144</f>
        <v>3</v>
      </c>
      <c r="I123" s="585">
        <f>'OP TAHUNAN'!T144</f>
        <v>1</v>
      </c>
      <c r="J123" s="585" t="str">
        <f>'OP TAHUNAN'!U144</f>
        <v>km</v>
      </c>
      <c r="K123" s="563">
        <f t="shared" si="55"/>
        <v>1.125</v>
      </c>
      <c r="L123" s="565">
        <f t="shared" si="56"/>
        <v>81000</v>
      </c>
    </row>
    <row r="124" spans="1:12" x14ac:dyDescent="0.25">
      <c r="A124" s="562"/>
      <c r="B124" s="563"/>
      <c r="C124" s="563"/>
      <c r="D124" s="563" t="str">
        <f>'OP TAHUNAN'!E145</f>
        <v>Lereng Hulu</v>
      </c>
      <c r="E124" s="563" t="str">
        <f>AHSP!C622</f>
        <v>OH</v>
      </c>
      <c r="F124" s="563">
        <f>AHSP!D622</f>
        <v>0.25</v>
      </c>
      <c r="G124" s="563">
        <f>AHSP!E622</f>
        <v>72000</v>
      </c>
      <c r="H124" s="585">
        <f>'OP TAHUNAN'!S145</f>
        <v>3</v>
      </c>
      <c r="I124" s="585">
        <f>'OP TAHUNAN'!T145</f>
        <v>1</v>
      </c>
      <c r="J124" s="585" t="str">
        <f>'OP TAHUNAN'!U145</f>
        <v>km</v>
      </c>
      <c r="K124" s="563">
        <f t="shared" si="55"/>
        <v>0.75</v>
      </c>
      <c r="L124" s="565">
        <f t="shared" si="56"/>
        <v>54000</v>
      </c>
    </row>
    <row r="125" spans="1:12" x14ac:dyDescent="0.25">
      <c r="A125" s="562"/>
      <c r="B125" s="563"/>
      <c r="C125" s="563"/>
      <c r="D125" s="563" t="str">
        <f>'OP TAHUNAN'!E146</f>
        <v>Lereng Hilir</v>
      </c>
      <c r="E125" s="563" t="str">
        <f>AHSP!C639</f>
        <v>OH</v>
      </c>
      <c r="F125" s="563">
        <f>AHSP!D639</f>
        <v>0.9375</v>
      </c>
      <c r="G125" s="563">
        <f>AHSP!E639</f>
        <v>72000</v>
      </c>
      <c r="H125" s="585">
        <f>'OP TAHUNAN'!S146</f>
        <v>3</v>
      </c>
      <c r="I125" s="585">
        <f>'OP TAHUNAN'!T146</f>
        <v>1</v>
      </c>
      <c r="J125" s="585" t="str">
        <f>'OP TAHUNAN'!U146</f>
        <v>km</v>
      </c>
      <c r="K125" s="563">
        <f t="shared" si="55"/>
        <v>2.8125</v>
      </c>
      <c r="L125" s="565">
        <f t="shared" si="56"/>
        <v>202500</v>
      </c>
    </row>
    <row r="126" spans="1:12" x14ac:dyDescent="0.25">
      <c r="A126" s="562"/>
      <c r="B126" s="563"/>
      <c r="C126" s="563"/>
      <c r="D126" s="563" t="str">
        <f>'OP TAHUNAN'!E147</f>
        <v>Drainase</v>
      </c>
      <c r="E126" s="563" t="str">
        <f>AHSP!C656</f>
        <v>OH</v>
      </c>
      <c r="F126" s="563">
        <f>AHSP!D656</f>
        <v>0.375</v>
      </c>
      <c r="G126" s="563">
        <f>AHSP!E656</f>
        <v>72000</v>
      </c>
      <c r="H126" s="585">
        <f>'OP TAHUNAN'!S147</f>
        <v>3</v>
      </c>
      <c r="I126" s="585">
        <f>'OP TAHUNAN'!T147</f>
        <v>1</v>
      </c>
      <c r="J126" s="585" t="str">
        <f>'OP TAHUNAN'!U147</f>
        <v>km</v>
      </c>
      <c r="K126" s="563">
        <f t="shared" si="55"/>
        <v>1.125</v>
      </c>
      <c r="L126" s="565">
        <f t="shared" si="56"/>
        <v>81000</v>
      </c>
    </row>
    <row r="127" spans="1:12" x14ac:dyDescent="0.25">
      <c r="A127" s="562"/>
      <c r="B127" s="563"/>
      <c r="C127" s="563"/>
      <c r="D127" s="563" t="str">
        <f>'OP TAHUNAN'!E148</f>
        <v>Bangunan Intake</v>
      </c>
      <c r="E127" s="563" t="str">
        <f>AHSP!C673</f>
        <v>OH</v>
      </c>
      <c r="F127" s="563">
        <f>AHSP!D673</f>
        <v>0.68352272727272723</v>
      </c>
      <c r="G127" s="563">
        <f>AHSP!E673</f>
        <v>72000</v>
      </c>
      <c r="H127" s="585">
        <f>'OP TAHUNAN'!S148</f>
        <v>3</v>
      </c>
      <c r="I127" s="585">
        <f>'OP TAHUNAN'!T148</f>
        <v>1</v>
      </c>
      <c r="J127" s="585" t="str">
        <f>'OP TAHUNAN'!U148</f>
        <v>UNIT</v>
      </c>
      <c r="K127" s="563">
        <f t="shared" si="55"/>
        <v>2.0505681818181816</v>
      </c>
      <c r="L127" s="565">
        <f t="shared" si="56"/>
        <v>147640.90909090909</v>
      </c>
    </row>
    <row r="128" spans="1:12" x14ac:dyDescent="0.25">
      <c r="A128" s="562"/>
      <c r="B128" s="563"/>
      <c r="C128" s="563"/>
      <c r="D128" s="563" t="str">
        <f>'OP TAHUNAN'!E149</f>
        <v>Outlet</v>
      </c>
      <c r="E128" s="563" t="str">
        <f>AHSP!C690</f>
        <v>OH</v>
      </c>
      <c r="F128" s="563">
        <f>AHSP!D690</f>
        <v>1.0022727272727274</v>
      </c>
      <c r="G128" s="563">
        <f>AHSP!E690</f>
        <v>72000</v>
      </c>
      <c r="H128" s="585">
        <f>'OP TAHUNAN'!S149</f>
        <v>3</v>
      </c>
      <c r="I128" s="585">
        <f>'OP TAHUNAN'!T149</f>
        <v>1</v>
      </c>
      <c r="J128" s="585" t="str">
        <f>'OP TAHUNAN'!U149</f>
        <v>km</v>
      </c>
      <c r="K128" s="563">
        <f t="shared" si="55"/>
        <v>3.0068181818181823</v>
      </c>
      <c r="L128" s="565">
        <f t="shared" si="56"/>
        <v>216490.90909090912</v>
      </c>
    </row>
    <row r="129" spans="1:12" x14ac:dyDescent="0.25">
      <c r="A129" s="562"/>
      <c r="B129" s="563"/>
      <c r="C129" s="563"/>
      <c r="D129" s="563" t="str">
        <f>'OP TAHUNAN'!E150</f>
        <v>Spillway</v>
      </c>
      <c r="E129" s="563" t="str">
        <f>AHSP!C707</f>
        <v>OH</v>
      </c>
      <c r="F129" s="563">
        <f>AHSP!D707</f>
        <v>1.0286931818181819</v>
      </c>
      <c r="G129" s="563">
        <f>AHSP!E707</f>
        <v>72000</v>
      </c>
      <c r="H129" s="585">
        <f>'OP TAHUNAN'!S150</f>
        <v>3</v>
      </c>
      <c r="I129" s="585">
        <f>'OP TAHUNAN'!T150</f>
        <v>1</v>
      </c>
      <c r="J129" s="585" t="str">
        <f>'OP TAHUNAN'!U150</f>
        <v>UNIT</v>
      </c>
      <c r="K129" s="563">
        <f t="shared" si="55"/>
        <v>3.0860795454545458</v>
      </c>
      <c r="L129" s="565">
        <f t="shared" si="56"/>
        <v>222197.72727272729</v>
      </c>
    </row>
    <row r="130" spans="1:12" x14ac:dyDescent="0.25">
      <c r="A130" s="562"/>
      <c r="B130" s="563"/>
      <c r="C130" s="563"/>
      <c r="D130" s="563" t="str">
        <f>'OP TAHUNAN'!E151</f>
        <v>Appron</v>
      </c>
      <c r="E130" s="563" t="str">
        <f>AHSP!C724</f>
        <v>OH</v>
      </c>
      <c r="F130" s="563">
        <f>AHSP!D724</f>
        <v>0</v>
      </c>
      <c r="G130" s="563">
        <f>AHSP!E724</f>
        <v>72000</v>
      </c>
      <c r="H130" s="585">
        <f>'OP TAHUNAN'!S151</f>
        <v>3</v>
      </c>
      <c r="I130" s="585">
        <f>'OP TAHUNAN'!T151</f>
        <v>0</v>
      </c>
      <c r="J130" s="585" t="str">
        <f>'OP TAHUNAN'!U151</f>
        <v>UNIT</v>
      </c>
      <c r="K130" s="563">
        <f t="shared" si="55"/>
        <v>0</v>
      </c>
      <c r="L130" s="565">
        <f t="shared" si="56"/>
        <v>0</v>
      </c>
    </row>
    <row r="131" spans="1:12" x14ac:dyDescent="0.25">
      <c r="A131" s="562"/>
      <c r="B131" s="563"/>
      <c r="C131" s="563"/>
      <c r="D131" s="563" t="str">
        <f>'OP TAHUNAN'!E152</f>
        <v>Bukit Tumpuan</v>
      </c>
      <c r="E131" s="563" t="str">
        <f>AHSP!C741</f>
        <v>OH</v>
      </c>
      <c r="F131" s="563">
        <f>AHSP!D741</f>
        <v>0.62549999999999994</v>
      </c>
      <c r="G131" s="563">
        <f>AHSP!E741</f>
        <v>72000</v>
      </c>
      <c r="H131" s="585">
        <f>'OP TAHUNAN'!S152</f>
        <v>3</v>
      </c>
      <c r="I131" s="585">
        <f>'OP TAHUNAN'!T152</f>
        <v>1</v>
      </c>
      <c r="J131" s="585" t="str">
        <f>'OP TAHUNAN'!U152</f>
        <v>UNIT</v>
      </c>
      <c r="K131" s="563">
        <f t="shared" si="55"/>
        <v>1.8764999999999998</v>
      </c>
      <c r="L131" s="565">
        <f t="shared" si="56"/>
        <v>135107.99999999997</v>
      </c>
    </row>
    <row r="132" spans="1:12" x14ac:dyDescent="0.25">
      <c r="A132" s="562"/>
      <c r="B132" s="563"/>
      <c r="C132" s="563"/>
      <c r="D132" s="563" t="str">
        <f>'OP TAHUNAN'!E153</f>
        <v>Daerah hilir</v>
      </c>
      <c r="E132" s="563" t="str">
        <f>AHSP!C758</f>
        <v>OH</v>
      </c>
      <c r="F132" s="563">
        <f>AHSP!D758</f>
        <v>1.7583333333333333</v>
      </c>
      <c r="G132" s="563">
        <f>AHSP!E758</f>
        <v>72000</v>
      </c>
      <c r="H132" s="585">
        <f>'OP TAHUNAN'!S153</f>
        <v>3</v>
      </c>
      <c r="I132" s="585">
        <f>'OP TAHUNAN'!T153</f>
        <v>1</v>
      </c>
      <c r="J132" s="585" t="str">
        <f>'OP TAHUNAN'!U153</f>
        <v>UNIT</v>
      </c>
      <c r="K132" s="563">
        <f t="shared" si="55"/>
        <v>5.2750000000000004</v>
      </c>
      <c r="L132" s="565">
        <f t="shared" si="56"/>
        <v>379800</v>
      </c>
    </row>
    <row r="133" spans="1:12" x14ac:dyDescent="0.25">
      <c r="A133" s="562"/>
      <c r="B133" s="563"/>
      <c r="C133" s="563"/>
      <c r="D133" s="563" t="str">
        <f>'OP TAHUNAN'!E154</f>
        <v>Terowongan Pengelak</v>
      </c>
      <c r="E133" s="563" t="str">
        <f>AHSP!C775</f>
        <v>OH</v>
      </c>
      <c r="F133" s="563">
        <f>AHSP!D775</f>
        <v>0</v>
      </c>
      <c r="G133" s="563">
        <f>AHSP!E775</f>
        <v>72000</v>
      </c>
      <c r="H133" s="585">
        <f>'OP TAHUNAN'!S154</f>
        <v>3</v>
      </c>
      <c r="I133" s="585">
        <f>'OP TAHUNAN'!T154</f>
        <v>1</v>
      </c>
      <c r="J133" s="585" t="str">
        <f>'OP TAHUNAN'!U154</f>
        <v>UNIT</v>
      </c>
      <c r="K133" s="563">
        <f t="shared" si="55"/>
        <v>0</v>
      </c>
      <c r="L133" s="565">
        <f t="shared" si="56"/>
        <v>0</v>
      </c>
    </row>
    <row r="134" spans="1:12" x14ac:dyDescent="0.25">
      <c r="A134" s="562"/>
      <c r="B134" s="563"/>
      <c r="C134" s="563"/>
      <c r="D134" s="563" t="str">
        <f>'OP TAHUNAN'!E155</f>
        <v>Waduk</v>
      </c>
      <c r="E134" s="563" t="str">
        <f>AHSP!C861</f>
        <v>OH</v>
      </c>
      <c r="F134" s="563">
        <f>AHSP!D861</f>
        <v>1.5384615384615385E-2</v>
      </c>
      <c r="G134" s="563">
        <f>AHSP!E861</f>
        <v>72000</v>
      </c>
      <c r="H134" s="585">
        <f>'OP TAHUNAN'!S155</f>
        <v>3</v>
      </c>
      <c r="I134" s="585">
        <f>'OP TAHUNAN'!T155</f>
        <v>20</v>
      </c>
      <c r="J134" s="585" t="str">
        <f>'OP TAHUNAN'!U155</f>
        <v>km</v>
      </c>
      <c r="K134" s="563">
        <f t="shared" si="55"/>
        <v>0.92307692307692313</v>
      </c>
      <c r="L134" s="565">
        <f t="shared" si="56"/>
        <v>66461.538461538468</v>
      </c>
    </row>
    <row r="135" spans="1:12" x14ac:dyDescent="0.25">
      <c r="A135" s="562"/>
      <c r="B135" s="563"/>
      <c r="C135" s="563"/>
      <c r="D135" s="563" t="str">
        <f>'OP TAHUNAN'!E156</f>
        <v>Green Belt</v>
      </c>
      <c r="E135" s="563" t="str">
        <f>AHSP!C792</f>
        <v>OH</v>
      </c>
      <c r="F135" s="563">
        <f>AHSP!D792</f>
        <v>1.2916666666666667</v>
      </c>
      <c r="G135" s="563">
        <f>AHSP!E792</f>
        <v>72000</v>
      </c>
      <c r="H135" s="585">
        <f>'OP TAHUNAN'!S156</f>
        <v>3</v>
      </c>
      <c r="I135" s="585">
        <f>'OP TAHUNAN'!T156</f>
        <v>5</v>
      </c>
      <c r="J135" s="585" t="str">
        <f>'OP TAHUNAN'!U156</f>
        <v>UNIT</v>
      </c>
      <c r="K135" s="563">
        <f t="shared" si="55"/>
        <v>19.375</v>
      </c>
      <c r="L135" s="565">
        <f t="shared" si="56"/>
        <v>1395000</v>
      </c>
    </row>
    <row r="136" spans="1:12" x14ac:dyDescent="0.25">
      <c r="A136" s="562"/>
      <c r="B136" s="563"/>
      <c r="C136" s="563"/>
      <c r="D136" s="563" t="str">
        <f>'OP TAHUNAN'!E157</f>
        <v>DPS</v>
      </c>
      <c r="E136" s="563" t="str">
        <f>AHSP!C809</f>
        <v>OH</v>
      </c>
      <c r="F136" s="563">
        <f>AHSP!D809</f>
        <v>0</v>
      </c>
      <c r="G136" s="563">
        <f>AHSP!E809</f>
        <v>72000</v>
      </c>
      <c r="H136" s="585">
        <f>'OP TAHUNAN'!S157</f>
        <v>2</v>
      </c>
      <c r="I136" s="585">
        <f>'OP TAHUNAN'!T157</f>
        <v>2</v>
      </c>
      <c r="J136" s="585" t="str">
        <f>'OP TAHUNAN'!U157</f>
        <v>UNIT</v>
      </c>
      <c r="K136" s="563">
        <f t="shared" si="55"/>
        <v>0</v>
      </c>
      <c r="L136" s="565">
        <f t="shared" si="56"/>
        <v>0</v>
      </c>
    </row>
    <row r="137" spans="1:12" x14ac:dyDescent="0.25">
      <c r="A137" s="562"/>
      <c r="B137" s="563"/>
      <c r="C137" s="563"/>
      <c r="D137" s="563" t="str">
        <f>'OP TAHUNAN'!E158</f>
        <v>Jalan Akses</v>
      </c>
      <c r="E137" s="563" t="str">
        <f>AHSP!C826</f>
        <v>OH</v>
      </c>
      <c r="F137" s="563">
        <f>AHSP!D826</f>
        <v>3</v>
      </c>
      <c r="G137" s="563">
        <f>AHSP!E826</f>
        <v>72000</v>
      </c>
      <c r="H137" s="585">
        <f>'OP TAHUNAN'!S158</f>
        <v>2</v>
      </c>
      <c r="I137" s="585">
        <f>'OP TAHUNAN'!T158</f>
        <v>0.6</v>
      </c>
      <c r="J137" s="585" t="str">
        <f>'OP TAHUNAN'!U158</f>
        <v>UNIT</v>
      </c>
      <c r="K137" s="563">
        <f t="shared" si="55"/>
        <v>3.5999999999999996</v>
      </c>
      <c r="L137" s="565">
        <f t="shared" si="56"/>
        <v>259200</v>
      </c>
    </row>
    <row r="138" spans="1:12" x14ac:dyDescent="0.25">
      <c r="A138" s="562"/>
      <c r="B138" s="563"/>
      <c r="C138" s="563"/>
      <c r="D138" s="563" t="str">
        <f>'OP TAHUNAN'!E159</f>
        <v>Gedung Kantor</v>
      </c>
      <c r="E138" s="563" t="str">
        <f>AHSP!C843</f>
        <v>OH</v>
      </c>
      <c r="F138" s="563">
        <f>AHSP!D843</f>
        <v>0.59722222222222221</v>
      </c>
      <c r="G138" s="563">
        <f>AHSP!E843</f>
        <v>72000</v>
      </c>
      <c r="H138" s="585">
        <f>'OP TAHUNAN'!S159</f>
        <v>1</v>
      </c>
      <c r="I138" s="585">
        <f>'OP TAHUNAN'!T159</f>
        <v>1</v>
      </c>
      <c r="J138" s="585" t="str">
        <f>'OP TAHUNAN'!U159</f>
        <v>UNIT</v>
      </c>
      <c r="K138" s="563">
        <f t="shared" si="55"/>
        <v>0.59722222222222221</v>
      </c>
      <c r="L138" s="565">
        <f t="shared" si="56"/>
        <v>43000</v>
      </c>
    </row>
    <row r="139" spans="1:12" x14ac:dyDescent="0.25">
      <c r="A139" s="562"/>
      <c r="B139" s="563"/>
      <c r="C139" s="563" t="str">
        <f>'OP TAHUNAN'!C163</f>
        <v>Pembacaan Instrumen</v>
      </c>
      <c r="D139" s="563" t="str">
        <f>'OP TAHUNAN'!E164</f>
        <v>Elevasi Muka Air</v>
      </c>
      <c r="E139" s="563" t="str">
        <f>AHSP!C897</f>
        <v>OH</v>
      </c>
      <c r="F139" s="563">
        <f>AHSP!D897</f>
        <v>4.0625</v>
      </c>
      <c r="G139" s="563">
        <f>AHSP!E897</f>
        <v>72000</v>
      </c>
      <c r="H139" s="585">
        <f>'OP TAHUNAN'!S164</f>
        <v>2</v>
      </c>
      <c r="I139" s="585">
        <f>'OP TAHUNAN'!T164</f>
        <v>1</v>
      </c>
      <c r="J139" s="585" t="str">
        <f>'OP TAHUNAN'!U164</f>
        <v>UNIT</v>
      </c>
      <c r="K139" s="563">
        <f t="shared" ref="K139:K145" si="57">I139*H139*F139</f>
        <v>8.125</v>
      </c>
      <c r="L139" s="565">
        <f t="shared" ref="L139:L145" si="58">G139*I139*F139*H139</f>
        <v>585000</v>
      </c>
    </row>
    <row r="140" spans="1:12" x14ac:dyDescent="0.25">
      <c r="A140" s="562"/>
      <c r="B140" s="563"/>
      <c r="C140" s="563"/>
      <c r="D140" s="563" t="str">
        <f>'OP TAHUNAN'!E165</f>
        <v>Tekanan Pori</v>
      </c>
      <c r="E140" s="563" t="str">
        <f>AHSP!C915</f>
        <v>OH</v>
      </c>
      <c r="F140" s="563">
        <f>AHSP!D915</f>
        <v>5.1099999999999994</v>
      </c>
      <c r="G140" s="563">
        <f>AHSP!E915</f>
        <v>72000</v>
      </c>
      <c r="H140" s="585">
        <f>'OP TAHUNAN'!S165</f>
        <v>2</v>
      </c>
      <c r="I140" s="585">
        <f>'OP TAHUNAN'!T165</f>
        <v>1</v>
      </c>
      <c r="J140" s="585" t="str">
        <f>'OP TAHUNAN'!U165</f>
        <v>UNIT</v>
      </c>
      <c r="K140" s="563">
        <f t="shared" si="57"/>
        <v>10.219999999999999</v>
      </c>
      <c r="L140" s="565">
        <f t="shared" si="58"/>
        <v>735839.99999999988</v>
      </c>
    </row>
    <row r="141" spans="1:12" x14ac:dyDescent="0.25">
      <c r="A141" s="562"/>
      <c r="B141" s="563"/>
      <c r="C141" s="563"/>
      <c r="D141" s="563" t="str">
        <f>'OP TAHUNAN'!E166</f>
        <v>Muka Air Tanah</v>
      </c>
      <c r="E141" s="563" t="str">
        <f>AHSP!C933</f>
        <v>OH</v>
      </c>
      <c r="F141" s="563">
        <f>AHSP!D933</f>
        <v>6.395833333333333</v>
      </c>
      <c r="G141" s="563">
        <f>AHSP!E933</f>
        <v>72000</v>
      </c>
      <c r="H141" s="585">
        <f>'OP TAHUNAN'!S166</f>
        <v>2</v>
      </c>
      <c r="I141" s="585">
        <f>'OP TAHUNAN'!T166</f>
        <v>1</v>
      </c>
      <c r="J141" s="585" t="str">
        <f>'OP TAHUNAN'!U166</f>
        <v>UNIT</v>
      </c>
      <c r="K141" s="563">
        <f t="shared" si="57"/>
        <v>12.791666666666666</v>
      </c>
      <c r="L141" s="565">
        <f t="shared" si="58"/>
        <v>921000</v>
      </c>
    </row>
    <row r="142" spans="1:12" x14ac:dyDescent="0.25">
      <c r="A142" s="562"/>
      <c r="B142" s="563"/>
      <c r="C142" s="563"/>
      <c r="D142" s="563" t="str">
        <f>'OP TAHUNAN'!E167</f>
        <v>Rembesan</v>
      </c>
      <c r="E142" s="563" t="str">
        <f>AHSP!C951</f>
        <v>OH</v>
      </c>
      <c r="F142" s="563">
        <f>AHSP!D951</f>
        <v>7.6056249999999999</v>
      </c>
      <c r="G142" s="563">
        <f>AHSP!E951</f>
        <v>72000</v>
      </c>
      <c r="H142" s="585">
        <f>'OP TAHUNAN'!S167</f>
        <v>2</v>
      </c>
      <c r="I142" s="585">
        <f>'OP TAHUNAN'!T167</f>
        <v>2</v>
      </c>
      <c r="J142" s="585" t="str">
        <f>'OP TAHUNAN'!U167</f>
        <v>UNIT</v>
      </c>
      <c r="K142" s="563">
        <f t="shared" si="57"/>
        <v>30.422499999999999</v>
      </c>
      <c r="L142" s="565">
        <f t="shared" si="58"/>
        <v>2190420</v>
      </c>
    </row>
    <row r="143" spans="1:12" x14ac:dyDescent="0.25">
      <c r="A143" s="562"/>
      <c r="B143" s="563"/>
      <c r="C143" s="563"/>
      <c r="D143" s="563" t="str">
        <f>'OP TAHUNAN'!E168</f>
        <v>Deformasi Internal</v>
      </c>
      <c r="E143" s="563" t="str">
        <f>AHSP!C969</f>
        <v>OH</v>
      </c>
      <c r="F143" s="563">
        <f>AHSP!D969</f>
        <v>3.0604166666666668</v>
      </c>
      <c r="G143" s="563">
        <f>AHSP!E969</f>
        <v>72000</v>
      </c>
      <c r="H143" s="585">
        <f>'OP TAHUNAN'!S168</f>
        <v>2</v>
      </c>
      <c r="I143" s="585">
        <f>'OP TAHUNAN'!T168</f>
        <v>2</v>
      </c>
      <c r="J143" s="585" t="str">
        <f>'OP TAHUNAN'!U168</f>
        <v>UNIT</v>
      </c>
      <c r="K143" s="563">
        <f t="shared" si="57"/>
        <v>12.241666666666667</v>
      </c>
      <c r="L143" s="565">
        <f t="shared" si="58"/>
        <v>881400</v>
      </c>
    </row>
    <row r="144" spans="1:12" x14ac:dyDescent="0.25">
      <c r="A144" s="562"/>
      <c r="B144" s="563"/>
      <c r="C144" s="563"/>
      <c r="D144" s="563" t="str">
        <f>'OP TAHUNAN'!E169</f>
        <v>Deformasi External</v>
      </c>
      <c r="E144" s="563" t="str">
        <f>AHSP!C987</f>
        <v>OH</v>
      </c>
      <c r="F144" s="563">
        <f>AHSP!D987</f>
        <v>3.0841666666666665</v>
      </c>
      <c r="G144" s="563">
        <f>AHSP!E987</f>
        <v>72000</v>
      </c>
      <c r="H144" s="585">
        <f>'OP TAHUNAN'!S169</f>
        <v>2</v>
      </c>
      <c r="I144" s="585">
        <f>'OP TAHUNAN'!T169</f>
        <v>2</v>
      </c>
      <c r="J144" s="585" t="str">
        <f>'OP TAHUNAN'!U169</f>
        <v>UNIT</v>
      </c>
      <c r="K144" s="563">
        <f t="shared" si="57"/>
        <v>12.336666666666666</v>
      </c>
      <c r="L144" s="565">
        <f t="shared" si="58"/>
        <v>888240</v>
      </c>
    </row>
    <row r="145" spans="1:14" x14ac:dyDescent="0.25">
      <c r="A145" s="562"/>
      <c r="B145" s="563"/>
      <c r="C145" s="563"/>
      <c r="D145" s="563" t="str">
        <f>'OP TAHUNAN'!E170</f>
        <v>Kegempaan</v>
      </c>
      <c r="E145" s="563" t="str">
        <f>AHSP!C1005</f>
        <v>OH</v>
      </c>
      <c r="F145" s="563">
        <f>AHSP!D1005</f>
        <v>18.52</v>
      </c>
      <c r="G145" s="563">
        <f>AHSP!E1005</f>
        <v>72000</v>
      </c>
      <c r="H145" s="585">
        <f>'OP TAHUNAN'!S170</f>
        <v>0</v>
      </c>
      <c r="I145" s="585">
        <f>'OP TAHUNAN'!T170</f>
        <v>0</v>
      </c>
      <c r="J145" s="585" t="str">
        <f>'OP TAHUNAN'!U170</f>
        <v>UNIT</v>
      </c>
      <c r="K145" s="563">
        <f t="shared" si="57"/>
        <v>0</v>
      </c>
      <c r="L145" s="565">
        <f t="shared" si="58"/>
        <v>0</v>
      </c>
    </row>
    <row r="146" spans="1:14" x14ac:dyDescent="0.25">
      <c r="A146" s="562"/>
      <c r="B146" s="563"/>
      <c r="C146" s="563" t="str">
        <f>AHSP!B1018</f>
        <v>Pengujian kualitas air</v>
      </c>
      <c r="D146" s="563"/>
      <c r="E146" s="563" t="str">
        <f>AHSP!C1022</f>
        <v>OH</v>
      </c>
      <c r="F146" s="563">
        <f>AHSP!D1022</f>
        <v>0.5</v>
      </c>
      <c r="G146" s="563">
        <f>AHSP!E1022</f>
        <v>72000</v>
      </c>
      <c r="H146" s="563">
        <f>'OP TAHUNAN'!S172</f>
        <v>2</v>
      </c>
      <c r="I146" s="563">
        <f>'OP TAHUNAN'!T172</f>
        <v>20</v>
      </c>
      <c r="J146" s="563" t="str">
        <f>'OP TAHUNAN'!U172</f>
        <v>km</v>
      </c>
      <c r="K146" s="563">
        <f t="shared" ref="K146" si="59">I146*H146*F146</f>
        <v>20</v>
      </c>
      <c r="L146" s="565">
        <f t="shared" ref="L146" si="60">G146*I146*F146*H146</f>
        <v>1440000</v>
      </c>
    </row>
    <row r="147" spans="1:14" x14ac:dyDescent="0.25">
      <c r="A147" s="57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9"/>
    </row>
    <row r="148" spans="1:14" x14ac:dyDescent="0.25">
      <c r="A148" s="573"/>
      <c r="B148" s="574"/>
      <c r="C148" s="574"/>
      <c r="D148" s="574"/>
      <c r="E148" s="574"/>
      <c r="F148" s="574"/>
      <c r="G148" s="574"/>
      <c r="H148" s="574"/>
      <c r="I148" s="574"/>
      <c r="J148" s="574"/>
      <c r="K148" s="582">
        <f>SUM(K149:K187)</f>
        <v>3673.2119961635594</v>
      </c>
      <c r="L148" s="577"/>
      <c r="N148" s="561"/>
    </row>
    <row r="149" spans="1:14" x14ac:dyDescent="0.25">
      <c r="A149" s="562">
        <v>5</v>
      </c>
      <c r="B149" s="563" t="s">
        <v>111</v>
      </c>
      <c r="C149" s="566"/>
      <c r="D149" s="566"/>
      <c r="E149" s="566"/>
      <c r="F149" s="566"/>
      <c r="G149" s="566"/>
      <c r="H149" s="566"/>
      <c r="I149" s="566"/>
      <c r="J149" s="566"/>
      <c r="K149" s="563"/>
      <c r="L149" s="565"/>
    </row>
    <row r="150" spans="1:14" x14ac:dyDescent="0.25">
      <c r="A150" s="562"/>
      <c r="B150" s="563"/>
      <c r="C150" s="566"/>
      <c r="D150" s="563"/>
      <c r="E150" s="563"/>
      <c r="F150" s="563"/>
      <c r="G150" s="563"/>
      <c r="H150" s="566"/>
      <c r="I150" s="566"/>
      <c r="J150" s="566"/>
      <c r="K150" s="563"/>
      <c r="L150" s="565"/>
    </row>
    <row r="151" spans="1:14" x14ac:dyDescent="0.25">
      <c r="A151" s="562"/>
      <c r="B151" s="563"/>
      <c r="C151" s="563" t="str">
        <f>AHSP!B163</f>
        <v>Piket Operasi</v>
      </c>
      <c r="D151" s="563"/>
      <c r="E151" s="563" t="str">
        <f>AHSP!C167</f>
        <v>OH</v>
      </c>
      <c r="F151" s="563">
        <f>AHSP!D167</f>
        <v>2</v>
      </c>
      <c r="G151" s="563">
        <f>AHSP!E167</f>
        <v>112000</v>
      </c>
      <c r="H151" s="563">
        <f>H31</f>
        <v>365</v>
      </c>
      <c r="I151" s="563">
        <f>I31</f>
        <v>1</v>
      </c>
      <c r="J151" s="563" t="str">
        <f>J31</f>
        <v>Kali</v>
      </c>
      <c r="K151" s="563">
        <f>I151*H151*F151</f>
        <v>730</v>
      </c>
      <c r="L151" s="565">
        <f t="shared" ref="L151" si="61">G151*I151*F151*H151</f>
        <v>81760000</v>
      </c>
    </row>
    <row r="152" spans="1:14" x14ac:dyDescent="0.25">
      <c r="A152" s="562"/>
      <c r="B152" s="563"/>
      <c r="C152" s="563" t="str">
        <f>AHSP!B178</f>
        <v>Piket Banjir</v>
      </c>
      <c r="D152" s="563"/>
      <c r="E152" s="563" t="str">
        <f>AHSP!C182</f>
        <v>OH</v>
      </c>
      <c r="F152" s="563">
        <f>AHSP!D182</f>
        <v>30</v>
      </c>
      <c r="G152" s="563">
        <f>AHSP!E182</f>
        <v>112000</v>
      </c>
      <c r="H152" s="563">
        <f>'OP TAHUNAN'!S24</f>
        <v>90</v>
      </c>
      <c r="I152" s="563">
        <f>'OP TAHUNAN'!T24</f>
        <v>1</v>
      </c>
      <c r="J152" s="563" t="str">
        <f>'OP TAHUNAN'!U24</f>
        <v>hari</v>
      </c>
      <c r="K152" s="563">
        <f t="shared" ref="K152" si="62">I152*H152*F152</f>
        <v>2700</v>
      </c>
      <c r="L152" s="565">
        <f t="shared" ref="L152" si="63">G152*I152*F152*H152</f>
        <v>302400000</v>
      </c>
    </row>
    <row r="153" spans="1:14" x14ac:dyDescent="0.25">
      <c r="A153" s="562"/>
      <c r="B153" s="563"/>
      <c r="C153" s="563" t="str">
        <f>C112</f>
        <v>Pemeliharaan Peralatan HM (intake)</v>
      </c>
      <c r="D153" s="563" t="str">
        <f>D112</f>
        <v>Pintu Hidraulik/kabel</v>
      </c>
      <c r="E153" s="563" t="str">
        <f>AHSP!C384</f>
        <v>OH</v>
      </c>
      <c r="F153" s="563">
        <f>AHSP!D384</f>
        <v>4</v>
      </c>
      <c r="G153" s="563">
        <f>AHSP!E384</f>
        <v>112000</v>
      </c>
      <c r="H153" s="563">
        <f>H112</f>
        <v>2</v>
      </c>
      <c r="I153" s="563">
        <f t="shared" ref="I153:J153" si="64">I112</f>
        <v>4</v>
      </c>
      <c r="J153" s="563" t="str">
        <f t="shared" si="64"/>
        <v>UNIT</v>
      </c>
      <c r="K153" s="563">
        <f t="shared" ref="K153" si="65">I153*H153*F153</f>
        <v>32</v>
      </c>
      <c r="L153" s="565">
        <f t="shared" ref="L153" si="66">G153*I153*F153*H153</f>
        <v>3584000</v>
      </c>
    </row>
    <row r="154" spans="1:14" x14ac:dyDescent="0.25">
      <c r="A154" s="562"/>
      <c r="B154" s="563"/>
      <c r="C154" s="563"/>
      <c r="D154" s="563" t="str">
        <f t="shared" ref="D154:D157" si="67">D113</f>
        <v>Pintu Stangdrat</v>
      </c>
      <c r="E154" s="563" t="str">
        <f>AHSP!C405</f>
        <v>OH</v>
      </c>
      <c r="F154" s="563">
        <f>AHSP!D405</f>
        <v>1</v>
      </c>
      <c r="G154" s="563">
        <f>AHSP!E405</f>
        <v>112000</v>
      </c>
      <c r="H154" s="563">
        <f t="shared" ref="H154:J154" si="68">H113</f>
        <v>2</v>
      </c>
      <c r="I154" s="563">
        <f t="shared" si="68"/>
        <v>2</v>
      </c>
      <c r="J154" s="563" t="str">
        <f t="shared" si="68"/>
        <v>UNIT</v>
      </c>
      <c r="K154" s="563">
        <f t="shared" ref="K154:K158" si="69">I154*H154*F154</f>
        <v>4</v>
      </c>
      <c r="L154" s="565">
        <f t="shared" ref="L154:L158" si="70">G154*I154*F154*H154</f>
        <v>448000</v>
      </c>
    </row>
    <row r="155" spans="1:14" x14ac:dyDescent="0.25">
      <c r="A155" s="562"/>
      <c r="B155" s="563"/>
      <c r="C155" s="563"/>
      <c r="D155" s="563" t="str">
        <f t="shared" si="67"/>
        <v>Katup/stoplog</v>
      </c>
      <c r="E155" s="563" t="str">
        <f>AHSP!C420</f>
        <v>OH</v>
      </c>
      <c r="F155" s="563">
        <f>AHSP!D420</f>
        <v>4</v>
      </c>
      <c r="G155" s="563">
        <f>AHSP!E420</f>
        <v>112000</v>
      </c>
      <c r="H155" s="563">
        <f t="shared" ref="H155:J155" si="71">H114</f>
        <v>2</v>
      </c>
      <c r="I155" s="563">
        <f t="shared" si="71"/>
        <v>2</v>
      </c>
      <c r="J155" s="563" t="str">
        <f t="shared" si="71"/>
        <v>UNIT</v>
      </c>
      <c r="K155" s="563">
        <f t="shared" si="69"/>
        <v>16</v>
      </c>
      <c r="L155" s="565">
        <f t="shared" si="70"/>
        <v>1792000</v>
      </c>
    </row>
    <row r="156" spans="1:14" x14ac:dyDescent="0.25">
      <c r="A156" s="562"/>
      <c r="B156" s="563"/>
      <c r="C156" s="563"/>
      <c r="D156" s="563" t="str">
        <f t="shared" si="67"/>
        <v>Pintu Hidraulik/kabel</v>
      </c>
      <c r="E156" s="563" t="str">
        <f>AHSP!C441</f>
        <v>OH</v>
      </c>
      <c r="F156" s="563">
        <f>AHSP!D441</f>
        <v>4</v>
      </c>
      <c r="G156" s="563">
        <f>AHSP!E441</f>
        <v>112000</v>
      </c>
      <c r="H156" s="563">
        <f t="shared" ref="H156:J156" si="72">H115</f>
        <v>2</v>
      </c>
      <c r="I156" s="563">
        <f t="shared" si="72"/>
        <v>4</v>
      </c>
      <c r="J156" s="563" t="str">
        <f t="shared" si="72"/>
        <v>UNIT</v>
      </c>
      <c r="K156" s="563">
        <f t="shared" si="69"/>
        <v>32</v>
      </c>
      <c r="L156" s="565">
        <f t="shared" si="70"/>
        <v>3584000</v>
      </c>
    </row>
    <row r="157" spans="1:14" x14ac:dyDescent="0.25">
      <c r="A157" s="562"/>
      <c r="B157" s="563"/>
      <c r="C157" s="563"/>
      <c r="D157" s="563" t="str">
        <f t="shared" si="67"/>
        <v>Pintu Stangdrat</v>
      </c>
      <c r="E157" s="563" t="str">
        <f>AHSP!C462</f>
        <v>OH</v>
      </c>
      <c r="F157" s="563">
        <f>AHSP!D462</f>
        <v>1</v>
      </c>
      <c r="G157" s="563">
        <f>AHSP!E462</f>
        <v>112000</v>
      </c>
      <c r="H157" s="563">
        <f t="shared" ref="H157:J157" si="73">H116</f>
        <v>2</v>
      </c>
      <c r="I157" s="563">
        <f t="shared" si="73"/>
        <v>2</v>
      </c>
      <c r="J157" s="563" t="str">
        <f t="shared" si="73"/>
        <v>UNIT</v>
      </c>
      <c r="K157" s="563">
        <f t="shared" si="69"/>
        <v>4</v>
      </c>
      <c r="L157" s="565">
        <f t="shared" si="70"/>
        <v>448000</v>
      </c>
    </row>
    <row r="158" spans="1:14" x14ac:dyDescent="0.25">
      <c r="A158" s="562"/>
      <c r="B158" s="563"/>
      <c r="C158" s="563"/>
      <c r="D158" s="563" t="str">
        <f>D117</f>
        <v>Peralatan HM</v>
      </c>
      <c r="E158" s="563" t="str">
        <f>AHSP!C477</f>
        <v>OH</v>
      </c>
      <c r="F158" s="563">
        <f>AHSP!D477</f>
        <v>4</v>
      </c>
      <c r="G158" s="563">
        <f>AHSP!E477</f>
        <v>112000</v>
      </c>
      <c r="H158" s="563">
        <f t="shared" ref="H158:J158" si="74">H117</f>
        <v>2</v>
      </c>
      <c r="I158" s="563">
        <f t="shared" si="74"/>
        <v>4</v>
      </c>
      <c r="J158" s="563" t="str">
        <f t="shared" si="74"/>
        <v>UNIT</v>
      </c>
      <c r="K158" s="563">
        <f t="shared" si="69"/>
        <v>32</v>
      </c>
      <c r="L158" s="565">
        <f t="shared" si="70"/>
        <v>3584000</v>
      </c>
    </row>
    <row r="159" spans="1:14" x14ac:dyDescent="0.25">
      <c r="A159" s="562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5"/>
    </row>
    <row r="160" spans="1:14" x14ac:dyDescent="0.25">
      <c r="A160" s="562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5"/>
    </row>
    <row r="161" spans="1:12" x14ac:dyDescent="0.25">
      <c r="A161" s="562"/>
      <c r="B161" s="563"/>
      <c r="C161" s="563" t="str">
        <f>C119</f>
        <v>Inspeksi Visual</v>
      </c>
      <c r="D161" s="563" t="str">
        <f>D119</f>
        <v>Puncak Bendungam</v>
      </c>
      <c r="E161" s="563" t="str">
        <f>AHSP!C536</f>
        <v>OH</v>
      </c>
      <c r="F161" s="563">
        <f>AHSP!D536</f>
        <v>2.5567499999999996</v>
      </c>
      <c r="G161" s="563">
        <f>AHSP!E536</f>
        <v>112000</v>
      </c>
      <c r="H161" s="585">
        <f>H119</f>
        <v>6</v>
      </c>
      <c r="I161" s="585">
        <f t="shared" ref="I161:J161" si="75">I119</f>
        <v>1</v>
      </c>
      <c r="J161" s="585" t="str">
        <f t="shared" si="75"/>
        <v>unit</v>
      </c>
      <c r="K161" s="563">
        <f t="shared" ref="K161:K180" si="76">I161*H161*F161</f>
        <v>15.340499999999999</v>
      </c>
      <c r="L161" s="565">
        <f t="shared" ref="L161:L180" si="77">G161*I161*F161*H161</f>
        <v>1718135.9999999995</v>
      </c>
    </row>
    <row r="162" spans="1:12" x14ac:dyDescent="0.25">
      <c r="A162" s="562"/>
      <c r="B162" s="563"/>
      <c r="C162" s="563"/>
      <c r="D162" s="563" t="str">
        <f t="shared" ref="D162:D180" si="78">D120</f>
        <v>Lereng Hulu</v>
      </c>
      <c r="E162" s="563" t="str">
        <f>AHSP!C553</f>
        <v>OH</v>
      </c>
      <c r="F162" s="563">
        <f>AHSP!D553</f>
        <v>4.6125000000000007</v>
      </c>
      <c r="G162" s="563">
        <f>AHSP!E553</f>
        <v>112000</v>
      </c>
      <c r="H162" s="585">
        <f t="shared" ref="H162:J180" si="79">H120</f>
        <v>6</v>
      </c>
      <c r="I162" s="585">
        <f t="shared" si="79"/>
        <v>1</v>
      </c>
      <c r="J162" s="585" t="str">
        <f t="shared" si="79"/>
        <v>unit</v>
      </c>
      <c r="K162" s="563">
        <f t="shared" si="76"/>
        <v>27.675000000000004</v>
      </c>
      <c r="L162" s="565">
        <f t="shared" si="77"/>
        <v>3099600.0000000005</v>
      </c>
    </row>
    <row r="163" spans="1:12" x14ac:dyDescent="0.25">
      <c r="A163" s="562"/>
      <c r="B163" s="563"/>
      <c r="C163" s="563"/>
      <c r="D163" s="563" t="str">
        <f t="shared" si="78"/>
        <v>Lereng Hilir</v>
      </c>
      <c r="E163" s="563" t="str">
        <f>AHSP!C570</f>
        <v>OH</v>
      </c>
      <c r="F163" s="563">
        <f>AHSP!D570</f>
        <v>4.5928977272727272</v>
      </c>
      <c r="G163" s="563">
        <f>AHSP!E570</f>
        <v>112000</v>
      </c>
      <c r="H163" s="585">
        <f t="shared" si="79"/>
        <v>6</v>
      </c>
      <c r="I163" s="585">
        <f t="shared" si="79"/>
        <v>1</v>
      </c>
      <c r="J163" s="585" t="str">
        <f t="shared" si="79"/>
        <v>unit</v>
      </c>
      <c r="K163" s="563">
        <f t="shared" si="76"/>
        <v>27.557386363636361</v>
      </c>
      <c r="L163" s="565">
        <f t="shared" si="77"/>
        <v>3086427.2727272729</v>
      </c>
    </row>
    <row r="164" spans="1:12" x14ac:dyDescent="0.25">
      <c r="A164" s="562"/>
      <c r="B164" s="563"/>
      <c r="C164" s="563"/>
      <c r="D164" s="563" t="str">
        <f t="shared" si="78"/>
        <v>Drainase</v>
      </c>
      <c r="E164" s="563" t="str">
        <f>AHSP!C587</f>
        <v>OH</v>
      </c>
      <c r="F164" s="563">
        <f>AHSP!D587</f>
        <v>0.35045454545454546</v>
      </c>
      <c r="G164" s="563">
        <f>AHSP!E587</f>
        <v>112000</v>
      </c>
      <c r="H164" s="585">
        <f t="shared" si="79"/>
        <v>6</v>
      </c>
      <c r="I164" s="585">
        <f t="shared" si="79"/>
        <v>1</v>
      </c>
      <c r="J164" s="585" t="str">
        <f t="shared" si="79"/>
        <v>unit</v>
      </c>
      <c r="K164" s="563">
        <f t="shared" si="76"/>
        <v>2.1027272727272726</v>
      </c>
      <c r="L164" s="565">
        <f t="shared" si="77"/>
        <v>235505.45454545453</v>
      </c>
    </row>
    <row r="165" spans="1:12" x14ac:dyDescent="0.25">
      <c r="A165" s="562"/>
      <c r="B165" s="563"/>
      <c r="C165" s="563"/>
      <c r="D165" s="563" t="str">
        <f t="shared" si="78"/>
        <v>Puncak Bendungam</v>
      </c>
      <c r="E165" s="563" t="str">
        <f>AHSP!C604</f>
        <v>OH</v>
      </c>
      <c r="F165" s="563">
        <f>AHSP!D604</f>
        <v>0.25</v>
      </c>
      <c r="G165" s="563">
        <f>AHSP!E604</f>
        <v>112000</v>
      </c>
      <c r="H165" s="585">
        <f t="shared" si="79"/>
        <v>3</v>
      </c>
      <c r="I165" s="585">
        <f t="shared" si="79"/>
        <v>1</v>
      </c>
      <c r="J165" s="585" t="str">
        <f t="shared" si="79"/>
        <v>km</v>
      </c>
      <c r="K165" s="563">
        <f t="shared" si="76"/>
        <v>0.75</v>
      </c>
      <c r="L165" s="565">
        <f t="shared" si="77"/>
        <v>84000</v>
      </c>
    </row>
    <row r="166" spans="1:12" x14ac:dyDescent="0.25">
      <c r="A166" s="562"/>
      <c r="B166" s="563"/>
      <c r="C166" s="563"/>
      <c r="D166" s="563" t="str">
        <f t="shared" si="78"/>
        <v>Lereng Hulu</v>
      </c>
      <c r="E166" s="563" t="str">
        <f>AHSP!C621</f>
        <v>OH</v>
      </c>
      <c r="F166" s="563">
        <f>AHSP!D621</f>
        <v>0.125</v>
      </c>
      <c r="G166" s="563">
        <f>AHSP!E621</f>
        <v>112000</v>
      </c>
      <c r="H166" s="585">
        <f t="shared" si="79"/>
        <v>3</v>
      </c>
      <c r="I166" s="585">
        <f t="shared" si="79"/>
        <v>1</v>
      </c>
      <c r="J166" s="585" t="str">
        <f t="shared" si="79"/>
        <v>km</v>
      </c>
      <c r="K166" s="563">
        <f t="shared" si="76"/>
        <v>0.375</v>
      </c>
      <c r="L166" s="565">
        <f t="shared" si="77"/>
        <v>42000</v>
      </c>
    </row>
    <row r="167" spans="1:12" x14ac:dyDescent="0.25">
      <c r="A167" s="562"/>
      <c r="B167" s="563"/>
      <c r="C167" s="563"/>
      <c r="D167" s="563" t="str">
        <f t="shared" si="78"/>
        <v>Lereng Hilir</v>
      </c>
      <c r="E167" s="563" t="str">
        <f>AHSP!C638</f>
        <v>OH</v>
      </c>
      <c r="F167" s="563">
        <f>AHSP!D638</f>
        <v>0.3125</v>
      </c>
      <c r="G167" s="563">
        <f>AHSP!E638</f>
        <v>112000</v>
      </c>
      <c r="H167" s="585">
        <f t="shared" si="79"/>
        <v>3</v>
      </c>
      <c r="I167" s="585">
        <f t="shared" si="79"/>
        <v>1</v>
      </c>
      <c r="J167" s="585" t="str">
        <f t="shared" si="79"/>
        <v>km</v>
      </c>
      <c r="K167" s="563">
        <f t="shared" si="76"/>
        <v>0.9375</v>
      </c>
      <c r="L167" s="565">
        <f t="shared" si="77"/>
        <v>105000</v>
      </c>
    </row>
    <row r="168" spans="1:12" x14ac:dyDescent="0.25">
      <c r="A168" s="562"/>
      <c r="B168" s="563"/>
      <c r="C168" s="563"/>
      <c r="D168" s="563" t="str">
        <f t="shared" si="78"/>
        <v>Drainase</v>
      </c>
      <c r="E168" s="563" t="str">
        <f>AHSP!C655</f>
        <v>OH</v>
      </c>
      <c r="F168" s="563">
        <f>AHSP!D655</f>
        <v>0.1875</v>
      </c>
      <c r="G168" s="563">
        <f>AHSP!E655</f>
        <v>112000</v>
      </c>
      <c r="H168" s="585">
        <f t="shared" si="79"/>
        <v>3</v>
      </c>
      <c r="I168" s="585">
        <f t="shared" si="79"/>
        <v>1</v>
      </c>
      <c r="J168" s="585" t="str">
        <f t="shared" si="79"/>
        <v>km</v>
      </c>
      <c r="K168" s="563">
        <f t="shared" si="76"/>
        <v>0.5625</v>
      </c>
      <c r="L168" s="565">
        <f t="shared" si="77"/>
        <v>63000</v>
      </c>
    </row>
    <row r="169" spans="1:12" x14ac:dyDescent="0.25">
      <c r="A169" s="562"/>
      <c r="B169" s="563"/>
      <c r="C169" s="563"/>
      <c r="D169" s="563" t="str">
        <f t="shared" si="78"/>
        <v>Bangunan Intake</v>
      </c>
      <c r="E169" s="563" t="str">
        <f>AHSP!C672</f>
        <v>OH</v>
      </c>
      <c r="F169" s="563">
        <f>AHSP!D672</f>
        <v>0.34176136363636361</v>
      </c>
      <c r="G169" s="563">
        <f>AHSP!E672</f>
        <v>112000</v>
      </c>
      <c r="H169" s="585">
        <f t="shared" si="79"/>
        <v>3</v>
      </c>
      <c r="I169" s="585">
        <f t="shared" si="79"/>
        <v>1</v>
      </c>
      <c r="J169" s="585" t="str">
        <f t="shared" si="79"/>
        <v>UNIT</v>
      </c>
      <c r="K169" s="563">
        <f t="shared" si="76"/>
        <v>1.0252840909090908</v>
      </c>
      <c r="L169" s="565">
        <f t="shared" si="77"/>
        <v>114831.81818181818</v>
      </c>
    </row>
    <row r="170" spans="1:12" x14ac:dyDescent="0.25">
      <c r="A170" s="562"/>
      <c r="B170" s="563"/>
      <c r="C170" s="563"/>
      <c r="D170" s="563" t="str">
        <f t="shared" si="78"/>
        <v>Outlet</v>
      </c>
      <c r="E170" s="563" t="str">
        <f>AHSP!C689</f>
        <v>OH</v>
      </c>
      <c r="F170" s="563">
        <f>AHSP!D689</f>
        <v>0.50113636363636371</v>
      </c>
      <c r="G170" s="563">
        <f>AHSP!E689</f>
        <v>112000</v>
      </c>
      <c r="H170" s="585">
        <f t="shared" si="79"/>
        <v>3</v>
      </c>
      <c r="I170" s="585">
        <f t="shared" si="79"/>
        <v>1</v>
      </c>
      <c r="J170" s="585" t="str">
        <f t="shared" si="79"/>
        <v>km</v>
      </c>
      <c r="K170" s="563">
        <f t="shared" si="76"/>
        <v>1.5034090909090911</v>
      </c>
      <c r="L170" s="565">
        <f t="shared" si="77"/>
        <v>168381.81818181821</v>
      </c>
    </row>
    <row r="171" spans="1:12" x14ac:dyDescent="0.25">
      <c r="A171" s="562"/>
      <c r="B171" s="563"/>
      <c r="C171" s="563"/>
      <c r="D171" s="563" t="str">
        <f t="shared" si="78"/>
        <v>Spillway</v>
      </c>
      <c r="E171" s="563" t="str">
        <f>AHSP!C706</f>
        <v>OH</v>
      </c>
      <c r="F171" s="563">
        <f>AHSP!D706</f>
        <v>0.51434659090909096</v>
      </c>
      <c r="G171" s="563">
        <f>AHSP!E706</f>
        <v>112000</v>
      </c>
      <c r="H171" s="585">
        <f t="shared" si="79"/>
        <v>3</v>
      </c>
      <c r="I171" s="585">
        <f t="shared" si="79"/>
        <v>1</v>
      </c>
      <c r="J171" s="585" t="str">
        <f t="shared" si="79"/>
        <v>UNIT</v>
      </c>
      <c r="K171" s="563">
        <f t="shared" si="76"/>
        <v>1.5430397727272729</v>
      </c>
      <c r="L171" s="565">
        <f t="shared" si="77"/>
        <v>172820.45454545459</v>
      </c>
    </row>
    <row r="172" spans="1:12" x14ac:dyDescent="0.25">
      <c r="A172" s="562"/>
      <c r="B172" s="563"/>
      <c r="C172" s="563"/>
      <c r="D172" s="563" t="str">
        <f t="shared" si="78"/>
        <v>Appron</v>
      </c>
      <c r="E172" s="563" t="str">
        <f>AHSP!C723</f>
        <v>OH</v>
      </c>
      <c r="F172" s="563">
        <f>AHSP!D723</f>
        <v>0</v>
      </c>
      <c r="G172" s="563">
        <f>AHSP!E723</f>
        <v>112000</v>
      </c>
      <c r="H172" s="585">
        <f t="shared" si="79"/>
        <v>3</v>
      </c>
      <c r="I172" s="585">
        <f t="shared" si="79"/>
        <v>0</v>
      </c>
      <c r="J172" s="585" t="str">
        <f t="shared" si="79"/>
        <v>UNIT</v>
      </c>
      <c r="K172" s="563">
        <f t="shared" si="76"/>
        <v>0</v>
      </c>
      <c r="L172" s="565">
        <f t="shared" si="77"/>
        <v>0</v>
      </c>
    </row>
    <row r="173" spans="1:12" x14ac:dyDescent="0.25">
      <c r="A173" s="562"/>
      <c r="B173" s="563"/>
      <c r="C173" s="563"/>
      <c r="D173" s="563" t="str">
        <f t="shared" si="78"/>
        <v>Bukit Tumpuan</v>
      </c>
      <c r="E173" s="563" t="str">
        <f>AHSP!C740</f>
        <v>OH</v>
      </c>
      <c r="F173" s="563">
        <f>AHSP!D740</f>
        <v>0.31274999999999997</v>
      </c>
      <c r="G173" s="563">
        <f>AHSP!E740</f>
        <v>112000</v>
      </c>
      <c r="H173" s="585">
        <f t="shared" si="79"/>
        <v>3</v>
      </c>
      <c r="I173" s="585">
        <f t="shared" si="79"/>
        <v>1</v>
      </c>
      <c r="J173" s="585" t="str">
        <f t="shared" si="79"/>
        <v>UNIT</v>
      </c>
      <c r="K173" s="563">
        <f t="shared" si="76"/>
        <v>0.93824999999999992</v>
      </c>
      <c r="L173" s="565">
        <f t="shared" si="77"/>
        <v>105084</v>
      </c>
    </row>
    <row r="174" spans="1:12" x14ac:dyDescent="0.25">
      <c r="A174" s="562"/>
      <c r="B174" s="563"/>
      <c r="C174" s="563"/>
      <c r="D174" s="563" t="str">
        <f t="shared" si="78"/>
        <v>Daerah hilir</v>
      </c>
      <c r="E174" s="563" t="str">
        <f>AHSP!C757</f>
        <v>OH</v>
      </c>
      <c r="F174" s="563">
        <f>AHSP!D757</f>
        <v>0.87916666666666665</v>
      </c>
      <c r="G174" s="563">
        <f>AHSP!E757</f>
        <v>112000</v>
      </c>
      <c r="H174" s="585">
        <f t="shared" si="79"/>
        <v>3</v>
      </c>
      <c r="I174" s="585">
        <f t="shared" si="79"/>
        <v>1</v>
      </c>
      <c r="J174" s="585" t="str">
        <f t="shared" si="79"/>
        <v>UNIT</v>
      </c>
      <c r="K174" s="563">
        <f t="shared" si="76"/>
        <v>2.6375000000000002</v>
      </c>
      <c r="L174" s="565">
        <f t="shared" si="77"/>
        <v>295400</v>
      </c>
    </row>
    <row r="175" spans="1:12" x14ac:dyDescent="0.25">
      <c r="A175" s="562"/>
      <c r="B175" s="563"/>
      <c r="C175" s="563"/>
      <c r="D175" s="563" t="str">
        <f t="shared" si="78"/>
        <v>Terowongan Pengelak</v>
      </c>
      <c r="E175" s="563" t="str">
        <f>AHSP!C774</f>
        <v>OH</v>
      </c>
      <c r="F175" s="563">
        <f>AHSP!D774</f>
        <v>0</v>
      </c>
      <c r="G175" s="563">
        <f>AHSP!E774</f>
        <v>112000</v>
      </c>
      <c r="H175" s="585">
        <f t="shared" si="79"/>
        <v>3</v>
      </c>
      <c r="I175" s="585">
        <f t="shared" si="79"/>
        <v>1</v>
      </c>
      <c r="J175" s="585" t="str">
        <f t="shared" si="79"/>
        <v>UNIT</v>
      </c>
      <c r="K175" s="563">
        <f t="shared" si="76"/>
        <v>0</v>
      </c>
      <c r="L175" s="565">
        <f t="shared" si="77"/>
        <v>0</v>
      </c>
    </row>
    <row r="176" spans="1:12" x14ac:dyDescent="0.25">
      <c r="A176" s="562"/>
      <c r="B176" s="563"/>
      <c r="C176" s="563"/>
      <c r="D176" s="563" t="str">
        <f t="shared" si="78"/>
        <v>Waduk</v>
      </c>
      <c r="E176" s="563" t="str">
        <f>AHSP!C860</f>
        <v>OH</v>
      </c>
      <c r="F176" s="563">
        <f>AHSP!D860</f>
        <v>7.6923076923076927E-3</v>
      </c>
      <c r="G176" s="563">
        <f>AHSP!E860</f>
        <v>112000</v>
      </c>
      <c r="H176" s="585">
        <f t="shared" si="79"/>
        <v>3</v>
      </c>
      <c r="I176" s="585">
        <f t="shared" si="79"/>
        <v>20</v>
      </c>
      <c r="J176" s="585" t="str">
        <f t="shared" si="79"/>
        <v>km</v>
      </c>
      <c r="K176" s="563">
        <f t="shared" si="76"/>
        <v>0.46153846153846156</v>
      </c>
      <c r="L176" s="565">
        <f t="shared" si="77"/>
        <v>51692.307692307688</v>
      </c>
    </row>
    <row r="177" spans="1:14" x14ac:dyDescent="0.25">
      <c r="A177" s="562"/>
      <c r="B177" s="563"/>
      <c r="C177" s="563"/>
      <c r="D177" s="563" t="str">
        <f t="shared" si="78"/>
        <v>Green Belt</v>
      </c>
      <c r="E177" s="563" t="str">
        <f>AHSP!C791</f>
        <v>OH</v>
      </c>
      <c r="F177" s="563">
        <f>AHSP!D791</f>
        <v>0.64583333333333337</v>
      </c>
      <c r="G177" s="563">
        <f>AHSP!E791</f>
        <v>112000</v>
      </c>
      <c r="H177" s="585">
        <f t="shared" si="79"/>
        <v>3</v>
      </c>
      <c r="I177" s="585">
        <f t="shared" si="79"/>
        <v>5</v>
      </c>
      <c r="J177" s="585" t="str">
        <f t="shared" si="79"/>
        <v>UNIT</v>
      </c>
      <c r="K177" s="584">
        <f t="shared" si="76"/>
        <v>9.6875</v>
      </c>
      <c r="L177" s="565">
        <f t="shared" si="77"/>
        <v>1085000</v>
      </c>
    </row>
    <row r="178" spans="1:14" x14ac:dyDescent="0.25">
      <c r="A178" s="562"/>
      <c r="B178" s="563"/>
      <c r="C178" s="563"/>
      <c r="D178" s="563" t="str">
        <f t="shared" si="78"/>
        <v>DPS</v>
      </c>
      <c r="E178" s="563" t="str">
        <f>AHSP!C808</f>
        <v>OH</v>
      </c>
      <c r="F178" s="563">
        <f>AHSP!D808</f>
        <v>0</v>
      </c>
      <c r="G178" s="563">
        <f>AHSP!E808</f>
        <v>112000</v>
      </c>
      <c r="H178" s="585">
        <f t="shared" si="79"/>
        <v>2</v>
      </c>
      <c r="I178" s="585">
        <f t="shared" si="79"/>
        <v>2</v>
      </c>
      <c r="J178" s="585" t="str">
        <f t="shared" si="79"/>
        <v>UNIT</v>
      </c>
      <c r="K178" s="563">
        <f t="shared" si="76"/>
        <v>0</v>
      </c>
      <c r="L178" s="565">
        <f t="shared" si="77"/>
        <v>0</v>
      </c>
    </row>
    <row r="179" spans="1:14" x14ac:dyDescent="0.25">
      <c r="A179" s="562"/>
      <c r="B179" s="563"/>
      <c r="C179" s="563"/>
      <c r="D179" s="563" t="str">
        <f t="shared" si="78"/>
        <v>Jalan Akses</v>
      </c>
      <c r="E179" s="563" t="str">
        <f>AHSP!C825</f>
        <v>OH</v>
      </c>
      <c r="F179" s="563">
        <f>AHSP!D825</f>
        <v>1.5</v>
      </c>
      <c r="G179" s="563">
        <f>AHSP!E825</f>
        <v>112000</v>
      </c>
      <c r="H179" s="585">
        <f t="shared" si="79"/>
        <v>2</v>
      </c>
      <c r="I179" s="585">
        <f t="shared" si="79"/>
        <v>0.6</v>
      </c>
      <c r="J179" s="585" t="str">
        <f t="shared" si="79"/>
        <v>UNIT</v>
      </c>
      <c r="K179" s="563">
        <f t="shared" si="76"/>
        <v>1.7999999999999998</v>
      </c>
      <c r="L179" s="565">
        <f t="shared" si="77"/>
        <v>201600</v>
      </c>
    </row>
    <row r="180" spans="1:14" x14ac:dyDescent="0.25">
      <c r="A180" s="562"/>
      <c r="B180" s="563"/>
      <c r="C180" s="563"/>
      <c r="D180" s="563" t="str">
        <f t="shared" si="78"/>
        <v>Gedung Kantor</v>
      </c>
      <c r="E180" s="563" t="str">
        <f>AHSP!C842</f>
        <v>OH</v>
      </c>
      <c r="F180" s="563">
        <f>AHSP!D842</f>
        <v>0.2986111111111111</v>
      </c>
      <c r="G180" s="563">
        <f>AHSP!E842</f>
        <v>112000</v>
      </c>
      <c r="H180" s="585">
        <f t="shared" si="79"/>
        <v>1</v>
      </c>
      <c r="I180" s="585">
        <f t="shared" si="79"/>
        <v>1</v>
      </c>
      <c r="J180" s="585" t="str">
        <f t="shared" si="79"/>
        <v>UNIT</v>
      </c>
      <c r="K180" s="563">
        <f t="shared" si="76"/>
        <v>0.2986111111111111</v>
      </c>
      <c r="L180" s="565">
        <f t="shared" si="77"/>
        <v>33444.444444444445</v>
      </c>
    </row>
    <row r="181" spans="1:14" x14ac:dyDescent="0.25">
      <c r="A181" s="562"/>
      <c r="B181" s="563"/>
      <c r="C181" s="563" t="str">
        <f>C139</f>
        <v>Pembacaan Instrumen</v>
      </c>
      <c r="D181" s="563" t="str">
        <f>D139</f>
        <v>Elevasi Muka Air</v>
      </c>
      <c r="E181" s="563" t="str">
        <f>AHSP!C896</f>
        <v>OH</v>
      </c>
      <c r="F181" s="563">
        <f>AHSP!D896</f>
        <v>2.03125</v>
      </c>
      <c r="G181" s="563">
        <f>AHSP!E896</f>
        <v>112000</v>
      </c>
      <c r="H181" s="563">
        <f t="shared" ref="H181:J181" si="80">H139</f>
        <v>2</v>
      </c>
      <c r="I181" s="563">
        <f t="shared" si="80"/>
        <v>1</v>
      </c>
      <c r="J181" s="563" t="str">
        <f t="shared" si="80"/>
        <v>UNIT</v>
      </c>
      <c r="K181" s="563">
        <f t="shared" ref="K181:K187" si="81">I181*H181*F181</f>
        <v>4.0625</v>
      </c>
      <c r="L181" s="565">
        <f t="shared" ref="L181:L187" si="82">G181*I181*F181*H181</f>
        <v>455000</v>
      </c>
    </row>
    <row r="182" spans="1:14" x14ac:dyDescent="0.25">
      <c r="A182" s="562"/>
      <c r="B182" s="563"/>
      <c r="C182" s="563"/>
      <c r="D182" s="563" t="str">
        <f t="shared" ref="D182:D187" si="83">D140</f>
        <v>Tekanan Pori</v>
      </c>
      <c r="E182" s="563" t="str">
        <f>AHSP!C914</f>
        <v>OH</v>
      </c>
      <c r="F182" s="563">
        <f>AHSP!D914</f>
        <v>2.5549999999999997</v>
      </c>
      <c r="G182" s="563">
        <f>AHSP!E914</f>
        <v>112000</v>
      </c>
      <c r="H182" s="563">
        <f t="shared" ref="H182:J182" si="84">H140</f>
        <v>2</v>
      </c>
      <c r="I182" s="563">
        <f t="shared" si="84"/>
        <v>1</v>
      </c>
      <c r="J182" s="563" t="str">
        <f t="shared" si="84"/>
        <v>UNIT</v>
      </c>
      <c r="K182" s="563">
        <f t="shared" si="81"/>
        <v>5.1099999999999994</v>
      </c>
      <c r="L182" s="565">
        <f t="shared" si="82"/>
        <v>572319.99999999988</v>
      </c>
    </row>
    <row r="183" spans="1:14" x14ac:dyDescent="0.25">
      <c r="A183" s="562"/>
      <c r="B183" s="563"/>
      <c r="C183" s="563"/>
      <c r="D183" s="563" t="str">
        <f t="shared" si="83"/>
        <v>Muka Air Tanah</v>
      </c>
      <c r="E183" s="563" t="str">
        <f>AHSP!C932</f>
        <v>OH</v>
      </c>
      <c r="F183" s="563">
        <f>AHSP!D932</f>
        <v>1.2791666666666666</v>
      </c>
      <c r="G183" s="563">
        <f>AHSP!E932</f>
        <v>112000</v>
      </c>
      <c r="H183" s="563">
        <f t="shared" ref="H183:J183" si="85">H141</f>
        <v>2</v>
      </c>
      <c r="I183" s="563">
        <f t="shared" si="85"/>
        <v>1</v>
      </c>
      <c r="J183" s="563" t="str">
        <f t="shared" si="85"/>
        <v>UNIT</v>
      </c>
      <c r="K183" s="563">
        <f t="shared" si="81"/>
        <v>2.5583333333333331</v>
      </c>
      <c r="L183" s="565">
        <f t="shared" si="82"/>
        <v>286533.33333333331</v>
      </c>
    </row>
    <row r="184" spans="1:14" x14ac:dyDescent="0.25">
      <c r="A184" s="562"/>
      <c r="B184" s="563"/>
      <c r="C184" s="563"/>
      <c r="D184" s="563" t="str">
        <f t="shared" si="83"/>
        <v>Rembesan</v>
      </c>
      <c r="E184" s="563" t="str">
        <f>AHSP!C950</f>
        <v>OH</v>
      </c>
      <c r="F184" s="563">
        <f>AHSP!D950</f>
        <v>2.5352083333333333</v>
      </c>
      <c r="G184" s="563">
        <f>AHSP!E950</f>
        <v>112000</v>
      </c>
      <c r="H184" s="563">
        <f t="shared" ref="H184:J184" si="86">H142</f>
        <v>2</v>
      </c>
      <c r="I184" s="563">
        <f t="shared" si="86"/>
        <v>2</v>
      </c>
      <c r="J184" s="563" t="str">
        <f t="shared" si="86"/>
        <v>UNIT</v>
      </c>
      <c r="K184" s="563">
        <f t="shared" si="81"/>
        <v>10.140833333333333</v>
      </c>
      <c r="L184" s="565">
        <f t="shared" si="82"/>
        <v>1135773.3333333333</v>
      </c>
    </row>
    <row r="185" spans="1:14" x14ac:dyDescent="0.25">
      <c r="A185" s="562"/>
      <c r="B185" s="563"/>
      <c r="C185" s="563"/>
      <c r="D185" s="563" t="str">
        <f t="shared" si="83"/>
        <v>Deformasi Internal</v>
      </c>
      <c r="E185" s="563" t="str">
        <f>AHSP!C968</f>
        <v>OH</v>
      </c>
      <c r="F185" s="563">
        <f>AHSP!D968</f>
        <v>0.7651041666666667</v>
      </c>
      <c r="G185" s="563">
        <f>AHSP!E968</f>
        <v>112000</v>
      </c>
      <c r="H185" s="563">
        <f t="shared" ref="H185:J185" si="87">H143</f>
        <v>2</v>
      </c>
      <c r="I185" s="563">
        <f t="shared" si="87"/>
        <v>2</v>
      </c>
      <c r="J185" s="563" t="str">
        <f t="shared" si="87"/>
        <v>UNIT</v>
      </c>
      <c r="K185" s="563">
        <f t="shared" si="81"/>
        <v>3.0604166666666668</v>
      </c>
      <c r="L185" s="565">
        <f t="shared" si="82"/>
        <v>342766.66666666669</v>
      </c>
    </row>
    <row r="186" spans="1:14" x14ac:dyDescent="0.25">
      <c r="A186" s="562"/>
      <c r="B186" s="563"/>
      <c r="C186" s="563"/>
      <c r="D186" s="563" t="str">
        <f t="shared" si="83"/>
        <v>Deformasi External</v>
      </c>
      <c r="E186" s="563" t="str">
        <f>AHSP!C986</f>
        <v>OH</v>
      </c>
      <c r="F186" s="563">
        <f>AHSP!D986</f>
        <v>0.77104166666666663</v>
      </c>
      <c r="G186" s="563">
        <f>AHSP!E986</f>
        <v>112000</v>
      </c>
      <c r="H186" s="563">
        <f t="shared" ref="H186:J186" si="88">H144</f>
        <v>2</v>
      </c>
      <c r="I186" s="563">
        <f t="shared" si="88"/>
        <v>2</v>
      </c>
      <c r="J186" s="563" t="str">
        <f t="shared" si="88"/>
        <v>UNIT</v>
      </c>
      <c r="K186" s="563">
        <f t="shared" si="81"/>
        <v>3.0841666666666665</v>
      </c>
      <c r="L186" s="565">
        <f t="shared" si="82"/>
        <v>345426.66666666663</v>
      </c>
    </row>
    <row r="187" spans="1:14" x14ac:dyDescent="0.25">
      <c r="A187" s="562"/>
      <c r="B187" s="563"/>
      <c r="C187" s="563"/>
      <c r="D187" s="563" t="str">
        <f t="shared" si="83"/>
        <v>Kegempaan</v>
      </c>
      <c r="E187" s="563" t="str">
        <f>AHSP!C1004</f>
        <v>OH</v>
      </c>
      <c r="F187" s="563">
        <f>AHSP!D1004</f>
        <v>4.63</v>
      </c>
      <c r="G187" s="563">
        <f>AHSP!E1004</f>
        <v>112000</v>
      </c>
      <c r="H187" s="563">
        <f t="shared" ref="H187:J187" si="89">H145</f>
        <v>0</v>
      </c>
      <c r="I187" s="563">
        <f t="shared" si="89"/>
        <v>0</v>
      </c>
      <c r="J187" s="563" t="str">
        <f t="shared" si="89"/>
        <v>UNIT</v>
      </c>
      <c r="K187" s="563">
        <f t="shared" si="81"/>
        <v>0</v>
      </c>
      <c r="L187" s="565">
        <f t="shared" si="82"/>
        <v>0</v>
      </c>
    </row>
    <row r="188" spans="1:14" x14ac:dyDescent="0.25">
      <c r="A188" s="571"/>
      <c r="B188" s="572"/>
      <c r="C188" s="572"/>
      <c r="D188" s="572"/>
      <c r="E188" s="572"/>
      <c r="F188" s="572"/>
      <c r="G188" s="572"/>
      <c r="H188" s="586"/>
      <c r="I188" s="586"/>
      <c r="J188" s="586"/>
      <c r="K188" s="572"/>
      <c r="L188" s="579"/>
    </row>
    <row r="189" spans="1:14" x14ac:dyDescent="0.25">
      <c r="A189" s="562"/>
      <c r="B189" s="563"/>
      <c r="C189" s="563"/>
      <c r="D189" s="563"/>
      <c r="E189" s="563"/>
      <c r="F189" s="563"/>
      <c r="G189" s="563"/>
      <c r="H189" s="563"/>
      <c r="I189" s="563"/>
      <c r="J189" s="563"/>
      <c r="K189" s="587">
        <f>SUM(K190:K249)</f>
        <v>304.77749999999992</v>
      </c>
      <c r="L189" s="565"/>
      <c r="N189" s="561"/>
    </row>
    <row r="190" spans="1:14" x14ac:dyDescent="0.25">
      <c r="A190" s="562">
        <v>6</v>
      </c>
      <c r="B190" s="563" t="s">
        <v>44</v>
      </c>
      <c r="C190" s="563" t="str">
        <f>C50</f>
        <v>Pengerukan Sedimen pada Saluran Drainase</v>
      </c>
      <c r="D190" s="563" t="str">
        <f>D50</f>
        <v>Drainase</v>
      </c>
      <c r="E190" s="563" t="str">
        <f>AHSP!C314</f>
        <v>OH</v>
      </c>
      <c r="F190" s="563">
        <f>AHSP!D314</f>
        <v>5.6299999999999996E-2</v>
      </c>
      <c r="G190" s="563">
        <f>AHSP!E314</f>
        <v>99000</v>
      </c>
      <c r="H190" s="563">
        <f>H50</f>
        <v>2</v>
      </c>
      <c r="I190" s="563">
        <f t="shared" ref="I190:J190" si="90">I50</f>
        <v>800</v>
      </c>
      <c r="J190" s="563" t="str">
        <f t="shared" si="90"/>
        <v>m3</v>
      </c>
      <c r="K190" s="563">
        <f t="shared" ref="K190:K194" si="91">I190*H190*F190</f>
        <v>90.08</v>
      </c>
      <c r="L190" s="565">
        <f t="shared" ref="L190:L194" si="92">G190*I190*F190*H190</f>
        <v>8917920</v>
      </c>
    </row>
    <row r="191" spans="1:14" x14ac:dyDescent="0.25">
      <c r="A191" s="562"/>
      <c r="B191" s="563"/>
      <c r="C191" s="563"/>
      <c r="D191" s="563" t="str">
        <f t="shared" ref="D191:D194" si="93">D51</f>
        <v>Drainase</v>
      </c>
      <c r="E191" s="563" t="str">
        <f>E190</f>
        <v>OH</v>
      </c>
      <c r="F191" s="563">
        <f t="shared" ref="F191:G194" si="94">F190</f>
        <v>5.6299999999999996E-2</v>
      </c>
      <c r="G191" s="563">
        <f t="shared" si="94"/>
        <v>99000</v>
      </c>
      <c r="H191" s="563">
        <f t="shared" ref="H191:J194" si="95">H51</f>
        <v>2</v>
      </c>
      <c r="I191" s="563">
        <f t="shared" si="95"/>
        <v>200</v>
      </c>
      <c r="J191" s="563" t="str">
        <f t="shared" si="95"/>
        <v>m3</v>
      </c>
      <c r="K191" s="563">
        <f t="shared" si="91"/>
        <v>22.52</v>
      </c>
      <c r="L191" s="565">
        <f t="shared" si="92"/>
        <v>2229480</v>
      </c>
    </row>
    <row r="192" spans="1:14" x14ac:dyDescent="0.25">
      <c r="A192" s="562"/>
      <c r="B192" s="563"/>
      <c r="C192" s="563"/>
      <c r="D192" s="563" t="str">
        <f t="shared" si="93"/>
        <v>Drainase</v>
      </c>
      <c r="E192" s="563" t="str">
        <f t="shared" ref="E192:E194" si="96">E191</f>
        <v>OH</v>
      </c>
      <c r="F192" s="563">
        <f t="shared" si="94"/>
        <v>5.6299999999999996E-2</v>
      </c>
      <c r="G192" s="563">
        <f t="shared" si="94"/>
        <v>99000</v>
      </c>
      <c r="H192" s="563">
        <f t="shared" si="95"/>
        <v>2</v>
      </c>
      <c r="I192" s="563">
        <f t="shared" si="95"/>
        <v>250</v>
      </c>
      <c r="J192" s="563" t="str">
        <f t="shared" si="95"/>
        <v>m3</v>
      </c>
      <c r="K192" s="563">
        <f t="shared" si="91"/>
        <v>28.15</v>
      </c>
      <c r="L192" s="565">
        <f t="shared" si="92"/>
        <v>2786850</v>
      </c>
    </row>
    <row r="193" spans="1:12" x14ac:dyDescent="0.25">
      <c r="A193" s="562"/>
      <c r="B193" s="563"/>
      <c r="C193" s="563"/>
      <c r="D193" s="563" t="str">
        <f t="shared" si="93"/>
        <v>Drainase</v>
      </c>
      <c r="E193" s="563" t="str">
        <f t="shared" si="96"/>
        <v>OH</v>
      </c>
      <c r="F193" s="563">
        <f t="shared" si="94"/>
        <v>5.6299999999999996E-2</v>
      </c>
      <c r="G193" s="563">
        <f t="shared" si="94"/>
        <v>99000</v>
      </c>
      <c r="H193" s="563">
        <f t="shared" si="95"/>
        <v>2</v>
      </c>
      <c r="I193" s="563">
        <f t="shared" si="95"/>
        <v>500</v>
      </c>
      <c r="J193" s="563" t="str">
        <f t="shared" si="95"/>
        <v>m3</v>
      </c>
      <c r="K193" s="563">
        <f t="shared" si="91"/>
        <v>56.3</v>
      </c>
      <c r="L193" s="565">
        <f t="shared" si="92"/>
        <v>5573700</v>
      </c>
    </row>
    <row r="194" spans="1:12" x14ac:dyDescent="0.25">
      <c r="A194" s="562"/>
      <c r="B194" s="563"/>
      <c r="C194" s="563"/>
      <c r="D194" s="563" t="str">
        <f t="shared" si="93"/>
        <v>Drainase</v>
      </c>
      <c r="E194" s="563" t="str">
        <f t="shared" si="96"/>
        <v>OH</v>
      </c>
      <c r="F194" s="563">
        <f t="shared" si="94"/>
        <v>5.6299999999999996E-2</v>
      </c>
      <c r="G194" s="563">
        <f t="shared" si="94"/>
        <v>99000</v>
      </c>
      <c r="H194" s="563">
        <f t="shared" si="95"/>
        <v>2</v>
      </c>
      <c r="I194" s="563">
        <f t="shared" si="95"/>
        <v>400</v>
      </c>
      <c r="J194" s="563" t="str">
        <f t="shared" si="95"/>
        <v>M3</v>
      </c>
      <c r="K194" s="563">
        <f t="shared" si="91"/>
        <v>45.04</v>
      </c>
      <c r="L194" s="565">
        <f t="shared" si="92"/>
        <v>4458960</v>
      </c>
    </row>
    <row r="195" spans="1:12" x14ac:dyDescent="0.25">
      <c r="A195" s="562"/>
      <c r="B195" s="563"/>
      <c r="C195" s="563" t="str">
        <f>C56</f>
        <v>Pengecatan (Besi)</v>
      </c>
      <c r="D195" s="563" t="str">
        <f>D56</f>
        <v>Pagar Pengaman</v>
      </c>
      <c r="E195" s="563" t="str">
        <f>AHSP!C331</f>
        <v>OH</v>
      </c>
      <c r="F195" s="563">
        <f>AHSP!D331</f>
        <v>2.5000000000000001E-3</v>
      </c>
      <c r="G195" s="563">
        <f>AHSP!E331</f>
        <v>99000</v>
      </c>
      <c r="H195" s="563">
        <f>H56</f>
        <v>1</v>
      </c>
      <c r="I195" s="563">
        <f t="shared" ref="I195:J195" si="97">I56</f>
        <v>595</v>
      </c>
      <c r="J195" s="563" t="str">
        <f t="shared" si="97"/>
        <v>m2</v>
      </c>
      <c r="K195" s="563">
        <f t="shared" ref="K195:K223" si="98">I195*H195*F195</f>
        <v>1.4875</v>
      </c>
      <c r="L195" s="565">
        <f t="shared" ref="L195:L223" si="99">G195*I195*F195*H195</f>
        <v>147262.5</v>
      </c>
    </row>
    <row r="196" spans="1:12" x14ac:dyDescent="0.25">
      <c r="A196" s="562"/>
      <c r="B196" s="563"/>
      <c r="C196" s="563"/>
      <c r="D196" s="563" t="str">
        <f t="shared" ref="D196:D224" si="100">D57</f>
        <v>Pagar Pengaman</v>
      </c>
      <c r="E196" s="563" t="str">
        <f>E195</f>
        <v>OH</v>
      </c>
      <c r="F196" s="563">
        <f t="shared" ref="F196:G211" si="101">F195</f>
        <v>2.5000000000000001E-3</v>
      </c>
      <c r="G196" s="563">
        <f t="shared" si="101"/>
        <v>99000</v>
      </c>
      <c r="H196" s="563">
        <f t="shared" ref="H196:J223" si="102">H57</f>
        <v>1</v>
      </c>
      <c r="I196" s="563">
        <f t="shared" si="102"/>
        <v>20</v>
      </c>
      <c r="J196" s="563" t="str">
        <f t="shared" si="102"/>
        <v>m2</v>
      </c>
      <c r="K196" s="563">
        <f t="shared" si="98"/>
        <v>0.05</v>
      </c>
      <c r="L196" s="565">
        <f t="shared" si="99"/>
        <v>4950</v>
      </c>
    </row>
    <row r="197" spans="1:12" x14ac:dyDescent="0.25">
      <c r="A197" s="562"/>
      <c r="B197" s="563"/>
      <c r="C197" s="563"/>
      <c r="D197" s="563" t="str">
        <f t="shared" si="100"/>
        <v>Pintu Intake</v>
      </c>
      <c r="E197" s="563" t="str">
        <f t="shared" ref="E197:E223" si="103">E196</f>
        <v>OH</v>
      </c>
      <c r="F197" s="563">
        <f t="shared" si="101"/>
        <v>2.5000000000000001E-3</v>
      </c>
      <c r="G197" s="563">
        <f t="shared" si="101"/>
        <v>99000</v>
      </c>
      <c r="H197" s="563">
        <f t="shared" si="102"/>
        <v>1</v>
      </c>
      <c r="I197" s="563">
        <f t="shared" si="102"/>
        <v>100</v>
      </c>
      <c r="J197" s="563" t="str">
        <f t="shared" si="102"/>
        <v>m2</v>
      </c>
      <c r="K197" s="563">
        <f t="shared" si="98"/>
        <v>0.25</v>
      </c>
      <c r="L197" s="565">
        <f t="shared" si="99"/>
        <v>24750</v>
      </c>
    </row>
    <row r="198" spans="1:12" x14ac:dyDescent="0.25">
      <c r="A198" s="562"/>
      <c r="B198" s="563"/>
      <c r="C198" s="563"/>
      <c r="D198" s="563" t="str">
        <f t="shared" si="100"/>
        <v>Genset/Mesin Penggerak</v>
      </c>
      <c r="E198" s="563" t="str">
        <f t="shared" si="103"/>
        <v>OH</v>
      </c>
      <c r="F198" s="563">
        <f t="shared" si="101"/>
        <v>2.5000000000000001E-3</v>
      </c>
      <c r="G198" s="563">
        <f t="shared" si="101"/>
        <v>99000</v>
      </c>
      <c r="H198" s="563">
        <f t="shared" si="102"/>
        <v>1</v>
      </c>
      <c r="I198" s="563">
        <f t="shared" si="102"/>
        <v>50</v>
      </c>
      <c r="J198" s="563" t="str">
        <f t="shared" si="102"/>
        <v>m2</v>
      </c>
      <c r="K198" s="563">
        <f t="shared" si="98"/>
        <v>0.125</v>
      </c>
      <c r="L198" s="565">
        <f t="shared" si="99"/>
        <v>12375</v>
      </c>
    </row>
    <row r="199" spans="1:12" x14ac:dyDescent="0.25">
      <c r="A199" s="562"/>
      <c r="B199" s="563"/>
      <c r="C199" s="563"/>
      <c r="D199" s="563" t="str">
        <f t="shared" si="100"/>
        <v>Atap/Bangunan Pelindung</v>
      </c>
      <c r="E199" s="563" t="str">
        <f t="shared" si="103"/>
        <v>OH</v>
      </c>
      <c r="F199" s="563">
        <f t="shared" si="101"/>
        <v>2.5000000000000001E-3</v>
      </c>
      <c r="G199" s="563">
        <f t="shared" si="101"/>
        <v>99000</v>
      </c>
      <c r="H199" s="563">
        <f t="shared" si="102"/>
        <v>1</v>
      </c>
      <c r="I199" s="563">
        <f t="shared" si="102"/>
        <v>50</v>
      </c>
      <c r="J199" s="563" t="str">
        <f t="shared" si="102"/>
        <v>m2</v>
      </c>
      <c r="K199" s="563">
        <f t="shared" si="98"/>
        <v>0.125</v>
      </c>
      <c r="L199" s="565">
        <f t="shared" si="99"/>
        <v>12375</v>
      </c>
    </row>
    <row r="200" spans="1:12" x14ac:dyDescent="0.25">
      <c r="A200" s="562"/>
      <c r="B200" s="563"/>
      <c r="C200" s="563"/>
      <c r="D200" s="563" t="str">
        <f t="shared" si="100"/>
        <v>Tangga Inspeksi</v>
      </c>
      <c r="E200" s="563" t="str">
        <f t="shared" si="103"/>
        <v>OH</v>
      </c>
      <c r="F200" s="563">
        <f t="shared" si="101"/>
        <v>2.5000000000000001E-3</v>
      </c>
      <c r="G200" s="563">
        <f t="shared" si="101"/>
        <v>99000</v>
      </c>
      <c r="H200" s="563">
        <f t="shared" si="102"/>
        <v>1</v>
      </c>
      <c r="I200" s="563">
        <f t="shared" si="102"/>
        <v>150</v>
      </c>
      <c r="J200" s="563" t="str">
        <f t="shared" si="102"/>
        <v>m2</v>
      </c>
      <c r="K200" s="563">
        <f t="shared" si="98"/>
        <v>0.375</v>
      </c>
      <c r="L200" s="565">
        <f t="shared" si="99"/>
        <v>37125</v>
      </c>
    </row>
    <row r="201" spans="1:12" x14ac:dyDescent="0.25">
      <c r="A201" s="562"/>
      <c r="B201" s="563"/>
      <c r="C201" s="563"/>
      <c r="D201" s="563" t="str">
        <f t="shared" si="100"/>
        <v>Jembatan Intake</v>
      </c>
      <c r="E201" s="563" t="str">
        <f t="shared" si="103"/>
        <v>OH</v>
      </c>
      <c r="F201" s="563">
        <f t="shared" si="101"/>
        <v>2.5000000000000001E-3</v>
      </c>
      <c r="G201" s="563">
        <f t="shared" si="101"/>
        <v>99000</v>
      </c>
      <c r="H201" s="563">
        <f t="shared" si="102"/>
        <v>1</v>
      </c>
      <c r="I201" s="563">
        <f t="shared" si="102"/>
        <v>30</v>
      </c>
      <c r="J201" s="563" t="str">
        <f t="shared" si="102"/>
        <v>m2</v>
      </c>
      <c r="K201" s="563">
        <f t="shared" si="98"/>
        <v>7.4999999999999997E-2</v>
      </c>
      <c r="L201" s="565">
        <f t="shared" si="99"/>
        <v>7425</v>
      </c>
    </row>
    <row r="202" spans="1:12" x14ac:dyDescent="0.25">
      <c r="A202" s="562"/>
      <c r="B202" s="563"/>
      <c r="C202" s="563"/>
      <c r="D202" s="563" t="str">
        <f t="shared" si="100"/>
        <v>Pagar Pengaman</v>
      </c>
      <c r="E202" s="563" t="str">
        <f t="shared" si="103"/>
        <v>OH</v>
      </c>
      <c r="F202" s="563">
        <f t="shared" si="101"/>
        <v>2.5000000000000001E-3</v>
      </c>
      <c r="G202" s="563">
        <f t="shared" si="101"/>
        <v>99000</v>
      </c>
      <c r="H202" s="563">
        <f t="shared" si="102"/>
        <v>1</v>
      </c>
      <c r="I202" s="563">
        <f t="shared" si="102"/>
        <v>100</v>
      </c>
      <c r="J202" s="563" t="str">
        <f t="shared" si="102"/>
        <v>m2</v>
      </c>
      <c r="K202" s="563">
        <f t="shared" si="98"/>
        <v>0.25</v>
      </c>
      <c r="L202" s="565">
        <f t="shared" si="99"/>
        <v>24750</v>
      </c>
    </row>
    <row r="203" spans="1:12" x14ac:dyDescent="0.25">
      <c r="A203" s="562"/>
      <c r="B203" s="563"/>
      <c r="C203" s="563"/>
      <c r="D203" s="563" t="str">
        <f t="shared" si="100"/>
        <v>Stoplog</v>
      </c>
      <c r="E203" s="563" t="str">
        <f t="shared" si="103"/>
        <v>OH</v>
      </c>
      <c r="F203" s="563">
        <f t="shared" si="101"/>
        <v>2.5000000000000001E-3</v>
      </c>
      <c r="G203" s="563">
        <f t="shared" si="101"/>
        <v>99000</v>
      </c>
      <c r="H203" s="563">
        <f t="shared" si="102"/>
        <v>1</v>
      </c>
      <c r="I203" s="563">
        <f t="shared" si="102"/>
        <v>30</v>
      </c>
      <c r="J203" s="563" t="str">
        <f t="shared" si="102"/>
        <v>m2</v>
      </c>
      <c r="K203" s="563">
        <f t="shared" si="98"/>
        <v>7.4999999999999997E-2</v>
      </c>
      <c r="L203" s="565">
        <f t="shared" si="99"/>
        <v>7425</v>
      </c>
    </row>
    <row r="204" spans="1:12" x14ac:dyDescent="0.25">
      <c r="A204" s="562"/>
      <c r="B204" s="563"/>
      <c r="C204" s="563"/>
      <c r="D204" s="563" t="str">
        <f t="shared" si="100"/>
        <v>Pipa Pesat</v>
      </c>
      <c r="E204" s="563" t="str">
        <f t="shared" si="103"/>
        <v>OH</v>
      </c>
      <c r="F204" s="563">
        <f t="shared" si="101"/>
        <v>2.5000000000000001E-3</v>
      </c>
      <c r="G204" s="563">
        <f t="shared" si="101"/>
        <v>99000</v>
      </c>
      <c r="H204" s="563">
        <f t="shared" si="102"/>
        <v>1</v>
      </c>
      <c r="I204" s="563">
        <f t="shared" si="102"/>
        <v>150</v>
      </c>
      <c r="J204" s="563" t="str">
        <f t="shared" si="102"/>
        <v>m2</v>
      </c>
      <c r="K204" s="563">
        <f t="shared" si="98"/>
        <v>0.375</v>
      </c>
      <c r="L204" s="565">
        <f t="shared" si="99"/>
        <v>37125</v>
      </c>
    </row>
    <row r="205" spans="1:12" x14ac:dyDescent="0.25">
      <c r="A205" s="562"/>
      <c r="B205" s="563"/>
      <c r="C205" s="563"/>
      <c r="D205" s="563" t="str">
        <f t="shared" si="100"/>
        <v>Tangga Inspeksi</v>
      </c>
      <c r="E205" s="563" t="str">
        <f t="shared" si="103"/>
        <v>OH</v>
      </c>
      <c r="F205" s="563">
        <f t="shared" si="101"/>
        <v>2.5000000000000001E-3</v>
      </c>
      <c r="G205" s="563">
        <f t="shared" si="101"/>
        <v>99000</v>
      </c>
      <c r="H205" s="563">
        <f t="shared" si="102"/>
        <v>1</v>
      </c>
      <c r="I205" s="563">
        <f t="shared" si="102"/>
        <v>30</v>
      </c>
      <c r="J205" s="563" t="str">
        <f t="shared" si="102"/>
        <v>m2</v>
      </c>
      <c r="K205" s="563">
        <f t="shared" si="98"/>
        <v>7.4999999999999997E-2</v>
      </c>
      <c r="L205" s="565">
        <f t="shared" si="99"/>
        <v>7425</v>
      </c>
    </row>
    <row r="206" spans="1:12" x14ac:dyDescent="0.25">
      <c r="A206" s="562"/>
      <c r="B206" s="563"/>
      <c r="C206" s="563"/>
      <c r="D206" s="563" t="str">
        <f t="shared" si="100"/>
        <v>Jembatan</v>
      </c>
      <c r="E206" s="563" t="str">
        <f t="shared" si="103"/>
        <v>OH</v>
      </c>
      <c r="F206" s="563">
        <f t="shared" si="101"/>
        <v>2.5000000000000001E-3</v>
      </c>
      <c r="G206" s="563">
        <f t="shared" si="101"/>
        <v>99000</v>
      </c>
      <c r="H206" s="563">
        <f t="shared" si="102"/>
        <v>1</v>
      </c>
      <c r="I206" s="563">
        <f t="shared" si="102"/>
        <v>150</v>
      </c>
      <c r="J206" s="563" t="str">
        <f t="shared" si="102"/>
        <v>m2</v>
      </c>
      <c r="K206" s="563">
        <f t="shared" si="98"/>
        <v>0.375</v>
      </c>
      <c r="L206" s="565">
        <f t="shared" si="99"/>
        <v>37125</v>
      </c>
    </row>
    <row r="207" spans="1:12" x14ac:dyDescent="0.25">
      <c r="A207" s="562"/>
      <c r="B207" s="563"/>
      <c r="C207" s="563"/>
      <c r="D207" s="563" t="str">
        <f t="shared" si="100"/>
        <v>Pintu Spillway</v>
      </c>
      <c r="E207" s="563" t="str">
        <f t="shared" si="103"/>
        <v>OH</v>
      </c>
      <c r="F207" s="563">
        <f t="shared" si="101"/>
        <v>2.5000000000000001E-3</v>
      </c>
      <c r="G207" s="563">
        <f t="shared" si="101"/>
        <v>99000</v>
      </c>
      <c r="H207" s="563">
        <f t="shared" si="102"/>
        <v>1</v>
      </c>
      <c r="I207" s="563">
        <f t="shared" si="102"/>
        <v>80</v>
      </c>
      <c r="J207" s="563" t="str">
        <f t="shared" si="102"/>
        <v>m2</v>
      </c>
      <c r="K207" s="563">
        <f t="shared" si="98"/>
        <v>0.2</v>
      </c>
      <c r="L207" s="565">
        <f t="shared" si="99"/>
        <v>19800</v>
      </c>
    </row>
    <row r="208" spans="1:12" x14ac:dyDescent="0.25">
      <c r="A208" s="562"/>
      <c r="B208" s="563"/>
      <c r="C208" s="563"/>
      <c r="D208" s="563" t="str">
        <f t="shared" si="100"/>
        <v>Mesin Penggerak</v>
      </c>
      <c r="E208" s="563" t="str">
        <f t="shared" si="103"/>
        <v>OH</v>
      </c>
      <c r="F208" s="563">
        <f t="shared" si="101"/>
        <v>2.5000000000000001E-3</v>
      </c>
      <c r="G208" s="563">
        <f t="shared" si="101"/>
        <v>99000</v>
      </c>
      <c r="H208" s="563">
        <f t="shared" si="102"/>
        <v>1</v>
      </c>
      <c r="I208" s="563">
        <f t="shared" si="102"/>
        <v>40</v>
      </c>
      <c r="J208" s="563" t="str">
        <f t="shared" si="102"/>
        <v>m2</v>
      </c>
      <c r="K208" s="563">
        <f t="shared" si="98"/>
        <v>0.1</v>
      </c>
      <c r="L208" s="565">
        <f t="shared" si="99"/>
        <v>9900</v>
      </c>
    </row>
    <row r="209" spans="1:12" x14ac:dyDescent="0.25">
      <c r="A209" s="562"/>
      <c r="B209" s="563"/>
      <c r="C209" s="563"/>
      <c r="D209" s="563" t="str">
        <f t="shared" si="100"/>
        <v>Bangunan Pelindung</v>
      </c>
      <c r="E209" s="563" t="str">
        <f t="shared" si="103"/>
        <v>OH</v>
      </c>
      <c r="F209" s="563">
        <f t="shared" si="101"/>
        <v>2.5000000000000001E-3</v>
      </c>
      <c r="G209" s="563">
        <f t="shared" si="101"/>
        <v>99000</v>
      </c>
      <c r="H209" s="563">
        <f t="shared" si="102"/>
        <v>1</v>
      </c>
      <c r="I209" s="563">
        <f t="shared" si="102"/>
        <v>100</v>
      </c>
      <c r="J209" s="563" t="str">
        <f t="shared" si="102"/>
        <v>m2</v>
      </c>
      <c r="K209" s="563">
        <f t="shared" si="98"/>
        <v>0.25</v>
      </c>
      <c r="L209" s="565">
        <f t="shared" si="99"/>
        <v>24750</v>
      </c>
    </row>
    <row r="210" spans="1:12" x14ac:dyDescent="0.25">
      <c r="A210" s="562"/>
      <c r="B210" s="563"/>
      <c r="C210" s="563"/>
      <c r="D210" s="563" t="str">
        <f t="shared" si="100"/>
        <v>Pagar Pengaman</v>
      </c>
      <c r="E210" s="563" t="str">
        <f t="shared" si="103"/>
        <v>OH</v>
      </c>
      <c r="F210" s="563">
        <f t="shared" si="101"/>
        <v>2.5000000000000001E-3</v>
      </c>
      <c r="G210" s="563">
        <f t="shared" si="101"/>
        <v>99000</v>
      </c>
      <c r="H210" s="563">
        <f t="shared" si="102"/>
        <v>1</v>
      </c>
      <c r="I210" s="563">
        <f t="shared" si="102"/>
        <v>30</v>
      </c>
      <c r="J210" s="563" t="str">
        <f t="shared" si="102"/>
        <v>m2</v>
      </c>
      <c r="K210" s="563">
        <f t="shared" si="98"/>
        <v>7.4999999999999997E-2</v>
      </c>
      <c r="L210" s="565">
        <f t="shared" si="99"/>
        <v>7425</v>
      </c>
    </row>
    <row r="211" spans="1:12" x14ac:dyDescent="0.25">
      <c r="A211" s="562"/>
      <c r="B211" s="563"/>
      <c r="C211" s="563"/>
      <c r="D211" s="563" t="str">
        <f t="shared" si="100"/>
        <v>Jembatan</v>
      </c>
      <c r="E211" s="563" t="str">
        <f t="shared" si="103"/>
        <v>OH</v>
      </c>
      <c r="F211" s="563">
        <f t="shared" si="101"/>
        <v>2.5000000000000001E-3</v>
      </c>
      <c r="G211" s="563">
        <f t="shared" si="101"/>
        <v>99000</v>
      </c>
      <c r="H211" s="563">
        <f t="shared" si="102"/>
        <v>1</v>
      </c>
      <c r="I211" s="563">
        <f t="shared" si="102"/>
        <v>100</v>
      </c>
      <c r="J211" s="563" t="str">
        <f t="shared" si="102"/>
        <v>m2</v>
      </c>
      <c r="K211" s="563">
        <f t="shared" si="98"/>
        <v>0.25</v>
      </c>
      <c r="L211" s="565">
        <f t="shared" si="99"/>
        <v>24750</v>
      </c>
    </row>
    <row r="212" spans="1:12" x14ac:dyDescent="0.25">
      <c r="A212" s="562"/>
      <c r="B212" s="563"/>
      <c r="C212" s="563"/>
      <c r="D212" s="563" t="str">
        <f t="shared" si="100"/>
        <v>Pintu Spillway</v>
      </c>
      <c r="E212" s="563" t="str">
        <f t="shared" si="103"/>
        <v>OH</v>
      </c>
      <c r="F212" s="563">
        <f t="shared" ref="F212:F223" si="104">F211</f>
        <v>2.5000000000000001E-3</v>
      </c>
      <c r="G212" s="563">
        <f t="shared" ref="G212:G223" si="105">G211</f>
        <v>99000</v>
      </c>
      <c r="H212" s="563">
        <f t="shared" si="102"/>
        <v>1</v>
      </c>
      <c r="I212" s="563">
        <f t="shared" si="102"/>
        <v>150</v>
      </c>
      <c r="J212" s="563" t="str">
        <f t="shared" si="102"/>
        <v>m2</v>
      </c>
      <c r="K212" s="563">
        <f t="shared" si="98"/>
        <v>0.375</v>
      </c>
      <c r="L212" s="565">
        <f t="shared" si="99"/>
        <v>37125</v>
      </c>
    </row>
    <row r="213" spans="1:12" x14ac:dyDescent="0.25">
      <c r="A213" s="562"/>
      <c r="B213" s="563"/>
      <c r="C213" s="563"/>
      <c r="D213" s="563" t="str">
        <f t="shared" si="100"/>
        <v>Mesin Penggerak</v>
      </c>
      <c r="E213" s="563" t="str">
        <f t="shared" si="103"/>
        <v>OH</v>
      </c>
      <c r="F213" s="563">
        <f t="shared" si="104"/>
        <v>2.5000000000000001E-3</v>
      </c>
      <c r="G213" s="563">
        <f t="shared" si="105"/>
        <v>99000</v>
      </c>
      <c r="H213" s="563">
        <f t="shared" si="102"/>
        <v>1</v>
      </c>
      <c r="I213" s="563">
        <f t="shared" si="102"/>
        <v>30</v>
      </c>
      <c r="J213" s="563" t="str">
        <f t="shared" si="102"/>
        <v>m2</v>
      </c>
      <c r="K213" s="563">
        <f t="shared" si="98"/>
        <v>7.4999999999999997E-2</v>
      </c>
      <c r="L213" s="565">
        <f t="shared" si="99"/>
        <v>7425</v>
      </c>
    </row>
    <row r="214" spans="1:12" x14ac:dyDescent="0.25">
      <c r="A214" s="562"/>
      <c r="B214" s="563"/>
      <c r="C214" s="563"/>
      <c r="D214" s="563" t="str">
        <f t="shared" si="100"/>
        <v>Bangunan Pelindung</v>
      </c>
      <c r="E214" s="563" t="str">
        <f t="shared" si="103"/>
        <v>OH</v>
      </c>
      <c r="F214" s="563">
        <f t="shared" si="104"/>
        <v>2.5000000000000001E-3</v>
      </c>
      <c r="G214" s="563">
        <f t="shared" si="105"/>
        <v>99000</v>
      </c>
      <c r="H214" s="563">
        <f t="shared" si="102"/>
        <v>1</v>
      </c>
      <c r="I214" s="563">
        <f t="shared" si="102"/>
        <v>100</v>
      </c>
      <c r="J214" s="563" t="str">
        <f t="shared" si="102"/>
        <v>m2</v>
      </c>
      <c r="K214" s="563">
        <f t="shared" si="98"/>
        <v>0.25</v>
      </c>
      <c r="L214" s="565">
        <f t="shared" si="99"/>
        <v>24750</v>
      </c>
    </row>
    <row r="215" spans="1:12" x14ac:dyDescent="0.25">
      <c r="A215" s="562"/>
      <c r="B215" s="563"/>
      <c r="C215" s="563"/>
      <c r="D215" s="563" t="str">
        <f t="shared" si="100"/>
        <v>Pagar Pengaman</v>
      </c>
      <c r="E215" s="563" t="str">
        <f t="shared" si="103"/>
        <v>OH</v>
      </c>
      <c r="F215" s="563">
        <f t="shared" si="104"/>
        <v>2.5000000000000001E-3</v>
      </c>
      <c r="G215" s="563">
        <f t="shared" si="105"/>
        <v>99000</v>
      </c>
      <c r="H215" s="563">
        <f t="shared" si="102"/>
        <v>1</v>
      </c>
      <c r="I215" s="563">
        <f t="shared" si="102"/>
        <v>30</v>
      </c>
      <c r="J215" s="563" t="str">
        <f t="shared" si="102"/>
        <v>m2</v>
      </c>
      <c r="K215" s="563">
        <f t="shared" si="98"/>
        <v>7.4999999999999997E-2</v>
      </c>
      <c r="L215" s="565">
        <f t="shared" si="99"/>
        <v>7425</v>
      </c>
    </row>
    <row r="216" spans="1:12" x14ac:dyDescent="0.25">
      <c r="A216" s="562"/>
      <c r="B216" s="563"/>
      <c r="C216" s="563"/>
      <c r="D216" s="563" t="str">
        <f t="shared" si="100"/>
        <v>Pagar Pengaman</v>
      </c>
      <c r="E216" s="563" t="str">
        <f t="shared" si="103"/>
        <v>OH</v>
      </c>
      <c r="F216" s="563">
        <f t="shared" si="104"/>
        <v>2.5000000000000001E-3</v>
      </c>
      <c r="G216" s="563">
        <f t="shared" si="105"/>
        <v>99000</v>
      </c>
      <c r="H216" s="563">
        <f t="shared" si="102"/>
        <v>1</v>
      </c>
      <c r="I216" s="563">
        <f t="shared" si="102"/>
        <v>20</v>
      </c>
      <c r="J216" s="563" t="str">
        <f t="shared" si="102"/>
        <v>m2</v>
      </c>
      <c r="K216" s="563">
        <f t="shared" si="98"/>
        <v>0.05</v>
      </c>
      <c r="L216" s="565">
        <f t="shared" si="99"/>
        <v>4950</v>
      </c>
    </row>
    <row r="217" spans="1:12" x14ac:dyDescent="0.25">
      <c r="A217" s="562"/>
      <c r="B217" s="563"/>
      <c r="C217" s="563"/>
      <c r="D217" s="563" t="str">
        <f t="shared" si="100"/>
        <v>Pagar Pengaman</v>
      </c>
      <c r="E217" s="563" t="str">
        <f t="shared" si="103"/>
        <v>OH</v>
      </c>
      <c r="F217" s="563">
        <f t="shared" si="104"/>
        <v>2.5000000000000001E-3</v>
      </c>
      <c r="G217" s="563">
        <f t="shared" si="105"/>
        <v>99000</v>
      </c>
      <c r="H217" s="563">
        <f t="shared" si="102"/>
        <v>1</v>
      </c>
      <c r="I217" s="563">
        <f t="shared" si="102"/>
        <v>20</v>
      </c>
      <c r="J217" s="563" t="str">
        <f t="shared" si="102"/>
        <v>m2</v>
      </c>
      <c r="K217" s="563">
        <f t="shared" si="98"/>
        <v>0.05</v>
      </c>
      <c r="L217" s="565">
        <f t="shared" si="99"/>
        <v>4950</v>
      </c>
    </row>
    <row r="218" spans="1:12" x14ac:dyDescent="0.25">
      <c r="A218" s="562"/>
      <c r="B218" s="563"/>
      <c r="C218" s="563"/>
      <c r="D218" s="563" t="str">
        <f t="shared" si="100"/>
        <v>V-Notch</v>
      </c>
      <c r="E218" s="563" t="str">
        <f t="shared" si="103"/>
        <v>OH</v>
      </c>
      <c r="F218" s="563">
        <f t="shared" si="104"/>
        <v>2.5000000000000001E-3</v>
      </c>
      <c r="G218" s="563">
        <f t="shared" si="105"/>
        <v>99000</v>
      </c>
      <c r="H218" s="563">
        <f t="shared" si="102"/>
        <v>1</v>
      </c>
      <c r="I218" s="563">
        <f t="shared" si="102"/>
        <v>40</v>
      </c>
      <c r="J218" s="563" t="str">
        <f t="shared" si="102"/>
        <v>m2</v>
      </c>
      <c r="K218" s="563">
        <f t="shared" si="98"/>
        <v>0.1</v>
      </c>
      <c r="L218" s="565">
        <f t="shared" si="99"/>
        <v>9900</v>
      </c>
    </row>
    <row r="219" spans="1:12" x14ac:dyDescent="0.25">
      <c r="A219" s="562"/>
      <c r="B219" s="563"/>
      <c r="C219" s="563"/>
      <c r="D219" s="563" t="str">
        <f t="shared" si="100"/>
        <v>Peilschaal</v>
      </c>
      <c r="E219" s="563" t="str">
        <f t="shared" si="103"/>
        <v>OH</v>
      </c>
      <c r="F219" s="563">
        <f t="shared" si="104"/>
        <v>2.5000000000000001E-3</v>
      </c>
      <c r="G219" s="563">
        <f t="shared" si="105"/>
        <v>99000</v>
      </c>
      <c r="H219" s="563">
        <f t="shared" si="102"/>
        <v>1</v>
      </c>
      <c r="I219" s="563">
        <f t="shared" si="102"/>
        <v>40</v>
      </c>
      <c r="J219" s="563" t="str">
        <f t="shared" si="102"/>
        <v>m2</v>
      </c>
      <c r="K219" s="563">
        <f t="shared" si="98"/>
        <v>0.1</v>
      </c>
      <c r="L219" s="565">
        <f t="shared" si="99"/>
        <v>9900</v>
      </c>
    </row>
    <row r="220" spans="1:12" x14ac:dyDescent="0.25">
      <c r="A220" s="562"/>
      <c r="B220" s="563"/>
      <c r="C220" s="563"/>
      <c r="D220" s="563" t="str">
        <f t="shared" si="100"/>
        <v>Rumah Pelindung</v>
      </c>
      <c r="E220" s="563" t="str">
        <f t="shared" si="103"/>
        <v>OH</v>
      </c>
      <c r="F220" s="563">
        <f t="shared" si="104"/>
        <v>2.5000000000000001E-3</v>
      </c>
      <c r="G220" s="563">
        <f t="shared" si="105"/>
        <v>99000</v>
      </c>
      <c r="H220" s="563">
        <f t="shared" si="102"/>
        <v>1</v>
      </c>
      <c r="I220" s="563">
        <f t="shared" si="102"/>
        <v>50</v>
      </c>
      <c r="J220" s="563" t="str">
        <f t="shared" si="102"/>
        <v>m2</v>
      </c>
      <c r="K220" s="563">
        <f t="shared" si="98"/>
        <v>0.125</v>
      </c>
      <c r="L220" s="565">
        <f t="shared" si="99"/>
        <v>12375</v>
      </c>
    </row>
    <row r="221" spans="1:12" x14ac:dyDescent="0.25">
      <c r="A221" s="562"/>
      <c r="B221" s="563"/>
      <c r="C221" s="563"/>
      <c r="D221" s="563" t="str">
        <f t="shared" si="100"/>
        <v>Pagar Pengaman</v>
      </c>
      <c r="E221" s="563" t="str">
        <f t="shared" si="103"/>
        <v>OH</v>
      </c>
      <c r="F221" s="563">
        <f t="shared" si="104"/>
        <v>2.5000000000000001E-3</v>
      </c>
      <c r="G221" s="563">
        <f t="shared" si="105"/>
        <v>99000</v>
      </c>
      <c r="H221" s="563">
        <f t="shared" si="102"/>
        <v>1</v>
      </c>
      <c r="I221" s="563">
        <f t="shared" si="102"/>
        <v>20</v>
      </c>
      <c r="J221" s="563" t="str">
        <f t="shared" si="102"/>
        <v>m2</v>
      </c>
      <c r="K221" s="563">
        <f t="shared" si="98"/>
        <v>0.05</v>
      </c>
      <c r="L221" s="565">
        <f t="shared" si="99"/>
        <v>4950</v>
      </c>
    </row>
    <row r="222" spans="1:12" x14ac:dyDescent="0.25">
      <c r="A222" s="562"/>
      <c r="B222" s="563"/>
      <c r="C222" s="563"/>
      <c r="D222" s="563" t="str">
        <f t="shared" si="100"/>
        <v>Pagar Pengaman</v>
      </c>
      <c r="E222" s="563" t="str">
        <f t="shared" si="103"/>
        <v>OH</v>
      </c>
      <c r="F222" s="563">
        <f t="shared" si="104"/>
        <v>2.5000000000000001E-3</v>
      </c>
      <c r="G222" s="563">
        <f t="shared" si="105"/>
        <v>99000</v>
      </c>
      <c r="H222" s="563">
        <f t="shared" si="102"/>
        <v>1</v>
      </c>
      <c r="I222" s="563">
        <f t="shared" si="102"/>
        <v>20</v>
      </c>
      <c r="J222" s="563" t="str">
        <f t="shared" si="102"/>
        <v>m2</v>
      </c>
      <c r="K222" s="563">
        <f t="shared" si="98"/>
        <v>0.05</v>
      </c>
      <c r="L222" s="565">
        <f t="shared" si="99"/>
        <v>4950</v>
      </c>
    </row>
    <row r="223" spans="1:12" x14ac:dyDescent="0.25">
      <c r="A223" s="562"/>
      <c r="B223" s="563"/>
      <c r="C223" s="563"/>
      <c r="D223" s="563" t="str">
        <f t="shared" si="100"/>
        <v>Tiang Lampu</v>
      </c>
      <c r="E223" s="563" t="str">
        <f t="shared" si="103"/>
        <v>OH</v>
      </c>
      <c r="F223" s="563">
        <f t="shared" si="104"/>
        <v>2.5000000000000001E-3</v>
      </c>
      <c r="G223" s="563">
        <f t="shared" si="105"/>
        <v>99000</v>
      </c>
      <c r="H223" s="563">
        <f t="shared" si="102"/>
        <v>1</v>
      </c>
      <c r="I223" s="563">
        <f t="shared" si="102"/>
        <v>40</v>
      </c>
      <c r="J223" s="563" t="str">
        <f t="shared" si="102"/>
        <v>m2</v>
      </c>
      <c r="K223" s="563">
        <f t="shared" si="98"/>
        <v>0.1</v>
      </c>
      <c r="L223" s="565">
        <f t="shared" si="99"/>
        <v>9900</v>
      </c>
    </row>
    <row r="224" spans="1:12" x14ac:dyDescent="0.25">
      <c r="A224" s="562"/>
      <c r="B224" s="563"/>
      <c r="C224" s="563" t="str">
        <f>C85</f>
        <v>Pengecatan (Tembok)</v>
      </c>
      <c r="D224" s="563" t="str">
        <f t="shared" si="100"/>
        <v>Ridge Wall</v>
      </c>
      <c r="E224" s="563" t="str">
        <f>AHSP!C350</f>
        <v>OH</v>
      </c>
      <c r="F224" s="563">
        <f>AHSP!D350</f>
        <v>3.0000000000000001E-3</v>
      </c>
      <c r="G224" s="563">
        <f>AHSP!E350</f>
        <v>99000</v>
      </c>
      <c r="H224" s="563">
        <f t="shared" ref="H224:J224" si="106">H85</f>
        <v>1</v>
      </c>
      <c r="I224" s="563">
        <f t="shared" si="106"/>
        <v>595</v>
      </c>
      <c r="J224" s="563" t="str">
        <f t="shared" si="106"/>
        <v>m2</v>
      </c>
      <c r="K224" s="563">
        <f t="shared" ref="K224:K241" si="107">I224*H224*F224</f>
        <v>1.7850000000000001</v>
      </c>
      <c r="L224" s="565">
        <f t="shared" ref="L224:L241" si="108">G224*I224*F224*H224</f>
        <v>176715</v>
      </c>
    </row>
    <row r="225" spans="1:12" x14ac:dyDescent="0.25">
      <c r="A225" s="562"/>
      <c r="B225" s="563"/>
      <c r="C225" s="563"/>
      <c r="D225" s="563" t="str">
        <f t="shared" ref="D225:J241" si="109">D86</f>
        <v>Ridge Wall</v>
      </c>
      <c r="E225" s="563" t="str">
        <f>E224</f>
        <v>OH</v>
      </c>
      <c r="F225" s="563">
        <f t="shared" ref="F225:G240" si="110">F224</f>
        <v>3.0000000000000001E-3</v>
      </c>
      <c r="G225" s="563">
        <f t="shared" si="110"/>
        <v>99000</v>
      </c>
      <c r="H225" s="563">
        <f t="shared" si="109"/>
        <v>1</v>
      </c>
      <c r="I225" s="563">
        <f t="shared" si="109"/>
        <v>300</v>
      </c>
      <c r="J225" s="563" t="str">
        <f t="shared" si="109"/>
        <v>m2</v>
      </c>
      <c r="K225" s="563">
        <f t="shared" si="107"/>
        <v>0.9</v>
      </c>
      <c r="L225" s="565">
        <f t="shared" si="108"/>
        <v>89100</v>
      </c>
    </row>
    <row r="226" spans="1:12" x14ac:dyDescent="0.25">
      <c r="A226" s="562"/>
      <c r="B226" s="563"/>
      <c r="C226" s="563"/>
      <c r="D226" s="563" t="str">
        <f t="shared" si="109"/>
        <v>Atap/Bangunan Pelindung</v>
      </c>
      <c r="E226" s="563" t="str">
        <f t="shared" ref="E226:E241" si="111">E225</f>
        <v>OH</v>
      </c>
      <c r="F226" s="563">
        <f t="shared" si="110"/>
        <v>3.0000000000000001E-3</v>
      </c>
      <c r="G226" s="563">
        <f t="shared" si="110"/>
        <v>99000</v>
      </c>
      <c r="H226" s="563">
        <f t="shared" si="109"/>
        <v>1</v>
      </c>
      <c r="I226" s="563">
        <f t="shared" si="109"/>
        <v>200</v>
      </c>
      <c r="J226" s="563" t="str">
        <f t="shared" si="109"/>
        <v>m2</v>
      </c>
      <c r="K226" s="563">
        <f t="shared" si="107"/>
        <v>0.6</v>
      </c>
      <c r="L226" s="565">
        <f t="shared" si="108"/>
        <v>59400</v>
      </c>
    </row>
    <row r="227" spans="1:12" x14ac:dyDescent="0.25">
      <c r="A227" s="562"/>
      <c r="B227" s="563"/>
      <c r="C227" s="563"/>
      <c r="D227" s="563" t="str">
        <f t="shared" si="109"/>
        <v>Bangunan Pelindung</v>
      </c>
      <c r="E227" s="563" t="str">
        <f t="shared" si="111"/>
        <v>OH</v>
      </c>
      <c r="F227" s="563">
        <f t="shared" si="110"/>
        <v>3.0000000000000001E-3</v>
      </c>
      <c r="G227" s="563">
        <f t="shared" si="110"/>
        <v>99000</v>
      </c>
      <c r="H227" s="563">
        <f t="shared" si="109"/>
        <v>1</v>
      </c>
      <c r="I227" s="563">
        <f t="shared" si="109"/>
        <v>200</v>
      </c>
      <c r="J227" s="563" t="str">
        <f t="shared" si="109"/>
        <v>m2</v>
      </c>
      <c r="K227" s="563">
        <f t="shared" si="107"/>
        <v>0.6</v>
      </c>
      <c r="L227" s="565">
        <f t="shared" si="108"/>
        <v>59400</v>
      </c>
    </row>
    <row r="228" spans="1:12" x14ac:dyDescent="0.25">
      <c r="A228" s="562"/>
      <c r="B228" s="563"/>
      <c r="C228" s="563"/>
      <c r="D228" s="563" t="str">
        <f t="shared" si="109"/>
        <v>Galerry</v>
      </c>
      <c r="E228" s="563" t="str">
        <f t="shared" si="111"/>
        <v>OH</v>
      </c>
      <c r="F228" s="563">
        <f t="shared" si="110"/>
        <v>3.0000000000000001E-3</v>
      </c>
      <c r="G228" s="563">
        <f t="shared" si="110"/>
        <v>99000</v>
      </c>
      <c r="H228" s="563">
        <f t="shared" si="109"/>
        <v>1</v>
      </c>
      <c r="I228" s="563">
        <f t="shared" si="109"/>
        <v>80</v>
      </c>
      <c r="J228" s="563" t="str">
        <f t="shared" si="109"/>
        <v>m2</v>
      </c>
      <c r="K228" s="563">
        <f t="shared" si="107"/>
        <v>0.24</v>
      </c>
      <c r="L228" s="565">
        <f t="shared" si="108"/>
        <v>23760</v>
      </c>
    </row>
    <row r="229" spans="1:12" x14ac:dyDescent="0.25">
      <c r="A229" s="562"/>
      <c r="B229" s="563"/>
      <c r="C229" s="563"/>
      <c r="D229" s="563" t="str">
        <f t="shared" si="109"/>
        <v>Jembatan</v>
      </c>
      <c r="E229" s="563" t="str">
        <f t="shared" si="111"/>
        <v>OH</v>
      </c>
      <c r="F229" s="563">
        <f t="shared" si="110"/>
        <v>3.0000000000000001E-3</v>
      </c>
      <c r="G229" s="563">
        <f t="shared" si="110"/>
        <v>99000</v>
      </c>
      <c r="H229" s="563">
        <f t="shared" si="109"/>
        <v>1</v>
      </c>
      <c r="I229" s="563">
        <f t="shared" si="109"/>
        <v>150</v>
      </c>
      <c r="J229" s="563" t="str">
        <f t="shared" si="109"/>
        <v>m2</v>
      </c>
      <c r="K229" s="563">
        <f t="shared" si="107"/>
        <v>0.45</v>
      </c>
      <c r="L229" s="565">
        <f t="shared" si="108"/>
        <v>44550</v>
      </c>
    </row>
    <row r="230" spans="1:12" x14ac:dyDescent="0.25">
      <c r="A230" s="562"/>
      <c r="B230" s="563"/>
      <c r="C230" s="563"/>
      <c r="D230" s="563" t="str">
        <f t="shared" si="109"/>
        <v>Bangunan Pelindung</v>
      </c>
      <c r="E230" s="563" t="str">
        <f t="shared" si="111"/>
        <v>OH</v>
      </c>
      <c r="F230" s="563">
        <f t="shared" si="110"/>
        <v>3.0000000000000001E-3</v>
      </c>
      <c r="G230" s="563">
        <f t="shared" si="110"/>
        <v>99000</v>
      </c>
      <c r="H230" s="563">
        <f t="shared" si="109"/>
        <v>1</v>
      </c>
      <c r="I230" s="563">
        <f t="shared" si="109"/>
        <v>80</v>
      </c>
      <c r="J230" s="563" t="str">
        <f t="shared" si="109"/>
        <v>m2</v>
      </c>
      <c r="K230" s="563">
        <f t="shared" si="107"/>
        <v>0.24</v>
      </c>
      <c r="L230" s="565">
        <f t="shared" si="108"/>
        <v>23760</v>
      </c>
    </row>
    <row r="231" spans="1:12" x14ac:dyDescent="0.25">
      <c r="A231" s="562"/>
      <c r="B231" s="563"/>
      <c r="C231" s="563"/>
      <c r="D231" s="563" t="str">
        <f t="shared" si="109"/>
        <v>Jembatan</v>
      </c>
      <c r="E231" s="563" t="str">
        <f t="shared" si="111"/>
        <v>OH</v>
      </c>
      <c r="F231" s="563">
        <f t="shared" si="110"/>
        <v>3.0000000000000001E-3</v>
      </c>
      <c r="G231" s="563">
        <f t="shared" si="110"/>
        <v>99000</v>
      </c>
      <c r="H231" s="563">
        <f t="shared" si="109"/>
        <v>1</v>
      </c>
      <c r="I231" s="563">
        <f t="shared" si="109"/>
        <v>100</v>
      </c>
      <c r="J231" s="563" t="str">
        <f t="shared" si="109"/>
        <v>m2</v>
      </c>
      <c r="K231" s="563">
        <f t="shared" si="107"/>
        <v>0.3</v>
      </c>
      <c r="L231" s="565">
        <f t="shared" si="108"/>
        <v>29700</v>
      </c>
    </row>
    <row r="232" spans="1:12" x14ac:dyDescent="0.25">
      <c r="A232" s="562"/>
      <c r="B232" s="563"/>
      <c r="C232" s="563"/>
      <c r="D232" s="563" t="str">
        <f t="shared" si="109"/>
        <v>Bangunan Pelindung</v>
      </c>
      <c r="E232" s="563" t="str">
        <f t="shared" si="111"/>
        <v>OH</v>
      </c>
      <c r="F232" s="563">
        <f t="shared" si="110"/>
        <v>3.0000000000000001E-3</v>
      </c>
      <c r="G232" s="563">
        <f t="shared" si="110"/>
        <v>99000</v>
      </c>
      <c r="H232" s="563">
        <f t="shared" si="109"/>
        <v>1</v>
      </c>
      <c r="I232" s="563">
        <f t="shared" si="109"/>
        <v>150</v>
      </c>
      <c r="J232" s="563" t="str">
        <f t="shared" si="109"/>
        <v>m2</v>
      </c>
      <c r="K232" s="563">
        <f t="shared" si="107"/>
        <v>0.45</v>
      </c>
      <c r="L232" s="565">
        <f t="shared" si="108"/>
        <v>44550</v>
      </c>
    </row>
    <row r="233" spans="1:12" x14ac:dyDescent="0.25">
      <c r="A233" s="562"/>
      <c r="B233" s="563"/>
      <c r="C233" s="563"/>
      <c r="D233" s="563" t="str">
        <f t="shared" si="109"/>
        <v>Gallery</v>
      </c>
      <c r="E233" s="563" t="str">
        <f t="shared" si="111"/>
        <v>OH</v>
      </c>
      <c r="F233" s="563">
        <f t="shared" si="110"/>
        <v>3.0000000000000001E-3</v>
      </c>
      <c r="G233" s="563">
        <f t="shared" si="110"/>
        <v>99000</v>
      </c>
      <c r="H233" s="563">
        <f t="shared" si="109"/>
        <v>1</v>
      </c>
      <c r="I233" s="563">
        <f t="shared" si="109"/>
        <v>50</v>
      </c>
      <c r="J233" s="563" t="str">
        <f t="shared" si="109"/>
        <v>m2</v>
      </c>
      <c r="K233" s="563">
        <f t="shared" si="107"/>
        <v>0.15</v>
      </c>
      <c r="L233" s="565">
        <f t="shared" si="108"/>
        <v>14850</v>
      </c>
    </row>
    <row r="234" spans="1:12" x14ac:dyDescent="0.25">
      <c r="A234" s="562"/>
      <c r="B234" s="563"/>
      <c r="C234" s="563"/>
      <c r="D234" s="563" t="str">
        <f t="shared" si="109"/>
        <v>Rumah Pelindung</v>
      </c>
      <c r="E234" s="563" t="str">
        <f t="shared" si="111"/>
        <v>OH</v>
      </c>
      <c r="F234" s="563">
        <f t="shared" si="110"/>
        <v>3.0000000000000001E-3</v>
      </c>
      <c r="G234" s="563">
        <f t="shared" si="110"/>
        <v>99000</v>
      </c>
      <c r="H234" s="563">
        <f t="shared" si="109"/>
        <v>1</v>
      </c>
      <c r="I234" s="563">
        <f t="shared" si="109"/>
        <v>80</v>
      </c>
      <c r="J234" s="563" t="str">
        <f t="shared" si="109"/>
        <v>m2</v>
      </c>
      <c r="K234" s="563">
        <f t="shared" si="107"/>
        <v>0.24</v>
      </c>
      <c r="L234" s="565">
        <f t="shared" si="108"/>
        <v>23760</v>
      </c>
    </row>
    <row r="235" spans="1:12" x14ac:dyDescent="0.25">
      <c r="A235" s="562"/>
      <c r="B235" s="563"/>
      <c r="C235" s="563"/>
      <c r="D235" s="563" t="str">
        <f t="shared" si="109"/>
        <v>Patok geser</v>
      </c>
      <c r="E235" s="563" t="str">
        <f t="shared" si="111"/>
        <v>OH</v>
      </c>
      <c r="F235" s="563">
        <f t="shared" si="110"/>
        <v>3.0000000000000001E-3</v>
      </c>
      <c r="G235" s="563">
        <f t="shared" si="110"/>
        <v>99000</v>
      </c>
      <c r="H235" s="563">
        <f t="shared" si="109"/>
        <v>1</v>
      </c>
      <c r="I235" s="563">
        <f t="shared" si="109"/>
        <v>50</v>
      </c>
      <c r="J235" s="563" t="str">
        <f t="shared" si="109"/>
        <v>m2</v>
      </c>
      <c r="K235" s="563">
        <f t="shared" si="107"/>
        <v>0.15</v>
      </c>
      <c r="L235" s="565">
        <f t="shared" si="108"/>
        <v>14850</v>
      </c>
    </row>
    <row r="236" spans="1:12" x14ac:dyDescent="0.25">
      <c r="A236" s="562"/>
      <c r="B236" s="563"/>
      <c r="C236" s="563"/>
      <c r="D236" s="563" t="str">
        <f t="shared" si="109"/>
        <v>Kantor</v>
      </c>
      <c r="E236" s="563" t="str">
        <f t="shared" si="111"/>
        <v>OH</v>
      </c>
      <c r="F236" s="563">
        <f t="shared" si="110"/>
        <v>3.0000000000000001E-3</v>
      </c>
      <c r="G236" s="563">
        <f t="shared" si="110"/>
        <v>99000</v>
      </c>
      <c r="H236" s="563">
        <f t="shared" si="109"/>
        <v>2</v>
      </c>
      <c r="I236" s="563">
        <f t="shared" si="109"/>
        <v>100</v>
      </c>
      <c r="J236" s="563" t="str">
        <f t="shared" si="109"/>
        <v>m2</v>
      </c>
      <c r="K236" s="563">
        <f t="shared" si="107"/>
        <v>0.6</v>
      </c>
      <c r="L236" s="565">
        <f t="shared" si="108"/>
        <v>59400</v>
      </c>
    </row>
    <row r="237" spans="1:12" x14ac:dyDescent="0.25">
      <c r="A237" s="562"/>
      <c r="B237" s="563"/>
      <c r="C237" s="563"/>
      <c r="D237" s="563" t="str">
        <f t="shared" si="109"/>
        <v>Jembatan</v>
      </c>
      <c r="E237" s="563" t="str">
        <f t="shared" si="111"/>
        <v>OH</v>
      </c>
      <c r="F237" s="563">
        <f t="shared" si="110"/>
        <v>3.0000000000000001E-3</v>
      </c>
      <c r="G237" s="563">
        <f t="shared" si="110"/>
        <v>99000</v>
      </c>
      <c r="H237" s="563">
        <f t="shared" si="109"/>
        <v>1</v>
      </c>
      <c r="I237" s="563">
        <f t="shared" si="109"/>
        <v>0</v>
      </c>
      <c r="J237" s="563" t="str">
        <f t="shared" si="109"/>
        <v>m2</v>
      </c>
      <c r="K237" s="563">
        <f t="shared" si="107"/>
        <v>0</v>
      </c>
      <c r="L237" s="565">
        <f t="shared" si="108"/>
        <v>0</v>
      </c>
    </row>
    <row r="238" spans="1:12" x14ac:dyDescent="0.25">
      <c r="A238" s="562"/>
      <c r="B238" s="563"/>
      <c r="C238" s="563"/>
      <c r="D238" s="563" t="str">
        <f t="shared" si="109"/>
        <v>Patok Batas tanah</v>
      </c>
      <c r="E238" s="563" t="str">
        <f t="shared" si="111"/>
        <v>OH</v>
      </c>
      <c r="F238" s="563">
        <f t="shared" si="110"/>
        <v>3.0000000000000001E-3</v>
      </c>
      <c r="G238" s="563">
        <f t="shared" si="110"/>
        <v>99000</v>
      </c>
      <c r="H238" s="563">
        <f t="shared" si="109"/>
        <v>2</v>
      </c>
      <c r="I238" s="563">
        <f t="shared" si="109"/>
        <v>0</v>
      </c>
      <c r="J238" s="563" t="str">
        <f t="shared" si="109"/>
        <v>m2</v>
      </c>
      <c r="K238" s="563">
        <f t="shared" si="107"/>
        <v>0</v>
      </c>
      <c r="L238" s="565">
        <f t="shared" si="108"/>
        <v>0</v>
      </c>
    </row>
    <row r="239" spans="1:12" x14ac:dyDescent="0.25">
      <c r="A239" s="562"/>
      <c r="B239" s="563"/>
      <c r="C239" s="563"/>
      <c r="D239" s="563" t="str">
        <f t="shared" si="109"/>
        <v xml:space="preserve">Pagar </v>
      </c>
      <c r="E239" s="563" t="str">
        <f t="shared" si="111"/>
        <v>OH</v>
      </c>
      <c r="F239" s="563">
        <f t="shared" si="110"/>
        <v>3.0000000000000001E-3</v>
      </c>
      <c r="G239" s="563">
        <f t="shared" si="110"/>
        <v>99000</v>
      </c>
      <c r="H239" s="563">
        <f t="shared" si="109"/>
        <v>3</v>
      </c>
      <c r="I239" s="563">
        <f t="shared" si="109"/>
        <v>10</v>
      </c>
      <c r="J239" s="563" t="str">
        <f t="shared" si="109"/>
        <v>m2</v>
      </c>
      <c r="K239" s="563">
        <f t="shared" si="107"/>
        <v>0.09</v>
      </c>
      <c r="L239" s="565">
        <f t="shared" si="108"/>
        <v>8910</v>
      </c>
    </row>
    <row r="240" spans="1:12" x14ac:dyDescent="0.25">
      <c r="A240" s="562"/>
      <c r="B240" s="563"/>
      <c r="C240" s="563"/>
      <c r="D240" s="563" t="str">
        <f t="shared" si="109"/>
        <v>Monumen</v>
      </c>
      <c r="E240" s="563" t="str">
        <f t="shared" si="111"/>
        <v>OH</v>
      </c>
      <c r="F240" s="563">
        <f t="shared" si="110"/>
        <v>3.0000000000000001E-3</v>
      </c>
      <c r="G240" s="563">
        <f t="shared" si="110"/>
        <v>99000</v>
      </c>
      <c r="H240" s="563">
        <f t="shared" si="109"/>
        <v>2</v>
      </c>
      <c r="I240" s="563">
        <f t="shared" si="109"/>
        <v>5</v>
      </c>
      <c r="J240" s="563" t="str">
        <f t="shared" si="109"/>
        <v>m2</v>
      </c>
      <c r="K240" s="563">
        <f t="shared" si="107"/>
        <v>0.03</v>
      </c>
      <c r="L240" s="565">
        <f t="shared" si="108"/>
        <v>2970</v>
      </c>
    </row>
    <row r="241" spans="1:14" x14ac:dyDescent="0.25">
      <c r="A241" s="562"/>
      <c r="B241" s="563"/>
      <c r="C241" s="563"/>
      <c r="D241" s="563" t="str">
        <f t="shared" si="109"/>
        <v>Bangunan Lainnya</v>
      </c>
      <c r="E241" s="563" t="str">
        <f t="shared" si="111"/>
        <v>OH</v>
      </c>
      <c r="F241" s="563">
        <f t="shared" ref="F241" si="112">F240</f>
        <v>3.0000000000000001E-3</v>
      </c>
      <c r="G241" s="563">
        <f t="shared" ref="G241" si="113">G240</f>
        <v>99000</v>
      </c>
      <c r="H241" s="563">
        <f t="shared" si="109"/>
        <v>2</v>
      </c>
      <c r="I241" s="563">
        <f t="shared" si="109"/>
        <v>0</v>
      </c>
      <c r="J241" s="563" t="str">
        <f t="shared" si="109"/>
        <v>m2</v>
      </c>
      <c r="K241" s="563">
        <f t="shared" si="107"/>
        <v>0</v>
      </c>
      <c r="L241" s="565">
        <f t="shared" si="108"/>
        <v>0</v>
      </c>
    </row>
    <row r="242" spans="1:14" x14ac:dyDescent="0.25">
      <c r="A242" s="562"/>
      <c r="B242" s="563"/>
      <c r="C242" s="563" t="str">
        <f>C104</f>
        <v>PEKERJAAN PASANGAN BATU</v>
      </c>
      <c r="D242" s="563" t="str">
        <f>D104</f>
        <v>Drainase</v>
      </c>
      <c r="E242" s="563" t="str">
        <f>AHSP!C368</f>
        <v>OH</v>
      </c>
      <c r="F242" s="563">
        <f>AHSP!D368</f>
        <v>0.27</v>
      </c>
      <c r="G242" s="563">
        <f>AHSP!E368</f>
        <v>99000</v>
      </c>
      <c r="H242" s="563">
        <f t="shared" ref="H242:J242" si="114">H104</f>
        <v>1</v>
      </c>
      <c r="I242" s="563">
        <f t="shared" si="114"/>
        <v>50</v>
      </c>
      <c r="J242" s="563" t="str">
        <f t="shared" si="114"/>
        <v>m3</v>
      </c>
      <c r="K242" s="563">
        <f t="shared" ref="K242:K249" si="115">I242*H242*F242</f>
        <v>13.5</v>
      </c>
      <c r="L242" s="565">
        <f t="shared" ref="L242:L249" si="116">G242*I242*F242*H242</f>
        <v>1336500</v>
      </c>
    </row>
    <row r="243" spans="1:14" x14ac:dyDescent="0.25">
      <c r="A243" s="562"/>
      <c r="B243" s="563"/>
      <c r="C243" s="563"/>
      <c r="D243" s="563" t="str">
        <f t="shared" ref="D243:D249" si="117">D105</f>
        <v>Drainase</v>
      </c>
      <c r="E243" s="563" t="str">
        <f>E242</f>
        <v>OH</v>
      </c>
      <c r="F243" s="563">
        <f t="shared" ref="F243:G249" si="118">F242</f>
        <v>0.27</v>
      </c>
      <c r="G243" s="563">
        <f t="shared" si="118"/>
        <v>99000</v>
      </c>
      <c r="H243" s="563">
        <f t="shared" ref="H243:J243" si="119">H105</f>
        <v>1</v>
      </c>
      <c r="I243" s="563">
        <f t="shared" si="119"/>
        <v>10</v>
      </c>
      <c r="J243" s="563" t="str">
        <f t="shared" si="119"/>
        <v>m3</v>
      </c>
      <c r="K243" s="563">
        <f t="shared" si="115"/>
        <v>2.7</v>
      </c>
      <c r="L243" s="565">
        <f t="shared" si="116"/>
        <v>267300</v>
      </c>
    </row>
    <row r="244" spans="1:14" x14ac:dyDescent="0.25">
      <c r="A244" s="562"/>
      <c r="B244" s="563"/>
      <c r="C244" s="563"/>
      <c r="D244" s="563" t="str">
        <f t="shared" si="117"/>
        <v>Drainase</v>
      </c>
      <c r="E244" s="563" t="str">
        <f t="shared" ref="E244:E249" si="120">E243</f>
        <v>OH</v>
      </c>
      <c r="F244" s="563">
        <f t="shared" si="118"/>
        <v>0.27</v>
      </c>
      <c r="G244" s="563">
        <f t="shared" si="118"/>
        <v>99000</v>
      </c>
      <c r="H244" s="563">
        <f t="shared" ref="H244:J244" si="121">H106</f>
        <v>1</v>
      </c>
      <c r="I244" s="563">
        <f t="shared" si="121"/>
        <v>10</v>
      </c>
      <c r="J244" s="563" t="str">
        <f t="shared" si="121"/>
        <v>m3</v>
      </c>
      <c r="K244" s="563">
        <f t="shared" si="115"/>
        <v>2.7</v>
      </c>
      <c r="L244" s="565">
        <f t="shared" si="116"/>
        <v>267300</v>
      </c>
    </row>
    <row r="245" spans="1:14" x14ac:dyDescent="0.25">
      <c r="A245" s="562"/>
      <c r="B245" s="563"/>
      <c r="C245" s="563"/>
      <c r="D245" s="563" t="str">
        <f t="shared" si="117"/>
        <v>Pengaman Tebing</v>
      </c>
      <c r="E245" s="563" t="str">
        <f t="shared" si="120"/>
        <v>OH</v>
      </c>
      <c r="F245" s="563">
        <f t="shared" si="118"/>
        <v>0.27</v>
      </c>
      <c r="G245" s="563">
        <f t="shared" si="118"/>
        <v>99000</v>
      </c>
      <c r="H245" s="563">
        <f t="shared" ref="H245:J245" si="122">H107</f>
        <v>1</v>
      </c>
      <c r="I245" s="563">
        <f t="shared" si="122"/>
        <v>15</v>
      </c>
      <c r="J245" s="563" t="str">
        <f t="shared" si="122"/>
        <v>m3</v>
      </c>
      <c r="K245" s="563">
        <f t="shared" si="115"/>
        <v>4.0500000000000007</v>
      </c>
      <c r="L245" s="565">
        <f t="shared" si="116"/>
        <v>400950</v>
      </c>
    </row>
    <row r="246" spans="1:14" x14ac:dyDescent="0.25">
      <c r="A246" s="562"/>
      <c r="B246" s="563"/>
      <c r="C246" s="563"/>
      <c r="D246" s="563" t="str">
        <f t="shared" si="117"/>
        <v>Drainase</v>
      </c>
      <c r="E246" s="563" t="str">
        <f t="shared" si="120"/>
        <v>OH</v>
      </c>
      <c r="F246" s="563">
        <f t="shared" si="118"/>
        <v>0.27</v>
      </c>
      <c r="G246" s="563">
        <f t="shared" si="118"/>
        <v>99000</v>
      </c>
      <c r="H246" s="563">
        <f t="shared" ref="H246:J246" si="123">H108</f>
        <v>1</v>
      </c>
      <c r="I246" s="563">
        <f t="shared" si="123"/>
        <v>20</v>
      </c>
      <c r="J246" s="563" t="str">
        <f t="shared" si="123"/>
        <v>m3</v>
      </c>
      <c r="K246" s="563">
        <f t="shared" si="115"/>
        <v>5.4</v>
      </c>
      <c r="L246" s="565">
        <f t="shared" si="116"/>
        <v>534600</v>
      </c>
    </row>
    <row r="247" spans="1:14" x14ac:dyDescent="0.25">
      <c r="A247" s="562"/>
      <c r="B247" s="563"/>
      <c r="C247" s="563"/>
      <c r="D247" s="563" t="str">
        <f t="shared" si="117"/>
        <v>Pengaman Tebing</v>
      </c>
      <c r="E247" s="563" t="str">
        <f t="shared" si="120"/>
        <v>OH</v>
      </c>
      <c r="F247" s="563">
        <f t="shared" si="118"/>
        <v>0.27</v>
      </c>
      <c r="G247" s="563">
        <f t="shared" si="118"/>
        <v>99000</v>
      </c>
      <c r="H247" s="563">
        <f t="shared" ref="H247:J247" si="124">H109</f>
        <v>1</v>
      </c>
      <c r="I247" s="563">
        <f t="shared" si="124"/>
        <v>50</v>
      </c>
      <c r="J247" s="563" t="str">
        <f t="shared" si="124"/>
        <v>m3</v>
      </c>
      <c r="K247" s="563">
        <f t="shared" si="115"/>
        <v>13.5</v>
      </c>
      <c r="L247" s="565">
        <f t="shared" si="116"/>
        <v>1336500</v>
      </c>
    </row>
    <row r="248" spans="1:14" x14ac:dyDescent="0.25">
      <c r="A248" s="562"/>
      <c r="B248" s="563"/>
      <c r="C248" s="563"/>
      <c r="D248" s="563" t="str">
        <f t="shared" si="117"/>
        <v>Drainase</v>
      </c>
      <c r="E248" s="563" t="str">
        <f t="shared" si="120"/>
        <v>OH</v>
      </c>
      <c r="F248" s="563">
        <f t="shared" si="118"/>
        <v>0.27</v>
      </c>
      <c r="G248" s="563">
        <f t="shared" si="118"/>
        <v>99000</v>
      </c>
      <c r="H248" s="563">
        <f t="shared" ref="H248:J248" si="125">H110</f>
        <v>1</v>
      </c>
      <c r="I248" s="563">
        <f t="shared" si="125"/>
        <v>10</v>
      </c>
      <c r="J248" s="563" t="str">
        <f t="shared" si="125"/>
        <v>m3</v>
      </c>
      <c r="K248" s="563">
        <f t="shared" si="115"/>
        <v>2.7</v>
      </c>
      <c r="L248" s="565">
        <f t="shared" si="116"/>
        <v>267300</v>
      </c>
    </row>
    <row r="249" spans="1:14" x14ac:dyDescent="0.25">
      <c r="A249" s="562"/>
      <c r="B249" s="563"/>
      <c r="C249" s="563"/>
      <c r="D249" s="563" t="str">
        <f t="shared" si="117"/>
        <v>Pengaman Tebing</v>
      </c>
      <c r="E249" s="563" t="str">
        <f t="shared" si="120"/>
        <v>OH</v>
      </c>
      <c r="F249" s="563">
        <f t="shared" si="118"/>
        <v>0.27</v>
      </c>
      <c r="G249" s="563">
        <f t="shared" si="118"/>
        <v>99000</v>
      </c>
      <c r="H249" s="563">
        <f t="shared" ref="H249:J249" si="126">H111</f>
        <v>1</v>
      </c>
      <c r="I249" s="563">
        <f t="shared" si="126"/>
        <v>20</v>
      </c>
      <c r="J249" s="563" t="str">
        <f t="shared" si="126"/>
        <v>m3</v>
      </c>
      <c r="K249" s="563">
        <f t="shared" si="115"/>
        <v>5.4</v>
      </c>
      <c r="L249" s="565">
        <f t="shared" si="116"/>
        <v>534600</v>
      </c>
    </row>
    <row r="250" spans="1:14" x14ac:dyDescent="0.25">
      <c r="A250" s="571"/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9"/>
    </row>
    <row r="251" spans="1:14" x14ac:dyDescent="0.25">
      <c r="A251" s="573"/>
      <c r="B251" s="574"/>
      <c r="C251" s="574"/>
      <c r="D251" s="574"/>
      <c r="E251" s="574"/>
      <c r="F251" s="574"/>
      <c r="G251" s="574"/>
      <c r="H251" s="574"/>
      <c r="I251" s="574"/>
      <c r="J251" s="574"/>
      <c r="K251" s="588">
        <f>SUM(K252:K306)</f>
        <v>735.05</v>
      </c>
      <c r="L251" s="577"/>
      <c r="N251" s="561"/>
    </row>
    <row r="252" spans="1:14" x14ac:dyDescent="0.25">
      <c r="A252" s="562">
        <v>7</v>
      </c>
      <c r="B252" s="563" t="str">
        <f>AHSP!B329</f>
        <v>Tukang Cat</v>
      </c>
      <c r="C252" s="563" t="str">
        <f>C56</f>
        <v>Pengecatan (Besi)</v>
      </c>
      <c r="D252" s="563" t="str">
        <f>D56</f>
        <v>Pagar Pengaman</v>
      </c>
      <c r="E252" s="563" t="str">
        <f>AHSP!C329</f>
        <v>OH</v>
      </c>
      <c r="F252" s="563">
        <f>AHSP!D329</f>
        <v>0.2</v>
      </c>
      <c r="G252" s="563">
        <f>AHSP!E329</f>
        <v>60000</v>
      </c>
      <c r="H252" s="563">
        <f t="shared" ref="H252:J280" si="127">H56</f>
        <v>1</v>
      </c>
      <c r="I252" s="563">
        <f t="shared" si="127"/>
        <v>595</v>
      </c>
      <c r="J252" s="563" t="str">
        <f t="shared" si="127"/>
        <v>m2</v>
      </c>
      <c r="K252" s="563">
        <f t="shared" ref="K252:K280" si="128">I252*H252*F252</f>
        <v>119</v>
      </c>
      <c r="L252" s="565">
        <f t="shared" ref="L252:L280" si="129">G252*I252*F252*H252</f>
        <v>7140000</v>
      </c>
    </row>
    <row r="253" spans="1:14" x14ac:dyDescent="0.25">
      <c r="A253" s="562"/>
      <c r="B253" s="563"/>
      <c r="C253" s="563"/>
      <c r="D253" s="563" t="str">
        <f t="shared" ref="D253:D280" si="130">D57</f>
        <v>Pagar Pengaman</v>
      </c>
      <c r="E253" s="563" t="str">
        <f>E252</f>
        <v>OH</v>
      </c>
      <c r="F253" s="563">
        <f t="shared" ref="F253:G268" si="131">F252</f>
        <v>0.2</v>
      </c>
      <c r="G253" s="563">
        <f t="shared" si="131"/>
        <v>60000</v>
      </c>
      <c r="H253" s="563">
        <f t="shared" si="127"/>
        <v>1</v>
      </c>
      <c r="I253" s="563">
        <f t="shared" si="127"/>
        <v>20</v>
      </c>
      <c r="J253" s="563" t="str">
        <f t="shared" si="127"/>
        <v>m2</v>
      </c>
      <c r="K253" s="563">
        <f t="shared" si="128"/>
        <v>4</v>
      </c>
      <c r="L253" s="565">
        <f t="shared" si="129"/>
        <v>240000</v>
      </c>
    </row>
    <row r="254" spans="1:14" x14ac:dyDescent="0.25">
      <c r="A254" s="562"/>
      <c r="B254" s="563"/>
      <c r="C254" s="563"/>
      <c r="D254" s="563" t="str">
        <f t="shared" si="130"/>
        <v>Pintu Intake</v>
      </c>
      <c r="E254" s="563" t="str">
        <f t="shared" ref="E254:E280" si="132">E253</f>
        <v>OH</v>
      </c>
      <c r="F254" s="563">
        <f t="shared" si="131"/>
        <v>0.2</v>
      </c>
      <c r="G254" s="563">
        <f t="shared" si="131"/>
        <v>60000</v>
      </c>
      <c r="H254" s="563">
        <f t="shared" si="127"/>
        <v>1</v>
      </c>
      <c r="I254" s="563">
        <f t="shared" si="127"/>
        <v>100</v>
      </c>
      <c r="J254" s="563" t="str">
        <f t="shared" si="127"/>
        <v>m2</v>
      </c>
      <c r="K254" s="563">
        <f t="shared" si="128"/>
        <v>20</v>
      </c>
      <c r="L254" s="565">
        <f t="shared" si="129"/>
        <v>1200000</v>
      </c>
    </row>
    <row r="255" spans="1:14" x14ac:dyDescent="0.25">
      <c r="A255" s="562"/>
      <c r="B255" s="563"/>
      <c r="C255" s="563"/>
      <c r="D255" s="563" t="str">
        <f t="shared" si="130"/>
        <v>Genset/Mesin Penggerak</v>
      </c>
      <c r="E255" s="563" t="str">
        <f t="shared" si="132"/>
        <v>OH</v>
      </c>
      <c r="F255" s="563">
        <f t="shared" si="131"/>
        <v>0.2</v>
      </c>
      <c r="G255" s="563">
        <f t="shared" si="131"/>
        <v>60000</v>
      </c>
      <c r="H255" s="563">
        <f t="shared" si="127"/>
        <v>1</v>
      </c>
      <c r="I255" s="563">
        <f t="shared" si="127"/>
        <v>50</v>
      </c>
      <c r="J255" s="563" t="str">
        <f t="shared" si="127"/>
        <v>m2</v>
      </c>
      <c r="K255" s="563">
        <f t="shared" si="128"/>
        <v>10</v>
      </c>
      <c r="L255" s="565">
        <f t="shared" si="129"/>
        <v>600000</v>
      </c>
    </row>
    <row r="256" spans="1:14" x14ac:dyDescent="0.25">
      <c r="A256" s="562"/>
      <c r="B256" s="563"/>
      <c r="C256" s="563"/>
      <c r="D256" s="563" t="str">
        <f t="shared" si="130"/>
        <v>Atap/Bangunan Pelindung</v>
      </c>
      <c r="E256" s="563" t="str">
        <f t="shared" si="132"/>
        <v>OH</v>
      </c>
      <c r="F256" s="563">
        <f t="shared" si="131"/>
        <v>0.2</v>
      </c>
      <c r="G256" s="563">
        <f t="shared" si="131"/>
        <v>60000</v>
      </c>
      <c r="H256" s="563">
        <f t="shared" si="127"/>
        <v>1</v>
      </c>
      <c r="I256" s="563">
        <f t="shared" si="127"/>
        <v>50</v>
      </c>
      <c r="J256" s="563" t="str">
        <f t="shared" si="127"/>
        <v>m2</v>
      </c>
      <c r="K256" s="563">
        <f t="shared" si="128"/>
        <v>10</v>
      </c>
      <c r="L256" s="565">
        <f t="shared" si="129"/>
        <v>600000</v>
      </c>
    </row>
    <row r="257" spans="1:12" x14ac:dyDescent="0.25">
      <c r="A257" s="562"/>
      <c r="B257" s="563"/>
      <c r="C257" s="563"/>
      <c r="D257" s="563" t="str">
        <f t="shared" si="130"/>
        <v>Tangga Inspeksi</v>
      </c>
      <c r="E257" s="563" t="str">
        <f t="shared" si="132"/>
        <v>OH</v>
      </c>
      <c r="F257" s="563">
        <f t="shared" si="131"/>
        <v>0.2</v>
      </c>
      <c r="G257" s="563">
        <f t="shared" si="131"/>
        <v>60000</v>
      </c>
      <c r="H257" s="563">
        <f t="shared" si="127"/>
        <v>1</v>
      </c>
      <c r="I257" s="563">
        <f t="shared" si="127"/>
        <v>150</v>
      </c>
      <c r="J257" s="563" t="str">
        <f t="shared" si="127"/>
        <v>m2</v>
      </c>
      <c r="K257" s="563">
        <f t="shared" si="128"/>
        <v>30</v>
      </c>
      <c r="L257" s="565">
        <f t="shared" si="129"/>
        <v>1800000</v>
      </c>
    </row>
    <row r="258" spans="1:12" x14ac:dyDescent="0.25">
      <c r="A258" s="562"/>
      <c r="B258" s="563"/>
      <c r="C258" s="563"/>
      <c r="D258" s="563" t="str">
        <f t="shared" si="130"/>
        <v>Jembatan Intake</v>
      </c>
      <c r="E258" s="563" t="str">
        <f t="shared" si="132"/>
        <v>OH</v>
      </c>
      <c r="F258" s="563">
        <f t="shared" si="131"/>
        <v>0.2</v>
      </c>
      <c r="G258" s="563">
        <f t="shared" si="131"/>
        <v>60000</v>
      </c>
      <c r="H258" s="563">
        <f t="shared" si="127"/>
        <v>1</v>
      </c>
      <c r="I258" s="563">
        <f t="shared" si="127"/>
        <v>30</v>
      </c>
      <c r="J258" s="563" t="str">
        <f t="shared" si="127"/>
        <v>m2</v>
      </c>
      <c r="K258" s="563">
        <f t="shared" si="128"/>
        <v>6</v>
      </c>
      <c r="L258" s="565">
        <f t="shared" si="129"/>
        <v>360000</v>
      </c>
    </row>
    <row r="259" spans="1:12" x14ac:dyDescent="0.25">
      <c r="A259" s="562"/>
      <c r="B259" s="563"/>
      <c r="C259" s="563"/>
      <c r="D259" s="563" t="str">
        <f t="shared" si="130"/>
        <v>Pagar Pengaman</v>
      </c>
      <c r="E259" s="563" t="str">
        <f t="shared" si="132"/>
        <v>OH</v>
      </c>
      <c r="F259" s="563">
        <f t="shared" si="131"/>
        <v>0.2</v>
      </c>
      <c r="G259" s="563">
        <f t="shared" si="131"/>
        <v>60000</v>
      </c>
      <c r="H259" s="563">
        <f t="shared" si="127"/>
        <v>1</v>
      </c>
      <c r="I259" s="563">
        <f t="shared" si="127"/>
        <v>100</v>
      </c>
      <c r="J259" s="563" t="str">
        <f t="shared" si="127"/>
        <v>m2</v>
      </c>
      <c r="K259" s="563">
        <f t="shared" si="128"/>
        <v>20</v>
      </c>
      <c r="L259" s="565">
        <f t="shared" si="129"/>
        <v>1200000</v>
      </c>
    </row>
    <row r="260" spans="1:12" x14ac:dyDescent="0.25">
      <c r="A260" s="562"/>
      <c r="B260" s="563"/>
      <c r="C260" s="563"/>
      <c r="D260" s="563" t="str">
        <f t="shared" si="130"/>
        <v>Stoplog</v>
      </c>
      <c r="E260" s="563" t="str">
        <f t="shared" si="132"/>
        <v>OH</v>
      </c>
      <c r="F260" s="563">
        <f t="shared" si="131"/>
        <v>0.2</v>
      </c>
      <c r="G260" s="563">
        <f t="shared" si="131"/>
        <v>60000</v>
      </c>
      <c r="H260" s="563">
        <f t="shared" si="127"/>
        <v>1</v>
      </c>
      <c r="I260" s="563">
        <f t="shared" si="127"/>
        <v>30</v>
      </c>
      <c r="J260" s="563" t="str">
        <f t="shared" si="127"/>
        <v>m2</v>
      </c>
      <c r="K260" s="563">
        <f t="shared" si="128"/>
        <v>6</v>
      </c>
      <c r="L260" s="565">
        <f t="shared" si="129"/>
        <v>360000</v>
      </c>
    </row>
    <row r="261" spans="1:12" x14ac:dyDescent="0.25">
      <c r="A261" s="562"/>
      <c r="B261" s="563"/>
      <c r="C261" s="563"/>
      <c r="D261" s="563" t="str">
        <f t="shared" si="130"/>
        <v>Pipa Pesat</v>
      </c>
      <c r="E261" s="563" t="str">
        <f t="shared" si="132"/>
        <v>OH</v>
      </c>
      <c r="F261" s="563">
        <f t="shared" si="131"/>
        <v>0.2</v>
      </c>
      <c r="G261" s="563">
        <f t="shared" si="131"/>
        <v>60000</v>
      </c>
      <c r="H261" s="563">
        <f t="shared" si="127"/>
        <v>1</v>
      </c>
      <c r="I261" s="563">
        <f t="shared" si="127"/>
        <v>150</v>
      </c>
      <c r="J261" s="563" t="str">
        <f t="shared" si="127"/>
        <v>m2</v>
      </c>
      <c r="K261" s="563">
        <f t="shared" si="128"/>
        <v>30</v>
      </c>
      <c r="L261" s="565">
        <f t="shared" si="129"/>
        <v>1800000</v>
      </c>
    </row>
    <row r="262" spans="1:12" x14ac:dyDescent="0.25">
      <c r="A262" s="562"/>
      <c r="B262" s="563"/>
      <c r="C262" s="563"/>
      <c r="D262" s="563" t="str">
        <f t="shared" si="130"/>
        <v>Tangga Inspeksi</v>
      </c>
      <c r="E262" s="563" t="str">
        <f t="shared" si="132"/>
        <v>OH</v>
      </c>
      <c r="F262" s="563">
        <f t="shared" si="131"/>
        <v>0.2</v>
      </c>
      <c r="G262" s="563">
        <f t="shared" si="131"/>
        <v>60000</v>
      </c>
      <c r="H262" s="563">
        <f t="shared" si="127"/>
        <v>1</v>
      </c>
      <c r="I262" s="563">
        <f t="shared" si="127"/>
        <v>30</v>
      </c>
      <c r="J262" s="563" t="str">
        <f t="shared" si="127"/>
        <v>m2</v>
      </c>
      <c r="K262" s="563">
        <f t="shared" si="128"/>
        <v>6</v>
      </c>
      <c r="L262" s="565">
        <f t="shared" si="129"/>
        <v>360000</v>
      </c>
    </row>
    <row r="263" spans="1:12" x14ac:dyDescent="0.25">
      <c r="A263" s="562"/>
      <c r="B263" s="563"/>
      <c r="C263" s="563"/>
      <c r="D263" s="563" t="str">
        <f t="shared" si="130"/>
        <v>Jembatan</v>
      </c>
      <c r="E263" s="563" t="str">
        <f t="shared" si="132"/>
        <v>OH</v>
      </c>
      <c r="F263" s="563">
        <f t="shared" si="131"/>
        <v>0.2</v>
      </c>
      <c r="G263" s="563">
        <f t="shared" si="131"/>
        <v>60000</v>
      </c>
      <c r="H263" s="563">
        <f t="shared" si="127"/>
        <v>1</v>
      </c>
      <c r="I263" s="563">
        <f t="shared" si="127"/>
        <v>150</v>
      </c>
      <c r="J263" s="563" t="str">
        <f t="shared" si="127"/>
        <v>m2</v>
      </c>
      <c r="K263" s="563">
        <f t="shared" si="128"/>
        <v>30</v>
      </c>
      <c r="L263" s="565">
        <f t="shared" si="129"/>
        <v>1800000</v>
      </c>
    </row>
    <row r="264" spans="1:12" x14ac:dyDescent="0.25">
      <c r="A264" s="562"/>
      <c r="B264" s="563"/>
      <c r="C264" s="563"/>
      <c r="D264" s="563" t="str">
        <f t="shared" si="130"/>
        <v>Pintu Spillway</v>
      </c>
      <c r="E264" s="563" t="str">
        <f t="shared" si="132"/>
        <v>OH</v>
      </c>
      <c r="F264" s="563">
        <f t="shared" si="131"/>
        <v>0.2</v>
      </c>
      <c r="G264" s="563">
        <f t="shared" si="131"/>
        <v>60000</v>
      </c>
      <c r="H264" s="563">
        <f t="shared" si="127"/>
        <v>1</v>
      </c>
      <c r="I264" s="563">
        <f t="shared" si="127"/>
        <v>80</v>
      </c>
      <c r="J264" s="563" t="str">
        <f t="shared" si="127"/>
        <v>m2</v>
      </c>
      <c r="K264" s="563">
        <f t="shared" si="128"/>
        <v>16</v>
      </c>
      <c r="L264" s="565">
        <f t="shared" si="129"/>
        <v>960000</v>
      </c>
    </row>
    <row r="265" spans="1:12" x14ac:dyDescent="0.25">
      <c r="A265" s="562"/>
      <c r="B265" s="563"/>
      <c r="C265" s="563"/>
      <c r="D265" s="563" t="str">
        <f t="shared" si="130"/>
        <v>Mesin Penggerak</v>
      </c>
      <c r="E265" s="563" t="str">
        <f t="shared" si="132"/>
        <v>OH</v>
      </c>
      <c r="F265" s="563">
        <f t="shared" si="131"/>
        <v>0.2</v>
      </c>
      <c r="G265" s="563">
        <f t="shared" si="131"/>
        <v>60000</v>
      </c>
      <c r="H265" s="563">
        <f t="shared" si="127"/>
        <v>1</v>
      </c>
      <c r="I265" s="563">
        <f t="shared" si="127"/>
        <v>40</v>
      </c>
      <c r="J265" s="563" t="str">
        <f t="shared" si="127"/>
        <v>m2</v>
      </c>
      <c r="K265" s="563">
        <f t="shared" si="128"/>
        <v>8</v>
      </c>
      <c r="L265" s="565">
        <f t="shared" si="129"/>
        <v>480000</v>
      </c>
    </row>
    <row r="266" spans="1:12" x14ac:dyDescent="0.25">
      <c r="A266" s="562"/>
      <c r="B266" s="563"/>
      <c r="C266" s="563"/>
      <c r="D266" s="563" t="str">
        <f t="shared" si="130"/>
        <v>Bangunan Pelindung</v>
      </c>
      <c r="E266" s="563" t="str">
        <f t="shared" si="132"/>
        <v>OH</v>
      </c>
      <c r="F266" s="563">
        <f t="shared" si="131"/>
        <v>0.2</v>
      </c>
      <c r="G266" s="563">
        <f t="shared" si="131"/>
        <v>60000</v>
      </c>
      <c r="H266" s="563">
        <f t="shared" si="127"/>
        <v>1</v>
      </c>
      <c r="I266" s="563">
        <f t="shared" si="127"/>
        <v>100</v>
      </c>
      <c r="J266" s="563" t="str">
        <f t="shared" si="127"/>
        <v>m2</v>
      </c>
      <c r="K266" s="563">
        <f t="shared" si="128"/>
        <v>20</v>
      </c>
      <c r="L266" s="565">
        <f t="shared" si="129"/>
        <v>1200000</v>
      </c>
    </row>
    <row r="267" spans="1:12" x14ac:dyDescent="0.25">
      <c r="A267" s="562"/>
      <c r="B267" s="563"/>
      <c r="C267" s="563"/>
      <c r="D267" s="563" t="str">
        <f t="shared" si="130"/>
        <v>Pagar Pengaman</v>
      </c>
      <c r="E267" s="563" t="str">
        <f t="shared" si="132"/>
        <v>OH</v>
      </c>
      <c r="F267" s="563">
        <f t="shared" si="131"/>
        <v>0.2</v>
      </c>
      <c r="G267" s="563">
        <f t="shared" si="131"/>
        <v>60000</v>
      </c>
      <c r="H267" s="563">
        <f t="shared" si="127"/>
        <v>1</v>
      </c>
      <c r="I267" s="563">
        <f t="shared" si="127"/>
        <v>30</v>
      </c>
      <c r="J267" s="563" t="str">
        <f t="shared" si="127"/>
        <v>m2</v>
      </c>
      <c r="K267" s="563">
        <f t="shared" si="128"/>
        <v>6</v>
      </c>
      <c r="L267" s="565">
        <f t="shared" si="129"/>
        <v>360000</v>
      </c>
    </row>
    <row r="268" spans="1:12" x14ac:dyDescent="0.25">
      <c r="A268" s="562"/>
      <c r="B268" s="563"/>
      <c r="C268" s="563"/>
      <c r="D268" s="563" t="str">
        <f t="shared" si="130"/>
        <v>Jembatan</v>
      </c>
      <c r="E268" s="563" t="str">
        <f t="shared" si="132"/>
        <v>OH</v>
      </c>
      <c r="F268" s="563">
        <f t="shared" si="131"/>
        <v>0.2</v>
      </c>
      <c r="G268" s="563">
        <f t="shared" si="131"/>
        <v>60000</v>
      </c>
      <c r="H268" s="563">
        <f t="shared" si="127"/>
        <v>1</v>
      </c>
      <c r="I268" s="563">
        <f t="shared" si="127"/>
        <v>100</v>
      </c>
      <c r="J268" s="563" t="str">
        <f t="shared" si="127"/>
        <v>m2</v>
      </c>
      <c r="K268" s="563">
        <f t="shared" si="128"/>
        <v>20</v>
      </c>
      <c r="L268" s="565">
        <f t="shared" si="129"/>
        <v>1200000</v>
      </c>
    </row>
    <row r="269" spans="1:12" x14ac:dyDescent="0.25">
      <c r="A269" s="562"/>
      <c r="B269" s="563"/>
      <c r="C269" s="563"/>
      <c r="D269" s="563" t="str">
        <f t="shared" si="130"/>
        <v>Pintu Spillway</v>
      </c>
      <c r="E269" s="563" t="str">
        <f t="shared" si="132"/>
        <v>OH</v>
      </c>
      <c r="F269" s="563">
        <f t="shared" ref="F269:F280" si="133">F268</f>
        <v>0.2</v>
      </c>
      <c r="G269" s="563">
        <f t="shared" ref="G269:G280" si="134">G268</f>
        <v>60000</v>
      </c>
      <c r="H269" s="563">
        <f t="shared" si="127"/>
        <v>1</v>
      </c>
      <c r="I269" s="563">
        <f t="shared" si="127"/>
        <v>150</v>
      </c>
      <c r="J269" s="563" t="str">
        <f t="shared" si="127"/>
        <v>m2</v>
      </c>
      <c r="K269" s="563">
        <f t="shared" si="128"/>
        <v>30</v>
      </c>
      <c r="L269" s="565">
        <f t="shared" si="129"/>
        <v>1800000</v>
      </c>
    </row>
    <row r="270" spans="1:12" x14ac:dyDescent="0.25">
      <c r="A270" s="562"/>
      <c r="B270" s="563"/>
      <c r="C270" s="563"/>
      <c r="D270" s="563" t="str">
        <f t="shared" si="130"/>
        <v>Mesin Penggerak</v>
      </c>
      <c r="E270" s="563" t="str">
        <f t="shared" si="132"/>
        <v>OH</v>
      </c>
      <c r="F270" s="563">
        <f t="shared" si="133"/>
        <v>0.2</v>
      </c>
      <c r="G270" s="563">
        <f t="shared" si="134"/>
        <v>60000</v>
      </c>
      <c r="H270" s="563">
        <f t="shared" si="127"/>
        <v>1</v>
      </c>
      <c r="I270" s="563">
        <f t="shared" si="127"/>
        <v>30</v>
      </c>
      <c r="J270" s="563" t="str">
        <f t="shared" si="127"/>
        <v>m2</v>
      </c>
      <c r="K270" s="563">
        <f t="shared" si="128"/>
        <v>6</v>
      </c>
      <c r="L270" s="565">
        <f t="shared" si="129"/>
        <v>360000</v>
      </c>
    </row>
    <row r="271" spans="1:12" x14ac:dyDescent="0.25">
      <c r="A271" s="562"/>
      <c r="B271" s="563"/>
      <c r="C271" s="563"/>
      <c r="D271" s="563" t="str">
        <f t="shared" si="130"/>
        <v>Bangunan Pelindung</v>
      </c>
      <c r="E271" s="563" t="str">
        <f t="shared" si="132"/>
        <v>OH</v>
      </c>
      <c r="F271" s="563">
        <f t="shared" si="133"/>
        <v>0.2</v>
      </c>
      <c r="G271" s="563">
        <f t="shared" si="134"/>
        <v>60000</v>
      </c>
      <c r="H271" s="563">
        <f t="shared" si="127"/>
        <v>1</v>
      </c>
      <c r="I271" s="563">
        <f t="shared" si="127"/>
        <v>100</v>
      </c>
      <c r="J271" s="563" t="str">
        <f t="shared" si="127"/>
        <v>m2</v>
      </c>
      <c r="K271" s="563">
        <f t="shared" si="128"/>
        <v>20</v>
      </c>
      <c r="L271" s="565">
        <f t="shared" si="129"/>
        <v>1200000</v>
      </c>
    </row>
    <row r="272" spans="1:12" x14ac:dyDescent="0.25">
      <c r="A272" s="562"/>
      <c r="B272" s="563"/>
      <c r="C272" s="563"/>
      <c r="D272" s="563" t="str">
        <f t="shared" si="130"/>
        <v>Pagar Pengaman</v>
      </c>
      <c r="E272" s="563" t="str">
        <f t="shared" si="132"/>
        <v>OH</v>
      </c>
      <c r="F272" s="563">
        <f t="shared" si="133"/>
        <v>0.2</v>
      </c>
      <c r="G272" s="563">
        <f t="shared" si="134"/>
        <v>60000</v>
      </c>
      <c r="H272" s="563">
        <f t="shared" si="127"/>
        <v>1</v>
      </c>
      <c r="I272" s="563">
        <f t="shared" si="127"/>
        <v>30</v>
      </c>
      <c r="J272" s="563" t="str">
        <f t="shared" si="127"/>
        <v>m2</v>
      </c>
      <c r="K272" s="563">
        <f t="shared" si="128"/>
        <v>6</v>
      </c>
      <c r="L272" s="565">
        <f t="shared" si="129"/>
        <v>360000</v>
      </c>
    </row>
    <row r="273" spans="1:12" x14ac:dyDescent="0.25">
      <c r="A273" s="562"/>
      <c r="B273" s="563"/>
      <c r="C273" s="563"/>
      <c r="D273" s="563" t="str">
        <f t="shared" si="130"/>
        <v>Pagar Pengaman</v>
      </c>
      <c r="E273" s="563" t="str">
        <f t="shared" si="132"/>
        <v>OH</v>
      </c>
      <c r="F273" s="563">
        <f t="shared" si="133"/>
        <v>0.2</v>
      </c>
      <c r="G273" s="563">
        <f t="shared" si="134"/>
        <v>60000</v>
      </c>
      <c r="H273" s="563">
        <f t="shared" si="127"/>
        <v>1</v>
      </c>
      <c r="I273" s="563">
        <f t="shared" si="127"/>
        <v>20</v>
      </c>
      <c r="J273" s="563" t="str">
        <f t="shared" si="127"/>
        <v>m2</v>
      </c>
      <c r="K273" s="563">
        <f t="shared" si="128"/>
        <v>4</v>
      </c>
      <c r="L273" s="565">
        <f t="shared" si="129"/>
        <v>240000</v>
      </c>
    </row>
    <row r="274" spans="1:12" x14ac:dyDescent="0.25">
      <c r="A274" s="562"/>
      <c r="B274" s="563"/>
      <c r="C274" s="563"/>
      <c r="D274" s="563" t="str">
        <f t="shared" si="130"/>
        <v>Pagar Pengaman</v>
      </c>
      <c r="E274" s="563" t="str">
        <f t="shared" si="132"/>
        <v>OH</v>
      </c>
      <c r="F274" s="563">
        <f t="shared" si="133"/>
        <v>0.2</v>
      </c>
      <c r="G274" s="563">
        <f t="shared" si="134"/>
        <v>60000</v>
      </c>
      <c r="H274" s="563">
        <f t="shared" si="127"/>
        <v>1</v>
      </c>
      <c r="I274" s="563">
        <f t="shared" si="127"/>
        <v>20</v>
      </c>
      <c r="J274" s="563" t="str">
        <f t="shared" si="127"/>
        <v>m2</v>
      </c>
      <c r="K274" s="563">
        <f t="shared" si="128"/>
        <v>4</v>
      </c>
      <c r="L274" s="565">
        <f t="shared" si="129"/>
        <v>240000</v>
      </c>
    </row>
    <row r="275" spans="1:12" x14ac:dyDescent="0.25">
      <c r="A275" s="562"/>
      <c r="B275" s="563"/>
      <c r="C275" s="563"/>
      <c r="D275" s="563" t="str">
        <f t="shared" si="130"/>
        <v>V-Notch</v>
      </c>
      <c r="E275" s="563" t="str">
        <f t="shared" si="132"/>
        <v>OH</v>
      </c>
      <c r="F275" s="563">
        <f t="shared" si="133"/>
        <v>0.2</v>
      </c>
      <c r="G275" s="563">
        <f t="shared" si="134"/>
        <v>60000</v>
      </c>
      <c r="H275" s="563">
        <f t="shared" si="127"/>
        <v>1</v>
      </c>
      <c r="I275" s="563">
        <f t="shared" si="127"/>
        <v>40</v>
      </c>
      <c r="J275" s="563" t="str">
        <f t="shared" si="127"/>
        <v>m2</v>
      </c>
      <c r="K275" s="563">
        <f t="shared" si="128"/>
        <v>8</v>
      </c>
      <c r="L275" s="565">
        <f t="shared" si="129"/>
        <v>480000</v>
      </c>
    </row>
    <row r="276" spans="1:12" x14ac:dyDescent="0.25">
      <c r="A276" s="562"/>
      <c r="B276" s="563"/>
      <c r="C276" s="563"/>
      <c r="D276" s="563" t="str">
        <f t="shared" si="130"/>
        <v>Peilschaal</v>
      </c>
      <c r="E276" s="563" t="str">
        <f t="shared" si="132"/>
        <v>OH</v>
      </c>
      <c r="F276" s="563">
        <f t="shared" si="133"/>
        <v>0.2</v>
      </c>
      <c r="G276" s="563">
        <f t="shared" si="134"/>
        <v>60000</v>
      </c>
      <c r="H276" s="563">
        <f t="shared" si="127"/>
        <v>1</v>
      </c>
      <c r="I276" s="563">
        <f t="shared" si="127"/>
        <v>40</v>
      </c>
      <c r="J276" s="563" t="str">
        <f t="shared" si="127"/>
        <v>m2</v>
      </c>
      <c r="K276" s="563">
        <f t="shared" si="128"/>
        <v>8</v>
      </c>
      <c r="L276" s="565">
        <f t="shared" si="129"/>
        <v>480000</v>
      </c>
    </row>
    <row r="277" spans="1:12" x14ac:dyDescent="0.25">
      <c r="A277" s="562"/>
      <c r="B277" s="563"/>
      <c r="C277" s="563"/>
      <c r="D277" s="563" t="str">
        <f t="shared" si="130"/>
        <v>Rumah Pelindung</v>
      </c>
      <c r="E277" s="563" t="str">
        <f t="shared" si="132"/>
        <v>OH</v>
      </c>
      <c r="F277" s="563">
        <f t="shared" si="133"/>
        <v>0.2</v>
      </c>
      <c r="G277" s="563">
        <f t="shared" si="134"/>
        <v>60000</v>
      </c>
      <c r="H277" s="563">
        <f t="shared" si="127"/>
        <v>1</v>
      </c>
      <c r="I277" s="563">
        <f t="shared" si="127"/>
        <v>50</v>
      </c>
      <c r="J277" s="563" t="str">
        <f t="shared" si="127"/>
        <v>m2</v>
      </c>
      <c r="K277" s="563">
        <f t="shared" si="128"/>
        <v>10</v>
      </c>
      <c r="L277" s="565">
        <f t="shared" si="129"/>
        <v>600000</v>
      </c>
    </row>
    <row r="278" spans="1:12" x14ac:dyDescent="0.25">
      <c r="A278" s="562"/>
      <c r="B278" s="563"/>
      <c r="C278" s="563"/>
      <c r="D278" s="563" t="str">
        <f t="shared" si="130"/>
        <v>Pagar Pengaman</v>
      </c>
      <c r="E278" s="563" t="str">
        <f t="shared" si="132"/>
        <v>OH</v>
      </c>
      <c r="F278" s="563">
        <f t="shared" si="133"/>
        <v>0.2</v>
      </c>
      <c r="G278" s="563">
        <f t="shared" si="134"/>
        <v>60000</v>
      </c>
      <c r="H278" s="563">
        <f t="shared" si="127"/>
        <v>1</v>
      </c>
      <c r="I278" s="563">
        <f t="shared" si="127"/>
        <v>20</v>
      </c>
      <c r="J278" s="563" t="str">
        <f t="shared" si="127"/>
        <v>m2</v>
      </c>
      <c r="K278" s="563">
        <f t="shared" si="128"/>
        <v>4</v>
      </c>
      <c r="L278" s="565">
        <f t="shared" si="129"/>
        <v>240000</v>
      </c>
    </row>
    <row r="279" spans="1:12" x14ac:dyDescent="0.25">
      <c r="A279" s="562"/>
      <c r="B279" s="563"/>
      <c r="C279" s="563"/>
      <c r="D279" s="563" t="str">
        <f t="shared" si="130"/>
        <v>Pagar Pengaman</v>
      </c>
      <c r="E279" s="563" t="str">
        <f t="shared" si="132"/>
        <v>OH</v>
      </c>
      <c r="F279" s="563">
        <f t="shared" si="133"/>
        <v>0.2</v>
      </c>
      <c r="G279" s="563">
        <f t="shared" si="134"/>
        <v>60000</v>
      </c>
      <c r="H279" s="563">
        <f t="shared" si="127"/>
        <v>1</v>
      </c>
      <c r="I279" s="563">
        <f t="shared" si="127"/>
        <v>20</v>
      </c>
      <c r="J279" s="563" t="str">
        <f t="shared" si="127"/>
        <v>m2</v>
      </c>
      <c r="K279" s="563">
        <f t="shared" si="128"/>
        <v>4</v>
      </c>
      <c r="L279" s="565">
        <f t="shared" si="129"/>
        <v>240000</v>
      </c>
    </row>
    <row r="280" spans="1:12" x14ac:dyDescent="0.25">
      <c r="A280" s="562"/>
      <c r="B280" s="563"/>
      <c r="C280" s="563"/>
      <c r="D280" s="563" t="str">
        <f t="shared" si="130"/>
        <v>Tiang Lampu</v>
      </c>
      <c r="E280" s="563" t="str">
        <f t="shared" si="132"/>
        <v>OH</v>
      </c>
      <c r="F280" s="563">
        <f t="shared" si="133"/>
        <v>0.2</v>
      </c>
      <c r="G280" s="563">
        <f t="shared" si="134"/>
        <v>60000</v>
      </c>
      <c r="H280" s="563">
        <f t="shared" si="127"/>
        <v>1</v>
      </c>
      <c r="I280" s="563">
        <f t="shared" si="127"/>
        <v>40</v>
      </c>
      <c r="J280" s="563" t="str">
        <f t="shared" si="127"/>
        <v>m2</v>
      </c>
      <c r="K280" s="563">
        <f t="shared" si="128"/>
        <v>8</v>
      </c>
      <c r="L280" s="565">
        <f t="shared" si="129"/>
        <v>480000</v>
      </c>
    </row>
    <row r="281" spans="1:12" x14ac:dyDescent="0.25">
      <c r="A281" s="562"/>
      <c r="B281" s="563"/>
      <c r="C281" s="563" t="str">
        <f>C224</f>
        <v>Pengecatan (Tembok)</v>
      </c>
      <c r="D281" s="563" t="str">
        <f>D224</f>
        <v>Ridge Wall</v>
      </c>
      <c r="E281" s="563" t="str">
        <f>AHSP!C348</f>
        <v>OH</v>
      </c>
      <c r="F281" s="563">
        <f>AHSP!D348</f>
        <v>4.2000000000000003E-2</v>
      </c>
      <c r="G281" s="563">
        <f>AHSP!E348</f>
        <v>60000</v>
      </c>
      <c r="H281" s="563">
        <f t="shared" ref="H281:J306" si="135">H224</f>
        <v>1</v>
      </c>
      <c r="I281" s="563">
        <f t="shared" si="135"/>
        <v>595</v>
      </c>
      <c r="J281" s="563" t="str">
        <f t="shared" si="135"/>
        <v>m2</v>
      </c>
      <c r="K281" s="563">
        <f t="shared" ref="K281:K298" si="136">I281*H281*F281</f>
        <v>24.990000000000002</v>
      </c>
      <c r="L281" s="565">
        <f t="shared" ref="L281:L298" si="137">G281*I281*F281*H281</f>
        <v>1499400</v>
      </c>
    </row>
    <row r="282" spans="1:12" x14ac:dyDescent="0.25">
      <c r="A282" s="562"/>
      <c r="B282" s="563"/>
      <c r="C282" s="563"/>
      <c r="D282" s="563" t="str">
        <f t="shared" ref="D282:D306" si="138">D225</f>
        <v>Ridge Wall</v>
      </c>
      <c r="E282" s="563" t="str">
        <f>E281</f>
        <v>OH</v>
      </c>
      <c r="F282" s="563">
        <f t="shared" ref="F282:G297" si="139">F281</f>
        <v>4.2000000000000003E-2</v>
      </c>
      <c r="G282" s="563">
        <f t="shared" si="139"/>
        <v>60000</v>
      </c>
      <c r="H282" s="563">
        <f t="shared" si="135"/>
        <v>1</v>
      </c>
      <c r="I282" s="563">
        <f t="shared" si="135"/>
        <v>300</v>
      </c>
      <c r="J282" s="563" t="str">
        <f t="shared" si="135"/>
        <v>m2</v>
      </c>
      <c r="K282" s="563">
        <f t="shared" si="136"/>
        <v>12.600000000000001</v>
      </c>
      <c r="L282" s="565">
        <f t="shared" si="137"/>
        <v>756000</v>
      </c>
    </row>
    <row r="283" spans="1:12" x14ac:dyDescent="0.25">
      <c r="A283" s="562"/>
      <c r="B283" s="563"/>
      <c r="C283" s="563"/>
      <c r="D283" s="563" t="str">
        <f t="shared" si="138"/>
        <v>Atap/Bangunan Pelindung</v>
      </c>
      <c r="E283" s="563" t="str">
        <f t="shared" ref="E283:E298" si="140">E282</f>
        <v>OH</v>
      </c>
      <c r="F283" s="563">
        <f t="shared" si="139"/>
        <v>4.2000000000000003E-2</v>
      </c>
      <c r="G283" s="563">
        <f t="shared" si="139"/>
        <v>60000</v>
      </c>
      <c r="H283" s="563">
        <f t="shared" si="135"/>
        <v>1</v>
      </c>
      <c r="I283" s="563">
        <f t="shared" si="135"/>
        <v>200</v>
      </c>
      <c r="J283" s="563" t="str">
        <f t="shared" si="135"/>
        <v>m2</v>
      </c>
      <c r="K283" s="563">
        <f t="shared" si="136"/>
        <v>8.4</v>
      </c>
      <c r="L283" s="565">
        <f t="shared" si="137"/>
        <v>504000.00000000006</v>
      </c>
    </row>
    <row r="284" spans="1:12" x14ac:dyDescent="0.25">
      <c r="A284" s="562"/>
      <c r="B284" s="563"/>
      <c r="C284" s="563"/>
      <c r="D284" s="563" t="str">
        <f t="shared" si="138"/>
        <v>Bangunan Pelindung</v>
      </c>
      <c r="E284" s="563" t="str">
        <f t="shared" si="140"/>
        <v>OH</v>
      </c>
      <c r="F284" s="563">
        <f t="shared" si="139"/>
        <v>4.2000000000000003E-2</v>
      </c>
      <c r="G284" s="563">
        <f t="shared" si="139"/>
        <v>60000</v>
      </c>
      <c r="H284" s="563">
        <f t="shared" si="135"/>
        <v>1</v>
      </c>
      <c r="I284" s="563">
        <f t="shared" si="135"/>
        <v>200</v>
      </c>
      <c r="J284" s="563" t="str">
        <f t="shared" si="135"/>
        <v>m2</v>
      </c>
      <c r="K284" s="563">
        <f t="shared" si="136"/>
        <v>8.4</v>
      </c>
      <c r="L284" s="565">
        <f t="shared" si="137"/>
        <v>504000.00000000006</v>
      </c>
    </row>
    <row r="285" spans="1:12" x14ac:dyDescent="0.25">
      <c r="A285" s="562"/>
      <c r="B285" s="563"/>
      <c r="C285" s="563"/>
      <c r="D285" s="563" t="str">
        <f t="shared" si="138"/>
        <v>Galerry</v>
      </c>
      <c r="E285" s="563" t="str">
        <f t="shared" si="140"/>
        <v>OH</v>
      </c>
      <c r="F285" s="563">
        <f t="shared" si="139"/>
        <v>4.2000000000000003E-2</v>
      </c>
      <c r="G285" s="563">
        <f t="shared" si="139"/>
        <v>60000</v>
      </c>
      <c r="H285" s="563">
        <f t="shared" si="135"/>
        <v>1</v>
      </c>
      <c r="I285" s="563">
        <f t="shared" si="135"/>
        <v>80</v>
      </c>
      <c r="J285" s="563" t="str">
        <f t="shared" si="135"/>
        <v>m2</v>
      </c>
      <c r="K285" s="563">
        <f t="shared" si="136"/>
        <v>3.3600000000000003</v>
      </c>
      <c r="L285" s="565">
        <f t="shared" si="137"/>
        <v>201600</v>
      </c>
    </row>
    <row r="286" spans="1:12" x14ac:dyDescent="0.25">
      <c r="A286" s="562"/>
      <c r="B286" s="563"/>
      <c r="C286" s="563"/>
      <c r="D286" s="563" t="str">
        <f t="shared" si="138"/>
        <v>Jembatan</v>
      </c>
      <c r="E286" s="563" t="str">
        <f t="shared" si="140"/>
        <v>OH</v>
      </c>
      <c r="F286" s="563">
        <f t="shared" si="139"/>
        <v>4.2000000000000003E-2</v>
      </c>
      <c r="G286" s="563">
        <f t="shared" si="139"/>
        <v>60000</v>
      </c>
      <c r="H286" s="563">
        <f t="shared" si="135"/>
        <v>1</v>
      </c>
      <c r="I286" s="563">
        <f t="shared" si="135"/>
        <v>150</v>
      </c>
      <c r="J286" s="563" t="str">
        <f t="shared" si="135"/>
        <v>m2</v>
      </c>
      <c r="K286" s="563">
        <f t="shared" si="136"/>
        <v>6.3000000000000007</v>
      </c>
      <c r="L286" s="565">
        <f t="shared" si="137"/>
        <v>378000</v>
      </c>
    </row>
    <row r="287" spans="1:12" x14ac:dyDescent="0.25">
      <c r="A287" s="562"/>
      <c r="B287" s="563"/>
      <c r="C287" s="563"/>
      <c r="D287" s="563" t="str">
        <f t="shared" si="138"/>
        <v>Bangunan Pelindung</v>
      </c>
      <c r="E287" s="563" t="str">
        <f t="shared" si="140"/>
        <v>OH</v>
      </c>
      <c r="F287" s="563">
        <f t="shared" si="139"/>
        <v>4.2000000000000003E-2</v>
      </c>
      <c r="G287" s="563">
        <f t="shared" si="139"/>
        <v>60000</v>
      </c>
      <c r="H287" s="563">
        <f t="shared" si="135"/>
        <v>1</v>
      </c>
      <c r="I287" s="563">
        <f t="shared" si="135"/>
        <v>80</v>
      </c>
      <c r="J287" s="563" t="str">
        <f t="shared" si="135"/>
        <v>m2</v>
      </c>
      <c r="K287" s="563">
        <f t="shared" si="136"/>
        <v>3.3600000000000003</v>
      </c>
      <c r="L287" s="565">
        <f t="shared" si="137"/>
        <v>201600</v>
      </c>
    </row>
    <row r="288" spans="1:12" x14ac:dyDescent="0.25">
      <c r="A288" s="562"/>
      <c r="B288" s="563"/>
      <c r="C288" s="563"/>
      <c r="D288" s="563" t="str">
        <f t="shared" si="138"/>
        <v>Jembatan</v>
      </c>
      <c r="E288" s="563" t="str">
        <f t="shared" si="140"/>
        <v>OH</v>
      </c>
      <c r="F288" s="563">
        <f t="shared" si="139"/>
        <v>4.2000000000000003E-2</v>
      </c>
      <c r="G288" s="563">
        <f t="shared" si="139"/>
        <v>60000</v>
      </c>
      <c r="H288" s="563">
        <f t="shared" si="135"/>
        <v>1</v>
      </c>
      <c r="I288" s="563">
        <f t="shared" si="135"/>
        <v>100</v>
      </c>
      <c r="J288" s="563" t="str">
        <f t="shared" si="135"/>
        <v>m2</v>
      </c>
      <c r="K288" s="563">
        <f t="shared" si="136"/>
        <v>4.2</v>
      </c>
      <c r="L288" s="565">
        <f t="shared" si="137"/>
        <v>252000.00000000003</v>
      </c>
    </row>
    <row r="289" spans="1:12" x14ac:dyDescent="0.25">
      <c r="A289" s="562"/>
      <c r="B289" s="563"/>
      <c r="C289" s="563"/>
      <c r="D289" s="563" t="str">
        <f t="shared" si="138"/>
        <v>Bangunan Pelindung</v>
      </c>
      <c r="E289" s="563" t="str">
        <f t="shared" si="140"/>
        <v>OH</v>
      </c>
      <c r="F289" s="563">
        <f t="shared" si="139"/>
        <v>4.2000000000000003E-2</v>
      </c>
      <c r="G289" s="563">
        <f t="shared" si="139"/>
        <v>60000</v>
      </c>
      <c r="H289" s="563">
        <f t="shared" si="135"/>
        <v>1</v>
      </c>
      <c r="I289" s="563">
        <f t="shared" si="135"/>
        <v>150</v>
      </c>
      <c r="J289" s="563" t="str">
        <f t="shared" si="135"/>
        <v>m2</v>
      </c>
      <c r="K289" s="563">
        <f t="shared" si="136"/>
        <v>6.3000000000000007</v>
      </c>
      <c r="L289" s="565">
        <f t="shared" si="137"/>
        <v>378000</v>
      </c>
    </row>
    <row r="290" spans="1:12" x14ac:dyDescent="0.25">
      <c r="A290" s="562"/>
      <c r="B290" s="563"/>
      <c r="C290" s="563"/>
      <c r="D290" s="563" t="str">
        <f t="shared" si="138"/>
        <v>Gallery</v>
      </c>
      <c r="E290" s="563" t="str">
        <f t="shared" si="140"/>
        <v>OH</v>
      </c>
      <c r="F290" s="563">
        <f t="shared" si="139"/>
        <v>4.2000000000000003E-2</v>
      </c>
      <c r="G290" s="563">
        <f t="shared" si="139"/>
        <v>60000</v>
      </c>
      <c r="H290" s="563">
        <f t="shared" si="135"/>
        <v>1</v>
      </c>
      <c r="I290" s="563">
        <f t="shared" si="135"/>
        <v>50</v>
      </c>
      <c r="J290" s="563" t="str">
        <f t="shared" si="135"/>
        <v>m2</v>
      </c>
      <c r="K290" s="563">
        <f t="shared" si="136"/>
        <v>2.1</v>
      </c>
      <c r="L290" s="565">
        <f t="shared" si="137"/>
        <v>126000.00000000001</v>
      </c>
    </row>
    <row r="291" spans="1:12" x14ac:dyDescent="0.25">
      <c r="A291" s="562"/>
      <c r="B291" s="563"/>
      <c r="C291" s="563"/>
      <c r="D291" s="563" t="str">
        <f t="shared" si="138"/>
        <v>Rumah Pelindung</v>
      </c>
      <c r="E291" s="563" t="str">
        <f t="shared" si="140"/>
        <v>OH</v>
      </c>
      <c r="F291" s="563">
        <f t="shared" si="139"/>
        <v>4.2000000000000003E-2</v>
      </c>
      <c r="G291" s="563">
        <f t="shared" si="139"/>
        <v>60000</v>
      </c>
      <c r="H291" s="563">
        <f t="shared" si="135"/>
        <v>1</v>
      </c>
      <c r="I291" s="563">
        <f t="shared" si="135"/>
        <v>80</v>
      </c>
      <c r="J291" s="563" t="str">
        <f t="shared" si="135"/>
        <v>m2</v>
      </c>
      <c r="K291" s="563">
        <f t="shared" si="136"/>
        <v>3.3600000000000003</v>
      </c>
      <c r="L291" s="565">
        <f t="shared" si="137"/>
        <v>201600</v>
      </c>
    </row>
    <row r="292" spans="1:12" x14ac:dyDescent="0.25">
      <c r="A292" s="562"/>
      <c r="B292" s="563"/>
      <c r="C292" s="563"/>
      <c r="D292" s="563" t="str">
        <f t="shared" si="138"/>
        <v>Patok geser</v>
      </c>
      <c r="E292" s="563" t="str">
        <f t="shared" si="140"/>
        <v>OH</v>
      </c>
      <c r="F292" s="563">
        <f t="shared" si="139"/>
        <v>4.2000000000000003E-2</v>
      </c>
      <c r="G292" s="563">
        <f t="shared" si="139"/>
        <v>60000</v>
      </c>
      <c r="H292" s="563">
        <f t="shared" si="135"/>
        <v>1</v>
      </c>
      <c r="I292" s="563">
        <f t="shared" si="135"/>
        <v>50</v>
      </c>
      <c r="J292" s="563" t="str">
        <f t="shared" si="135"/>
        <v>m2</v>
      </c>
      <c r="K292" s="563">
        <f t="shared" si="136"/>
        <v>2.1</v>
      </c>
      <c r="L292" s="565">
        <f t="shared" si="137"/>
        <v>126000.00000000001</v>
      </c>
    </row>
    <row r="293" spans="1:12" x14ac:dyDescent="0.25">
      <c r="A293" s="562"/>
      <c r="B293" s="563"/>
      <c r="C293" s="563"/>
      <c r="D293" s="563" t="str">
        <f t="shared" si="138"/>
        <v>Kantor</v>
      </c>
      <c r="E293" s="563" t="str">
        <f t="shared" si="140"/>
        <v>OH</v>
      </c>
      <c r="F293" s="563">
        <f t="shared" si="139"/>
        <v>4.2000000000000003E-2</v>
      </c>
      <c r="G293" s="563">
        <f t="shared" si="139"/>
        <v>60000</v>
      </c>
      <c r="H293" s="563">
        <f t="shared" si="135"/>
        <v>2</v>
      </c>
      <c r="I293" s="563">
        <f t="shared" si="135"/>
        <v>100</v>
      </c>
      <c r="J293" s="563" t="str">
        <f t="shared" si="135"/>
        <v>m2</v>
      </c>
      <c r="K293" s="563">
        <f t="shared" si="136"/>
        <v>8.4</v>
      </c>
      <c r="L293" s="565">
        <f t="shared" si="137"/>
        <v>504000.00000000006</v>
      </c>
    </row>
    <row r="294" spans="1:12" x14ac:dyDescent="0.25">
      <c r="A294" s="562"/>
      <c r="B294" s="563"/>
      <c r="C294" s="563"/>
      <c r="D294" s="563" t="str">
        <f t="shared" si="138"/>
        <v>Jembatan</v>
      </c>
      <c r="E294" s="563" t="str">
        <f t="shared" si="140"/>
        <v>OH</v>
      </c>
      <c r="F294" s="563">
        <f t="shared" si="139"/>
        <v>4.2000000000000003E-2</v>
      </c>
      <c r="G294" s="563">
        <f t="shared" si="139"/>
        <v>60000</v>
      </c>
      <c r="H294" s="563">
        <f t="shared" si="135"/>
        <v>1</v>
      </c>
      <c r="I294" s="563">
        <f t="shared" si="135"/>
        <v>0</v>
      </c>
      <c r="J294" s="563" t="str">
        <f t="shared" si="135"/>
        <v>m2</v>
      </c>
      <c r="K294" s="563">
        <f t="shared" si="136"/>
        <v>0</v>
      </c>
      <c r="L294" s="565">
        <f t="shared" si="137"/>
        <v>0</v>
      </c>
    </row>
    <row r="295" spans="1:12" x14ac:dyDescent="0.25">
      <c r="A295" s="562"/>
      <c r="B295" s="563"/>
      <c r="C295" s="563"/>
      <c r="D295" s="563" t="str">
        <f t="shared" si="138"/>
        <v>Patok Batas tanah</v>
      </c>
      <c r="E295" s="563" t="str">
        <f t="shared" si="140"/>
        <v>OH</v>
      </c>
      <c r="F295" s="563">
        <f t="shared" si="139"/>
        <v>4.2000000000000003E-2</v>
      </c>
      <c r="G295" s="563">
        <f t="shared" si="139"/>
        <v>60000</v>
      </c>
      <c r="H295" s="563">
        <f t="shared" si="135"/>
        <v>2</v>
      </c>
      <c r="I295" s="563">
        <f t="shared" si="135"/>
        <v>0</v>
      </c>
      <c r="J295" s="563" t="str">
        <f t="shared" si="135"/>
        <v>m2</v>
      </c>
      <c r="K295" s="563">
        <f t="shared" si="136"/>
        <v>0</v>
      </c>
      <c r="L295" s="565">
        <f t="shared" si="137"/>
        <v>0</v>
      </c>
    </row>
    <row r="296" spans="1:12" x14ac:dyDescent="0.25">
      <c r="A296" s="562"/>
      <c r="B296" s="563"/>
      <c r="C296" s="563"/>
      <c r="D296" s="563" t="str">
        <f t="shared" si="138"/>
        <v xml:space="preserve">Pagar </v>
      </c>
      <c r="E296" s="563" t="str">
        <f t="shared" si="140"/>
        <v>OH</v>
      </c>
      <c r="F296" s="563">
        <f t="shared" si="139"/>
        <v>4.2000000000000003E-2</v>
      </c>
      <c r="G296" s="563">
        <f t="shared" si="139"/>
        <v>60000</v>
      </c>
      <c r="H296" s="563">
        <f t="shared" si="135"/>
        <v>3</v>
      </c>
      <c r="I296" s="563">
        <f t="shared" si="135"/>
        <v>10</v>
      </c>
      <c r="J296" s="563" t="str">
        <f t="shared" si="135"/>
        <v>m2</v>
      </c>
      <c r="K296" s="563">
        <f t="shared" si="136"/>
        <v>1.26</v>
      </c>
      <c r="L296" s="565">
        <f t="shared" si="137"/>
        <v>75600</v>
      </c>
    </row>
    <row r="297" spans="1:12" x14ac:dyDescent="0.25">
      <c r="A297" s="562"/>
      <c r="B297" s="563"/>
      <c r="C297" s="563"/>
      <c r="D297" s="563" t="str">
        <f t="shared" si="138"/>
        <v>Monumen</v>
      </c>
      <c r="E297" s="563" t="str">
        <f t="shared" si="140"/>
        <v>OH</v>
      </c>
      <c r="F297" s="563">
        <f t="shared" si="139"/>
        <v>4.2000000000000003E-2</v>
      </c>
      <c r="G297" s="563">
        <f t="shared" si="139"/>
        <v>60000</v>
      </c>
      <c r="H297" s="563">
        <f t="shared" si="135"/>
        <v>2</v>
      </c>
      <c r="I297" s="563">
        <f t="shared" si="135"/>
        <v>5</v>
      </c>
      <c r="J297" s="563" t="str">
        <f t="shared" si="135"/>
        <v>m2</v>
      </c>
      <c r="K297" s="563">
        <f t="shared" si="136"/>
        <v>0.42000000000000004</v>
      </c>
      <c r="L297" s="565">
        <f t="shared" si="137"/>
        <v>25200</v>
      </c>
    </row>
    <row r="298" spans="1:12" x14ac:dyDescent="0.25">
      <c r="A298" s="562"/>
      <c r="B298" s="563"/>
      <c r="C298" s="563"/>
      <c r="D298" s="563" t="str">
        <f t="shared" si="138"/>
        <v>Bangunan Lainnya</v>
      </c>
      <c r="E298" s="563" t="str">
        <f t="shared" si="140"/>
        <v>OH</v>
      </c>
      <c r="F298" s="563">
        <f t="shared" ref="F298" si="141">F297</f>
        <v>4.2000000000000003E-2</v>
      </c>
      <c r="G298" s="563">
        <f t="shared" ref="G298" si="142">G297</f>
        <v>60000</v>
      </c>
      <c r="H298" s="563">
        <f t="shared" si="135"/>
        <v>2</v>
      </c>
      <c r="I298" s="563">
        <f t="shared" si="135"/>
        <v>0</v>
      </c>
      <c r="J298" s="563" t="str">
        <f t="shared" si="135"/>
        <v>m2</v>
      </c>
      <c r="K298" s="563">
        <f t="shared" si="136"/>
        <v>0</v>
      </c>
      <c r="L298" s="565">
        <f t="shared" si="137"/>
        <v>0</v>
      </c>
    </row>
    <row r="299" spans="1:12" x14ac:dyDescent="0.25">
      <c r="A299" s="562"/>
      <c r="B299" s="563"/>
      <c r="C299" s="563" t="str">
        <f>C242</f>
        <v>PEKERJAAN PASANGAN BATU</v>
      </c>
      <c r="D299" s="563" t="str">
        <f t="shared" si="138"/>
        <v>Drainase</v>
      </c>
      <c r="E299" s="563" t="str">
        <f>AHSP!C366</f>
        <v>OH</v>
      </c>
      <c r="F299" s="563">
        <f>AHSP!D366</f>
        <v>0.9</v>
      </c>
      <c r="G299" s="563">
        <f>AHSP!E366</f>
        <v>60000</v>
      </c>
      <c r="H299" s="563">
        <f t="shared" si="135"/>
        <v>1</v>
      </c>
      <c r="I299" s="563">
        <f t="shared" si="135"/>
        <v>50</v>
      </c>
      <c r="J299" s="563" t="str">
        <f t="shared" si="135"/>
        <v>m3</v>
      </c>
      <c r="K299" s="563">
        <f t="shared" ref="K299:K306" si="143">I299*H299*F299</f>
        <v>45</v>
      </c>
      <c r="L299" s="565">
        <f t="shared" ref="L299:L306" si="144">G299*I299*F299*H299</f>
        <v>2700000</v>
      </c>
    </row>
    <row r="300" spans="1:12" x14ac:dyDescent="0.25">
      <c r="A300" s="562"/>
      <c r="B300" s="563"/>
      <c r="C300" s="563"/>
      <c r="D300" s="563" t="str">
        <f t="shared" si="138"/>
        <v>Drainase</v>
      </c>
      <c r="E300" s="563" t="str">
        <f>E299</f>
        <v>OH</v>
      </c>
      <c r="F300" s="563">
        <f t="shared" ref="F300:G306" si="145">F299</f>
        <v>0.9</v>
      </c>
      <c r="G300" s="563">
        <f t="shared" si="145"/>
        <v>60000</v>
      </c>
      <c r="H300" s="563">
        <f t="shared" si="135"/>
        <v>1</v>
      </c>
      <c r="I300" s="563">
        <f t="shared" si="135"/>
        <v>10</v>
      </c>
      <c r="J300" s="563" t="str">
        <f t="shared" si="135"/>
        <v>m3</v>
      </c>
      <c r="K300" s="563">
        <f t="shared" si="143"/>
        <v>9</v>
      </c>
      <c r="L300" s="565">
        <f t="shared" si="144"/>
        <v>540000</v>
      </c>
    </row>
    <row r="301" spans="1:12" x14ac:dyDescent="0.25">
      <c r="A301" s="562"/>
      <c r="B301" s="563"/>
      <c r="C301" s="563"/>
      <c r="D301" s="563" t="str">
        <f t="shared" si="138"/>
        <v>Drainase</v>
      </c>
      <c r="E301" s="563" t="str">
        <f t="shared" ref="E301:E306" si="146">E300</f>
        <v>OH</v>
      </c>
      <c r="F301" s="563">
        <f t="shared" si="145"/>
        <v>0.9</v>
      </c>
      <c r="G301" s="563">
        <f t="shared" si="145"/>
        <v>60000</v>
      </c>
      <c r="H301" s="563">
        <f t="shared" si="135"/>
        <v>1</v>
      </c>
      <c r="I301" s="563">
        <f t="shared" si="135"/>
        <v>10</v>
      </c>
      <c r="J301" s="563" t="str">
        <f t="shared" si="135"/>
        <v>m3</v>
      </c>
      <c r="K301" s="563">
        <f t="shared" si="143"/>
        <v>9</v>
      </c>
      <c r="L301" s="565">
        <f t="shared" si="144"/>
        <v>540000</v>
      </c>
    </row>
    <row r="302" spans="1:12" x14ac:dyDescent="0.25">
      <c r="A302" s="562"/>
      <c r="B302" s="563"/>
      <c r="C302" s="563"/>
      <c r="D302" s="563" t="str">
        <f t="shared" si="138"/>
        <v>Pengaman Tebing</v>
      </c>
      <c r="E302" s="563" t="str">
        <f t="shared" si="146"/>
        <v>OH</v>
      </c>
      <c r="F302" s="563">
        <f t="shared" si="145"/>
        <v>0.9</v>
      </c>
      <c r="G302" s="563">
        <f t="shared" si="145"/>
        <v>60000</v>
      </c>
      <c r="H302" s="563">
        <f t="shared" si="135"/>
        <v>1</v>
      </c>
      <c r="I302" s="563">
        <f t="shared" si="135"/>
        <v>15</v>
      </c>
      <c r="J302" s="563" t="str">
        <f t="shared" si="135"/>
        <v>m3</v>
      </c>
      <c r="K302" s="563">
        <f t="shared" si="143"/>
        <v>13.5</v>
      </c>
      <c r="L302" s="565">
        <f t="shared" si="144"/>
        <v>810000</v>
      </c>
    </row>
    <row r="303" spans="1:12" x14ac:dyDescent="0.25">
      <c r="A303" s="562"/>
      <c r="B303" s="563"/>
      <c r="C303" s="563"/>
      <c r="D303" s="563" t="str">
        <f t="shared" si="138"/>
        <v>Drainase</v>
      </c>
      <c r="E303" s="563" t="str">
        <f t="shared" si="146"/>
        <v>OH</v>
      </c>
      <c r="F303" s="563">
        <f t="shared" si="145"/>
        <v>0.9</v>
      </c>
      <c r="G303" s="563">
        <f t="shared" si="145"/>
        <v>60000</v>
      </c>
      <c r="H303" s="563">
        <f t="shared" si="135"/>
        <v>1</v>
      </c>
      <c r="I303" s="563">
        <f t="shared" si="135"/>
        <v>20</v>
      </c>
      <c r="J303" s="563" t="str">
        <f t="shared" si="135"/>
        <v>m3</v>
      </c>
      <c r="K303" s="563">
        <f t="shared" si="143"/>
        <v>18</v>
      </c>
      <c r="L303" s="565">
        <f t="shared" si="144"/>
        <v>1080000</v>
      </c>
    </row>
    <row r="304" spans="1:12" x14ac:dyDescent="0.25">
      <c r="A304" s="562"/>
      <c r="B304" s="563"/>
      <c r="C304" s="563"/>
      <c r="D304" s="563" t="str">
        <f t="shared" si="138"/>
        <v>Pengaman Tebing</v>
      </c>
      <c r="E304" s="563" t="str">
        <f t="shared" si="146"/>
        <v>OH</v>
      </c>
      <c r="F304" s="563">
        <f t="shared" si="145"/>
        <v>0.9</v>
      </c>
      <c r="G304" s="563">
        <f t="shared" si="145"/>
        <v>60000</v>
      </c>
      <c r="H304" s="563">
        <f t="shared" si="135"/>
        <v>1</v>
      </c>
      <c r="I304" s="563">
        <f t="shared" si="135"/>
        <v>50</v>
      </c>
      <c r="J304" s="563" t="str">
        <f t="shared" si="135"/>
        <v>m3</v>
      </c>
      <c r="K304" s="563">
        <f t="shared" si="143"/>
        <v>45</v>
      </c>
      <c r="L304" s="565">
        <f t="shared" si="144"/>
        <v>2700000</v>
      </c>
    </row>
    <row r="305" spans="1:14" x14ac:dyDescent="0.25">
      <c r="A305" s="562"/>
      <c r="B305" s="563"/>
      <c r="C305" s="563"/>
      <c r="D305" s="563" t="str">
        <f t="shared" si="138"/>
        <v>Drainase</v>
      </c>
      <c r="E305" s="563" t="str">
        <f t="shared" si="146"/>
        <v>OH</v>
      </c>
      <c r="F305" s="563">
        <f t="shared" si="145"/>
        <v>0.9</v>
      </c>
      <c r="G305" s="563">
        <f t="shared" si="145"/>
        <v>60000</v>
      </c>
      <c r="H305" s="563">
        <f t="shared" si="135"/>
        <v>1</v>
      </c>
      <c r="I305" s="563">
        <f t="shared" si="135"/>
        <v>10</v>
      </c>
      <c r="J305" s="563" t="str">
        <f t="shared" si="135"/>
        <v>m3</v>
      </c>
      <c r="K305" s="563">
        <f t="shared" si="143"/>
        <v>9</v>
      </c>
      <c r="L305" s="565">
        <f t="shared" si="144"/>
        <v>540000</v>
      </c>
    </row>
    <row r="306" spans="1:14" x14ac:dyDescent="0.25">
      <c r="A306" s="562"/>
      <c r="B306" s="563"/>
      <c r="C306" s="563"/>
      <c r="D306" s="563" t="str">
        <f t="shared" si="138"/>
        <v>Pengaman Tebing</v>
      </c>
      <c r="E306" s="563" t="str">
        <f t="shared" si="146"/>
        <v>OH</v>
      </c>
      <c r="F306" s="563">
        <f t="shared" si="145"/>
        <v>0.9</v>
      </c>
      <c r="G306" s="563">
        <f t="shared" si="145"/>
        <v>60000</v>
      </c>
      <c r="H306" s="563">
        <f t="shared" si="135"/>
        <v>1</v>
      </c>
      <c r="I306" s="563">
        <f t="shared" si="135"/>
        <v>20</v>
      </c>
      <c r="J306" s="563" t="str">
        <f t="shared" si="135"/>
        <v>m3</v>
      </c>
      <c r="K306" s="563">
        <f t="shared" si="143"/>
        <v>18</v>
      </c>
      <c r="L306" s="565">
        <f t="shared" si="144"/>
        <v>1080000</v>
      </c>
    </row>
    <row r="307" spans="1:14" x14ac:dyDescent="0.25">
      <c r="A307" s="571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9"/>
    </row>
    <row r="308" spans="1:14" x14ac:dyDescent="0.25">
      <c r="A308" s="573"/>
      <c r="B308" s="574"/>
      <c r="C308" s="574"/>
      <c r="D308" s="574"/>
      <c r="E308" s="574"/>
      <c r="F308" s="574"/>
      <c r="G308" s="574"/>
      <c r="H308" s="574"/>
      <c r="I308" s="574"/>
      <c r="J308" s="574"/>
      <c r="K308" s="588">
        <f>SUM(K309:K363)</f>
        <v>159.5</v>
      </c>
      <c r="L308" s="577"/>
      <c r="N308" s="561"/>
    </row>
    <row r="309" spans="1:14" x14ac:dyDescent="0.25">
      <c r="A309" s="562">
        <v>8</v>
      </c>
      <c r="B309" s="563" t="s">
        <v>640</v>
      </c>
      <c r="C309" s="563" t="str">
        <f>C252</f>
        <v>Pengecatan (Besi)</v>
      </c>
      <c r="D309" s="563" t="str">
        <f>D252</f>
        <v>Pagar Pengaman</v>
      </c>
      <c r="E309" s="563" t="str">
        <f>AHSP!C330</f>
        <v>OH</v>
      </c>
      <c r="F309" s="563">
        <f>AHSP!D330</f>
        <v>0.02</v>
      </c>
      <c r="G309" s="563">
        <f>AHSP!E330</f>
        <v>98000</v>
      </c>
      <c r="H309" s="563">
        <f>H252</f>
        <v>1</v>
      </c>
      <c r="I309" s="563">
        <f t="shared" ref="I309:J309" si="147">I252</f>
        <v>595</v>
      </c>
      <c r="J309" s="563" t="str">
        <f t="shared" si="147"/>
        <v>m2</v>
      </c>
      <c r="K309" s="563">
        <f t="shared" ref="K309:K337" si="148">I309*H309*F309</f>
        <v>11.9</v>
      </c>
      <c r="L309" s="565">
        <f t="shared" ref="L309:L337" si="149">G309*I309*F309*H309</f>
        <v>1166200</v>
      </c>
    </row>
    <row r="310" spans="1:14" x14ac:dyDescent="0.25">
      <c r="A310" s="562"/>
      <c r="B310" s="563"/>
      <c r="C310" s="563"/>
      <c r="D310" s="563" t="str">
        <f t="shared" ref="D310:D336" si="150">D253</f>
        <v>Pagar Pengaman</v>
      </c>
      <c r="E310" s="563" t="str">
        <f>E309</f>
        <v>OH</v>
      </c>
      <c r="F310" s="563">
        <f t="shared" ref="F310:G325" si="151">F309</f>
        <v>0.02</v>
      </c>
      <c r="G310" s="563">
        <f t="shared" si="151"/>
        <v>98000</v>
      </c>
      <c r="H310" s="563">
        <f t="shared" ref="H310:J337" si="152">H253</f>
        <v>1</v>
      </c>
      <c r="I310" s="563">
        <f t="shared" si="152"/>
        <v>20</v>
      </c>
      <c r="J310" s="563" t="str">
        <f t="shared" si="152"/>
        <v>m2</v>
      </c>
      <c r="K310" s="563">
        <f t="shared" si="148"/>
        <v>0.4</v>
      </c>
      <c r="L310" s="565">
        <f t="shared" si="149"/>
        <v>39200</v>
      </c>
    </row>
    <row r="311" spans="1:14" x14ac:dyDescent="0.25">
      <c r="A311" s="562"/>
      <c r="B311" s="563"/>
      <c r="C311" s="563"/>
      <c r="D311" s="563" t="str">
        <f t="shared" si="150"/>
        <v>Pintu Intake</v>
      </c>
      <c r="E311" s="563" t="str">
        <f t="shared" ref="E311:E337" si="153">E310</f>
        <v>OH</v>
      </c>
      <c r="F311" s="563">
        <f t="shared" si="151"/>
        <v>0.02</v>
      </c>
      <c r="G311" s="563">
        <f t="shared" si="151"/>
        <v>98000</v>
      </c>
      <c r="H311" s="563">
        <f t="shared" si="152"/>
        <v>1</v>
      </c>
      <c r="I311" s="563">
        <f t="shared" si="152"/>
        <v>100</v>
      </c>
      <c r="J311" s="563" t="str">
        <f t="shared" si="152"/>
        <v>m2</v>
      </c>
      <c r="K311" s="563">
        <f t="shared" si="148"/>
        <v>2</v>
      </c>
      <c r="L311" s="565">
        <f t="shared" si="149"/>
        <v>196000</v>
      </c>
    </row>
    <row r="312" spans="1:14" x14ac:dyDescent="0.25">
      <c r="A312" s="562"/>
      <c r="B312" s="563"/>
      <c r="C312" s="563"/>
      <c r="D312" s="563" t="str">
        <f t="shared" si="150"/>
        <v>Genset/Mesin Penggerak</v>
      </c>
      <c r="E312" s="563" t="str">
        <f t="shared" si="153"/>
        <v>OH</v>
      </c>
      <c r="F312" s="563">
        <f t="shared" si="151"/>
        <v>0.02</v>
      </c>
      <c r="G312" s="563">
        <f t="shared" si="151"/>
        <v>98000</v>
      </c>
      <c r="H312" s="563">
        <f t="shared" si="152"/>
        <v>1</v>
      </c>
      <c r="I312" s="563">
        <f t="shared" si="152"/>
        <v>50</v>
      </c>
      <c r="J312" s="563" t="str">
        <f t="shared" si="152"/>
        <v>m2</v>
      </c>
      <c r="K312" s="563">
        <f t="shared" si="148"/>
        <v>1</v>
      </c>
      <c r="L312" s="565">
        <f t="shared" si="149"/>
        <v>98000</v>
      </c>
    </row>
    <row r="313" spans="1:14" x14ac:dyDescent="0.25">
      <c r="A313" s="562"/>
      <c r="B313" s="563"/>
      <c r="C313" s="563"/>
      <c r="D313" s="563" t="str">
        <f t="shared" si="150"/>
        <v>Atap/Bangunan Pelindung</v>
      </c>
      <c r="E313" s="563" t="str">
        <f t="shared" si="153"/>
        <v>OH</v>
      </c>
      <c r="F313" s="563">
        <f t="shared" si="151"/>
        <v>0.02</v>
      </c>
      <c r="G313" s="563">
        <f t="shared" si="151"/>
        <v>98000</v>
      </c>
      <c r="H313" s="563">
        <f t="shared" si="152"/>
        <v>1</v>
      </c>
      <c r="I313" s="563">
        <f t="shared" si="152"/>
        <v>50</v>
      </c>
      <c r="J313" s="563" t="str">
        <f t="shared" si="152"/>
        <v>m2</v>
      </c>
      <c r="K313" s="563">
        <f t="shared" si="148"/>
        <v>1</v>
      </c>
      <c r="L313" s="565">
        <f t="shared" si="149"/>
        <v>98000</v>
      </c>
    </row>
    <row r="314" spans="1:14" x14ac:dyDescent="0.25">
      <c r="A314" s="562"/>
      <c r="B314" s="563"/>
      <c r="C314" s="563"/>
      <c r="D314" s="563" t="str">
        <f t="shared" si="150"/>
        <v>Tangga Inspeksi</v>
      </c>
      <c r="E314" s="563" t="str">
        <f t="shared" si="153"/>
        <v>OH</v>
      </c>
      <c r="F314" s="563">
        <f t="shared" si="151"/>
        <v>0.02</v>
      </c>
      <c r="G314" s="563">
        <f t="shared" si="151"/>
        <v>98000</v>
      </c>
      <c r="H314" s="563">
        <f t="shared" si="152"/>
        <v>1</v>
      </c>
      <c r="I314" s="563">
        <f t="shared" si="152"/>
        <v>150</v>
      </c>
      <c r="J314" s="563" t="str">
        <f t="shared" si="152"/>
        <v>m2</v>
      </c>
      <c r="K314" s="563">
        <f t="shared" si="148"/>
        <v>3</v>
      </c>
      <c r="L314" s="565">
        <f t="shared" si="149"/>
        <v>294000</v>
      </c>
    </row>
    <row r="315" spans="1:14" x14ac:dyDescent="0.25">
      <c r="A315" s="562"/>
      <c r="B315" s="563"/>
      <c r="C315" s="563"/>
      <c r="D315" s="563" t="str">
        <f t="shared" si="150"/>
        <v>Jembatan Intake</v>
      </c>
      <c r="E315" s="563" t="str">
        <f t="shared" si="153"/>
        <v>OH</v>
      </c>
      <c r="F315" s="563">
        <f t="shared" si="151"/>
        <v>0.02</v>
      </c>
      <c r="G315" s="563">
        <f t="shared" si="151"/>
        <v>98000</v>
      </c>
      <c r="H315" s="563">
        <f t="shared" si="152"/>
        <v>1</v>
      </c>
      <c r="I315" s="563">
        <f t="shared" si="152"/>
        <v>30</v>
      </c>
      <c r="J315" s="563" t="str">
        <f t="shared" si="152"/>
        <v>m2</v>
      </c>
      <c r="K315" s="563">
        <f t="shared" si="148"/>
        <v>0.6</v>
      </c>
      <c r="L315" s="565">
        <f t="shared" si="149"/>
        <v>58800</v>
      </c>
    </row>
    <row r="316" spans="1:14" x14ac:dyDescent="0.25">
      <c r="A316" s="562"/>
      <c r="B316" s="563"/>
      <c r="C316" s="563"/>
      <c r="D316" s="563" t="str">
        <f t="shared" si="150"/>
        <v>Pagar Pengaman</v>
      </c>
      <c r="E316" s="563" t="str">
        <f t="shared" si="153"/>
        <v>OH</v>
      </c>
      <c r="F316" s="563">
        <f t="shared" si="151"/>
        <v>0.02</v>
      </c>
      <c r="G316" s="563">
        <f t="shared" si="151"/>
        <v>98000</v>
      </c>
      <c r="H316" s="563">
        <f t="shared" si="152"/>
        <v>1</v>
      </c>
      <c r="I316" s="563">
        <f t="shared" si="152"/>
        <v>100</v>
      </c>
      <c r="J316" s="563" t="str">
        <f t="shared" si="152"/>
        <v>m2</v>
      </c>
      <c r="K316" s="563">
        <f t="shared" si="148"/>
        <v>2</v>
      </c>
      <c r="L316" s="565">
        <f t="shared" si="149"/>
        <v>196000</v>
      </c>
    </row>
    <row r="317" spans="1:14" x14ac:dyDescent="0.25">
      <c r="A317" s="562"/>
      <c r="B317" s="563"/>
      <c r="C317" s="563"/>
      <c r="D317" s="563" t="str">
        <f t="shared" si="150"/>
        <v>Stoplog</v>
      </c>
      <c r="E317" s="563" t="str">
        <f t="shared" si="153"/>
        <v>OH</v>
      </c>
      <c r="F317" s="563">
        <f t="shared" si="151"/>
        <v>0.02</v>
      </c>
      <c r="G317" s="563">
        <f t="shared" si="151"/>
        <v>98000</v>
      </c>
      <c r="H317" s="563">
        <f t="shared" si="152"/>
        <v>1</v>
      </c>
      <c r="I317" s="563">
        <f t="shared" si="152"/>
        <v>30</v>
      </c>
      <c r="J317" s="563" t="str">
        <f t="shared" si="152"/>
        <v>m2</v>
      </c>
      <c r="K317" s="563">
        <f t="shared" si="148"/>
        <v>0.6</v>
      </c>
      <c r="L317" s="565">
        <f t="shared" si="149"/>
        <v>58800</v>
      </c>
    </row>
    <row r="318" spans="1:14" x14ac:dyDescent="0.25">
      <c r="A318" s="562"/>
      <c r="B318" s="563"/>
      <c r="C318" s="563"/>
      <c r="D318" s="563" t="str">
        <f t="shared" si="150"/>
        <v>Pipa Pesat</v>
      </c>
      <c r="E318" s="563" t="str">
        <f t="shared" si="153"/>
        <v>OH</v>
      </c>
      <c r="F318" s="563">
        <f t="shared" si="151"/>
        <v>0.02</v>
      </c>
      <c r="G318" s="563">
        <f t="shared" si="151"/>
        <v>98000</v>
      </c>
      <c r="H318" s="563">
        <f t="shared" si="152"/>
        <v>1</v>
      </c>
      <c r="I318" s="563">
        <f t="shared" si="152"/>
        <v>150</v>
      </c>
      <c r="J318" s="563" t="str">
        <f t="shared" si="152"/>
        <v>m2</v>
      </c>
      <c r="K318" s="563">
        <f t="shared" si="148"/>
        <v>3</v>
      </c>
      <c r="L318" s="565">
        <f t="shared" si="149"/>
        <v>294000</v>
      </c>
    </row>
    <row r="319" spans="1:14" x14ac:dyDescent="0.25">
      <c r="A319" s="562"/>
      <c r="B319" s="563"/>
      <c r="C319" s="563"/>
      <c r="D319" s="563" t="str">
        <f t="shared" si="150"/>
        <v>Tangga Inspeksi</v>
      </c>
      <c r="E319" s="563" t="str">
        <f t="shared" si="153"/>
        <v>OH</v>
      </c>
      <c r="F319" s="563">
        <f t="shared" si="151"/>
        <v>0.02</v>
      </c>
      <c r="G319" s="563">
        <f t="shared" si="151"/>
        <v>98000</v>
      </c>
      <c r="H319" s="563">
        <f t="shared" si="152"/>
        <v>1</v>
      </c>
      <c r="I319" s="563">
        <f t="shared" si="152"/>
        <v>30</v>
      </c>
      <c r="J319" s="563" t="str">
        <f t="shared" si="152"/>
        <v>m2</v>
      </c>
      <c r="K319" s="563">
        <f t="shared" si="148"/>
        <v>0.6</v>
      </c>
      <c r="L319" s="565">
        <f t="shared" si="149"/>
        <v>58800</v>
      </c>
    </row>
    <row r="320" spans="1:14" x14ac:dyDescent="0.25">
      <c r="A320" s="562"/>
      <c r="B320" s="563"/>
      <c r="C320" s="563"/>
      <c r="D320" s="563" t="str">
        <f t="shared" si="150"/>
        <v>Jembatan</v>
      </c>
      <c r="E320" s="563" t="str">
        <f t="shared" si="153"/>
        <v>OH</v>
      </c>
      <c r="F320" s="563">
        <f t="shared" si="151"/>
        <v>0.02</v>
      </c>
      <c r="G320" s="563">
        <f t="shared" si="151"/>
        <v>98000</v>
      </c>
      <c r="H320" s="563">
        <f t="shared" si="152"/>
        <v>1</v>
      </c>
      <c r="I320" s="563">
        <f t="shared" si="152"/>
        <v>150</v>
      </c>
      <c r="J320" s="563" t="str">
        <f t="shared" si="152"/>
        <v>m2</v>
      </c>
      <c r="K320" s="563">
        <f t="shared" si="148"/>
        <v>3</v>
      </c>
      <c r="L320" s="565">
        <f t="shared" si="149"/>
        <v>294000</v>
      </c>
    </row>
    <row r="321" spans="1:12" x14ac:dyDescent="0.25">
      <c r="A321" s="562"/>
      <c r="B321" s="563"/>
      <c r="C321" s="563"/>
      <c r="D321" s="563" t="str">
        <f t="shared" si="150"/>
        <v>Pintu Spillway</v>
      </c>
      <c r="E321" s="563" t="str">
        <f t="shared" si="153"/>
        <v>OH</v>
      </c>
      <c r="F321" s="563">
        <f t="shared" si="151"/>
        <v>0.02</v>
      </c>
      <c r="G321" s="563">
        <f t="shared" si="151"/>
        <v>98000</v>
      </c>
      <c r="H321" s="563">
        <f t="shared" si="152"/>
        <v>1</v>
      </c>
      <c r="I321" s="563">
        <f t="shared" si="152"/>
        <v>80</v>
      </c>
      <c r="J321" s="563" t="str">
        <f t="shared" si="152"/>
        <v>m2</v>
      </c>
      <c r="K321" s="563">
        <f t="shared" si="148"/>
        <v>1.6</v>
      </c>
      <c r="L321" s="565">
        <f t="shared" si="149"/>
        <v>156800</v>
      </c>
    </row>
    <row r="322" spans="1:12" x14ac:dyDescent="0.25">
      <c r="A322" s="562"/>
      <c r="B322" s="563"/>
      <c r="C322" s="563"/>
      <c r="D322" s="563" t="str">
        <f t="shared" si="150"/>
        <v>Mesin Penggerak</v>
      </c>
      <c r="E322" s="563" t="str">
        <f t="shared" si="153"/>
        <v>OH</v>
      </c>
      <c r="F322" s="563">
        <f t="shared" si="151"/>
        <v>0.02</v>
      </c>
      <c r="G322" s="563">
        <f t="shared" si="151"/>
        <v>98000</v>
      </c>
      <c r="H322" s="563">
        <f t="shared" si="152"/>
        <v>1</v>
      </c>
      <c r="I322" s="563">
        <f t="shared" si="152"/>
        <v>40</v>
      </c>
      <c r="J322" s="563" t="str">
        <f t="shared" si="152"/>
        <v>m2</v>
      </c>
      <c r="K322" s="563">
        <f t="shared" si="148"/>
        <v>0.8</v>
      </c>
      <c r="L322" s="565">
        <f t="shared" si="149"/>
        <v>78400</v>
      </c>
    </row>
    <row r="323" spans="1:12" x14ac:dyDescent="0.25">
      <c r="A323" s="562"/>
      <c r="B323" s="563"/>
      <c r="C323" s="563"/>
      <c r="D323" s="563" t="str">
        <f t="shared" si="150"/>
        <v>Bangunan Pelindung</v>
      </c>
      <c r="E323" s="563" t="str">
        <f t="shared" si="153"/>
        <v>OH</v>
      </c>
      <c r="F323" s="563">
        <f t="shared" si="151"/>
        <v>0.02</v>
      </c>
      <c r="G323" s="563">
        <f t="shared" si="151"/>
        <v>98000</v>
      </c>
      <c r="H323" s="563">
        <f t="shared" si="152"/>
        <v>1</v>
      </c>
      <c r="I323" s="563">
        <f t="shared" si="152"/>
        <v>100</v>
      </c>
      <c r="J323" s="563" t="str">
        <f t="shared" si="152"/>
        <v>m2</v>
      </c>
      <c r="K323" s="563">
        <f t="shared" si="148"/>
        <v>2</v>
      </c>
      <c r="L323" s="565">
        <f t="shared" si="149"/>
        <v>196000</v>
      </c>
    </row>
    <row r="324" spans="1:12" x14ac:dyDescent="0.25">
      <c r="A324" s="562"/>
      <c r="B324" s="563"/>
      <c r="C324" s="563"/>
      <c r="D324" s="563" t="str">
        <f t="shared" si="150"/>
        <v>Pagar Pengaman</v>
      </c>
      <c r="E324" s="563" t="str">
        <f t="shared" si="153"/>
        <v>OH</v>
      </c>
      <c r="F324" s="563">
        <f t="shared" si="151"/>
        <v>0.02</v>
      </c>
      <c r="G324" s="563">
        <f t="shared" si="151"/>
        <v>98000</v>
      </c>
      <c r="H324" s="563">
        <f t="shared" si="152"/>
        <v>1</v>
      </c>
      <c r="I324" s="563">
        <f t="shared" si="152"/>
        <v>30</v>
      </c>
      <c r="J324" s="563" t="str">
        <f t="shared" si="152"/>
        <v>m2</v>
      </c>
      <c r="K324" s="563">
        <f t="shared" si="148"/>
        <v>0.6</v>
      </c>
      <c r="L324" s="565">
        <f t="shared" si="149"/>
        <v>58800</v>
      </c>
    </row>
    <row r="325" spans="1:12" x14ac:dyDescent="0.25">
      <c r="A325" s="562"/>
      <c r="B325" s="563"/>
      <c r="C325" s="563"/>
      <c r="D325" s="563" t="str">
        <f t="shared" si="150"/>
        <v>Jembatan</v>
      </c>
      <c r="E325" s="563" t="str">
        <f t="shared" si="153"/>
        <v>OH</v>
      </c>
      <c r="F325" s="563">
        <f t="shared" si="151"/>
        <v>0.02</v>
      </c>
      <c r="G325" s="563">
        <f t="shared" si="151"/>
        <v>98000</v>
      </c>
      <c r="H325" s="563">
        <f t="shared" si="152"/>
        <v>1</v>
      </c>
      <c r="I325" s="563">
        <f t="shared" si="152"/>
        <v>100</v>
      </c>
      <c r="J325" s="563" t="str">
        <f t="shared" si="152"/>
        <v>m2</v>
      </c>
      <c r="K325" s="563">
        <f t="shared" si="148"/>
        <v>2</v>
      </c>
      <c r="L325" s="565">
        <f t="shared" si="149"/>
        <v>196000</v>
      </c>
    </row>
    <row r="326" spans="1:12" x14ac:dyDescent="0.25">
      <c r="A326" s="562"/>
      <c r="B326" s="563"/>
      <c r="C326" s="563"/>
      <c r="D326" s="563" t="str">
        <f>D269</f>
        <v>Pintu Spillway</v>
      </c>
      <c r="E326" s="563" t="str">
        <f t="shared" si="153"/>
        <v>OH</v>
      </c>
      <c r="F326" s="563">
        <f t="shared" ref="F326:F337" si="154">F325</f>
        <v>0.02</v>
      </c>
      <c r="G326" s="563">
        <f t="shared" ref="G326:G337" si="155">G325</f>
        <v>98000</v>
      </c>
      <c r="H326" s="563">
        <f t="shared" si="152"/>
        <v>1</v>
      </c>
      <c r="I326" s="563">
        <f t="shared" si="152"/>
        <v>150</v>
      </c>
      <c r="J326" s="563" t="str">
        <f t="shared" si="152"/>
        <v>m2</v>
      </c>
      <c r="K326" s="563">
        <f t="shared" si="148"/>
        <v>3</v>
      </c>
      <c r="L326" s="565">
        <f t="shared" si="149"/>
        <v>294000</v>
      </c>
    </row>
    <row r="327" spans="1:12" x14ac:dyDescent="0.25">
      <c r="A327" s="562"/>
      <c r="B327" s="563"/>
      <c r="C327" s="563"/>
      <c r="D327" s="563" t="str">
        <f t="shared" si="150"/>
        <v>Mesin Penggerak</v>
      </c>
      <c r="E327" s="563" t="str">
        <f t="shared" si="153"/>
        <v>OH</v>
      </c>
      <c r="F327" s="563">
        <f t="shared" si="154"/>
        <v>0.02</v>
      </c>
      <c r="G327" s="563">
        <f t="shared" si="155"/>
        <v>98000</v>
      </c>
      <c r="H327" s="563">
        <f t="shared" si="152"/>
        <v>1</v>
      </c>
      <c r="I327" s="563">
        <f t="shared" si="152"/>
        <v>30</v>
      </c>
      <c r="J327" s="563" t="str">
        <f t="shared" si="152"/>
        <v>m2</v>
      </c>
      <c r="K327" s="563">
        <f t="shared" si="148"/>
        <v>0.6</v>
      </c>
      <c r="L327" s="565">
        <f t="shared" si="149"/>
        <v>58800</v>
      </c>
    </row>
    <row r="328" spans="1:12" x14ac:dyDescent="0.25">
      <c r="A328" s="562"/>
      <c r="B328" s="563"/>
      <c r="C328" s="563"/>
      <c r="D328" s="563" t="str">
        <f t="shared" si="150"/>
        <v>Bangunan Pelindung</v>
      </c>
      <c r="E328" s="563" t="str">
        <f t="shared" si="153"/>
        <v>OH</v>
      </c>
      <c r="F328" s="563">
        <f t="shared" si="154"/>
        <v>0.02</v>
      </c>
      <c r="G328" s="563">
        <f t="shared" si="155"/>
        <v>98000</v>
      </c>
      <c r="H328" s="563">
        <f t="shared" si="152"/>
        <v>1</v>
      </c>
      <c r="I328" s="563">
        <f t="shared" si="152"/>
        <v>100</v>
      </c>
      <c r="J328" s="563" t="str">
        <f t="shared" si="152"/>
        <v>m2</v>
      </c>
      <c r="K328" s="563">
        <f t="shared" si="148"/>
        <v>2</v>
      </c>
      <c r="L328" s="565">
        <f t="shared" si="149"/>
        <v>196000</v>
      </c>
    </row>
    <row r="329" spans="1:12" x14ac:dyDescent="0.25">
      <c r="A329" s="562"/>
      <c r="B329" s="563"/>
      <c r="C329" s="563"/>
      <c r="D329" s="563" t="str">
        <f t="shared" si="150"/>
        <v>Pagar Pengaman</v>
      </c>
      <c r="E329" s="563" t="str">
        <f t="shared" si="153"/>
        <v>OH</v>
      </c>
      <c r="F329" s="563">
        <f t="shared" si="154"/>
        <v>0.02</v>
      </c>
      <c r="G329" s="563">
        <f t="shared" si="155"/>
        <v>98000</v>
      </c>
      <c r="H329" s="563">
        <f t="shared" si="152"/>
        <v>1</v>
      </c>
      <c r="I329" s="563">
        <f t="shared" si="152"/>
        <v>30</v>
      </c>
      <c r="J329" s="563" t="str">
        <f t="shared" si="152"/>
        <v>m2</v>
      </c>
      <c r="K329" s="563">
        <f t="shared" si="148"/>
        <v>0.6</v>
      </c>
      <c r="L329" s="565">
        <f t="shared" si="149"/>
        <v>58800</v>
      </c>
    </row>
    <row r="330" spans="1:12" x14ac:dyDescent="0.25">
      <c r="A330" s="562"/>
      <c r="B330" s="563"/>
      <c r="C330" s="563"/>
      <c r="D330" s="563" t="str">
        <f t="shared" si="150"/>
        <v>Pagar Pengaman</v>
      </c>
      <c r="E330" s="563" t="str">
        <f t="shared" si="153"/>
        <v>OH</v>
      </c>
      <c r="F330" s="563">
        <f t="shared" si="154"/>
        <v>0.02</v>
      </c>
      <c r="G330" s="563">
        <f t="shared" si="155"/>
        <v>98000</v>
      </c>
      <c r="H330" s="563">
        <f t="shared" si="152"/>
        <v>1</v>
      </c>
      <c r="I330" s="563">
        <f t="shared" si="152"/>
        <v>20</v>
      </c>
      <c r="J330" s="563" t="str">
        <f t="shared" si="152"/>
        <v>m2</v>
      </c>
      <c r="K330" s="563">
        <f t="shared" si="148"/>
        <v>0.4</v>
      </c>
      <c r="L330" s="565">
        <f t="shared" si="149"/>
        <v>39200</v>
      </c>
    </row>
    <row r="331" spans="1:12" x14ac:dyDescent="0.25">
      <c r="A331" s="562"/>
      <c r="B331" s="563"/>
      <c r="C331" s="563"/>
      <c r="D331" s="563" t="str">
        <f t="shared" si="150"/>
        <v>Pagar Pengaman</v>
      </c>
      <c r="E331" s="563" t="str">
        <f t="shared" si="153"/>
        <v>OH</v>
      </c>
      <c r="F331" s="563">
        <f t="shared" si="154"/>
        <v>0.02</v>
      </c>
      <c r="G331" s="563">
        <f t="shared" si="155"/>
        <v>98000</v>
      </c>
      <c r="H331" s="563">
        <f t="shared" si="152"/>
        <v>1</v>
      </c>
      <c r="I331" s="563">
        <f t="shared" si="152"/>
        <v>20</v>
      </c>
      <c r="J331" s="563" t="str">
        <f t="shared" si="152"/>
        <v>m2</v>
      </c>
      <c r="K331" s="563">
        <f t="shared" si="148"/>
        <v>0.4</v>
      </c>
      <c r="L331" s="565">
        <f t="shared" si="149"/>
        <v>39200</v>
      </c>
    </row>
    <row r="332" spans="1:12" x14ac:dyDescent="0.25">
      <c r="A332" s="562"/>
      <c r="B332" s="563"/>
      <c r="C332" s="563"/>
      <c r="D332" s="563" t="str">
        <f t="shared" si="150"/>
        <v>V-Notch</v>
      </c>
      <c r="E332" s="563" t="str">
        <f t="shared" si="153"/>
        <v>OH</v>
      </c>
      <c r="F332" s="563">
        <f t="shared" si="154"/>
        <v>0.02</v>
      </c>
      <c r="G332" s="563">
        <f t="shared" si="155"/>
        <v>98000</v>
      </c>
      <c r="H332" s="563">
        <f t="shared" si="152"/>
        <v>1</v>
      </c>
      <c r="I332" s="563">
        <f t="shared" si="152"/>
        <v>40</v>
      </c>
      <c r="J332" s="563" t="str">
        <f t="shared" si="152"/>
        <v>m2</v>
      </c>
      <c r="K332" s="563">
        <f t="shared" si="148"/>
        <v>0.8</v>
      </c>
      <c r="L332" s="565">
        <f t="shared" si="149"/>
        <v>78400</v>
      </c>
    </row>
    <row r="333" spans="1:12" x14ac:dyDescent="0.25">
      <c r="A333" s="562"/>
      <c r="B333" s="563"/>
      <c r="C333" s="563"/>
      <c r="D333" s="563" t="str">
        <f t="shared" si="150"/>
        <v>Peilschaal</v>
      </c>
      <c r="E333" s="563" t="str">
        <f t="shared" si="153"/>
        <v>OH</v>
      </c>
      <c r="F333" s="563">
        <f t="shared" si="154"/>
        <v>0.02</v>
      </c>
      <c r="G333" s="563">
        <f t="shared" si="155"/>
        <v>98000</v>
      </c>
      <c r="H333" s="563">
        <f t="shared" si="152"/>
        <v>1</v>
      </c>
      <c r="I333" s="563">
        <f t="shared" si="152"/>
        <v>40</v>
      </c>
      <c r="J333" s="563" t="str">
        <f t="shared" si="152"/>
        <v>m2</v>
      </c>
      <c r="K333" s="563">
        <f t="shared" si="148"/>
        <v>0.8</v>
      </c>
      <c r="L333" s="565">
        <f t="shared" si="149"/>
        <v>78400</v>
      </c>
    </row>
    <row r="334" spans="1:12" x14ac:dyDescent="0.25">
      <c r="A334" s="562"/>
      <c r="B334" s="563"/>
      <c r="C334" s="563"/>
      <c r="D334" s="563" t="str">
        <f t="shared" si="150"/>
        <v>Rumah Pelindung</v>
      </c>
      <c r="E334" s="563" t="str">
        <f t="shared" si="153"/>
        <v>OH</v>
      </c>
      <c r="F334" s="563">
        <f t="shared" si="154"/>
        <v>0.02</v>
      </c>
      <c r="G334" s="563">
        <f t="shared" si="155"/>
        <v>98000</v>
      </c>
      <c r="H334" s="563">
        <f t="shared" si="152"/>
        <v>1</v>
      </c>
      <c r="I334" s="563">
        <f t="shared" si="152"/>
        <v>50</v>
      </c>
      <c r="J334" s="563" t="str">
        <f t="shared" si="152"/>
        <v>m2</v>
      </c>
      <c r="K334" s="563">
        <f t="shared" si="148"/>
        <v>1</v>
      </c>
      <c r="L334" s="565">
        <f t="shared" si="149"/>
        <v>98000</v>
      </c>
    </row>
    <row r="335" spans="1:12" x14ac:dyDescent="0.25">
      <c r="A335" s="562"/>
      <c r="B335" s="563"/>
      <c r="C335" s="563"/>
      <c r="D335" s="563" t="str">
        <f t="shared" si="150"/>
        <v>Pagar Pengaman</v>
      </c>
      <c r="E335" s="563" t="str">
        <f t="shared" si="153"/>
        <v>OH</v>
      </c>
      <c r="F335" s="563">
        <f t="shared" si="154"/>
        <v>0.02</v>
      </c>
      <c r="G335" s="563">
        <f t="shared" si="155"/>
        <v>98000</v>
      </c>
      <c r="H335" s="563">
        <f t="shared" si="152"/>
        <v>1</v>
      </c>
      <c r="I335" s="563">
        <f t="shared" si="152"/>
        <v>20</v>
      </c>
      <c r="J335" s="563" t="str">
        <f t="shared" si="152"/>
        <v>m2</v>
      </c>
      <c r="K335" s="563">
        <f t="shared" si="148"/>
        <v>0.4</v>
      </c>
      <c r="L335" s="565">
        <f t="shared" si="149"/>
        <v>39200</v>
      </c>
    </row>
    <row r="336" spans="1:12" x14ac:dyDescent="0.25">
      <c r="A336" s="562"/>
      <c r="B336" s="563"/>
      <c r="C336" s="563"/>
      <c r="D336" s="563" t="str">
        <f t="shared" si="150"/>
        <v>Pagar Pengaman</v>
      </c>
      <c r="E336" s="563" t="str">
        <f t="shared" si="153"/>
        <v>OH</v>
      </c>
      <c r="F336" s="563">
        <f t="shared" si="154"/>
        <v>0.02</v>
      </c>
      <c r="G336" s="563">
        <f t="shared" si="155"/>
        <v>98000</v>
      </c>
      <c r="H336" s="563">
        <f t="shared" si="152"/>
        <v>1</v>
      </c>
      <c r="I336" s="563">
        <f t="shared" si="152"/>
        <v>20</v>
      </c>
      <c r="J336" s="563" t="str">
        <f t="shared" si="152"/>
        <v>m2</v>
      </c>
      <c r="K336" s="563">
        <f t="shared" si="148"/>
        <v>0.4</v>
      </c>
      <c r="L336" s="565">
        <f t="shared" si="149"/>
        <v>39200</v>
      </c>
    </row>
    <row r="337" spans="1:12" x14ac:dyDescent="0.25">
      <c r="A337" s="562"/>
      <c r="B337" s="563"/>
      <c r="C337" s="563"/>
      <c r="D337" s="563" t="str">
        <f>D280</f>
        <v>Tiang Lampu</v>
      </c>
      <c r="E337" s="563" t="str">
        <f t="shared" si="153"/>
        <v>OH</v>
      </c>
      <c r="F337" s="563">
        <f t="shared" si="154"/>
        <v>0.02</v>
      </c>
      <c r="G337" s="563">
        <f t="shared" si="155"/>
        <v>98000</v>
      </c>
      <c r="H337" s="563">
        <f t="shared" si="152"/>
        <v>1</v>
      </c>
      <c r="I337" s="563">
        <f t="shared" si="152"/>
        <v>40</v>
      </c>
      <c r="J337" s="563" t="str">
        <f t="shared" si="152"/>
        <v>m2</v>
      </c>
      <c r="K337" s="563">
        <f t="shared" si="148"/>
        <v>0.8</v>
      </c>
      <c r="L337" s="565">
        <f t="shared" si="149"/>
        <v>78400</v>
      </c>
    </row>
    <row r="338" spans="1:12" x14ac:dyDescent="0.25">
      <c r="A338" s="562"/>
      <c r="B338" s="563"/>
      <c r="C338" s="563" t="str">
        <f>C281</f>
        <v>Pengecatan (Tembok)</v>
      </c>
      <c r="D338" s="563" t="str">
        <f>D281</f>
        <v>Ridge Wall</v>
      </c>
      <c r="E338" s="563" t="str">
        <f>AHSP!C349</f>
        <v>OH</v>
      </c>
      <c r="F338" s="563">
        <f>AHSP!D349</f>
        <v>4.2000000000000003E-2</v>
      </c>
      <c r="G338" s="563">
        <f>AHSP!E349</f>
        <v>98000</v>
      </c>
      <c r="H338" s="563">
        <f t="shared" ref="H338:J338" si="156">H281</f>
        <v>1</v>
      </c>
      <c r="I338" s="563">
        <f t="shared" si="156"/>
        <v>595</v>
      </c>
      <c r="J338" s="563" t="str">
        <f t="shared" si="156"/>
        <v>m2</v>
      </c>
      <c r="K338" s="563">
        <f t="shared" ref="K338:K355" si="157">I338*H338*F338</f>
        <v>24.990000000000002</v>
      </c>
      <c r="L338" s="565">
        <f t="shared" ref="L338:L355" si="158">G338*I338*F338*H338</f>
        <v>2449020</v>
      </c>
    </row>
    <row r="339" spans="1:12" x14ac:dyDescent="0.25">
      <c r="A339" s="562"/>
      <c r="B339" s="563"/>
      <c r="C339" s="563"/>
      <c r="D339" s="563" t="str">
        <f t="shared" ref="D339:D355" si="159">D282</f>
        <v>Ridge Wall</v>
      </c>
      <c r="E339" s="563" t="str">
        <f>E338</f>
        <v>OH</v>
      </c>
      <c r="F339" s="563">
        <f t="shared" ref="F339:G354" si="160">F338</f>
        <v>4.2000000000000003E-2</v>
      </c>
      <c r="G339" s="563">
        <f t="shared" si="160"/>
        <v>98000</v>
      </c>
      <c r="H339" s="563">
        <f t="shared" ref="H339:J339" si="161">H282</f>
        <v>1</v>
      </c>
      <c r="I339" s="563">
        <f t="shared" si="161"/>
        <v>300</v>
      </c>
      <c r="J339" s="563" t="str">
        <f t="shared" si="161"/>
        <v>m2</v>
      </c>
      <c r="K339" s="563">
        <f t="shared" si="157"/>
        <v>12.600000000000001</v>
      </c>
      <c r="L339" s="565">
        <f t="shared" si="158"/>
        <v>1234800</v>
      </c>
    </row>
    <row r="340" spans="1:12" x14ac:dyDescent="0.25">
      <c r="A340" s="562"/>
      <c r="B340" s="563"/>
      <c r="C340" s="563"/>
      <c r="D340" s="563" t="str">
        <f t="shared" si="159"/>
        <v>Atap/Bangunan Pelindung</v>
      </c>
      <c r="E340" s="563" t="str">
        <f t="shared" ref="E340:E355" si="162">E339</f>
        <v>OH</v>
      </c>
      <c r="F340" s="563">
        <f t="shared" si="160"/>
        <v>4.2000000000000003E-2</v>
      </c>
      <c r="G340" s="563">
        <f t="shared" si="160"/>
        <v>98000</v>
      </c>
      <c r="H340" s="563">
        <f t="shared" ref="H340:J340" si="163">H283</f>
        <v>1</v>
      </c>
      <c r="I340" s="563">
        <f t="shared" si="163"/>
        <v>200</v>
      </c>
      <c r="J340" s="563" t="str">
        <f t="shared" si="163"/>
        <v>m2</v>
      </c>
      <c r="K340" s="563">
        <f t="shared" si="157"/>
        <v>8.4</v>
      </c>
      <c r="L340" s="565">
        <f t="shared" si="158"/>
        <v>823200</v>
      </c>
    </row>
    <row r="341" spans="1:12" x14ac:dyDescent="0.25">
      <c r="A341" s="562"/>
      <c r="B341" s="563"/>
      <c r="C341" s="563"/>
      <c r="D341" s="563" t="str">
        <f t="shared" si="159"/>
        <v>Bangunan Pelindung</v>
      </c>
      <c r="E341" s="563" t="str">
        <f t="shared" si="162"/>
        <v>OH</v>
      </c>
      <c r="F341" s="563">
        <f t="shared" si="160"/>
        <v>4.2000000000000003E-2</v>
      </c>
      <c r="G341" s="563">
        <f t="shared" si="160"/>
        <v>98000</v>
      </c>
      <c r="H341" s="563">
        <f t="shared" ref="H341:J341" si="164">H284</f>
        <v>1</v>
      </c>
      <c r="I341" s="563">
        <f t="shared" si="164"/>
        <v>200</v>
      </c>
      <c r="J341" s="563" t="str">
        <f t="shared" si="164"/>
        <v>m2</v>
      </c>
      <c r="K341" s="563">
        <f t="shared" si="157"/>
        <v>8.4</v>
      </c>
      <c r="L341" s="565">
        <f t="shared" si="158"/>
        <v>823200</v>
      </c>
    </row>
    <row r="342" spans="1:12" x14ac:dyDescent="0.25">
      <c r="A342" s="562"/>
      <c r="B342" s="563"/>
      <c r="C342" s="563"/>
      <c r="D342" s="563" t="str">
        <f t="shared" si="159"/>
        <v>Galerry</v>
      </c>
      <c r="E342" s="563" t="str">
        <f t="shared" si="162"/>
        <v>OH</v>
      </c>
      <c r="F342" s="563">
        <f t="shared" si="160"/>
        <v>4.2000000000000003E-2</v>
      </c>
      <c r="G342" s="563">
        <f t="shared" si="160"/>
        <v>98000</v>
      </c>
      <c r="H342" s="563">
        <f t="shared" ref="H342:J342" si="165">H285</f>
        <v>1</v>
      </c>
      <c r="I342" s="563">
        <f t="shared" si="165"/>
        <v>80</v>
      </c>
      <c r="J342" s="563" t="str">
        <f t="shared" si="165"/>
        <v>m2</v>
      </c>
      <c r="K342" s="563">
        <f t="shared" si="157"/>
        <v>3.3600000000000003</v>
      </c>
      <c r="L342" s="565">
        <f t="shared" si="158"/>
        <v>329280</v>
      </c>
    </row>
    <row r="343" spans="1:12" x14ac:dyDescent="0.25">
      <c r="A343" s="562"/>
      <c r="B343" s="563"/>
      <c r="C343" s="563"/>
      <c r="D343" s="563" t="str">
        <f t="shared" si="159"/>
        <v>Jembatan</v>
      </c>
      <c r="E343" s="563" t="str">
        <f t="shared" si="162"/>
        <v>OH</v>
      </c>
      <c r="F343" s="563">
        <f t="shared" si="160"/>
        <v>4.2000000000000003E-2</v>
      </c>
      <c r="G343" s="563">
        <f t="shared" si="160"/>
        <v>98000</v>
      </c>
      <c r="H343" s="563">
        <f t="shared" ref="H343:J343" si="166">H286</f>
        <v>1</v>
      </c>
      <c r="I343" s="563">
        <f t="shared" si="166"/>
        <v>150</v>
      </c>
      <c r="J343" s="563" t="str">
        <f t="shared" si="166"/>
        <v>m2</v>
      </c>
      <c r="K343" s="563">
        <f t="shared" si="157"/>
        <v>6.3000000000000007</v>
      </c>
      <c r="L343" s="565">
        <f t="shared" si="158"/>
        <v>617400</v>
      </c>
    </row>
    <row r="344" spans="1:12" x14ac:dyDescent="0.25">
      <c r="A344" s="562"/>
      <c r="B344" s="563"/>
      <c r="C344" s="563"/>
      <c r="D344" s="563" t="str">
        <f t="shared" si="159"/>
        <v>Bangunan Pelindung</v>
      </c>
      <c r="E344" s="563" t="str">
        <f t="shared" si="162"/>
        <v>OH</v>
      </c>
      <c r="F344" s="563">
        <f t="shared" si="160"/>
        <v>4.2000000000000003E-2</v>
      </c>
      <c r="G344" s="563">
        <f t="shared" si="160"/>
        <v>98000</v>
      </c>
      <c r="H344" s="563">
        <f t="shared" ref="H344:J344" si="167">H287</f>
        <v>1</v>
      </c>
      <c r="I344" s="563">
        <f t="shared" si="167"/>
        <v>80</v>
      </c>
      <c r="J344" s="563" t="str">
        <f t="shared" si="167"/>
        <v>m2</v>
      </c>
      <c r="K344" s="563">
        <f t="shared" si="157"/>
        <v>3.3600000000000003</v>
      </c>
      <c r="L344" s="565">
        <f t="shared" si="158"/>
        <v>329280</v>
      </c>
    </row>
    <row r="345" spans="1:12" x14ac:dyDescent="0.25">
      <c r="A345" s="562"/>
      <c r="B345" s="563"/>
      <c r="C345" s="563"/>
      <c r="D345" s="563" t="str">
        <f t="shared" si="159"/>
        <v>Jembatan</v>
      </c>
      <c r="E345" s="563" t="str">
        <f t="shared" si="162"/>
        <v>OH</v>
      </c>
      <c r="F345" s="563">
        <f t="shared" si="160"/>
        <v>4.2000000000000003E-2</v>
      </c>
      <c r="G345" s="563">
        <f t="shared" si="160"/>
        <v>98000</v>
      </c>
      <c r="H345" s="563">
        <f t="shared" ref="H345:J345" si="168">H288</f>
        <v>1</v>
      </c>
      <c r="I345" s="563">
        <f t="shared" si="168"/>
        <v>100</v>
      </c>
      <c r="J345" s="563" t="str">
        <f t="shared" si="168"/>
        <v>m2</v>
      </c>
      <c r="K345" s="563">
        <f t="shared" si="157"/>
        <v>4.2</v>
      </c>
      <c r="L345" s="565">
        <f t="shared" si="158"/>
        <v>411600</v>
      </c>
    </row>
    <row r="346" spans="1:12" x14ac:dyDescent="0.25">
      <c r="A346" s="562"/>
      <c r="B346" s="563"/>
      <c r="C346" s="563"/>
      <c r="D346" s="563" t="str">
        <f t="shared" si="159"/>
        <v>Bangunan Pelindung</v>
      </c>
      <c r="E346" s="563" t="str">
        <f t="shared" si="162"/>
        <v>OH</v>
      </c>
      <c r="F346" s="563">
        <f t="shared" si="160"/>
        <v>4.2000000000000003E-2</v>
      </c>
      <c r="G346" s="563">
        <f t="shared" si="160"/>
        <v>98000</v>
      </c>
      <c r="H346" s="563">
        <f t="shared" ref="H346:J346" si="169">H289</f>
        <v>1</v>
      </c>
      <c r="I346" s="563">
        <f t="shared" si="169"/>
        <v>150</v>
      </c>
      <c r="J346" s="563" t="str">
        <f t="shared" si="169"/>
        <v>m2</v>
      </c>
      <c r="K346" s="563">
        <f t="shared" si="157"/>
        <v>6.3000000000000007</v>
      </c>
      <c r="L346" s="565">
        <f t="shared" si="158"/>
        <v>617400</v>
      </c>
    </row>
    <row r="347" spans="1:12" x14ac:dyDescent="0.25">
      <c r="A347" s="562"/>
      <c r="B347" s="563"/>
      <c r="C347" s="563"/>
      <c r="D347" s="563" t="str">
        <f t="shared" si="159"/>
        <v>Gallery</v>
      </c>
      <c r="E347" s="563" t="str">
        <f t="shared" si="162"/>
        <v>OH</v>
      </c>
      <c r="F347" s="563">
        <f t="shared" si="160"/>
        <v>4.2000000000000003E-2</v>
      </c>
      <c r="G347" s="563">
        <f t="shared" si="160"/>
        <v>98000</v>
      </c>
      <c r="H347" s="563">
        <f t="shared" ref="H347:J347" si="170">H290</f>
        <v>1</v>
      </c>
      <c r="I347" s="563">
        <f t="shared" si="170"/>
        <v>50</v>
      </c>
      <c r="J347" s="563" t="str">
        <f t="shared" si="170"/>
        <v>m2</v>
      </c>
      <c r="K347" s="563">
        <f t="shared" si="157"/>
        <v>2.1</v>
      </c>
      <c r="L347" s="565">
        <f t="shared" si="158"/>
        <v>205800</v>
      </c>
    </row>
    <row r="348" spans="1:12" x14ac:dyDescent="0.25">
      <c r="A348" s="562"/>
      <c r="B348" s="563"/>
      <c r="C348" s="563"/>
      <c r="D348" s="563" t="str">
        <f t="shared" si="159"/>
        <v>Rumah Pelindung</v>
      </c>
      <c r="E348" s="563" t="str">
        <f t="shared" si="162"/>
        <v>OH</v>
      </c>
      <c r="F348" s="563">
        <f t="shared" si="160"/>
        <v>4.2000000000000003E-2</v>
      </c>
      <c r="G348" s="563">
        <f t="shared" si="160"/>
        <v>98000</v>
      </c>
      <c r="H348" s="563">
        <f t="shared" ref="H348:J348" si="171">H291</f>
        <v>1</v>
      </c>
      <c r="I348" s="563">
        <f t="shared" si="171"/>
        <v>80</v>
      </c>
      <c r="J348" s="563" t="str">
        <f t="shared" si="171"/>
        <v>m2</v>
      </c>
      <c r="K348" s="563">
        <f t="shared" si="157"/>
        <v>3.3600000000000003</v>
      </c>
      <c r="L348" s="565">
        <f t="shared" si="158"/>
        <v>329280</v>
      </c>
    </row>
    <row r="349" spans="1:12" x14ac:dyDescent="0.25">
      <c r="A349" s="562"/>
      <c r="B349" s="563"/>
      <c r="C349" s="563"/>
      <c r="D349" s="563" t="str">
        <f t="shared" si="159"/>
        <v>Patok geser</v>
      </c>
      <c r="E349" s="563" t="str">
        <f t="shared" si="162"/>
        <v>OH</v>
      </c>
      <c r="F349" s="563">
        <f t="shared" si="160"/>
        <v>4.2000000000000003E-2</v>
      </c>
      <c r="G349" s="563">
        <f t="shared" si="160"/>
        <v>98000</v>
      </c>
      <c r="H349" s="563">
        <f t="shared" ref="H349:J349" si="172">H292</f>
        <v>1</v>
      </c>
      <c r="I349" s="563">
        <f t="shared" si="172"/>
        <v>50</v>
      </c>
      <c r="J349" s="563" t="str">
        <f t="shared" si="172"/>
        <v>m2</v>
      </c>
      <c r="K349" s="563">
        <f t="shared" si="157"/>
        <v>2.1</v>
      </c>
      <c r="L349" s="565">
        <f t="shared" si="158"/>
        <v>205800</v>
      </c>
    </row>
    <row r="350" spans="1:12" x14ac:dyDescent="0.25">
      <c r="A350" s="562"/>
      <c r="B350" s="563"/>
      <c r="C350" s="563"/>
      <c r="D350" s="563" t="str">
        <f t="shared" si="159"/>
        <v>Kantor</v>
      </c>
      <c r="E350" s="563" t="str">
        <f t="shared" si="162"/>
        <v>OH</v>
      </c>
      <c r="F350" s="563">
        <f t="shared" si="160"/>
        <v>4.2000000000000003E-2</v>
      </c>
      <c r="G350" s="563">
        <f t="shared" si="160"/>
        <v>98000</v>
      </c>
      <c r="H350" s="563">
        <f t="shared" ref="H350:J350" si="173">H293</f>
        <v>2</v>
      </c>
      <c r="I350" s="563">
        <f t="shared" si="173"/>
        <v>100</v>
      </c>
      <c r="J350" s="563" t="str">
        <f t="shared" si="173"/>
        <v>m2</v>
      </c>
      <c r="K350" s="563">
        <f t="shared" si="157"/>
        <v>8.4</v>
      </c>
      <c r="L350" s="565">
        <f t="shared" si="158"/>
        <v>823200</v>
      </c>
    </row>
    <row r="351" spans="1:12" x14ac:dyDescent="0.25">
      <c r="A351" s="562"/>
      <c r="B351" s="563"/>
      <c r="C351" s="563"/>
      <c r="D351" s="563" t="str">
        <f t="shared" si="159"/>
        <v>Jembatan</v>
      </c>
      <c r="E351" s="563" t="str">
        <f t="shared" si="162"/>
        <v>OH</v>
      </c>
      <c r="F351" s="563">
        <f t="shared" si="160"/>
        <v>4.2000000000000003E-2</v>
      </c>
      <c r="G351" s="563">
        <f t="shared" si="160"/>
        <v>98000</v>
      </c>
      <c r="H351" s="563">
        <f t="shared" ref="H351:J351" si="174">H294</f>
        <v>1</v>
      </c>
      <c r="I351" s="563">
        <f t="shared" si="174"/>
        <v>0</v>
      </c>
      <c r="J351" s="563" t="str">
        <f t="shared" si="174"/>
        <v>m2</v>
      </c>
      <c r="K351" s="563">
        <f t="shared" si="157"/>
        <v>0</v>
      </c>
      <c r="L351" s="565">
        <f t="shared" si="158"/>
        <v>0</v>
      </c>
    </row>
    <row r="352" spans="1:12" x14ac:dyDescent="0.25">
      <c r="A352" s="562"/>
      <c r="B352" s="563"/>
      <c r="C352" s="563"/>
      <c r="D352" s="563" t="str">
        <f t="shared" si="159"/>
        <v>Patok Batas tanah</v>
      </c>
      <c r="E352" s="563" t="str">
        <f t="shared" si="162"/>
        <v>OH</v>
      </c>
      <c r="F352" s="563">
        <f t="shared" si="160"/>
        <v>4.2000000000000003E-2</v>
      </c>
      <c r="G352" s="563">
        <f t="shared" si="160"/>
        <v>98000</v>
      </c>
      <c r="H352" s="563">
        <f t="shared" ref="H352:J352" si="175">H295</f>
        <v>2</v>
      </c>
      <c r="I352" s="563">
        <f t="shared" si="175"/>
        <v>0</v>
      </c>
      <c r="J352" s="563" t="str">
        <f t="shared" si="175"/>
        <v>m2</v>
      </c>
      <c r="K352" s="563">
        <f t="shared" si="157"/>
        <v>0</v>
      </c>
      <c r="L352" s="565">
        <f t="shared" si="158"/>
        <v>0</v>
      </c>
    </row>
    <row r="353" spans="1:14" x14ac:dyDescent="0.25">
      <c r="A353" s="562"/>
      <c r="B353" s="563"/>
      <c r="C353" s="563"/>
      <c r="D353" s="563" t="str">
        <f t="shared" si="159"/>
        <v xml:space="preserve">Pagar </v>
      </c>
      <c r="E353" s="563" t="str">
        <f t="shared" si="162"/>
        <v>OH</v>
      </c>
      <c r="F353" s="563">
        <f t="shared" si="160"/>
        <v>4.2000000000000003E-2</v>
      </c>
      <c r="G353" s="563">
        <f t="shared" si="160"/>
        <v>98000</v>
      </c>
      <c r="H353" s="563">
        <f t="shared" ref="H353:J353" si="176">H296</f>
        <v>3</v>
      </c>
      <c r="I353" s="563">
        <f t="shared" si="176"/>
        <v>10</v>
      </c>
      <c r="J353" s="563" t="str">
        <f t="shared" si="176"/>
        <v>m2</v>
      </c>
      <c r="K353" s="563">
        <f t="shared" si="157"/>
        <v>1.26</v>
      </c>
      <c r="L353" s="565">
        <f t="shared" si="158"/>
        <v>123480</v>
      </c>
    </row>
    <row r="354" spans="1:14" x14ac:dyDescent="0.25">
      <c r="A354" s="562"/>
      <c r="B354" s="563"/>
      <c r="C354" s="563"/>
      <c r="D354" s="563" t="str">
        <f t="shared" si="159"/>
        <v>Monumen</v>
      </c>
      <c r="E354" s="563" t="str">
        <f t="shared" si="162"/>
        <v>OH</v>
      </c>
      <c r="F354" s="563">
        <f t="shared" si="160"/>
        <v>4.2000000000000003E-2</v>
      </c>
      <c r="G354" s="563">
        <f t="shared" si="160"/>
        <v>98000</v>
      </c>
      <c r="H354" s="563">
        <f t="shared" ref="H354:J354" si="177">H297</f>
        <v>2</v>
      </c>
      <c r="I354" s="563">
        <f t="shared" si="177"/>
        <v>5</v>
      </c>
      <c r="J354" s="563" t="str">
        <f t="shared" si="177"/>
        <v>m2</v>
      </c>
      <c r="K354" s="563">
        <f t="shared" si="157"/>
        <v>0.42000000000000004</v>
      </c>
      <c r="L354" s="565">
        <f t="shared" si="158"/>
        <v>41160</v>
      </c>
    </row>
    <row r="355" spans="1:14" x14ac:dyDescent="0.25">
      <c r="A355" s="562"/>
      <c r="B355" s="563"/>
      <c r="C355" s="563"/>
      <c r="D355" s="563" t="str">
        <f t="shared" si="159"/>
        <v>Bangunan Lainnya</v>
      </c>
      <c r="E355" s="563" t="str">
        <f t="shared" si="162"/>
        <v>OH</v>
      </c>
      <c r="F355" s="563">
        <f t="shared" ref="F355" si="178">F354</f>
        <v>4.2000000000000003E-2</v>
      </c>
      <c r="G355" s="563">
        <f t="shared" ref="G355" si="179">G354</f>
        <v>98000</v>
      </c>
      <c r="H355" s="563">
        <f t="shared" ref="H355:J355" si="180">H298</f>
        <v>2</v>
      </c>
      <c r="I355" s="563">
        <f t="shared" si="180"/>
        <v>0</v>
      </c>
      <c r="J355" s="563" t="str">
        <f t="shared" si="180"/>
        <v>m2</v>
      </c>
      <c r="K355" s="563">
        <f t="shared" si="157"/>
        <v>0</v>
      </c>
      <c r="L355" s="565">
        <f t="shared" si="158"/>
        <v>0</v>
      </c>
    </row>
    <row r="356" spans="1:14" x14ac:dyDescent="0.25">
      <c r="A356" s="562"/>
      <c r="B356" s="563"/>
      <c r="C356" s="563" t="str">
        <f>C299</f>
        <v>PEKERJAAN PASANGAN BATU</v>
      </c>
      <c r="D356" s="563" t="str">
        <f>D299</f>
        <v>Drainase</v>
      </c>
      <c r="E356" s="563" t="str">
        <f>AHSP!C367</f>
        <v>OH</v>
      </c>
      <c r="F356" s="563">
        <f>AHSP!D367</f>
        <v>0.09</v>
      </c>
      <c r="G356" s="563">
        <f>AHSP!E367</f>
        <v>98000</v>
      </c>
      <c r="H356" s="563">
        <f t="shared" ref="H356:J356" si="181">H299</f>
        <v>1</v>
      </c>
      <c r="I356" s="563">
        <f t="shared" si="181"/>
        <v>50</v>
      </c>
      <c r="J356" s="563" t="str">
        <f t="shared" si="181"/>
        <v>m3</v>
      </c>
      <c r="K356" s="563">
        <f t="shared" ref="K356:K363" si="182">I356*H356*F356</f>
        <v>4.5</v>
      </c>
      <c r="L356" s="565">
        <f t="shared" ref="L356:L363" si="183">G356*I356*F356*H356</f>
        <v>441000</v>
      </c>
    </row>
    <row r="357" spans="1:14" x14ac:dyDescent="0.25">
      <c r="A357" s="562"/>
      <c r="B357" s="563"/>
      <c r="C357" s="563"/>
      <c r="D357" s="563" t="str">
        <f t="shared" ref="D357:D363" si="184">D300</f>
        <v>Drainase</v>
      </c>
      <c r="E357" s="563" t="str">
        <f>E356</f>
        <v>OH</v>
      </c>
      <c r="F357" s="563">
        <f t="shared" ref="F357:G363" si="185">F356</f>
        <v>0.09</v>
      </c>
      <c r="G357" s="563">
        <f t="shared" si="185"/>
        <v>98000</v>
      </c>
      <c r="H357" s="563">
        <f t="shared" ref="H357:J357" si="186">H300</f>
        <v>1</v>
      </c>
      <c r="I357" s="563">
        <f t="shared" si="186"/>
        <v>10</v>
      </c>
      <c r="J357" s="563" t="str">
        <f t="shared" si="186"/>
        <v>m3</v>
      </c>
      <c r="K357" s="563">
        <f t="shared" si="182"/>
        <v>0.89999999999999991</v>
      </c>
      <c r="L357" s="565">
        <f t="shared" si="183"/>
        <v>88200</v>
      </c>
    </row>
    <row r="358" spans="1:14" x14ac:dyDescent="0.25">
      <c r="A358" s="562"/>
      <c r="B358" s="563"/>
      <c r="C358" s="563"/>
      <c r="D358" s="563" t="str">
        <f t="shared" si="184"/>
        <v>Drainase</v>
      </c>
      <c r="E358" s="563" t="str">
        <f t="shared" ref="E358:E363" si="187">E357</f>
        <v>OH</v>
      </c>
      <c r="F358" s="563">
        <f t="shared" si="185"/>
        <v>0.09</v>
      </c>
      <c r="G358" s="563">
        <f t="shared" si="185"/>
        <v>98000</v>
      </c>
      <c r="H358" s="563">
        <f t="shared" ref="H358:J358" si="188">H301</f>
        <v>1</v>
      </c>
      <c r="I358" s="563">
        <f t="shared" si="188"/>
        <v>10</v>
      </c>
      <c r="J358" s="563" t="str">
        <f t="shared" si="188"/>
        <v>m3</v>
      </c>
      <c r="K358" s="563">
        <f t="shared" si="182"/>
        <v>0.89999999999999991</v>
      </c>
      <c r="L358" s="565">
        <f t="shared" si="183"/>
        <v>88200</v>
      </c>
    </row>
    <row r="359" spans="1:14" x14ac:dyDescent="0.25">
      <c r="A359" s="562"/>
      <c r="B359" s="563"/>
      <c r="C359" s="563"/>
      <c r="D359" s="563" t="str">
        <f t="shared" si="184"/>
        <v>Pengaman Tebing</v>
      </c>
      <c r="E359" s="563" t="str">
        <f t="shared" si="187"/>
        <v>OH</v>
      </c>
      <c r="F359" s="563">
        <f t="shared" si="185"/>
        <v>0.09</v>
      </c>
      <c r="G359" s="563">
        <f t="shared" si="185"/>
        <v>98000</v>
      </c>
      <c r="H359" s="563">
        <f t="shared" ref="H359:J359" si="189">H302</f>
        <v>1</v>
      </c>
      <c r="I359" s="563">
        <f t="shared" si="189"/>
        <v>15</v>
      </c>
      <c r="J359" s="563" t="str">
        <f t="shared" si="189"/>
        <v>m3</v>
      </c>
      <c r="K359" s="563">
        <f t="shared" si="182"/>
        <v>1.3499999999999999</v>
      </c>
      <c r="L359" s="565">
        <f t="shared" si="183"/>
        <v>132300</v>
      </c>
    </row>
    <row r="360" spans="1:14" x14ac:dyDescent="0.25">
      <c r="A360" s="562"/>
      <c r="B360" s="563"/>
      <c r="C360" s="563"/>
      <c r="D360" s="563" t="str">
        <f t="shared" si="184"/>
        <v>Drainase</v>
      </c>
      <c r="E360" s="563" t="str">
        <f t="shared" si="187"/>
        <v>OH</v>
      </c>
      <c r="F360" s="563">
        <f t="shared" si="185"/>
        <v>0.09</v>
      </c>
      <c r="G360" s="563">
        <f t="shared" si="185"/>
        <v>98000</v>
      </c>
      <c r="H360" s="563">
        <f t="shared" ref="H360:J360" si="190">H303</f>
        <v>1</v>
      </c>
      <c r="I360" s="563">
        <f t="shared" si="190"/>
        <v>20</v>
      </c>
      <c r="J360" s="563" t="str">
        <f t="shared" si="190"/>
        <v>m3</v>
      </c>
      <c r="K360" s="563">
        <f t="shared" si="182"/>
        <v>1.7999999999999998</v>
      </c>
      <c r="L360" s="565">
        <f t="shared" si="183"/>
        <v>176400</v>
      </c>
    </row>
    <row r="361" spans="1:14" x14ac:dyDescent="0.25">
      <c r="A361" s="562"/>
      <c r="B361" s="563"/>
      <c r="C361" s="563"/>
      <c r="D361" s="563" t="str">
        <f t="shared" si="184"/>
        <v>Pengaman Tebing</v>
      </c>
      <c r="E361" s="563" t="str">
        <f t="shared" si="187"/>
        <v>OH</v>
      </c>
      <c r="F361" s="563">
        <f t="shared" si="185"/>
        <v>0.09</v>
      </c>
      <c r="G361" s="563">
        <f t="shared" si="185"/>
        <v>98000</v>
      </c>
      <c r="H361" s="563">
        <f t="shared" ref="H361:J361" si="191">H304</f>
        <v>1</v>
      </c>
      <c r="I361" s="563">
        <f t="shared" si="191"/>
        <v>50</v>
      </c>
      <c r="J361" s="563" t="str">
        <f t="shared" si="191"/>
        <v>m3</v>
      </c>
      <c r="K361" s="563">
        <f t="shared" si="182"/>
        <v>4.5</v>
      </c>
      <c r="L361" s="565">
        <f t="shared" si="183"/>
        <v>441000</v>
      </c>
    </row>
    <row r="362" spans="1:14" x14ac:dyDescent="0.25">
      <c r="A362" s="562"/>
      <c r="B362" s="563"/>
      <c r="C362" s="563"/>
      <c r="D362" s="563" t="str">
        <f t="shared" si="184"/>
        <v>Drainase</v>
      </c>
      <c r="E362" s="563" t="str">
        <f t="shared" si="187"/>
        <v>OH</v>
      </c>
      <c r="F362" s="563">
        <f t="shared" si="185"/>
        <v>0.09</v>
      </c>
      <c r="G362" s="563">
        <f t="shared" si="185"/>
        <v>98000</v>
      </c>
      <c r="H362" s="563">
        <f t="shared" ref="H362:J362" si="192">H305</f>
        <v>1</v>
      </c>
      <c r="I362" s="563">
        <f t="shared" si="192"/>
        <v>10</v>
      </c>
      <c r="J362" s="563" t="str">
        <f t="shared" si="192"/>
        <v>m3</v>
      </c>
      <c r="K362" s="563">
        <f t="shared" si="182"/>
        <v>0.89999999999999991</v>
      </c>
      <c r="L362" s="565">
        <f t="shared" si="183"/>
        <v>88200</v>
      </c>
    </row>
    <row r="363" spans="1:14" x14ac:dyDescent="0.25">
      <c r="A363" s="562"/>
      <c r="B363" s="563"/>
      <c r="C363" s="563"/>
      <c r="D363" s="563" t="str">
        <f t="shared" si="184"/>
        <v>Pengaman Tebing</v>
      </c>
      <c r="E363" s="563" t="str">
        <f t="shared" si="187"/>
        <v>OH</v>
      </c>
      <c r="F363" s="563">
        <f t="shared" si="185"/>
        <v>0.09</v>
      </c>
      <c r="G363" s="563">
        <f t="shared" si="185"/>
        <v>98000</v>
      </c>
      <c r="H363" s="563">
        <f t="shared" ref="H363:J363" si="193">H306</f>
        <v>1</v>
      </c>
      <c r="I363" s="563">
        <f t="shared" si="193"/>
        <v>20</v>
      </c>
      <c r="J363" s="563" t="str">
        <f t="shared" si="193"/>
        <v>m3</v>
      </c>
      <c r="K363" s="563">
        <f t="shared" si="182"/>
        <v>1.7999999999999998</v>
      </c>
      <c r="L363" s="565">
        <f t="shared" si="183"/>
        <v>176400</v>
      </c>
    </row>
    <row r="364" spans="1:14" x14ac:dyDescent="0.25">
      <c r="A364" s="571"/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9"/>
    </row>
    <row r="365" spans="1:14" x14ac:dyDescent="0.25">
      <c r="A365" s="562"/>
      <c r="B365" s="563" t="s">
        <v>29</v>
      </c>
      <c r="C365" s="563"/>
      <c r="D365" s="563"/>
      <c r="E365" s="563"/>
      <c r="F365" s="563"/>
      <c r="G365" s="563"/>
      <c r="H365" s="563"/>
      <c r="I365" s="563"/>
      <c r="J365" s="563"/>
      <c r="K365" s="563"/>
      <c r="L365" s="565"/>
    </row>
    <row r="366" spans="1:14" x14ac:dyDescent="0.25">
      <c r="A366" s="573">
        <v>1</v>
      </c>
      <c r="B366" s="574" t="str">
        <f>AHSP!B12</f>
        <v>Kertas</v>
      </c>
      <c r="C366" s="574"/>
      <c r="D366" s="574"/>
      <c r="E366" s="574"/>
      <c r="F366" s="574"/>
      <c r="G366" s="574"/>
      <c r="H366" s="574"/>
      <c r="I366" s="574"/>
      <c r="J366" s="574"/>
      <c r="K366" s="574">
        <f>SUM(K367:K399)</f>
        <v>11.583599999999999</v>
      </c>
      <c r="L366" s="577"/>
      <c r="N366" s="561"/>
    </row>
    <row r="367" spans="1:14" ht="13.5" customHeight="1" x14ac:dyDescent="0.25">
      <c r="A367" s="562"/>
      <c r="B367" s="563"/>
      <c r="C367" s="563" t="str">
        <f>C4</f>
        <v>Penyusunan ROTW</v>
      </c>
      <c r="D367" s="563"/>
      <c r="E367" s="563" t="str">
        <f>AHSP!C12</f>
        <v>Rim</v>
      </c>
      <c r="F367" s="563">
        <f>AHSP!D12</f>
        <v>0.25</v>
      </c>
      <c r="G367" s="564">
        <f>AHSP!E12</f>
        <v>45000</v>
      </c>
      <c r="H367" s="564">
        <f>H20</f>
        <v>1</v>
      </c>
      <c r="I367" s="564">
        <f>I20</f>
        <v>1</v>
      </c>
      <c r="J367" s="563" t="str">
        <f>J20</f>
        <v>Kali</v>
      </c>
      <c r="K367" s="563">
        <f>I367*H367*F367</f>
        <v>0.25</v>
      </c>
      <c r="L367" s="565">
        <f>G367*I367*F367*H367</f>
        <v>11250</v>
      </c>
    </row>
    <row r="368" spans="1:14" ht="13.5" customHeight="1" x14ac:dyDescent="0.25">
      <c r="A368" s="562"/>
      <c r="B368" s="563"/>
      <c r="C368" s="563" t="str">
        <f>C12</f>
        <v>Sosialisasi ROTW</v>
      </c>
      <c r="D368" s="563"/>
      <c r="E368" s="563" t="str">
        <f>AHSP!C29</f>
        <v>Rim</v>
      </c>
      <c r="F368" s="563">
        <f>AHSP!D29</f>
        <v>0.2</v>
      </c>
      <c r="G368" s="568">
        <f>AHSP!E29</f>
        <v>45000</v>
      </c>
      <c r="H368" s="564">
        <f>'OP TAHUNAN'!S10</f>
        <v>12</v>
      </c>
      <c r="I368" s="564">
        <f>'OP TAHUNAN'!T10</f>
        <v>1</v>
      </c>
      <c r="J368" s="564" t="str">
        <f>'OP TAHUNAN'!U10</f>
        <v>Kali</v>
      </c>
      <c r="K368" s="563">
        <f>I368*H368*F368</f>
        <v>2.4000000000000004</v>
      </c>
      <c r="L368" s="565">
        <f>G368*I368*F368*H368</f>
        <v>108000</v>
      </c>
    </row>
    <row r="369" spans="1:12" x14ac:dyDescent="0.25">
      <c r="A369" s="562"/>
      <c r="B369" s="563"/>
      <c r="C369" s="563" t="str">
        <f>C7</f>
        <v>Penyusunan Laporan Bulanan</v>
      </c>
      <c r="D369" s="563"/>
      <c r="E369" s="563" t="str">
        <f>AHSP!C202</f>
        <v>Rim</v>
      </c>
      <c r="F369" s="563">
        <f>AHSP!D202</f>
        <v>0.4</v>
      </c>
      <c r="G369" s="568">
        <f>AHSP!E202</f>
        <v>45000</v>
      </c>
      <c r="H369" s="564">
        <f>H17</f>
        <v>12</v>
      </c>
      <c r="I369" s="564">
        <f>I17</f>
        <v>1</v>
      </c>
      <c r="J369" s="564" t="str">
        <f>J17</f>
        <v>Kali</v>
      </c>
      <c r="K369" s="563">
        <f>I369*H369*F369</f>
        <v>4.8000000000000007</v>
      </c>
      <c r="L369" s="565">
        <f>G369*I369*F369*H369</f>
        <v>216000</v>
      </c>
    </row>
    <row r="370" spans="1:12" x14ac:dyDescent="0.25">
      <c r="A370" s="562"/>
      <c r="B370" s="563"/>
      <c r="C370" s="563"/>
      <c r="D370" s="563"/>
      <c r="E370" s="563"/>
      <c r="F370" s="563"/>
      <c r="G370" s="563"/>
      <c r="H370" s="564"/>
      <c r="I370" s="564"/>
      <c r="J370" s="564"/>
      <c r="K370" s="563"/>
      <c r="L370" s="565"/>
    </row>
    <row r="371" spans="1:12" x14ac:dyDescent="0.25">
      <c r="A371" s="562"/>
      <c r="B371" s="563"/>
      <c r="C371" s="563" t="str">
        <f>C161</f>
        <v>Inspeksi Visual</v>
      </c>
      <c r="D371" s="563" t="str">
        <f>D161</f>
        <v>Puncak Bendungam</v>
      </c>
      <c r="E371" s="563" t="str">
        <f>AHSP!C541</f>
        <v>Rim</v>
      </c>
      <c r="F371" s="563">
        <f>AHSP!D541</f>
        <v>0.02</v>
      </c>
      <c r="G371" s="563">
        <f>AHSP!E541</f>
        <v>45000</v>
      </c>
      <c r="H371" s="563">
        <f t="shared" ref="H371:J397" si="194">H161</f>
        <v>6</v>
      </c>
      <c r="I371" s="563">
        <f t="shared" si="194"/>
        <v>1</v>
      </c>
      <c r="J371" s="563" t="str">
        <f t="shared" si="194"/>
        <v>unit</v>
      </c>
      <c r="K371" s="563">
        <f t="shared" ref="K371:K390" si="195">I371*H371*F371</f>
        <v>0.12</v>
      </c>
      <c r="L371" s="565">
        <f t="shared" ref="L371:L390" si="196">G371*I371*F371*H371</f>
        <v>5400</v>
      </c>
    </row>
    <row r="372" spans="1:12" x14ac:dyDescent="0.25">
      <c r="A372" s="562"/>
      <c r="B372" s="563"/>
      <c r="C372" s="563"/>
      <c r="D372" s="563" t="str">
        <f t="shared" ref="D372:D397" si="197">D162</f>
        <v>Lereng Hulu</v>
      </c>
      <c r="E372" s="563" t="str">
        <f>AHSP!C558</f>
        <v>Rim</v>
      </c>
      <c r="F372" s="563">
        <f>AHSP!D558</f>
        <v>0.03</v>
      </c>
      <c r="G372" s="563">
        <f>AHSP!E558</f>
        <v>45000</v>
      </c>
      <c r="H372" s="563">
        <f t="shared" si="194"/>
        <v>6</v>
      </c>
      <c r="I372" s="563">
        <f t="shared" si="194"/>
        <v>1</v>
      </c>
      <c r="J372" s="563" t="str">
        <f t="shared" si="194"/>
        <v>unit</v>
      </c>
      <c r="K372" s="563">
        <f t="shared" si="195"/>
        <v>0.18</v>
      </c>
      <c r="L372" s="565">
        <f t="shared" si="196"/>
        <v>8100</v>
      </c>
    </row>
    <row r="373" spans="1:12" x14ac:dyDescent="0.25">
      <c r="A373" s="562"/>
      <c r="B373" s="563"/>
      <c r="C373" s="563"/>
      <c r="D373" s="563" t="str">
        <f t="shared" si="197"/>
        <v>Lereng Hilir</v>
      </c>
      <c r="E373" s="563" t="str">
        <f>AHSP!C575</f>
        <v>Rim</v>
      </c>
      <c r="F373" s="563">
        <f>AHSP!D575</f>
        <v>0.03</v>
      </c>
      <c r="G373" s="563">
        <f>AHSP!E575</f>
        <v>45000</v>
      </c>
      <c r="H373" s="563">
        <f t="shared" si="194"/>
        <v>6</v>
      </c>
      <c r="I373" s="563">
        <f t="shared" si="194"/>
        <v>1</v>
      </c>
      <c r="J373" s="563" t="str">
        <f t="shared" si="194"/>
        <v>unit</v>
      </c>
      <c r="K373" s="563">
        <f t="shared" si="195"/>
        <v>0.18</v>
      </c>
      <c r="L373" s="565">
        <f t="shared" si="196"/>
        <v>8100</v>
      </c>
    </row>
    <row r="374" spans="1:12" x14ac:dyDescent="0.25">
      <c r="A374" s="562"/>
      <c r="B374" s="563"/>
      <c r="C374" s="563"/>
      <c r="D374" s="563" t="str">
        <f t="shared" si="197"/>
        <v>Drainase</v>
      </c>
      <c r="E374" s="563" t="str">
        <f>AHSP!C592</f>
        <v>Rim</v>
      </c>
      <c r="F374" s="563">
        <f>AHSP!D592</f>
        <v>5.3999999999999999E-2</v>
      </c>
      <c r="G374" s="563">
        <f>AHSP!E592</f>
        <v>45000</v>
      </c>
      <c r="H374" s="563">
        <f t="shared" si="194"/>
        <v>6</v>
      </c>
      <c r="I374" s="563">
        <f t="shared" si="194"/>
        <v>1</v>
      </c>
      <c r="J374" s="563" t="str">
        <f t="shared" si="194"/>
        <v>unit</v>
      </c>
      <c r="K374" s="563">
        <f t="shared" si="195"/>
        <v>0.32400000000000001</v>
      </c>
      <c r="L374" s="565">
        <f t="shared" si="196"/>
        <v>14580</v>
      </c>
    </row>
    <row r="375" spans="1:12" x14ac:dyDescent="0.25">
      <c r="A375" s="562"/>
      <c r="B375" s="563"/>
      <c r="C375" s="563"/>
      <c r="D375" s="563" t="str">
        <f t="shared" si="197"/>
        <v>Puncak Bendungam</v>
      </c>
      <c r="E375" s="563" t="str">
        <f>AHSP!C609</f>
        <v>Rim</v>
      </c>
      <c r="F375" s="563">
        <f>AHSP!D609</f>
        <v>0.06</v>
      </c>
      <c r="G375" s="563">
        <f>AHSP!E609</f>
        <v>45000</v>
      </c>
      <c r="H375" s="563">
        <f t="shared" si="194"/>
        <v>3</v>
      </c>
      <c r="I375" s="563">
        <f t="shared" si="194"/>
        <v>1</v>
      </c>
      <c r="J375" s="563" t="str">
        <f t="shared" si="194"/>
        <v>km</v>
      </c>
      <c r="K375" s="563">
        <f t="shared" si="195"/>
        <v>0.18</v>
      </c>
      <c r="L375" s="565">
        <f t="shared" si="196"/>
        <v>8100</v>
      </c>
    </row>
    <row r="376" spans="1:12" x14ac:dyDescent="0.25">
      <c r="A376" s="562"/>
      <c r="B376" s="563"/>
      <c r="C376" s="563"/>
      <c r="D376" s="563" t="str">
        <f t="shared" si="197"/>
        <v>Lereng Hulu</v>
      </c>
      <c r="E376" s="563" t="str">
        <f>AHSP!C626</f>
        <v>Rim</v>
      </c>
      <c r="F376" s="563">
        <f>AHSP!D626</f>
        <v>2.4E-2</v>
      </c>
      <c r="G376" s="563">
        <f>AHSP!E626</f>
        <v>45000</v>
      </c>
      <c r="H376" s="563">
        <f t="shared" si="194"/>
        <v>3</v>
      </c>
      <c r="I376" s="563">
        <f t="shared" si="194"/>
        <v>1</v>
      </c>
      <c r="J376" s="563" t="str">
        <f t="shared" si="194"/>
        <v>km</v>
      </c>
      <c r="K376" s="563">
        <f t="shared" si="195"/>
        <v>7.2000000000000008E-2</v>
      </c>
      <c r="L376" s="565">
        <f t="shared" si="196"/>
        <v>3240</v>
      </c>
    </row>
    <row r="377" spans="1:12" x14ac:dyDescent="0.25">
      <c r="A377" s="562"/>
      <c r="B377" s="563"/>
      <c r="C377" s="563"/>
      <c r="D377" s="563" t="str">
        <f t="shared" si="197"/>
        <v>Lereng Hilir</v>
      </c>
      <c r="E377" s="563" t="str">
        <f>AHSP!C643</f>
        <v>Rim</v>
      </c>
      <c r="F377" s="563">
        <f>AHSP!D643</f>
        <v>0.08</v>
      </c>
      <c r="G377" s="563">
        <f>AHSP!E643</f>
        <v>45000</v>
      </c>
      <c r="H377" s="563">
        <f t="shared" si="194"/>
        <v>3</v>
      </c>
      <c r="I377" s="563">
        <f t="shared" si="194"/>
        <v>1</v>
      </c>
      <c r="J377" s="563" t="str">
        <f t="shared" si="194"/>
        <v>km</v>
      </c>
      <c r="K377" s="563">
        <f t="shared" si="195"/>
        <v>0.24</v>
      </c>
      <c r="L377" s="565">
        <f t="shared" si="196"/>
        <v>10800</v>
      </c>
    </row>
    <row r="378" spans="1:12" x14ac:dyDescent="0.25">
      <c r="A378" s="562"/>
      <c r="B378" s="563"/>
      <c r="C378" s="563"/>
      <c r="D378" s="563" t="str">
        <f t="shared" si="197"/>
        <v>Drainase</v>
      </c>
      <c r="E378" s="563" t="str">
        <f>AHSP!C660</f>
        <v>Rim</v>
      </c>
      <c r="F378" s="563">
        <f>AHSP!D660</f>
        <v>3.5999999999999997E-2</v>
      </c>
      <c r="G378" s="563">
        <f>AHSP!E660</f>
        <v>45000</v>
      </c>
      <c r="H378" s="563">
        <f t="shared" si="194"/>
        <v>3</v>
      </c>
      <c r="I378" s="563">
        <f t="shared" si="194"/>
        <v>1</v>
      </c>
      <c r="J378" s="563" t="str">
        <f t="shared" si="194"/>
        <v>km</v>
      </c>
      <c r="K378" s="563">
        <f t="shared" si="195"/>
        <v>0.10799999999999998</v>
      </c>
      <c r="L378" s="565">
        <f t="shared" si="196"/>
        <v>4859.9999999999991</v>
      </c>
    </row>
    <row r="379" spans="1:12" x14ac:dyDescent="0.25">
      <c r="A379" s="562"/>
      <c r="B379" s="563"/>
      <c r="C379" s="563"/>
      <c r="D379" s="563" t="str">
        <f t="shared" si="197"/>
        <v>Bangunan Intake</v>
      </c>
      <c r="E379" s="563" t="str">
        <f>AHSP!C677</f>
        <v>Rim</v>
      </c>
      <c r="F379" s="563">
        <f>AHSP!D677</f>
        <v>2.4E-2</v>
      </c>
      <c r="G379" s="563">
        <f>AHSP!E677</f>
        <v>45000</v>
      </c>
      <c r="H379" s="563">
        <f t="shared" si="194"/>
        <v>3</v>
      </c>
      <c r="I379" s="563">
        <f t="shared" si="194"/>
        <v>1</v>
      </c>
      <c r="J379" s="563" t="str">
        <f t="shared" si="194"/>
        <v>UNIT</v>
      </c>
      <c r="K379" s="563">
        <f t="shared" si="195"/>
        <v>7.2000000000000008E-2</v>
      </c>
      <c r="L379" s="565">
        <f t="shared" si="196"/>
        <v>3240</v>
      </c>
    </row>
    <row r="380" spans="1:12" x14ac:dyDescent="0.25">
      <c r="A380" s="562"/>
      <c r="B380" s="563"/>
      <c r="C380" s="563"/>
      <c r="D380" s="563" t="str">
        <f t="shared" si="197"/>
        <v>Outlet</v>
      </c>
      <c r="E380" s="563" t="str">
        <f>AHSP!C694</f>
        <v>Rim</v>
      </c>
      <c r="F380" s="563">
        <f>AHSP!D694</f>
        <v>3.5999999999999997E-2</v>
      </c>
      <c r="G380" s="563">
        <f>AHSP!E694</f>
        <v>45000</v>
      </c>
      <c r="H380" s="563">
        <f t="shared" si="194"/>
        <v>3</v>
      </c>
      <c r="I380" s="563">
        <f t="shared" si="194"/>
        <v>1</v>
      </c>
      <c r="J380" s="563" t="str">
        <f t="shared" si="194"/>
        <v>km</v>
      </c>
      <c r="K380" s="563">
        <f t="shared" si="195"/>
        <v>0.10799999999999998</v>
      </c>
      <c r="L380" s="565">
        <f t="shared" si="196"/>
        <v>4859.9999999999991</v>
      </c>
    </row>
    <row r="381" spans="1:12" x14ac:dyDescent="0.25">
      <c r="A381" s="562"/>
      <c r="B381" s="563"/>
      <c r="C381" s="563"/>
      <c r="D381" s="563" t="str">
        <f t="shared" si="197"/>
        <v>Spillway</v>
      </c>
      <c r="E381" s="563" t="str">
        <f>AHSP!C711</f>
        <v>Rim</v>
      </c>
      <c r="F381" s="563">
        <f>AHSP!D711</f>
        <v>3.5999999999999997E-2</v>
      </c>
      <c r="G381" s="563">
        <f>AHSP!E711</f>
        <v>45000</v>
      </c>
      <c r="H381" s="563">
        <f t="shared" si="194"/>
        <v>3</v>
      </c>
      <c r="I381" s="563">
        <f t="shared" si="194"/>
        <v>1</v>
      </c>
      <c r="J381" s="563" t="str">
        <f t="shared" si="194"/>
        <v>UNIT</v>
      </c>
      <c r="K381" s="563">
        <f t="shared" si="195"/>
        <v>0.10799999999999998</v>
      </c>
      <c r="L381" s="565">
        <f t="shared" si="196"/>
        <v>4859.9999999999991</v>
      </c>
    </row>
    <row r="382" spans="1:12" x14ac:dyDescent="0.25">
      <c r="A382" s="562"/>
      <c r="B382" s="563"/>
      <c r="C382" s="563"/>
      <c r="D382" s="563" t="str">
        <f t="shared" si="197"/>
        <v>Appron</v>
      </c>
      <c r="E382" s="563" t="str">
        <f>AHSP!C728</f>
        <v>Rim</v>
      </c>
      <c r="F382" s="563">
        <f>AHSP!D728</f>
        <v>2.4E-2</v>
      </c>
      <c r="G382" s="563">
        <f>AHSP!E728</f>
        <v>45000</v>
      </c>
      <c r="H382" s="563">
        <f t="shared" si="194"/>
        <v>3</v>
      </c>
      <c r="I382" s="563">
        <f t="shared" si="194"/>
        <v>0</v>
      </c>
      <c r="J382" s="563" t="str">
        <f t="shared" si="194"/>
        <v>UNIT</v>
      </c>
      <c r="K382" s="563">
        <f t="shared" si="195"/>
        <v>0</v>
      </c>
      <c r="L382" s="565">
        <f t="shared" si="196"/>
        <v>0</v>
      </c>
    </row>
    <row r="383" spans="1:12" x14ac:dyDescent="0.25">
      <c r="A383" s="562"/>
      <c r="B383" s="563"/>
      <c r="C383" s="563"/>
      <c r="D383" s="563" t="str">
        <f t="shared" si="197"/>
        <v>Bukit Tumpuan</v>
      </c>
      <c r="E383" s="563" t="str">
        <f>AHSP!C745</f>
        <v>Rim</v>
      </c>
      <c r="F383" s="563">
        <f>AHSP!D745</f>
        <v>2.4E-2</v>
      </c>
      <c r="G383" s="563">
        <f>AHSP!E745</f>
        <v>45000</v>
      </c>
      <c r="H383" s="563">
        <f t="shared" si="194"/>
        <v>3</v>
      </c>
      <c r="I383" s="563">
        <f t="shared" si="194"/>
        <v>1</v>
      </c>
      <c r="J383" s="563" t="str">
        <f t="shared" si="194"/>
        <v>UNIT</v>
      </c>
      <c r="K383" s="563">
        <f t="shared" si="195"/>
        <v>7.2000000000000008E-2</v>
      </c>
      <c r="L383" s="565">
        <f t="shared" si="196"/>
        <v>3240</v>
      </c>
    </row>
    <row r="384" spans="1:12" x14ac:dyDescent="0.25">
      <c r="A384" s="562"/>
      <c r="B384" s="563"/>
      <c r="C384" s="563"/>
      <c r="D384" s="563" t="str">
        <f t="shared" si="197"/>
        <v>Daerah hilir</v>
      </c>
      <c r="E384" s="563" t="str">
        <f>AHSP!C762</f>
        <v>Rim</v>
      </c>
      <c r="F384" s="563">
        <f>AHSP!D762</f>
        <v>3.5999999999999997E-2</v>
      </c>
      <c r="G384" s="563">
        <f>AHSP!E762</f>
        <v>45000</v>
      </c>
      <c r="H384" s="563">
        <f t="shared" si="194"/>
        <v>3</v>
      </c>
      <c r="I384" s="563">
        <f t="shared" si="194"/>
        <v>1</v>
      </c>
      <c r="J384" s="563" t="str">
        <f t="shared" si="194"/>
        <v>UNIT</v>
      </c>
      <c r="K384" s="563">
        <f t="shared" si="195"/>
        <v>0.10799999999999998</v>
      </c>
      <c r="L384" s="565">
        <f t="shared" si="196"/>
        <v>4859.9999999999991</v>
      </c>
    </row>
    <row r="385" spans="1:12" x14ac:dyDescent="0.25">
      <c r="A385" s="562"/>
      <c r="B385" s="563"/>
      <c r="C385" s="563"/>
      <c r="D385" s="563" t="str">
        <f t="shared" si="197"/>
        <v>Terowongan Pengelak</v>
      </c>
      <c r="E385" s="563" t="str">
        <f>AHSP!C779</f>
        <v>Rim</v>
      </c>
      <c r="F385" s="563">
        <f>AHSP!D779</f>
        <v>3.2000000000000001E-2</v>
      </c>
      <c r="G385" s="563">
        <f>AHSP!E779</f>
        <v>45000</v>
      </c>
      <c r="H385" s="563">
        <f t="shared" si="194"/>
        <v>3</v>
      </c>
      <c r="I385" s="563">
        <f t="shared" si="194"/>
        <v>1</v>
      </c>
      <c r="J385" s="563" t="str">
        <f t="shared" si="194"/>
        <v>UNIT</v>
      </c>
      <c r="K385" s="563">
        <f t="shared" si="195"/>
        <v>9.6000000000000002E-2</v>
      </c>
      <c r="L385" s="565">
        <f t="shared" si="196"/>
        <v>4320</v>
      </c>
    </row>
    <row r="386" spans="1:12" x14ac:dyDescent="0.25">
      <c r="A386" s="562"/>
      <c r="B386" s="563"/>
      <c r="C386" s="563"/>
      <c r="D386" s="563" t="str">
        <f t="shared" si="197"/>
        <v>Waduk</v>
      </c>
      <c r="E386" s="563" t="str">
        <f>AHSP!C864</f>
        <v>Rim</v>
      </c>
      <c r="F386" s="563">
        <f>AHSP!D864</f>
        <v>1.6E-2</v>
      </c>
      <c r="G386" s="563">
        <f>AHSP!E864</f>
        <v>45000</v>
      </c>
      <c r="H386" s="563">
        <f t="shared" si="194"/>
        <v>3</v>
      </c>
      <c r="I386" s="563">
        <f t="shared" si="194"/>
        <v>20</v>
      </c>
      <c r="J386" s="563" t="str">
        <f t="shared" si="194"/>
        <v>km</v>
      </c>
      <c r="K386" s="563">
        <f t="shared" si="195"/>
        <v>0.96</v>
      </c>
      <c r="L386" s="565">
        <f t="shared" si="196"/>
        <v>43200</v>
      </c>
    </row>
    <row r="387" spans="1:12" x14ac:dyDescent="0.25">
      <c r="A387" s="562"/>
      <c r="B387" s="563"/>
      <c r="C387" s="563"/>
      <c r="D387" s="563" t="str">
        <f t="shared" si="197"/>
        <v>Green Belt</v>
      </c>
      <c r="E387" s="563" t="str">
        <f>AHSP!C796</f>
        <v>Rim</v>
      </c>
      <c r="F387" s="563">
        <f>AHSP!D796</f>
        <v>3.5999999999999997E-2</v>
      </c>
      <c r="G387" s="563">
        <f>AHSP!E796</f>
        <v>45000</v>
      </c>
      <c r="H387" s="563">
        <f t="shared" si="194"/>
        <v>3</v>
      </c>
      <c r="I387" s="563">
        <f t="shared" si="194"/>
        <v>5</v>
      </c>
      <c r="J387" s="563" t="str">
        <f t="shared" si="194"/>
        <v>UNIT</v>
      </c>
      <c r="K387" s="563">
        <f t="shared" si="195"/>
        <v>0.53999999999999992</v>
      </c>
      <c r="L387" s="565">
        <f t="shared" si="196"/>
        <v>24299.999999999996</v>
      </c>
    </row>
    <row r="388" spans="1:12" x14ac:dyDescent="0.25">
      <c r="A388" s="562"/>
      <c r="B388" s="563"/>
      <c r="C388" s="563"/>
      <c r="D388" s="563" t="str">
        <f t="shared" si="197"/>
        <v>DPS</v>
      </c>
      <c r="E388" s="563" t="str">
        <f>AHSP!C813</f>
        <v>Rim</v>
      </c>
      <c r="F388" s="563">
        <f>AHSP!D813</f>
        <v>0.04</v>
      </c>
      <c r="G388" s="563">
        <f>AHSP!E813</f>
        <v>45000</v>
      </c>
      <c r="H388" s="563">
        <f t="shared" si="194"/>
        <v>2</v>
      </c>
      <c r="I388" s="563">
        <f t="shared" si="194"/>
        <v>2</v>
      </c>
      <c r="J388" s="563" t="str">
        <f t="shared" si="194"/>
        <v>UNIT</v>
      </c>
      <c r="K388" s="563">
        <f t="shared" si="195"/>
        <v>0.16</v>
      </c>
      <c r="L388" s="565">
        <f t="shared" si="196"/>
        <v>7200</v>
      </c>
    </row>
    <row r="389" spans="1:12" x14ac:dyDescent="0.25">
      <c r="A389" s="562"/>
      <c r="B389" s="563"/>
      <c r="C389" s="563"/>
      <c r="D389" s="563" t="str">
        <f t="shared" si="197"/>
        <v>Jalan Akses</v>
      </c>
      <c r="E389" s="563" t="str">
        <f>AHSP!C830</f>
        <v>Rim</v>
      </c>
      <c r="F389" s="563">
        <f>AHSP!D830</f>
        <v>4.8000000000000001E-2</v>
      </c>
      <c r="G389" s="563">
        <f>AHSP!E830</f>
        <v>45000</v>
      </c>
      <c r="H389" s="563">
        <f t="shared" si="194"/>
        <v>2</v>
      </c>
      <c r="I389" s="563">
        <f t="shared" si="194"/>
        <v>0.6</v>
      </c>
      <c r="J389" s="563" t="str">
        <f t="shared" si="194"/>
        <v>UNIT</v>
      </c>
      <c r="K389" s="563">
        <f t="shared" si="195"/>
        <v>5.7599999999999998E-2</v>
      </c>
      <c r="L389" s="565">
        <f t="shared" si="196"/>
        <v>2592</v>
      </c>
    </row>
    <row r="390" spans="1:12" x14ac:dyDescent="0.25">
      <c r="A390" s="562"/>
      <c r="B390" s="563"/>
      <c r="C390" s="563"/>
      <c r="D390" s="563" t="str">
        <f t="shared" si="197"/>
        <v>Gedung Kantor</v>
      </c>
      <c r="E390" s="563" t="str">
        <f>AHSP!C847</f>
        <v>Rim</v>
      </c>
      <c r="F390" s="563">
        <f>AHSP!D847</f>
        <v>0.04</v>
      </c>
      <c r="G390" s="563">
        <f>AHSP!E847</f>
        <v>45000</v>
      </c>
      <c r="H390" s="563">
        <f t="shared" si="194"/>
        <v>1</v>
      </c>
      <c r="I390" s="563">
        <f t="shared" si="194"/>
        <v>1</v>
      </c>
      <c r="J390" s="563" t="str">
        <f t="shared" si="194"/>
        <v>UNIT</v>
      </c>
      <c r="K390" s="563">
        <f t="shared" si="195"/>
        <v>0.04</v>
      </c>
      <c r="L390" s="565">
        <f t="shared" si="196"/>
        <v>1800</v>
      </c>
    </row>
    <row r="391" spans="1:12" x14ac:dyDescent="0.25">
      <c r="A391" s="562"/>
      <c r="B391" s="563"/>
      <c r="C391" s="563" t="str">
        <f>C181</f>
        <v>Pembacaan Instrumen</v>
      </c>
      <c r="D391" s="563" t="str">
        <f t="shared" si="197"/>
        <v>Elevasi Muka Air</v>
      </c>
      <c r="E391" s="563" t="str">
        <f>AHSP!C902</f>
        <v>Rim</v>
      </c>
      <c r="F391" s="563">
        <f>AHSP!D902</f>
        <v>0.02</v>
      </c>
      <c r="G391" s="563">
        <f>AHSP!E902</f>
        <v>45000</v>
      </c>
      <c r="H391" s="563">
        <f t="shared" si="194"/>
        <v>2</v>
      </c>
      <c r="I391" s="563">
        <f t="shared" si="194"/>
        <v>1</v>
      </c>
      <c r="J391" s="563" t="str">
        <f t="shared" si="194"/>
        <v>UNIT</v>
      </c>
      <c r="K391" s="563">
        <f t="shared" ref="K391:K397" si="198">I391*H391*F391</f>
        <v>0.04</v>
      </c>
      <c r="L391" s="565">
        <f t="shared" ref="L391:L397" si="199">G391*I391*F391*H391</f>
        <v>1800</v>
      </c>
    </row>
    <row r="392" spans="1:12" x14ac:dyDescent="0.25">
      <c r="A392" s="562"/>
      <c r="B392" s="563"/>
      <c r="C392" s="563"/>
      <c r="D392" s="563" t="str">
        <f t="shared" si="197"/>
        <v>Tekanan Pori</v>
      </c>
      <c r="E392" s="563" t="str">
        <f>AHSP!C920</f>
        <v>Rim</v>
      </c>
      <c r="F392" s="563">
        <f>AHSP!D920</f>
        <v>1.6E-2</v>
      </c>
      <c r="G392" s="563">
        <f>AHSP!E920</f>
        <v>45000</v>
      </c>
      <c r="H392" s="563">
        <f t="shared" si="194"/>
        <v>2</v>
      </c>
      <c r="I392" s="563">
        <f t="shared" si="194"/>
        <v>1</v>
      </c>
      <c r="J392" s="563" t="str">
        <f t="shared" si="194"/>
        <v>UNIT</v>
      </c>
      <c r="K392" s="563">
        <f t="shared" si="198"/>
        <v>3.2000000000000001E-2</v>
      </c>
      <c r="L392" s="565">
        <f t="shared" si="199"/>
        <v>1440</v>
      </c>
    </row>
    <row r="393" spans="1:12" x14ac:dyDescent="0.25">
      <c r="A393" s="562"/>
      <c r="B393" s="563"/>
      <c r="C393" s="563"/>
      <c r="D393" s="563" t="str">
        <f t="shared" si="197"/>
        <v>Muka Air Tanah</v>
      </c>
      <c r="E393" s="563" t="str">
        <f>AHSP!C938</f>
        <v>Rim</v>
      </c>
      <c r="F393" s="563">
        <f>AHSP!D938</f>
        <v>2.4E-2</v>
      </c>
      <c r="G393" s="563">
        <f>AHSP!E938</f>
        <v>45000</v>
      </c>
      <c r="H393" s="563">
        <f t="shared" si="194"/>
        <v>2</v>
      </c>
      <c r="I393" s="563">
        <f t="shared" si="194"/>
        <v>1</v>
      </c>
      <c r="J393" s="563" t="str">
        <f t="shared" si="194"/>
        <v>UNIT</v>
      </c>
      <c r="K393" s="563">
        <f t="shared" si="198"/>
        <v>4.8000000000000001E-2</v>
      </c>
      <c r="L393" s="565">
        <f t="shared" si="199"/>
        <v>2160</v>
      </c>
    </row>
    <row r="394" spans="1:12" x14ac:dyDescent="0.25">
      <c r="A394" s="562"/>
      <c r="B394" s="563"/>
      <c r="C394" s="563"/>
      <c r="D394" s="563" t="str">
        <f t="shared" si="197"/>
        <v>Rembesan</v>
      </c>
      <c r="E394" s="563" t="str">
        <f>AHSP!C956</f>
        <v>Rim</v>
      </c>
      <c r="F394" s="563">
        <f>AHSP!D956</f>
        <v>3.2000000000000001E-2</v>
      </c>
      <c r="G394" s="563">
        <f>AHSP!E956</f>
        <v>45000</v>
      </c>
      <c r="H394" s="563">
        <f t="shared" si="194"/>
        <v>2</v>
      </c>
      <c r="I394" s="563">
        <f t="shared" si="194"/>
        <v>2</v>
      </c>
      <c r="J394" s="563" t="str">
        <f t="shared" si="194"/>
        <v>UNIT</v>
      </c>
      <c r="K394" s="563">
        <f t="shared" si="198"/>
        <v>0.128</v>
      </c>
      <c r="L394" s="565">
        <f t="shared" si="199"/>
        <v>5760</v>
      </c>
    </row>
    <row r="395" spans="1:12" x14ac:dyDescent="0.25">
      <c r="A395" s="562"/>
      <c r="B395" s="563"/>
      <c r="C395" s="563"/>
      <c r="D395" s="563" t="str">
        <f t="shared" si="197"/>
        <v>Deformasi Internal</v>
      </c>
      <c r="E395" s="563" t="str">
        <f>AHSP!C974</f>
        <v>Rim</v>
      </c>
      <c r="F395" s="563">
        <f>AHSP!D974</f>
        <v>0.02</v>
      </c>
      <c r="G395" s="563">
        <f>AHSP!E974</f>
        <v>45000</v>
      </c>
      <c r="H395" s="563">
        <f t="shared" si="194"/>
        <v>2</v>
      </c>
      <c r="I395" s="563">
        <f t="shared" si="194"/>
        <v>2</v>
      </c>
      <c r="J395" s="563" t="str">
        <f t="shared" si="194"/>
        <v>UNIT</v>
      </c>
      <c r="K395" s="563">
        <f t="shared" si="198"/>
        <v>0.08</v>
      </c>
      <c r="L395" s="565">
        <f t="shared" si="199"/>
        <v>3600</v>
      </c>
    </row>
    <row r="396" spans="1:12" x14ac:dyDescent="0.25">
      <c r="A396" s="562"/>
      <c r="B396" s="563"/>
      <c r="C396" s="563"/>
      <c r="D396" s="563" t="str">
        <f t="shared" si="197"/>
        <v>Deformasi External</v>
      </c>
      <c r="E396" s="563" t="str">
        <f>AHSP!C992</f>
        <v>Rim</v>
      </c>
      <c r="F396" s="563">
        <f>AHSP!D992</f>
        <v>0.02</v>
      </c>
      <c r="G396" s="563">
        <f>AHSP!E992</f>
        <v>45000</v>
      </c>
      <c r="H396" s="563">
        <f t="shared" si="194"/>
        <v>2</v>
      </c>
      <c r="I396" s="563">
        <f t="shared" si="194"/>
        <v>2</v>
      </c>
      <c r="J396" s="563" t="str">
        <f t="shared" si="194"/>
        <v>UNIT</v>
      </c>
      <c r="K396" s="563">
        <f t="shared" si="198"/>
        <v>0.08</v>
      </c>
      <c r="L396" s="565">
        <f t="shared" si="199"/>
        <v>3600</v>
      </c>
    </row>
    <row r="397" spans="1:12" x14ac:dyDescent="0.25">
      <c r="A397" s="562"/>
      <c r="B397" s="563"/>
      <c r="C397" s="563"/>
      <c r="D397" s="563" t="str">
        <f t="shared" si="197"/>
        <v>Kegempaan</v>
      </c>
      <c r="E397" s="563" t="str">
        <f>AHSP!C1010</f>
        <v>Rim</v>
      </c>
      <c r="F397" s="563">
        <f>AHSP!D1010</f>
        <v>3.2000000000000001E-2</v>
      </c>
      <c r="G397" s="563">
        <f>AHSP!E1010</f>
        <v>45000</v>
      </c>
      <c r="H397" s="563">
        <f t="shared" si="194"/>
        <v>0</v>
      </c>
      <c r="I397" s="563">
        <f t="shared" si="194"/>
        <v>0</v>
      </c>
      <c r="J397" s="563" t="str">
        <f t="shared" si="194"/>
        <v>UNIT</v>
      </c>
      <c r="K397" s="563">
        <f t="shared" si="198"/>
        <v>0</v>
      </c>
      <c r="L397" s="565">
        <f t="shared" si="199"/>
        <v>0</v>
      </c>
    </row>
    <row r="398" spans="1:12" x14ac:dyDescent="0.25">
      <c r="A398" s="562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5"/>
    </row>
    <row r="399" spans="1:12" x14ac:dyDescent="0.25">
      <c r="A399" s="562"/>
      <c r="B399" s="563"/>
      <c r="C399" s="563" t="str">
        <f>AHSP!B873</f>
        <v>Uji Operasi</v>
      </c>
      <c r="D399" s="563"/>
      <c r="E399" s="563" t="str">
        <f>AHSP!C882</f>
        <v>Rim</v>
      </c>
      <c r="F399" s="563">
        <f>AHSP!D882</f>
        <v>0.4</v>
      </c>
      <c r="G399" s="563">
        <f>AHSP!E882</f>
        <v>45000</v>
      </c>
      <c r="H399" s="564">
        <f>'OP TAHUNAN'!S161</f>
        <v>0</v>
      </c>
      <c r="I399" s="564">
        <f>'OP TAHUNAN'!T161</f>
        <v>0</v>
      </c>
      <c r="J399" s="564" t="str">
        <f>'OP TAHUNAN'!U161</f>
        <v>UNIT</v>
      </c>
      <c r="K399" s="563">
        <f t="shared" ref="K399" si="200">I399*H399*F399</f>
        <v>0</v>
      </c>
      <c r="L399" s="565">
        <f t="shared" ref="L399" si="201">G399*I399*F399*H399</f>
        <v>0</v>
      </c>
    </row>
    <row r="400" spans="1:12" x14ac:dyDescent="0.25">
      <c r="A400" s="571"/>
      <c r="B400" s="572"/>
      <c r="C400" s="572"/>
      <c r="D400" s="572"/>
      <c r="E400" s="572"/>
      <c r="F400" s="572"/>
      <c r="G400" s="572"/>
      <c r="H400" s="589"/>
      <c r="I400" s="589"/>
      <c r="J400" s="589"/>
      <c r="K400" s="572"/>
      <c r="L400" s="579"/>
    </row>
    <row r="401" spans="1:14" x14ac:dyDescent="0.25">
      <c r="A401" s="573">
        <v>2</v>
      </c>
      <c r="B401" s="574" t="str">
        <f>AHSP!B13</f>
        <v>Tinta</v>
      </c>
      <c r="C401" s="574"/>
      <c r="D401" s="574"/>
      <c r="E401" s="574"/>
      <c r="F401" s="574"/>
      <c r="G401" s="575"/>
      <c r="H401" s="575"/>
      <c r="I401" s="575"/>
      <c r="J401" s="574"/>
      <c r="K401" s="576">
        <f>SUM(K402:K405)</f>
        <v>1.5650000000000002</v>
      </c>
      <c r="L401" s="577"/>
      <c r="N401" s="561"/>
    </row>
    <row r="402" spans="1:14" x14ac:dyDescent="0.25">
      <c r="A402" s="562"/>
      <c r="B402" s="563"/>
      <c r="C402" s="563" t="str">
        <f>C367</f>
        <v>Penyusunan ROTW</v>
      </c>
      <c r="D402" s="563"/>
      <c r="E402" s="563" t="str">
        <f>AHSP!C13</f>
        <v>botol (100 ml)</v>
      </c>
      <c r="F402" s="563">
        <f>AHSP!D13</f>
        <v>0.125</v>
      </c>
      <c r="G402" s="564">
        <f>AHSP!E13</f>
        <v>50000</v>
      </c>
      <c r="H402" s="564">
        <f t="shared" ref="H402:J403" si="202">H367</f>
        <v>1</v>
      </c>
      <c r="I402" s="564">
        <f t="shared" si="202"/>
        <v>1</v>
      </c>
      <c r="J402" s="563" t="str">
        <f t="shared" si="202"/>
        <v>Kali</v>
      </c>
      <c r="K402" s="563">
        <f>I402*H402*F402</f>
        <v>0.125</v>
      </c>
      <c r="L402" s="565">
        <f>G402*I402*F402*H402</f>
        <v>6250</v>
      </c>
    </row>
    <row r="403" spans="1:14" x14ac:dyDescent="0.25">
      <c r="A403" s="562"/>
      <c r="B403" s="563"/>
      <c r="C403" s="563" t="str">
        <f>C368</f>
        <v>Sosialisasi ROTW</v>
      </c>
      <c r="D403" s="563"/>
      <c r="E403" s="563" t="str">
        <f>AHSP!C30</f>
        <v>botol (100 ml)</v>
      </c>
      <c r="F403" s="563">
        <f>AHSP!D30</f>
        <v>0.1</v>
      </c>
      <c r="G403" s="563">
        <f>AHSP!E30</f>
        <v>50000</v>
      </c>
      <c r="H403" s="564">
        <f t="shared" si="202"/>
        <v>12</v>
      </c>
      <c r="I403" s="564">
        <f t="shared" si="202"/>
        <v>1</v>
      </c>
      <c r="J403" s="563" t="str">
        <f t="shared" si="202"/>
        <v>Kali</v>
      </c>
      <c r="K403" s="563">
        <f>I403*H403*F403</f>
        <v>1.2000000000000002</v>
      </c>
      <c r="L403" s="565">
        <f>G403*I403*F403*H403</f>
        <v>60000</v>
      </c>
    </row>
    <row r="404" spans="1:14" x14ac:dyDescent="0.25">
      <c r="A404" s="562"/>
      <c r="B404" s="563"/>
      <c r="C404" s="563" t="str">
        <f>C369</f>
        <v>Penyusunan Laporan Bulanan</v>
      </c>
      <c r="D404" s="563"/>
      <c r="E404" s="563" t="str">
        <f>AHSP!C203</f>
        <v>botol (100 ml)</v>
      </c>
      <c r="F404" s="563">
        <f>AHSP!D203</f>
        <v>0.02</v>
      </c>
      <c r="G404" s="563">
        <f>AHSP!E203</f>
        <v>50000</v>
      </c>
      <c r="H404" s="564">
        <f>H369</f>
        <v>12</v>
      </c>
      <c r="I404" s="564">
        <f t="shared" ref="I404:J404" si="203">I369</f>
        <v>1</v>
      </c>
      <c r="J404" s="564" t="str">
        <f t="shared" si="203"/>
        <v>Kali</v>
      </c>
      <c r="K404" s="563">
        <f>I404*H404*F404</f>
        <v>0.24</v>
      </c>
      <c r="L404" s="565">
        <f>G404*I404*F404*H404</f>
        <v>12000</v>
      </c>
    </row>
    <row r="405" spans="1:14" x14ac:dyDescent="0.25">
      <c r="A405" s="562"/>
      <c r="B405" s="563"/>
      <c r="C405" s="563" t="str">
        <f>C399</f>
        <v>Uji Operasi</v>
      </c>
      <c r="D405" s="563"/>
      <c r="E405" s="563" t="str">
        <f>AHSP!C883</f>
        <v>botol (100 ml)</v>
      </c>
      <c r="F405" s="563">
        <f>AHSP!D883</f>
        <v>0.2</v>
      </c>
      <c r="G405" s="563">
        <f>AHSP!E883</f>
        <v>50000</v>
      </c>
      <c r="H405" s="564">
        <f>H399</f>
        <v>0</v>
      </c>
      <c r="I405" s="564">
        <f t="shared" ref="I405:J405" si="204">I399</f>
        <v>0</v>
      </c>
      <c r="J405" s="564" t="str">
        <f t="shared" si="204"/>
        <v>UNIT</v>
      </c>
      <c r="K405" s="563">
        <f>I405*H405*F405</f>
        <v>0</v>
      </c>
      <c r="L405" s="565">
        <f>G405*I405*F405*H405</f>
        <v>0</v>
      </c>
    </row>
    <row r="406" spans="1:14" x14ac:dyDescent="0.25">
      <c r="A406" s="571"/>
      <c r="B406" s="572"/>
      <c r="C406" s="572"/>
      <c r="D406" s="572"/>
      <c r="E406" s="572"/>
      <c r="F406" s="572"/>
      <c r="G406" s="589"/>
      <c r="H406" s="589"/>
      <c r="I406" s="589"/>
      <c r="J406" s="572"/>
      <c r="K406" s="572"/>
      <c r="L406" s="579"/>
    </row>
    <row r="407" spans="1:14" x14ac:dyDescent="0.25">
      <c r="A407" s="573">
        <v>3</v>
      </c>
      <c r="B407" s="574" t="str">
        <f>AHSP!B14</f>
        <v>Catridge</v>
      </c>
      <c r="C407" s="574"/>
      <c r="D407" s="574"/>
      <c r="E407" s="574"/>
      <c r="F407" s="574"/>
      <c r="G407" s="575"/>
      <c r="H407" s="575"/>
      <c r="I407" s="575"/>
      <c r="J407" s="574"/>
      <c r="K407" s="590">
        <f>SUM(K408:K411)</f>
        <v>16.93181818181818</v>
      </c>
      <c r="L407" s="577"/>
      <c r="N407" s="561"/>
    </row>
    <row r="408" spans="1:14" x14ac:dyDescent="0.25">
      <c r="A408" s="562"/>
      <c r="B408" s="563"/>
      <c r="C408" s="563" t="str">
        <f>C402</f>
        <v>Penyusunan ROTW</v>
      </c>
      <c r="D408" s="563"/>
      <c r="E408" s="563" t="str">
        <f>AHSP!C14</f>
        <v>buah</v>
      </c>
      <c r="F408" s="583">
        <f>AHSP!D14</f>
        <v>0.56818181818181823</v>
      </c>
      <c r="G408" s="564">
        <f>AHSP!E14</f>
        <v>220000</v>
      </c>
      <c r="H408" s="564">
        <f t="shared" ref="H408:J409" si="205">H402</f>
        <v>1</v>
      </c>
      <c r="I408" s="564">
        <f t="shared" si="205"/>
        <v>1</v>
      </c>
      <c r="J408" s="563" t="str">
        <f t="shared" si="205"/>
        <v>Kali</v>
      </c>
      <c r="K408" s="584">
        <f>I408*H408*F408</f>
        <v>0.56818181818181823</v>
      </c>
      <c r="L408" s="565">
        <f>G408*I408*F408*H408</f>
        <v>125000.00000000001</v>
      </c>
    </row>
    <row r="409" spans="1:14" x14ac:dyDescent="0.25">
      <c r="A409" s="562"/>
      <c r="B409" s="563"/>
      <c r="C409" s="563" t="str">
        <f>C403</f>
        <v>Sosialisasi ROTW</v>
      </c>
      <c r="D409" s="563"/>
      <c r="E409" s="563" t="str">
        <f>AHSP!C31</f>
        <v>buah</v>
      </c>
      <c r="F409" s="563">
        <f>AHSP!D31</f>
        <v>0.45454545454545453</v>
      </c>
      <c r="G409" s="563">
        <f>AHSP!E31</f>
        <v>220000</v>
      </c>
      <c r="H409" s="564">
        <f t="shared" si="205"/>
        <v>12</v>
      </c>
      <c r="I409" s="564">
        <f t="shared" si="205"/>
        <v>1</v>
      </c>
      <c r="J409" s="563" t="str">
        <f t="shared" si="205"/>
        <v>Kali</v>
      </c>
      <c r="K409" s="584">
        <f>I409*H409*F409</f>
        <v>5.4545454545454541</v>
      </c>
      <c r="L409" s="565">
        <f>G409*I409*F409*H409</f>
        <v>1200000</v>
      </c>
    </row>
    <row r="410" spans="1:14" x14ac:dyDescent="0.25">
      <c r="A410" s="562"/>
      <c r="B410" s="563"/>
      <c r="C410" s="563" t="str">
        <f>C404</f>
        <v>Penyusunan Laporan Bulanan</v>
      </c>
      <c r="D410" s="563"/>
      <c r="E410" s="563" t="str">
        <f>AHSP!C204</f>
        <v>buah</v>
      </c>
      <c r="F410" s="563">
        <f>AHSP!D204</f>
        <v>0.90909090909090906</v>
      </c>
      <c r="G410" s="563">
        <f>AHSP!E204</f>
        <v>220000</v>
      </c>
      <c r="H410" s="569">
        <f>H404</f>
        <v>12</v>
      </c>
      <c r="I410" s="569">
        <f t="shared" ref="I410:J410" si="206">I404</f>
        <v>1</v>
      </c>
      <c r="J410" s="569" t="str">
        <f t="shared" si="206"/>
        <v>Kali</v>
      </c>
      <c r="K410" s="584">
        <f>I410*H410*F410</f>
        <v>10.909090909090908</v>
      </c>
      <c r="L410" s="565">
        <f>G410*I410*F410*H410</f>
        <v>2400000</v>
      </c>
    </row>
    <row r="411" spans="1:14" x14ac:dyDescent="0.25">
      <c r="A411" s="562"/>
      <c r="B411" s="563"/>
      <c r="C411" s="563" t="str">
        <f>C405</f>
        <v>Uji Operasi</v>
      </c>
      <c r="D411" s="563"/>
      <c r="E411" s="583" t="str">
        <f>AHSP!C884</f>
        <v>buah</v>
      </c>
      <c r="F411" s="583">
        <f>AHSP!D884</f>
        <v>0.90909090909090906</v>
      </c>
      <c r="G411" s="583">
        <f>AHSP!E884</f>
        <v>220000</v>
      </c>
      <c r="H411" s="569">
        <f>H405</f>
        <v>0</v>
      </c>
      <c r="I411" s="569">
        <f t="shared" ref="I411:J411" si="207">I405</f>
        <v>0</v>
      </c>
      <c r="J411" s="569" t="str">
        <f t="shared" si="207"/>
        <v>UNIT</v>
      </c>
      <c r="K411" s="584">
        <f>I411*H411*F411</f>
        <v>0</v>
      </c>
      <c r="L411" s="565">
        <f>G411*I411*F411*H411</f>
        <v>0</v>
      </c>
    </row>
    <row r="412" spans="1:14" x14ac:dyDescent="0.25">
      <c r="A412" s="571"/>
      <c r="B412" s="572"/>
      <c r="C412" s="572"/>
      <c r="D412" s="572"/>
      <c r="E412" s="572"/>
      <c r="F412" s="572"/>
      <c r="G412" s="572"/>
      <c r="H412" s="591"/>
      <c r="I412" s="591"/>
      <c r="J412" s="591"/>
      <c r="K412" s="592"/>
      <c r="L412" s="579"/>
    </row>
    <row r="413" spans="1:14" x14ac:dyDescent="0.25">
      <c r="A413" s="573">
        <v>4</v>
      </c>
      <c r="B413" s="574" t="s">
        <v>232</v>
      </c>
      <c r="C413" s="574"/>
      <c r="D413" s="574"/>
      <c r="E413" s="574"/>
      <c r="F413" s="574"/>
      <c r="G413" s="575"/>
      <c r="H413" s="593"/>
      <c r="I413" s="593"/>
      <c r="J413" s="574"/>
      <c r="K413" s="588">
        <f>SUM(K414:K462)</f>
        <v>12905.37808353808</v>
      </c>
      <c r="L413" s="577"/>
      <c r="N413" s="561"/>
    </row>
    <row r="414" spans="1:14" x14ac:dyDescent="0.25">
      <c r="A414" s="562"/>
      <c r="B414" s="563"/>
      <c r="C414" s="563" t="str">
        <f>AHSP!B53</f>
        <v>Operasi Pintu Hidraulik/kabel Intake selama 1 jam</v>
      </c>
      <c r="D414" s="563"/>
      <c r="E414" s="563" t="str">
        <f>AHSP!C60</f>
        <v>liter</v>
      </c>
      <c r="F414" s="563">
        <f>AHSP!D60</f>
        <v>10</v>
      </c>
      <c r="G414" s="564">
        <f>AHSP!E60</f>
        <v>9400</v>
      </c>
      <c r="H414" s="569">
        <f>'OP TAHUNAN'!S14</f>
        <v>183</v>
      </c>
      <c r="I414" s="569">
        <f>'OP TAHUNAN'!T14</f>
        <v>4</v>
      </c>
      <c r="J414" s="594" t="str">
        <f>'OP TAHUNAN'!U14</f>
        <v>UNIT/jam</v>
      </c>
      <c r="K414" s="563">
        <f t="shared" ref="K414:K421" si="208">I414*H414*F414</f>
        <v>7320</v>
      </c>
      <c r="L414" s="565">
        <f t="shared" ref="L414:L421" si="209">G414*I414*F414*H414</f>
        <v>68808000</v>
      </c>
    </row>
    <row r="415" spans="1:14" x14ac:dyDescent="0.25">
      <c r="A415" s="562"/>
      <c r="B415" s="563"/>
      <c r="C415" s="563" t="str">
        <f>AHSP!B84</f>
        <v>Operasi Peralatan HM Outlet</v>
      </c>
      <c r="D415" s="563"/>
      <c r="E415" s="563" t="str">
        <f>AHSP!C91</f>
        <v>liter</v>
      </c>
      <c r="F415" s="563">
        <f>AHSP!D91</f>
        <v>10</v>
      </c>
      <c r="G415" s="563">
        <f>AHSP!E91</f>
        <v>9400</v>
      </c>
      <c r="H415" s="563">
        <f>'OP TAHUNAN'!S16</f>
        <v>183</v>
      </c>
      <c r="I415" s="563">
        <f>'OP TAHUNAN'!T16</f>
        <v>2</v>
      </c>
      <c r="J415" s="563" t="str">
        <f>'OP TAHUNAN'!U16</f>
        <v>UNIT</v>
      </c>
      <c r="K415" s="563">
        <f t="shared" si="208"/>
        <v>3660</v>
      </c>
      <c r="L415" s="565">
        <f t="shared" si="209"/>
        <v>34404000</v>
      </c>
    </row>
    <row r="416" spans="1:14" x14ac:dyDescent="0.25">
      <c r="A416" s="562"/>
      <c r="B416" s="563"/>
      <c r="C416" s="563" t="str">
        <f>AHSP!B99</f>
        <v>Operasi Peralatan  Pintu Spillway (Hidraulik)</v>
      </c>
      <c r="D416" s="563"/>
      <c r="E416" s="563" t="str">
        <f>AHSP!C106</f>
        <v>liter</v>
      </c>
      <c r="F416" s="563">
        <f>AHSP!D106</f>
        <v>10</v>
      </c>
      <c r="G416" s="563">
        <f>AHSP!E106</f>
        <v>9400</v>
      </c>
      <c r="H416" s="563">
        <f>'OP TAHUNAN'!S17</f>
        <v>3</v>
      </c>
      <c r="I416" s="563">
        <f>'OP TAHUNAN'!T17</f>
        <v>8</v>
      </c>
      <c r="J416" s="563" t="str">
        <f>'OP TAHUNAN'!U17</f>
        <v>UNIT</v>
      </c>
      <c r="K416" s="563">
        <f t="shared" si="208"/>
        <v>240</v>
      </c>
      <c r="L416" s="565">
        <f t="shared" si="209"/>
        <v>2256000</v>
      </c>
    </row>
    <row r="417" spans="1:12" x14ac:dyDescent="0.25">
      <c r="A417" s="562"/>
      <c r="B417" s="563"/>
      <c r="C417" s="563" t="str">
        <f>AHSP!B129</f>
        <v>Pengoperasian Peralatan HM Pintu Emergency Spillway</v>
      </c>
      <c r="D417" s="563"/>
      <c r="E417" s="563" t="str">
        <f>AHSP!C136</f>
        <v>liter</v>
      </c>
      <c r="F417" s="563">
        <f>AHSP!D136</f>
        <v>10</v>
      </c>
      <c r="G417" s="563">
        <f>AHSP!E136</f>
        <v>9400</v>
      </c>
      <c r="H417" s="563">
        <f>'OP TAHUNAN'!S19</f>
        <v>3</v>
      </c>
      <c r="I417" s="563">
        <f>'OP TAHUNAN'!T19</f>
        <v>8</v>
      </c>
      <c r="J417" s="563" t="str">
        <f>'OP TAHUNAN'!U19</f>
        <v>UNIT</v>
      </c>
      <c r="K417" s="563">
        <f t="shared" si="208"/>
        <v>240</v>
      </c>
      <c r="L417" s="565">
        <f t="shared" si="209"/>
        <v>2256000</v>
      </c>
    </row>
    <row r="418" spans="1:12" x14ac:dyDescent="0.25">
      <c r="A418" s="562"/>
      <c r="B418" s="563"/>
      <c r="C418" s="563" t="str">
        <f>C151</f>
        <v>Piket Operasi</v>
      </c>
      <c r="D418" s="563"/>
      <c r="E418" s="563" t="str">
        <f>AHSP!C171</f>
        <v>Liter</v>
      </c>
      <c r="F418" s="563">
        <f>AHSP!D171</f>
        <v>0.35454545454545455</v>
      </c>
      <c r="G418" s="563">
        <f>AHSP!E171</f>
        <v>9400</v>
      </c>
      <c r="H418" s="563">
        <f>'OP TAHUNAN'!S23</f>
        <v>365</v>
      </c>
      <c r="I418" s="563">
        <f>'OP TAHUNAN'!T23</f>
        <v>1</v>
      </c>
      <c r="J418" s="563" t="str">
        <f>'OP TAHUNAN'!U23</f>
        <v>Kali</v>
      </c>
      <c r="K418" s="563">
        <f t="shared" si="208"/>
        <v>129.40909090909091</v>
      </c>
      <c r="L418" s="565">
        <f t="shared" si="209"/>
        <v>1216445.4545454546</v>
      </c>
    </row>
    <row r="419" spans="1:12" x14ac:dyDescent="0.25">
      <c r="A419" s="562"/>
      <c r="B419" s="563"/>
      <c r="C419" s="563" t="str">
        <f>C152</f>
        <v>Piket Banjir</v>
      </c>
      <c r="D419" s="563"/>
      <c r="E419" s="563" t="str">
        <f>AHSP!C186</f>
        <v>liter</v>
      </c>
      <c r="F419" s="563">
        <f>AHSP!D186</f>
        <v>3.7636363636363637</v>
      </c>
      <c r="G419" s="563">
        <f>AHSP!E186</f>
        <v>9400</v>
      </c>
      <c r="H419" s="563">
        <f>H152</f>
        <v>90</v>
      </c>
      <c r="I419" s="563">
        <f>I152</f>
        <v>1</v>
      </c>
      <c r="J419" s="563" t="str">
        <f>J152</f>
        <v>hari</v>
      </c>
      <c r="K419" s="563">
        <f t="shared" si="208"/>
        <v>338.72727272727275</v>
      </c>
      <c r="L419" s="565">
        <f t="shared" si="209"/>
        <v>3184036.3636363633</v>
      </c>
    </row>
    <row r="420" spans="1:12" x14ac:dyDescent="0.25">
      <c r="A420" s="562"/>
      <c r="B420" s="563"/>
      <c r="C420" s="563" t="str">
        <f>AHSP!B225</f>
        <v>Koordinasi ke Kabupaten</v>
      </c>
      <c r="D420" s="563"/>
      <c r="E420" s="563" t="str">
        <f>AHSP!C235</f>
        <v>liter</v>
      </c>
      <c r="F420" s="563">
        <f>AHSP!D235</f>
        <v>3.1399999999999997</v>
      </c>
      <c r="G420" s="563">
        <f>AHSP!E235</f>
        <v>9400</v>
      </c>
      <c r="H420" s="563">
        <f>'OP TAHUNAN'!S29</f>
        <v>4</v>
      </c>
      <c r="I420" s="563">
        <f>'OP TAHUNAN'!T29</f>
        <v>1</v>
      </c>
      <c r="J420" s="563" t="str">
        <f>'OP TAHUNAN'!U29</f>
        <v>Kali</v>
      </c>
      <c r="K420" s="563">
        <f t="shared" si="208"/>
        <v>12.559999999999999</v>
      </c>
      <c r="L420" s="565">
        <f t="shared" si="209"/>
        <v>118063.99999999999</v>
      </c>
    </row>
    <row r="421" spans="1:12" x14ac:dyDescent="0.25">
      <c r="A421" s="562"/>
      <c r="B421" s="563"/>
      <c r="C421" s="563" t="str">
        <f>AHSP!B242</f>
        <v>Rapat Koordinasi ke Kantor UPB</v>
      </c>
      <c r="D421" s="563"/>
      <c r="E421" s="563" t="str">
        <f>AHSP!C252</f>
        <v>liter</v>
      </c>
      <c r="F421" s="563">
        <f>AHSP!D252</f>
        <v>8.1</v>
      </c>
      <c r="G421" s="563">
        <f>AHSP!E252</f>
        <v>9400</v>
      </c>
      <c r="H421" s="563">
        <f>'OP TAHUNAN'!S30</f>
        <v>12</v>
      </c>
      <c r="I421" s="563">
        <f>'OP TAHUNAN'!T30</f>
        <v>1</v>
      </c>
      <c r="J421" s="563" t="str">
        <f>'OP TAHUNAN'!U30</f>
        <v>Kali</v>
      </c>
      <c r="K421" s="563">
        <f t="shared" si="208"/>
        <v>97.199999999999989</v>
      </c>
      <c r="L421" s="565">
        <f t="shared" si="209"/>
        <v>913680</v>
      </c>
    </row>
    <row r="422" spans="1:12" x14ac:dyDescent="0.25">
      <c r="A422" s="562"/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5"/>
    </row>
    <row r="423" spans="1:12" x14ac:dyDescent="0.25">
      <c r="A423" s="562"/>
      <c r="B423" s="563"/>
      <c r="C423" s="563" t="str">
        <f>C41</f>
        <v>Babat Rumput</v>
      </c>
      <c r="D423" s="563" t="str">
        <f>D41</f>
        <v>Puncak Bendungan</v>
      </c>
      <c r="E423" s="563" t="str">
        <f>AHSP!C299</f>
        <v>liter</v>
      </c>
      <c r="F423" s="563">
        <f>AHSP!D299</f>
        <v>0.05</v>
      </c>
      <c r="G423" s="563">
        <f>AHSP!E299</f>
        <v>9400</v>
      </c>
      <c r="H423" s="563">
        <f t="shared" ref="H423:J430" si="210">H41</f>
        <v>12</v>
      </c>
      <c r="I423" s="563">
        <f t="shared" si="210"/>
        <v>100</v>
      </c>
      <c r="J423" s="563" t="str">
        <f t="shared" si="210"/>
        <v>m2</v>
      </c>
      <c r="K423" s="563">
        <f t="shared" ref="K423:K430" si="211">I423*H423*F423</f>
        <v>60</v>
      </c>
      <c r="L423" s="565">
        <f t="shared" ref="L423:L430" si="212">G423*I423*F423*H423</f>
        <v>564000</v>
      </c>
    </row>
    <row r="424" spans="1:12" x14ac:dyDescent="0.25">
      <c r="A424" s="562"/>
      <c r="B424" s="563"/>
      <c r="C424" s="563"/>
      <c r="D424" s="563" t="str">
        <f t="shared" ref="D424:D430" si="213">D42</f>
        <v>Lereng Hilir</v>
      </c>
      <c r="E424" s="563" t="str">
        <f>E423</f>
        <v>liter</v>
      </c>
      <c r="F424" s="563">
        <f t="shared" ref="F424:G430" si="214">F423</f>
        <v>0.05</v>
      </c>
      <c r="G424" s="563">
        <f t="shared" si="214"/>
        <v>9400</v>
      </c>
      <c r="H424" s="563">
        <f t="shared" si="210"/>
        <v>12</v>
      </c>
      <c r="I424" s="563">
        <f t="shared" si="210"/>
        <v>100</v>
      </c>
      <c r="J424" s="563" t="str">
        <f t="shared" si="210"/>
        <v>m2</v>
      </c>
      <c r="K424" s="563">
        <f t="shared" si="211"/>
        <v>60</v>
      </c>
      <c r="L424" s="565">
        <f t="shared" si="212"/>
        <v>564000</v>
      </c>
    </row>
    <row r="425" spans="1:12" x14ac:dyDescent="0.25">
      <c r="A425" s="562"/>
      <c r="B425" s="563"/>
      <c r="C425" s="563"/>
      <c r="D425" s="563" t="str">
        <f t="shared" si="213"/>
        <v>Puncak Bendungan</v>
      </c>
      <c r="E425" s="563" t="str">
        <f t="shared" ref="E425:E430" si="215">E424</f>
        <v>liter</v>
      </c>
      <c r="F425" s="563">
        <f t="shared" si="214"/>
        <v>0.05</v>
      </c>
      <c r="G425" s="563">
        <f t="shared" si="214"/>
        <v>9400</v>
      </c>
      <c r="H425" s="563">
        <f t="shared" si="210"/>
        <v>12</v>
      </c>
      <c r="I425" s="563">
        <f t="shared" si="210"/>
        <v>100</v>
      </c>
      <c r="J425" s="563" t="str">
        <f t="shared" si="210"/>
        <v>m2</v>
      </c>
      <c r="K425" s="563">
        <f t="shared" si="211"/>
        <v>60</v>
      </c>
      <c r="L425" s="565">
        <f t="shared" si="212"/>
        <v>564000</v>
      </c>
    </row>
    <row r="426" spans="1:12" x14ac:dyDescent="0.25">
      <c r="A426" s="562"/>
      <c r="B426" s="563"/>
      <c r="C426" s="563"/>
      <c r="D426" s="563" t="str">
        <f t="shared" si="213"/>
        <v>Lereng Hilir</v>
      </c>
      <c r="E426" s="563" t="str">
        <f t="shared" si="215"/>
        <v>liter</v>
      </c>
      <c r="F426" s="563">
        <f t="shared" si="214"/>
        <v>0.05</v>
      </c>
      <c r="G426" s="563">
        <f t="shared" si="214"/>
        <v>9400</v>
      </c>
      <c r="H426" s="563">
        <f t="shared" si="210"/>
        <v>12</v>
      </c>
      <c r="I426" s="563">
        <f t="shared" si="210"/>
        <v>100</v>
      </c>
      <c r="J426" s="563" t="str">
        <f t="shared" si="210"/>
        <v>m2</v>
      </c>
      <c r="K426" s="563">
        <f t="shared" si="211"/>
        <v>60</v>
      </c>
      <c r="L426" s="565">
        <f t="shared" si="212"/>
        <v>564000</v>
      </c>
    </row>
    <row r="427" spans="1:12" x14ac:dyDescent="0.25">
      <c r="A427" s="562"/>
      <c r="B427" s="563"/>
      <c r="C427" s="563"/>
      <c r="D427" s="563" t="str">
        <f t="shared" si="213"/>
        <v>Bukit Tumpuan</v>
      </c>
      <c r="E427" s="563" t="str">
        <f t="shared" si="215"/>
        <v>liter</v>
      </c>
      <c r="F427" s="563">
        <f t="shared" si="214"/>
        <v>0.05</v>
      </c>
      <c r="G427" s="563">
        <f t="shared" si="214"/>
        <v>9400</v>
      </c>
      <c r="H427" s="563">
        <f t="shared" si="210"/>
        <v>12</v>
      </c>
      <c r="I427" s="563">
        <f t="shared" si="210"/>
        <v>100</v>
      </c>
      <c r="J427" s="563" t="str">
        <f t="shared" si="210"/>
        <v>m2</v>
      </c>
      <c r="K427" s="563">
        <f t="shared" si="211"/>
        <v>60</v>
      </c>
      <c r="L427" s="565">
        <f t="shared" si="212"/>
        <v>564000</v>
      </c>
    </row>
    <row r="428" spans="1:12" x14ac:dyDescent="0.25">
      <c r="A428" s="562"/>
      <c r="B428" s="563"/>
      <c r="C428" s="563"/>
      <c r="D428" s="563" t="str">
        <f t="shared" si="213"/>
        <v>Daerah hilir</v>
      </c>
      <c r="E428" s="563" t="str">
        <f t="shared" si="215"/>
        <v>liter</v>
      </c>
      <c r="F428" s="563">
        <f t="shared" si="214"/>
        <v>0.05</v>
      </c>
      <c r="G428" s="563">
        <f t="shared" si="214"/>
        <v>9400</v>
      </c>
      <c r="H428" s="563">
        <f t="shared" si="210"/>
        <v>12</v>
      </c>
      <c r="I428" s="563">
        <f t="shared" si="210"/>
        <v>150</v>
      </c>
      <c r="J428" s="563" t="str">
        <f t="shared" si="210"/>
        <v>m2</v>
      </c>
      <c r="K428" s="563">
        <f t="shared" si="211"/>
        <v>90</v>
      </c>
      <c r="L428" s="565">
        <f t="shared" si="212"/>
        <v>846000</v>
      </c>
    </row>
    <row r="429" spans="1:12" x14ac:dyDescent="0.25">
      <c r="A429" s="562"/>
      <c r="B429" s="563"/>
      <c r="C429" s="563"/>
      <c r="D429" s="563" t="str">
        <f t="shared" si="213"/>
        <v>Jalan Akses</v>
      </c>
      <c r="E429" s="563" t="str">
        <f t="shared" si="215"/>
        <v>liter</v>
      </c>
      <c r="F429" s="563">
        <f t="shared" si="214"/>
        <v>0.05</v>
      </c>
      <c r="G429" s="563">
        <f t="shared" si="214"/>
        <v>9400</v>
      </c>
      <c r="H429" s="563">
        <f t="shared" si="210"/>
        <v>12</v>
      </c>
      <c r="I429" s="563">
        <f t="shared" si="210"/>
        <v>595</v>
      </c>
      <c r="J429" s="563" t="str">
        <f t="shared" si="210"/>
        <v>m2</v>
      </c>
      <c r="K429" s="563">
        <f t="shared" si="211"/>
        <v>357</v>
      </c>
      <c r="L429" s="565">
        <f t="shared" si="212"/>
        <v>3355800</v>
      </c>
    </row>
    <row r="430" spans="1:12" x14ac:dyDescent="0.25">
      <c r="A430" s="562"/>
      <c r="B430" s="563"/>
      <c r="C430" s="563"/>
      <c r="D430" s="563" t="str">
        <f t="shared" si="213"/>
        <v>Drainase</v>
      </c>
      <c r="E430" s="563" t="str">
        <f t="shared" si="215"/>
        <v>liter</v>
      </c>
      <c r="F430" s="563">
        <f t="shared" si="214"/>
        <v>0.05</v>
      </c>
      <c r="G430" s="563">
        <f t="shared" si="214"/>
        <v>9400</v>
      </c>
      <c r="H430" s="563">
        <f t="shared" si="210"/>
        <v>12</v>
      </c>
      <c r="I430" s="563">
        <f t="shared" si="210"/>
        <v>100</v>
      </c>
      <c r="J430" s="563" t="str">
        <f t="shared" si="210"/>
        <v>m2</v>
      </c>
      <c r="K430" s="563">
        <f t="shared" si="211"/>
        <v>60</v>
      </c>
      <c r="L430" s="565">
        <f t="shared" si="212"/>
        <v>564000</v>
      </c>
    </row>
    <row r="431" spans="1:12" x14ac:dyDescent="0.25">
      <c r="A431" s="562"/>
      <c r="B431" s="563"/>
      <c r="C431" s="563" t="str">
        <f>C112</f>
        <v>Pemeliharaan Peralatan HM (intake)</v>
      </c>
      <c r="D431" s="563" t="str">
        <f>D112</f>
        <v>Pintu Hidraulik/kabel</v>
      </c>
      <c r="E431" s="563" t="str">
        <f>AHSP!C388</f>
        <v>liter</v>
      </c>
      <c r="F431" s="563">
        <f>AHSP!D388</f>
        <v>0.75</v>
      </c>
      <c r="G431" s="563">
        <f>AHSP!E388</f>
        <v>9400</v>
      </c>
      <c r="H431" s="563">
        <f>H112</f>
        <v>2</v>
      </c>
      <c r="I431" s="563">
        <f>I112</f>
        <v>4</v>
      </c>
      <c r="J431" s="563" t="str">
        <f>J112</f>
        <v>UNIT</v>
      </c>
      <c r="K431" s="563">
        <f t="shared" ref="K431" si="216">I431*H431*F431</f>
        <v>6</v>
      </c>
      <c r="L431" s="565">
        <f t="shared" ref="L431" si="217">G431*I431*F431*H431</f>
        <v>56400</v>
      </c>
    </row>
    <row r="432" spans="1:12" x14ac:dyDescent="0.25">
      <c r="A432" s="562"/>
      <c r="B432" s="563"/>
      <c r="C432" s="563"/>
      <c r="D432" s="563" t="str">
        <f>D114</f>
        <v>Katup/stoplog</v>
      </c>
      <c r="E432" s="563" t="str">
        <f>AHSP!C424</f>
        <v>liter</v>
      </c>
      <c r="F432" s="563">
        <f>AHSP!D424</f>
        <v>0.75</v>
      </c>
      <c r="G432" s="563">
        <f>AHSP!E424</f>
        <v>9400</v>
      </c>
      <c r="H432" s="563">
        <f>'OP TAHUNAN'!S123</f>
        <v>2</v>
      </c>
      <c r="I432" s="563">
        <f>'OP TAHUNAN'!T123</f>
        <v>2</v>
      </c>
      <c r="J432" s="563" t="str">
        <f>'OP TAHUNAN'!U123</f>
        <v>UNIT</v>
      </c>
      <c r="K432" s="563">
        <f t="shared" ref="K432:K434" si="218">I432*H432*F432</f>
        <v>3</v>
      </c>
      <c r="L432" s="565">
        <f t="shared" ref="L432:L434" si="219">G432*I432*F432*H432</f>
        <v>28200</v>
      </c>
    </row>
    <row r="433" spans="1:12" x14ac:dyDescent="0.25">
      <c r="A433" s="562"/>
      <c r="B433" s="563"/>
      <c r="C433" s="563"/>
      <c r="D433" s="563" t="str">
        <f>D115</f>
        <v>Pintu Hidraulik/kabel</v>
      </c>
      <c r="E433" s="563" t="str">
        <f>AHSP!C445</f>
        <v>liter</v>
      </c>
      <c r="F433" s="563">
        <f>AHSP!D445</f>
        <v>0.75</v>
      </c>
      <c r="G433" s="563">
        <f>AHSP!E445</f>
        <v>9400</v>
      </c>
      <c r="H433" s="563">
        <f>'OP TAHUNAN'!S124</f>
        <v>2</v>
      </c>
      <c r="I433" s="563">
        <f>'OP TAHUNAN'!T124</f>
        <v>4</v>
      </c>
      <c r="J433" s="563" t="str">
        <f>'OP TAHUNAN'!U124</f>
        <v>UNIT</v>
      </c>
      <c r="K433" s="563">
        <f t="shared" si="218"/>
        <v>6</v>
      </c>
      <c r="L433" s="565">
        <f t="shared" si="219"/>
        <v>56400</v>
      </c>
    </row>
    <row r="434" spans="1:12" x14ac:dyDescent="0.25">
      <c r="A434" s="562"/>
      <c r="B434" s="563"/>
      <c r="C434" s="563"/>
      <c r="D434" s="563" t="str">
        <f>D117</f>
        <v>Peralatan HM</v>
      </c>
      <c r="E434" s="563" t="str">
        <f>AHSP!C481</f>
        <v>liter</v>
      </c>
      <c r="F434" s="563">
        <f>AHSP!D481</f>
        <v>0.75</v>
      </c>
      <c r="G434" s="563">
        <f>AHSP!E481</f>
        <v>9400</v>
      </c>
      <c r="H434" s="563">
        <f>'OP TAHUNAN'!S126</f>
        <v>2</v>
      </c>
      <c r="I434" s="563">
        <f>'OP TAHUNAN'!T126</f>
        <v>4</v>
      </c>
      <c r="J434" s="563" t="str">
        <f>'OP TAHUNAN'!U126</f>
        <v>UNIT</v>
      </c>
      <c r="K434" s="563">
        <f t="shared" si="218"/>
        <v>6</v>
      </c>
      <c r="L434" s="565">
        <f t="shared" si="219"/>
        <v>56400</v>
      </c>
    </row>
    <row r="435" spans="1:12" x14ac:dyDescent="0.25">
      <c r="A435" s="562"/>
      <c r="B435" s="563"/>
      <c r="C435" s="563" t="str">
        <f>'OP TAHUNAN'!C163</f>
        <v>Pembacaan Instrumen</v>
      </c>
      <c r="D435" s="563" t="str">
        <f>'OP TAHUNAN'!E164</f>
        <v>Elevasi Muka Air</v>
      </c>
      <c r="E435" s="563" t="str">
        <f>AHSP!C900</f>
        <v>liter</v>
      </c>
      <c r="F435" s="563">
        <f>AHSP!D900+AHSP!D901</f>
        <v>2.7272727272727271E-2</v>
      </c>
      <c r="G435" s="563">
        <f>G434</f>
        <v>9400</v>
      </c>
      <c r="H435" s="563">
        <f>'OP TAHUNAN'!S164</f>
        <v>2</v>
      </c>
      <c r="I435" s="563">
        <f>'OP TAHUNAN'!T164</f>
        <v>1</v>
      </c>
      <c r="J435" s="563" t="str">
        <f>'OP TAHUNAN'!U164</f>
        <v>UNIT</v>
      </c>
      <c r="K435" s="563">
        <f t="shared" ref="K435:K441" si="220">I435*H435*F435</f>
        <v>5.4545454545454543E-2</v>
      </c>
      <c r="L435" s="565">
        <f t="shared" ref="L435:L441" si="221">G435*I435*F435*H435</f>
        <v>512.72727272727275</v>
      </c>
    </row>
    <row r="436" spans="1:12" x14ac:dyDescent="0.25">
      <c r="A436" s="562"/>
      <c r="B436" s="563"/>
      <c r="C436" s="563"/>
      <c r="D436" s="563" t="str">
        <f>'OP TAHUNAN'!E165</f>
        <v>Tekanan Pori</v>
      </c>
      <c r="E436" s="563" t="str">
        <f>AHSP!C918</f>
        <v>liter</v>
      </c>
      <c r="F436" s="563">
        <f>AHSP!D918+AHSP!D919</f>
        <v>2.7272727272727271E-2</v>
      </c>
      <c r="G436" s="563">
        <f t="shared" ref="G436:G441" si="222">G435</f>
        <v>9400</v>
      </c>
      <c r="H436" s="563">
        <f>'OP TAHUNAN'!S165</f>
        <v>2</v>
      </c>
      <c r="I436" s="563">
        <f>'OP TAHUNAN'!T165</f>
        <v>1</v>
      </c>
      <c r="J436" s="563" t="str">
        <f>'OP TAHUNAN'!U165</f>
        <v>UNIT</v>
      </c>
      <c r="K436" s="563">
        <f t="shared" si="220"/>
        <v>5.4545454545454543E-2</v>
      </c>
      <c r="L436" s="565">
        <f t="shared" si="221"/>
        <v>512.72727272727275</v>
      </c>
    </row>
    <row r="437" spans="1:12" x14ac:dyDescent="0.25">
      <c r="A437" s="562"/>
      <c r="B437" s="563"/>
      <c r="C437" s="563"/>
      <c r="D437" s="563" t="str">
        <f>'OP TAHUNAN'!E166</f>
        <v>Muka Air Tanah</v>
      </c>
      <c r="E437" s="563" t="str">
        <f>AHSP!C936</f>
        <v>liter</v>
      </c>
      <c r="F437" s="563">
        <f>AHSP!D936+AHSP!D937</f>
        <v>2.7272727272727271E-2</v>
      </c>
      <c r="G437" s="563">
        <f t="shared" si="222"/>
        <v>9400</v>
      </c>
      <c r="H437" s="563">
        <f>'OP TAHUNAN'!S166</f>
        <v>2</v>
      </c>
      <c r="I437" s="563">
        <f>'OP TAHUNAN'!T166</f>
        <v>1</v>
      </c>
      <c r="J437" s="563" t="str">
        <f>'OP TAHUNAN'!U166</f>
        <v>UNIT</v>
      </c>
      <c r="K437" s="563">
        <f t="shared" si="220"/>
        <v>5.4545454545454543E-2</v>
      </c>
      <c r="L437" s="565">
        <f t="shared" si="221"/>
        <v>512.72727272727275</v>
      </c>
    </row>
    <row r="438" spans="1:12" x14ac:dyDescent="0.25">
      <c r="A438" s="562"/>
      <c r="B438" s="563"/>
      <c r="C438" s="563"/>
      <c r="D438" s="563" t="str">
        <f>'OP TAHUNAN'!E167</f>
        <v>Rembesan</v>
      </c>
      <c r="E438" s="563" t="str">
        <f>AHSP!C954</f>
        <v>liter</v>
      </c>
      <c r="F438" s="563">
        <f>AHSP!D954+AHSP!D955</f>
        <v>2.7272727272727271E-2</v>
      </c>
      <c r="G438" s="563">
        <f t="shared" si="222"/>
        <v>9400</v>
      </c>
      <c r="H438" s="563">
        <f>'OP TAHUNAN'!S167</f>
        <v>2</v>
      </c>
      <c r="I438" s="563">
        <f>'OP TAHUNAN'!T167</f>
        <v>2</v>
      </c>
      <c r="J438" s="563" t="str">
        <f>'OP TAHUNAN'!U167</f>
        <v>UNIT</v>
      </c>
      <c r="K438" s="563">
        <f t="shared" si="220"/>
        <v>0.10909090909090909</v>
      </c>
      <c r="L438" s="565">
        <f t="shared" si="221"/>
        <v>1025.4545454545455</v>
      </c>
    </row>
    <row r="439" spans="1:12" x14ac:dyDescent="0.25">
      <c r="A439" s="562"/>
      <c r="B439" s="563"/>
      <c r="C439" s="563"/>
      <c r="D439" s="563" t="str">
        <f>'OP TAHUNAN'!E168</f>
        <v>Deformasi Internal</v>
      </c>
      <c r="E439" s="563" t="str">
        <f>AHSP!C972</f>
        <v>liter</v>
      </c>
      <c r="F439" s="563">
        <f>AHSP!D972+AHSP!D973</f>
        <v>2.7272727272727271E-2</v>
      </c>
      <c r="G439" s="563">
        <f t="shared" si="222"/>
        <v>9400</v>
      </c>
      <c r="H439" s="563">
        <f>'OP TAHUNAN'!S168</f>
        <v>2</v>
      </c>
      <c r="I439" s="563">
        <f>'OP TAHUNAN'!T168</f>
        <v>2</v>
      </c>
      <c r="J439" s="563" t="str">
        <f>'OP TAHUNAN'!U168</f>
        <v>UNIT</v>
      </c>
      <c r="K439" s="563">
        <f t="shared" si="220"/>
        <v>0.10909090909090909</v>
      </c>
      <c r="L439" s="565">
        <f t="shared" si="221"/>
        <v>1025.4545454545455</v>
      </c>
    </row>
    <row r="440" spans="1:12" x14ac:dyDescent="0.25">
      <c r="A440" s="562"/>
      <c r="B440" s="563"/>
      <c r="C440" s="563"/>
      <c r="D440" s="563" t="str">
        <f>'OP TAHUNAN'!E169</f>
        <v>Deformasi External</v>
      </c>
      <c r="E440" s="563" t="str">
        <f>AHSP!C990</f>
        <v>liter</v>
      </c>
      <c r="F440" s="563">
        <f>AHSP!D990+AHSP!D991</f>
        <v>2.7272727272727271E-2</v>
      </c>
      <c r="G440" s="563">
        <f t="shared" si="222"/>
        <v>9400</v>
      </c>
      <c r="H440" s="563">
        <f>'OP TAHUNAN'!S169</f>
        <v>2</v>
      </c>
      <c r="I440" s="563">
        <f>'OP TAHUNAN'!T169</f>
        <v>2</v>
      </c>
      <c r="J440" s="563" t="str">
        <f>'OP TAHUNAN'!U169</f>
        <v>UNIT</v>
      </c>
      <c r="K440" s="563">
        <f t="shared" si="220"/>
        <v>0.10909090909090909</v>
      </c>
      <c r="L440" s="565">
        <f t="shared" si="221"/>
        <v>1025.4545454545455</v>
      </c>
    </row>
    <row r="441" spans="1:12" x14ac:dyDescent="0.25">
      <c r="A441" s="562"/>
      <c r="B441" s="563"/>
      <c r="C441" s="563"/>
      <c r="D441" s="563" t="str">
        <f>'OP TAHUNAN'!E170</f>
        <v>Kegempaan</v>
      </c>
      <c r="E441" s="563" t="str">
        <f>AHSP!C1008</f>
        <v>liter</v>
      </c>
      <c r="F441" s="563">
        <f>AHSP!D1008+AHSP!D1009</f>
        <v>2.7272727272727271E-2</v>
      </c>
      <c r="G441" s="563">
        <f t="shared" si="222"/>
        <v>9400</v>
      </c>
      <c r="H441" s="563">
        <f>'OP TAHUNAN'!S170</f>
        <v>0</v>
      </c>
      <c r="I441" s="563">
        <f>'OP TAHUNAN'!T170</f>
        <v>0</v>
      </c>
      <c r="J441" s="563" t="str">
        <f>'OP TAHUNAN'!U170</f>
        <v>UNIT</v>
      </c>
      <c r="K441" s="563">
        <f t="shared" si="220"/>
        <v>0</v>
      </c>
      <c r="L441" s="565">
        <f t="shared" si="221"/>
        <v>0</v>
      </c>
    </row>
    <row r="442" spans="1:12" x14ac:dyDescent="0.25">
      <c r="A442" s="562"/>
      <c r="B442" s="563"/>
      <c r="C442" s="563" t="str">
        <f>C161</f>
        <v>Inspeksi Visual</v>
      </c>
      <c r="D442" s="563" t="str">
        <f>D161</f>
        <v>Puncak Bendungam</v>
      </c>
      <c r="E442" s="563" t="str">
        <f>AHSP!C540</f>
        <v>Liter</v>
      </c>
      <c r="F442" s="563">
        <f>AHSP!D540</f>
        <v>0.3</v>
      </c>
      <c r="G442" s="563">
        <f>AHSP!E540</f>
        <v>9400</v>
      </c>
      <c r="H442" s="563">
        <f t="shared" ref="H442:J461" si="223">H161</f>
        <v>6</v>
      </c>
      <c r="I442" s="563">
        <f t="shared" si="223"/>
        <v>1</v>
      </c>
      <c r="J442" s="563" t="str">
        <f t="shared" si="223"/>
        <v>unit</v>
      </c>
      <c r="K442" s="563">
        <f t="shared" ref="K442:K461" si="224">I442*H442*F442</f>
        <v>1.7999999999999998</v>
      </c>
      <c r="L442" s="565">
        <f t="shared" ref="L442:L461" si="225">G442*I442*F442*H442</f>
        <v>16920</v>
      </c>
    </row>
    <row r="443" spans="1:12" x14ac:dyDescent="0.25">
      <c r="A443" s="562"/>
      <c r="B443" s="563"/>
      <c r="C443" s="563"/>
      <c r="D443" s="563" t="str">
        <f t="shared" ref="D443:D461" si="226">D162</f>
        <v>Lereng Hulu</v>
      </c>
      <c r="E443" s="563" t="str">
        <f>AHSP!C557</f>
        <v>Liter</v>
      </c>
      <c r="F443" s="563">
        <f>AHSP!D557</f>
        <v>0.3</v>
      </c>
      <c r="G443" s="563">
        <f>AHSP!E557</f>
        <v>9400</v>
      </c>
      <c r="H443" s="563">
        <f t="shared" si="223"/>
        <v>6</v>
      </c>
      <c r="I443" s="563">
        <f t="shared" si="223"/>
        <v>1</v>
      </c>
      <c r="J443" s="563" t="str">
        <f t="shared" si="223"/>
        <v>unit</v>
      </c>
      <c r="K443" s="563">
        <f t="shared" si="224"/>
        <v>1.7999999999999998</v>
      </c>
      <c r="L443" s="565">
        <f t="shared" si="225"/>
        <v>16920</v>
      </c>
    </row>
    <row r="444" spans="1:12" x14ac:dyDescent="0.25">
      <c r="A444" s="562"/>
      <c r="B444" s="563"/>
      <c r="C444" s="563"/>
      <c r="D444" s="563" t="str">
        <f t="shared" si="226"/>
        <v>Lereng Hilir</v>
      </c>
      <c r="E444" s="563" t="str">
        <f>AHSP!C574</f>
        <v>Liter</v>
      </c>
      <c r="F444" s="563">
        <f>AHSP!D574</f>
        <v>0.4</v>
      </c>
      <c r="G444" s="563">
        <f>AHSP!E574</f>
        <v>9400</v>
      </c>
      <c r="H444" s="563">
        <f t="shared" si="223"/>
        <v>6</v>
      </c>
      <c r="I444" s="563">
        <f t="shared" si="223"/>
        <v>1</v>
      </c>
      <c r="J444" s="563" t="str">
        <f t="shared" si="223"/>
        <v>unit</v>
      </c>
      <c r="K444" s="563">
        <f t="shared" si="224"/>
        <v>2.4000000000000004</v>
      </c>
      <c r="L444" s="565">
        <f t="shared" si="225"/>
        <v>22560</v>
      </c>
    </row>
    <row r="445" spans="1:12" x14ac:dyDescent="0.25">
      <c r="A445" s="562"/>
      <c r="B445" s="563"/>
      <c r="C445" s="563"/>
      <c r="D445" s="563" t="str">
        <f t="shared" si="226"/>
        <v>Drainase</v>
      </c>
      <c r="E445" s="563" t="str">
        <f>AHSP!C591</f>
        <v>Liter</v>
      </c>
      <c r="F445" s="563">
        <f>AHSP!D591</f>
        <v>0.3</v>
      </c>
      <c r="G445" s="563">
        <f>AHSP!E591</f>
        <v>9400</v>
      </c>
      <c r="H445" s="563">
        <f t="shared" si="223"/>
        <v>6</v>
      </c>
      <c r="I445" s="563">
        <f t="shared" si="223"/>
        <v>1</v>
      </c>
      <c r="J445" s="563" t="str">
        <f t="shared" si="223"/>
        <v>unit</v>
      </c>
      <c r="K445" s="563">
        <f t="shared" si="224"/>
        <v>1.7999999999999998</v>
      </c>
      <c r="L445" s="565">
        <f t="shared" si="225"/>
        <v>16920</v>
      </c>
    </row>
    <row r="446" spans="1:12" x14ac:dyDescent="0.25">
      <c r="A446" s="562"/>
      <c r="B446" s="563"/>
      <c r="C446" s="563"/>
      <c r="D446" s="563" t="str">
        <f t="shared" si="226"/>
        <v>Puncak Bendungam</v>
      </c>
      <c r="E446" s="563" t="str">
        <f>AHSP!C608</f>
        <v>Liter</v>
      </c>
      <c r="F446" s="563">
        <f>AHSP!D608</f>
        <v>0</v>
      </c>
      <c r="G446" s="563">
        <f>AHSP!E608</f>
        <v>9400</v>
      </c>
      <c r="H446" s="563">
        <f t="shared" si="223"/>
        <v>3</v>
      </c>
      <c r="I446" s="563">
        <f t="shared" si="223"/>
        <v>1</v>
      </c>
      <c r="J446" s="563" t="str">
        <f t="shared" si="223"/>
        <v>km</v>
      </c>
      <c r="K446" s="563">
        <f t="shared" si="224"/>
        <v>0</v>
      </c>
      <c r="L446" s="565">
        <f t="shared" si="225"/>
        <v>0</v>
      </c>
    </row>
    <row r="447" spans="1:12" x14ac:dyDescent="0.25">
      <c r="A447" s="562"/>
      <c r="B447" s="563"/>
      <c r="C447" s="563"/>
      <c r="D447" s="563" t="str">
        <f t="shared" si="226"/>
        <v>Lereng Hulu</v>
      </c>
      <c r="E447" s="563" t="str">
        <f>AHSP!C625</f>
        <v>Liter</v>
      </c>
      <c r="F447" s="563">
        <f>AHSP!D625</f>
        <v>0</v>
      </c>
      <c r="G447" s="563">
        <f>AHSP!E625</f>
        <v>9400</v>
      </c>
      <c r="H447" s="563">
        <f t="shared" si="223"/>
        <v>3</v>
      </c>
      <c r="I447" s="563">
        <f t="shared" si="223"/>
        <v>1</v>
      </c>
      <c r="J447" s="563" t="str">
        <f t="shared" si="223"/>
        <v>km</v>
      </c>
      <c r="K447" s="563">
        <f t="shared" si="224"/>
        <v>0</v>
      </c>
      <c r="L447" s="565">
        <f t="shared" si="225"/>
        <v>0</v>
      </c>
    </row>
    <row r="448" spans="1:12" x14ac:dyDescent="0.25">
      <c r="A448" s="562"/>
      <c r="B448" s="563"/>
      <c r="C448" s="563"/>
      <c r="D448" s="563" t="str">
        <f t="shared" si="226"/>
        <v>Lereng Hilir</v>
      </c>
      <c r="E448" s="563" t="str">
        <f>AHSP!C642</f>
        <v>Liter</v>
      </c>
      <c r="F448" s="563">
        <f>AHSP!D642</f>
        <v>0</v>
      </c>
      <c r="G448" s="563">
        <f>AHSP!E642</f>
        <v>9400</v>
      </c>
      <c r="H448" s="563">
        <f t="shared" si="223"/>
        <v>3</v>
      </c>
      <c r="I448" s="563">
        <f t="shared" si="223"/>
        <v>1</v>
      </c>
      <c r="J448" s="563" t="str">
        <f t="shared" si="223"/>
        <v>km</v>
      </c>
      <c r="K448" s="563">
        <f t="shared" si="224"/>
        <v>0</v>
      </c>
      <c r="L448" s="565">
        <f t="shared" si="225"/>
        <v>0</v>
      </c>
    </row>
    <row r="449" spans="1:14" x14ac:dyDescent="0.25">
      <c r="A449" s="562"/>
      <c r="B449" s="563"/>
      <c r="C449" s="563"/>
      <c r="D449" s="563" t="str">
        <f t="shared" si="226"/>
        <v>Drainase</v>
      </c>
      <c r="E449" s="563" t="str">
        <f>AHSP!C659</f>
        <v>Liter</v>
      </c>
      <c r="F449" s="563">
        <f>AHSP!D659</f>
        <v>0</v>
      </c>
      <c r="G449" s="563">
        <f>AHSP!E659</f>
        <v>9400</v>
      </c>
      <c r="H449" s="563">
        <f t="shared" si="223"/>
        <v>3</v>
      </c>
      <c r="I449" s="563">
        <f t="shared" si="223"/>
        <v>1</v>
      </c>
      <c r="J449" s="563" t="str">
        <f t="shared" si="223"/>
        <v>km</v>
      </c>
      <c r="K449" s="563">
        <f t="shared" si="224"/>
        <v>0</v>
      </c>
      <c r="L449" s="565">
        <f t="shared" si="225"/>
        <v>0</v>
      </c>
    </row>
    <row r="450" spans="1:14" x14ac:dyDescent="0.25">
      <c r="A450" s="562"/>
      <c r="B450" s="563"/>
      <c r="C450" s="563"/>
      <c r="D450" s="563" t="str">
        <f t="shared" si="226"/>
        <v>Bangunan Intake</v>
      </c>
      <c r="E450" s="563" t="str">
        <f>AHSP!C676</f>
        <v>Liter</v>
      </c>
      <c r="F450" s="563">
        <f>AHSP!D676</f>
        <v>0.3</v>
      </c>
      <c r="G450" s="563">
        <f>AHSP!E676</f>
        <v>9400</v>
      </c>
      <c r="H450" s="563">
        <f t="shared" si="223"/>
        <v>3</v>
      </c>
      <c r="I450" s="563">
        <f t="shared" si="223"/>
        <v>1</v>
      </c>
      <c r="J450" s="563" t="str">
        <f t="shared" si="223"/>
        <v>UNIT</v>
      </c>
      <c r="K450" s="563">
        <f t="shared" si="224"/>
        <v>0.89999999999999991</v>
      </c>
      <c r="L450" s="565">
        <f t="shared" si="225"/>
        <v>8460</v>
      </c>
    </row>
    <row r="451" spans="1:14" x14ac:dyDescent="0.25">
      <c r="A451" s="562"/>
      <c r="B451" s="563"/>
      <c r="C451" s="563"/>
      <c r="D451" s="563" t="str">
        <f t="shared" si="226"/>
        <v>Outlet</v>
      </c>
      <c r="E451" s="563" t="str">
        <f>AHSP!C693</f>
        <v>Liter</v>
      </c>
      <c r="F451" s="563">
        <f>AHSP!D693</f>
        <v>0.2</v>
      </c>
      <c r="G451" s="563">
        <f>AHSP!E693</f>
        <v>9400</v>
      </c>
      <c r="H451" s="563">
        <f t="shared" si="223"/>
        <v>3</v>
      </c>
      <c r="I451" s="563">
        <f t="shared" si="223"/>
        <v>1</v>
      </c>
      <c r="J451" s="563" t="str">
        <f t="shared" si="223"/>
        <v>km</v>
      </c>
      <c r="K451" s="563">
        <f t="shared" si="224"/>
        <v>0.60000000000000009</v>
      </c>
      <c r="L451" s="565">
        <f t="shared" si="225"/>
        <v>5640</v>
      </c>
    </row>
    <row r="452" spans="1:14" x14ac:dyDescent="0.25">
      <c r="A452" s="562"/>
      <c r="B452" s="563"/>
      <c r="C452" s="563"/>
      <c r="D452" s="563" t="str">
        <f t="shared" si="226"/>
        <v>Spillway</v>
      </c>
      <c r="E452" s="563" t="str">
        <f>AHSP!C710</f>
        <v>Liter</v>
      </c>
      <c r="F452" s="563">
        <f>AHSP!D710</f>
        <v>0.6</v>
      </c>
      <c r="G452" s="563">
        <f>AHSP!E710</f>
        <v>9400</v>
      </c>
      <c r="H452" s="563">
        <f t="shared" si="223"/>
        <v>3</v>
      </c>
      <c r="I452" s="563">
        <f t="shared" si="223"/>
        <v>1</v>
      </c>
      <c r="J452" s="563" t="str">
        <f t="shared" si="223"/>
        <v>UNIT</v>
      </c>
      <c r="K452" s="563">
        <f t="shared" si="224"/>
        <v>1.7999999999999998</v>
      </c>
      <c r="L452" s="565">
        <f t="shared" si="225"/>
        <v>16920</v>
      </c>
    </row>
    <row r="453" spans="1:14" x14ac:dyDescent="0.25">
      <c r="A453" s="562"/>
      <c r="B453" s="563"/>
      <c r="C453" s="563"/>
      <c r="D453" s="563" t="str">
        <f t="shared" si="226"/>
        <v>Appron</v>
      </c>
      <c r="E453" s="563" t="str">
        <f>AHSP!C727</f>
        <v>Liter</v>
      </c>
      <c r="F453" s="563">
        <f>AHSP!D727</f>
        <v>0</v>
      </c>
      <c r="G453" s="563">
        <f>AHSP!E727</f>
        <v>9400</v>
      </c>
      <c r="H453" s="563">
        <f t="shared" si="223"/>
        <v>3</v>
      </c>
      <c r="I453" s="563">
        <f t="shared" si="223"/>
        <v>0</v>
      </c>
      <c r="J453" s="563" t="str">
        <f t="shared" si="223"/>
        <v>UNIT</v>
      </c>
      <c r="K453" s="563">
        <f t="shared" si="224"/>
        <v>0</v>
      </c>
      <c r="L453" s="565">
        <f t="shared" si="225"/>
        <v>0</v>
      </c>
    </row>
    <row r="454" spans="1:14" x14ac:dyDescent="0.25">
      <c r="A454" s="562"/>
      <c r="B454" s="563"/>
      <c r="C454" s="563"/>
      <c r="D454" s="563" t="str">
        <f t="shared" si="226"/>
        <v>Bukit Tumpuan</v>
      </c>
      <c r="E454" s="563" t="str">
        <f>AHSP!C744</f>
        <v>Liter</v>
      </c>
      <c r="F454" s="563">
        <f>AHSP!D744</f>
        <v>0</v>
      </c>
      <c r="G454" s="563">
        <f>AHSP!E744</f>
        <v>9400</v>
      </c>
      <c r="H454" s="563">
        <f t="shared" si="223"/>
        <v>3</v>
      </c>
      <c r="I454" s="563">
        <f t="shared" si="223"/>
        <v>1</v>
      </c>
      <c r="J454" s="563" t="str">
        <f t="shared" si="223"/>
        <v>UNIT</v>
      </c>
      <c r="K454" s="563">
        <f t="shared" si="224"/>
        <v>0</v>
      </c>
      <c r="L454" s="565">
        <f t="shared" si="225"/>
        <v>0</v>
      </c>
    </row>
    <row r="455" spans="1:14" x14ac:dyDescent="0.25">
      <c r="A455" s="562"/>
      <c r="B455" s="563"/>
      <c r="C455" s="563"/>
      <c r="D455" s="563" t="str">
        <f t="shared" si="226"/>
        <v>Daerah hilir</v>
      </c>
      <c r="E455" s="563" t="str">
        <f>AHSP!C761</f>
        <v>Liter</v>
      </c>
      <c r="F455" s="563">
        <f>AHSP!D761</f>
        <v>3.8</v>
      </c>
      <c r="G455" s="563">
        <f>AHSP!E761</f>
        <v>9400</v>
      </c>
      <c r="H455" s="563">
        <f t="shared" si="223"/>
        <v>3</v>
      </c>
      <c r="I455" s="563">
        <f t="shared" si="223"/>
        <v>1</v>
      </c>
      <c r="J455" s="563" t="str">
        <f t="shared" si="223"/>
        <v>UNIT</v>
      </c>
      <c r="K455" s="563">
        <f t="shared" si="224"/>
        <v>11.399999999999999</v>
      </c>
      <c r="L455" s="565">
        <f t="shared" si="225"/>
        <v>107160</v>
      </c>
    </row>
    <row r="456" spans="1:14" x14ac:dyDescent="0.25">
      <c r="A456" s="562"/>
      <c r="B456" s="563"/>
      <c r="C456" s="563"/>
      <c r="D456" s="563" t="str">
        <f t="shared" si="226"/>
        <v>Terowongan Pengelak</v>
      </c>
      <c r="E456" s="563" t="str">
        <f>AHSP!C778</f>
        <v>Liter</v>
      </c>
      <c r="F456" s="563">
        <f>AHSP!D778</f>
        <v>0</v>
      </c>
      <c r="G456" s="563">
        <f>AHSP!E778</f>
        <v>9400</v>
      </c>
      <c r="H456" s="563">
        <f t="shared" si="223"/>
        <v>3</v>
      </c>
      <c r="I456" s="563">
        <f t="shared" si="223"/>
        <v>1</v>
      </c>
      <c r="J456" s="563" t="str">
        <f t="shared" si="223"/>
        <v>UNIT</v>
      </c>
      <c r="K456" s="563">
        <f t="shared" si="224"/>
        <v>0</v>
      </c>
      <c r="L456" s="565">
        <f t="shared" si="225"/>
        <v>0</v>
      </c>
    </row>
    <row r="457" spans="1:14" x14ac:dyDescent="0.25">
      <c r="A457" s="562"/>
      <c r="B457" s="563"/>
      <c r="C457" s="563"/>
      <c r="D457" s="563" t="str">
        <f t="shared" si="226"/>
        <v>Waduk</v>
      </c>
      <c r="E457" s="563" t="str">
        <f>AHSP!C866</f>
        <v xml:space="preserve">Liter </v>
      </c>
      <c r="F457" s="563">
        <f>AHSP!D866</f>
        <v>1.3513513513513514E-2</v>
      </c>
      <c r="G457" s="563">
        <f>AHSP!E866</f>
        <v>9400</v>
      </c>
      <c r="H457" s="563">
        <f t="shared" si="223"/>
        <v>3</v>
      </c>
      <c r="I457" s="563">
        <f t="shared" si="223"/>
        <v>20</v>
      </c>
      <c r="J457" s="563" t="str">
        <f t="shared" si="223"/>
        <v>km</v>
      </c>
      <c r="K457" s="563">
        <f t="shared" si="224"/>
        <v>0.81081081081081086</v>
      </c>
      <c r="L457" s="565">
        <f t="shared" si="225"/>
        <v>7621.6216216216226</v>
      </c>
    </row>
    <row r="458" spans="1:14" x14ac:dyDescent="0.25">
      <c r="A458" s="562"/>
      <c r="B458" s="563"/>
      <c r="C458" s="563"/>
      <c r="D458" s="563" t="str">
        <f t="shared" si="226"/>
        <v>Green Belt</v>
      </c>
      <c r="E458" s="563" t="str">
        <f>AHSP!C795</f>
        <v>Liter</v>
      </c>
      <c r="F458" s="563">
        <f>AHSP!D795</f>
        <v>1</v>
      </c>
      <c r="G458" s="563">
        <f>AHSP!E795</f>
        <v>9400</v>
      </c>
      <c r="H458" s="563">
        <f t="shared" si="223"/>
        <v>3</v>
      </c>
      <c r="I458" s="563">
        <f t="shared" si="223"/>
        <v>5</v>
      </c>
      <c r="J458" s="563" t="str">
        <f t="shared" si="223"/>
        <v>UNIT</v>
      </c>
      <c r="K458" s="563">
        <f t="shared" si="224"/>
        <v>15</v>
      </c>
      <c r="L458" s="565">
        <f t="shared" si="225"/>
        <v>141000</v>
      </c>
    </row>
    <row r="459" spans="1:14" x14ac:dyDescent="0.25">
      <c r="A459" s="562"/>
      <c r="B459" s="563"/>
      <c r="C459" s="563"/>
      <c r="D459" s="563" t="str">
        <f t="shared" si="226"/>
        <v>DPS</v>
      </c>
      <c r="E459" s="563" t="str">
        <f>AHSP!C812</f>
        <v>Liter</v>
      </c>
      <c r="F459" s="563">
        <f>AHSP!D812</f>
        <v>0</v>
      </c>
      <c r="G459" s="563">
        <f>AHSP!E812</f>
        <v>9400</v>
      </c>
      <c r="H459" s="563">
        <f t="shared" si="223"/>
        <v>2</v>
      </c>
      <c r="I459" s="563">
        <f t="shared" si="223"/>
        <v>2</v>
      </c>
      <c r="J459" s="563" t="str">
        <f t="shared" si="223"/>
        <v>UNIT</v>
      </c>
      <c r="K459" s="563">
        <f t="shared" si="224"/>
        <v>0</v>
      </c>
      <c r="L459" s="565">
        <f t="shared" si="225"/>
        <v>0</v>
      </c>
    </row>
    <row r="460" spans="1:14" x14ac:dyDescent="0.25">
      <c r="A460" s="562"/>
      <c r="B460" s="563"/>
      <c r="C460" s="563"/>
      <c r="D460" s="563" t="str">
        <f t="shared" si="226"/>
        <v>Jalan Akses</v>
      </c>
      <c r="E460" s="563" t="str">
        <f>AHSP!C829</f>
        <v>Liter</v>
      </c>
      <c r="F460" s="563">
        <f>AHSP!D829</f>
        <v>0.4</v>
      </c>
      <c r="G460" s="563">
        <f>AHSP!E829</f>
        <v>9400</v>
      </c>
      <c r="H460" s="563">
        <f t="shared" si="223"/>
        <v>2</v>
      </c>
      <c r="I460" s="563">
        <f t="shared" si="223"/>
        <v>0.6</v>
      </c>
      <c r="J460" s="563" t="str">
        <f t="shared" si="223"/>
        <v>UNIT</v>
      </c>
      <c r="K460" s="563">
        <f t="shared" si="224"/>
        <v>0.48</v>
      </c>
      <c r="L460" s="565">
        <f t="shared" si="225"/>
        <v>4512</v>
      </c>
    </row>
    <row r="461" spans="1:14" x14ac:dyDescent="0.25">
      <c r="A461" s="562"/>
      <c r="B461" s="563"/>
      <c r="C461" s="563"/>
      <c r="D461" s="563" t="str">
        <f t="shared" si="226"/>
        <v>Gedung Kantor</v>
      </c>
      <c r="E461" s="563" t="str">
        <f>AHSP!C846</f>
        <v>Liter</v>
      </c>
      <c r="F461" s="563">
        <f>AHSP!D846</f>
        <v>0.2</v>
      </c>
      <c r="G461" s="563">
        <f>AHSP!E846</f>
        <v>9400</v>
      </c>
      <c r="H461" s="563">
        <f t="shared" si="223"/>
        <v>1</v>
      </c>
      <c r="I461" s="563">
        <f t="shared" si="223"/>
        <v>1</v>
      </c>
      <c r="J461" s="563" t="str">
        <f t="shared" si="223"/>
        <v>UNIT</v>
      </c>
      <c r="K461" s="563">
        <f t="shared" si="224"/>
        <v>0.2</v>
      </c>
      <c r="L461" s="565">
        <f t="shared" si="225"/>
        <v>1880</v>
      </c>
    </row>
    <row r="462" spans="1:14" x14ac:dyDescent="0.25">
      <c r="A462" s="562"/>
      <c r="B462" s="563"/>
      <c r="C462" s="563" t="str">
        <f>C411</f>
        <v>Uji Operasi</v>
      </c>
      <c r="D462" s="563"/>
      <c r="E462" s="563" t="str">
        <f>AHSP!C885</f>
        <v>liter</v>
      </c>
      <c r="F462" s="563">
        <f>AHSP!D885</f>
        <v>20</v>
      </c>
      <c r="G462" s="563">
        <f>AHSP!E885</f>
        <v>9400</v>
      </c>
      <c r="H462" s="569">
        <f>H411</f>
        <v>0</v>
      </c>
      <c r="I462" s="569">
        <f t="shared" ref="I462:J462" si="227">I411</f>
        <v>0</v>
      </c>
      <c r="J462" s="569" t="str">
        <f t="shared" si="227"/>
        <v>UNIT</v>
      </c>
      <c r="K462" s="563">
        <f t="shared" ref="K462" si="228">I462*H462*F462</f>
        <v>0</v>
      </c>
      <c r="L462" s="565">
        <f t="shared" ref="L462" si="229">G462*I462*F462*H462</f>
        <v>0</v>
      </c>
    </row>
    <row r="463" spans="1:14" x14ac:dyDescent="0.25">
      <c r="A463" s="57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9"/>
    </row>
    <row r="464" spans="1:14" x14ac:dyDescent="0.25">
      <c r="A464" s="573">
        <v>5</v>
      </c>
      <c r="B464" s="574" t="str">
        <f>AHSP!B61</f>
        <v>Pelumas (Oli B40)</v>
      </c>
      <c r="C464" s="574"/>
      <c r="D464" s="574"/>
      <c r="E464" s="574"/>
      <c r="F464" s="574"/>
      <c r="G464" s="575"/>
      <c r="H464" s="574"/>
      <c r="I464" s="574"/>
      <c r="J464" s="574"/>
      <c r="K464" s="588">
        <f>SUM(K465:K485)</f>
        <v>87.843999999999994</v>
      </c>
      <c r="L464" s="577"/>
      <c r="N464" s="561"/>
    </row>
    <row r="465" spans="1:12" x14ac:dyDescent="0.25">
      <c r="A465" s="562"/>
      <c r="B465" s="563"/>
      <c r="C465" s="563" t="str">
        <f>C414</f>
        <v>Operasi Pintu Hidraulik/kabel Intake selama 1 jam</v>
      </c>
      <c r="D465" s="563"/>
      <c r="E465" s="563" t="str">
        <f>AHSP!C61</f>
        <v>liter</v>
      </c>
      <c r="F465" s="563">
        <f>AHSP!D61</f>
        <v>3.2000000000000001E-2</v>
      </c>
      <c r="G465" s="564">
        <f>AHSP!E61</f>
        <v>160000</v>
      </c>
      <c r="H465" s="569">
        <f>H414</f>
        <v>183</v>
      </c>
      <c r="I465" s="569">
        <f t="shared" ref="I465:J465" si="230">I414</f>
        <v>4</v>
      </c>
      <c r="J465" s="594" t="str">
        <f t="shared" si="230"/>
        <v>UNIT/jam</v>
      </c>
      <c r="K465" s="563">
        <f t="shared" ref="K465:K470" si="231">I465*H465*F465</f>
        <v>23.423999999999999</v>
      </c>
      <c r="L465" s="565">
        <f t="shared" ref="L465:L470" si="232">G465*I465*F465*H465</f>
        <v>3747840</v>
      </c>
    </row>
    <row r="466" spans="1:12" x14ac:dyDescent="0.25">
      <c r="A466" s="562"/>
      <c r="B466" s="563"/>
      <c r="C466" s="563" t="str">
        <f>AHSP!B69</f>
        <v>Operasi Pintu Intake (Stangdrat)</v>
      </c>
      <c r="D466" s="563"/>
      <c r="E466" s="563" t="str">
        <f>AHSP!C76</f>
        <v>liter/operasi</v>
      </c>
      <c r="F466" s="563">
        <f>AHSP!D76</f>
        <v>3</v>
      </c>
      <c r="G466" s="564">
        <f>AHSP!E76</f>
        <v>160000</v>
      </c>
      <c r="H466" s="569">
        <f>'OP TAHUNAN'!S15</f>
        <v>0</v>
      </c>
      <c r="I466" s="569">
        <f>'OP TAHUNAN'!T15</f>
        <v>0</v>
      </c>
      <c r="J466" s="594" t="str">
        <f>'OP TAHUNAN'!U15</f>
        <v>unit/operasi</v>
      </c>
      <c r="K466" s="563">
        <f t="shared" si="231"/>
        <v>0</v>
      </c>
      <c r="L466" s="565">
        <f t="shared" si="232"/>
        <v>0</v>
      </c>
    </row>
    <row r="467" spans="1:12" x14ac:dyDescent="0.25">
      <c r="A467" s="562"/>
      <c r="B467" s="563"/>
      <c r="C467" s="563" t="str">
        <f>C415</f>
        <v>Operasi Peralatan HM Outlet</v>
      </c>
      <c r="D467" s="563"/>
      <c r="E467" s="563" t="str">
        <f>AHSP!C92</f>
        <v>liter</v>
      </c>
      <c r="F467" s="563">
        <f>AHSP!D92</f>
        <v>0.03</v>
      </c>
      <c r="G467" s="564">
        <f>AHSP!E92</f>
        <v>160000</v>
      </c>
      <c r="H467" s="563">
        <f>H415</f>
        <v>183</v>
      </c>
      <c r="I467" s="563">
        <f>I415</f>
        <v>2</v>
      </c>
      <c r="J467" s="563" t="str">
        <f>J415</f>
        <v>UNIT</v>
      </c>
      <c r="K467" s="563">
        <f t="shared" si="231"/>
        <v>10.98</v>
      </c>
      <c r="L467" s="565">
        <f t="shared" si="232"/>
        <v>1756800</v>
      </c>
    </row>
    <row r="468" spans="1:12" x14ac:dyDescent="0.25">
      <c r="A468" s="562"/>
      <c r="B468" s="563"/>
      <c r="C468" s="563" t="str">
        <f>C416</f>
        <v>Operasi Peralatan  Pintu Spillway (Hidraulik)</v>
      </c>
      <c r="D468" s="563"/>
      <c r="E468" s="563" t="str">
        <f>AHSP!C107</f>
        <v>Liter</v>
      </c>
      <c r="F468" s="563">
        <f>AHSP!D107</f>
        <v>0.03</v>
      </c>
      <c r="G468" s="564">
        <f>AHSP!E107</f>
        <v>160000</v>
      </c>
      <c r="H468" s="563">
        <f>H416</f>
        <v>3</v>
      </c>
      <c r="I468" s="563">
        <f t="shared" ref="I468:J468" si="233">I416</f>
        <v>8</v>
      </c>
      <c r="J468" s="563" t="str">
        <f t="shared" si="233"/>
        <v>UNIT</v>
      </c>
      <c r="K468" s="563">
        <f t="shared" si="231"/>
        <v>0.72</v>
      </c>
      <c r="L468" s="565">
        <f t="shared" si="232"/>
        <v>115200</v>
      </c>
    </row>
    <row r="469" spans="1:12" x14ac:dyDescent="0.25">
      <c r="A469" s="562"/>
      <c r="B469" s="563"/>
      <c r="C469" s="563" t="str">
        <f>AHSP!B114</f>
        <v>Operasi Peralatan  Pintu Spillway (Stangdrat)</v>
      </c>
      <c r="D469" s="563"/>
      <c r="E469" s="563" t="str">
        <f>AHSP!C121</f>
        <v>liter/operasi</v>
      </c>
      <c r="F469" s="563">
        <f>AHSP!D121</f>
        <v>3</v>
      </c>
      <c r="G469" s="564">
        <f>AHSP!E121</f>
        <v>160000</v>
      </c>
      <c r="H469" s="563">
        <f>'OP TAHUNAN'!S18</f>
        <v>0</v>
      </c>
      <c r="I469" s="563">
        <f>'OP TAHUNAN'!T18</f>
        <v>0</v>
      </c>
      <c r="J469" s="563" t="str">
        <f>'OP TAHUNAN'!U18</f>
        <v>UNIT</v>
      </c>
      <c r="K469" s="563">
        <f t="shared" si="231"/>
        <v>0</v>
      </c>
      <c r="L469" s="565">
        <f t="shared" si="232"/>
        <v>0</v>
      </c>
    </row>
    <row r="470" spans="1:12" x14ac:dyDescent="0.25">
      <c r="A470" s="562"/>
      <c r="B470" s="563"/>
      <c r="C470" s="563" t="str">
        <f>C417</f>
        <v>Pengoperasian Peralatan HM Pintu Emergency Spillway</v>
      </c>
      <c r="D470" s="563"/>
      <c r="E470" s="563" t="str">
        <f>AHSP!C137</f>
        <v>Liter</v>
      </c>
      <c r="F470" s="563">
        <f>AHSP!D137</f>
        <v>0.03</v>
      </c>
      <c r="G470" s="564">
        <f>AHSP!E137</f>
        <v>160000</v>
      </c>
      <c r="H470" s="563">
        <f>H417</f>
        <v>3</v>
      </c>
      <c r="I470" s="563">
        <f t="shared" ref="I470:J470" si="234">I417</f>
        <v>8</v>
      </c>
      <c r="J470" s="563" t="str">
        <f t="shared" si="234"/>
        <v>UNIT</v>
      </c>
      <c r="K470" s="563">
        <f t="shared" si="231"/>
        <v>0.72</v>
      </c>
      <c r="L470" s="565">
        <f t="shared" si="232"/>
        <v>115200</v>
      </c>
    </row>
    <row r="471" spans="1:12" x14ac:dyDescent="0.25">
      <c r="A471" s="562"/>
      <c r="B471" s="563"/>
      <c r="C471" s="563"/>
      <c r="D471" s="563"/>
      <c r="E471" s="563"/>
      <c r="F471" s="563"/>
      <c r="G471" s="563"/>
      <c r="H471" s="563"/>
      <c r="I471" s="563"/>
      <c r="J471" s="563"/>
      <c r="K471" s="563"/>
      <c r="L471" s="565"/>
    </row>
    <row r="472" spans="1:12" x14ac:dyDescent="0.25">
      <c r="A472" s="562"/>
      <c r="B472" s="563"/>
      <c r="C472" s="563" t="str">
        <f>C423</f>
        <v>Babat Rumput</v>
      </c>
      <c r="D472" s="563" t="str">
        <f>D423</f>
        <v>Puncak Bendungan</v>
      </c>
      <c r="E472" s="563" t="str">
        <f>AHSP!C300</f>
        <v>liter</v>
      </c>
      <c r="F472" s="563">
        <f>AHSP!D300</f>
        <v>0</v>
      </c>
      <c r="G472" s="563">
        <f>AHSP!E300</f>
        <v>160000</v>
      </c>
      <c r="H472" s="563">
        <f t="shared" ref="H472:J472" si="235">H423</f>
        <v>12</v>
      </c>
      <c r="I472" s="563">
        <f t="shared" si="235"/>
        <v>100</v>
      </c>
      <c r="J472" s="563" t="str">
        <f t="shared" si="235"/>
        <v>m2</v>
      </c>
      <c r="K472" s="563">
        <f t="shared" ref="K472:K479" si="236">I472*H472*F472</f>
        <v>0</v>
      </c>
      <c r="L472" s="565">
        <f t="shared" ref="L472:L479" si="237">G472*I472*F472*H472</f>
        <v>0</v>
      </c>
    </row>
    <row r="473" spans="1:12" x14ac:dyDescent="0.25">
      <c r="A473" s="562"/>
      <c r="B473" s="563"/>
      <c r="C473" s="563"/>
      <c r="D473" s="563" t="str">
        <f t="shared" ref="D473:D479" si="238">D424</f>
        <v>Lereng Hilir</v>
      </c>
      <c r="E473" s="563" t="str">
        <f>E472</f>
        <v>liter</v>
      </c>
      <c r="F473" s="563">
        <f t="shared" ref="F473:G473" si="239">F472</f>
        <v>0</v>
      </c>
      <c r="G473" s="563">
        <f t="shared" si="239"/>
        <v>160000</v>
      </c>
      <c r="H473" s="563">
        <f t="shared" ref="H473:J473" si="240">H424</f>
        <v>12</v>
      </c>
      <c r="I473" s="563">
        <f t="shared" si="240"/>
        <v>100</v>
      </c>
      <c r="J473" s="563" t="str">
        <f t="shared" si="240"/>
        <v>m2</v>
      </c>
      <c r="K473" s="563">
        <f t="shared" si="236"/>
        <v>0</v>
      </c>
      <c r="L473" s="565">
        <f t="shared" si="237"/>
        <v>0</v>
      </c>
    </row>
    <row r="474" spans="1:12" x14ac:dyDescent="0.25">
      <c r="A474" s="562"/>
      <c r="B474" s="563"/>
      <c r="C474" s="563"/>
      <c r="D474" s="563" t="str">
        <f t="shared" si="238"/>
        <v>Puncak Bendungan</v>
      </c>
      <c r="E474" s="563" t="str">
        <f t="shared" ref="E474:E479" si="241">E473</f>
        <v>liter</v>
      </c>
      <c r="F474" s="563">
        <f t="shared" ref="F474:F479" si="242">F473</f>
        <v>0</v>
      </c>
      <c r="G474" s="563">
        <f t="shared" ref="G474:G479" si="243">G473</f>
        <v>160000</v>
      </c>
      <c r="H474" s="563">
        <f t="shared" ref="H474:J474" si="244">H425</f>
        <v>12</v>
      </c>
      <c r="I474" s="563">
        <f t="shared" si="244"/>
        <v>100</v>
      </c>
      <c r="J474" s="563" t="str">
        <f t="shared" si="244"/>
        <v>m2</v>
      </c>
      <c r="K474" s="563">
        <f t="shared" si="236"/>
        <v>0</v>
      </c>
      <c r="L474" s="565">
        <f t="shared" si="237"/>
        <v>0</v>
      </c>
    </row>
    <row r="475" spans="1:12" x14ac:dyDescent="0.25">
      <c r="A475" s="562"/>
      <c r="B475" s="563"/>
      <c r="C475" s="563"/>
      <c r="D475" s="563" t="str">
        <f t="shared" si="238"/>
        <v>Lereng Hilir</v>
      </c>
      <c r="E475" s="563" t="str">
        <f t="shared" si="241"/>
        <v>liter</v>
      </c>
      <c r="F475" s="563">
        <f t="shared" si="242"/>
        <v>0</v>
      </c>
      <c r="G475" s="563">
        <f t="shared" si="243"/>
        <v>160000</v>
      </c>
      <c r="H475" s="563">
        <f t="shared" ref="H475:J475" si="245">H426</f>
        <v>12</v>
      </c>
      <c r="I475" s="563">
        <f t="shared" si="245"/>
        <v>100</v>
      </c>
      <c r="J475" s="563" t="str">
        <f t="shared" si="245"/>
        <v>m2</v>
      </c>
      <c r="K475" s="563">
        <f t="shared" si="236"/>
        <v>0</v>
      </c>
      <c r="L475" s="565">
        <f t="shared" si="237"/>
        <v>0</v>
      </c>
    </row>
    <row r="476" spans="1:12" x14ac:dyDescent="0.25">
      <c r="A476" s="562"/>
      <c r="B476" s="563"/>
      <c r="C476" s="563"/>
      <c r="D476" s="563" t="str">
        <f t="shared" si="238"/>
        <v>Bukit Tumpuan</v>
      </c>
      <c r="E476" s="563" t="str">
        <f t="shared" si="241"/>
        <v>liter</v>
      </c>
      <c r="F476" s="563">
        <f t="shared" si="242"/>
        <v>0</v>
      </c>
      <c r="G476" s="563">
        <f t="shared" si="243"/>
        <v>160000</v>
      </c>
      <c r="H476" s="563">
        <f t="shared" ref="H476:J476" si="246">H427</f>
        <v>12</v>
      </c>
      <c r="I476" s="563">
        <f t="shared" si="246"/>
        <v>100</v>
      </c>
      <c r="J476" s="563" t="str">
        <f t="shared" si="246"/>
        <v>m2</v>
      </c>
      <c r="K476" s="563">
        <f t="shared" si="236"/>
        <v>0</v>
      </c>
      <c r="L476" s="565">
        <f t="shared" si="237"/>
        <v>0</v>
      </c>
    </row>
    <row r="477" spans="1:12" x14ac:dyDescent="0.25">
      <c r="A477" s="562"/>
      <c r="B477" s="563"/>
      <c r="C477" s="563"/>
      <c r="D477" s="563" t="str">
        <f t="shared" si="238"/>
        <v>Daerah hilir</v>
      </c>
      <c r="E477" s="563" t="str">
        <f t="shared" si="241"/>
        <v>liter</v>
      </c>
      <c r="F477" s="563">
        <f t="shared" si="242"/>
        <v>0</v>
      </c>
      <c r="G477" s="563">
        <f t="shared" si="243"/>
        <v>160000</v>
      </c>
      <c r="H477" s="563">
        <f t="shared" ref="H477:J477" si="247">H428</f>
        <v>12</v>
      </c>
      <c r="I477" s="563">
        <f t="shared" si="247"/>
        <v>150</v>
      </c>
      <c r="J477" s="563" t="str">
        <f t="shared" si="247"/>
        <v>m2</v>
      </c>
      <c r="K477" s="563">
        <f t="shared" si="236"/>
        <v>0</v>
      </c>
      <c r="L477" s="565">
        <f t="shared" si="237"/>
        <v>0</v>
      </c>
    </row>
    <row r="478" spans="1:12" x14ac:dyDescent="0.25">
      <c r="A478" s="562"/>
      <c r="B478" s="563"/>
      <c r="C478" s="563"/>
      <c r="D478" s="563" t="str">
        <f t="shared" si="238"/>
        <v>Jalan Akses</v>
      </c>
      <c r="E478" s="563" t="str">
        <f t="shared" si="241"/>
        <v>liter</v>
      </c>
      <c r="F478" s="563">
        <f t="shared" si="242"/>
        <v>0</v>
      </c>
      <c r="G478" s="563">
        <f t="shared" si="243"/>
        <v>160000</v>
      </c>
      <c r="H478" s="563">
        <f t="shared" ref="H478:J478" si="248">H429</f>
        <v>12</v>
      </c>
      <c r="I478" s="563">
        <f t="shared" si="248"/>
        <v>595</v>
      </c>
      <c r="J478" s="563" t="str">
        <f t="shared" si="248"/>
        <v>m2</v>
      </c>
      <c r="K478" s="563">
        <f t="shared" si="236"/>
        <v>0</v>
      </c>
      <c r="L478" s="565">
        <f t="shared" si="237"/>
        <v>0</v>
      </c>
    </row>
    <row r="479" spans="1:12" x14ac:dyDescent="0.25">
      <c r="A479" s="562"/>
      <c r="B479" s="563"/>
      <c r="C479" s="563"/>
      <c r="D479" s="563" t="str">
        <f t="shared" si="238"/>
        <v>Drainase</v>
      </c>
      <c r="E479" s="563" t="str">
        <f t="shared" si="241"/>
        <v>liter</v>
      </c>
      <c r="F479" s="563">
        <f t="shared" si="242"/>
        <v>0</v>
      </c>
      <c r="G479" s="563">
        <f t="shared" si="243"/>
        <v>160000</v>
      </c>
      <c r="H479" s="563">
        <f t="shared" ref="H479:J479" si="249">H430</f>
        <v>12</v>
      </c>
      <c r="I479" s="563">
        <f t="shared" si="249"/>
        <v>100</v>
      </c>
      <c r="J479" s="563" t="str">
        <f t="shared" si="249"/>
        <v>m2</v>
      </c>
      <c r="K479" s="563">
        <f t="shared" si="236"/>
        <v>0</v>
      </c>
      <c r="L479" s="565">
        <f t="shared" si="237"/>
        <v>0</v>
      </c>
    </row>
    <row r="480" spans="1:12" x14ac:dyDescent="0.25">
      <c r="A480" s="562"/>
      <c r="B480" s="563"/>
      <c r="C480" s="563" t="str">
        <f>C431</f>
        <v>Pemeliharaan Peralatan HM (intake)</v>
      </c>
      <c r="D480" s="563" t="str">
        <f t="shared" ref="D480:D485" si="250">D112</f>
        <v>Pintu Hidraulik/kabel</v>
      </c>
      <c r="E480" s="563" t="str">
        <f>AHSP!C389</f>
        <v>liter</v>
      </c>
      <c r="F480" s="563">
        <f>AHSP!D389</f>
        <v>1</v>
      </c>
      <c r="G480" s="563">
        <f>AHSP!E389</f>
        <v>160000</v>
      </c>
      <c r="H480" s="563">
        <f>'OP TAHUNAN'!S121</f>
        <v>2</v>
      </c>
      <c r="I480" s="563">
        <f>'OP TAHUNAN'!T121</f>
        <v>4</v>
      </c>
      <c r="J480" s="563" t="str">
        <f>'OP TAHUNAN'!U121</f>
        <v>UNIT</v>
      </c>
      <c r="K480" s="563">
        <f>I480*H480*F480</f>
        <v>8</v>
      </c>
      <c r="L480" s="565">
        <f t="shared" ref="L480" si="251">G480*I480*F480*H480</f>
        <v>1280000</v>
      </c>
    </row>
    <row r="481" spans="1:12" x14ac:dyDescent="0.25">
      <c r="A481" s="562"/>
      <c r="B481" s="563"/>
      <c r="C481" s="563"/>
      <c r="D481" s="563" t="str">
        <f t="shared" si="250"/>
        <v>Pintu Stangdrat</v>
      </c>
      <c r="E481" s="563" t="str">
        <f>AHSP!C409</f>
        <v>liter</v>
      </c>
      <c r="F481" s="563">
        <f>AHSP!D409</f>
        <v>3</v>
      </c>
      <c r="G481" s="563">
        <f>AHSP!E409</f>
        <v>160000</v>
      </c>
      <c r="H481" s="563">
        <f>'OP TAHUNAN'!S122</f>
        <v>2</v>
      </c>
      <c r="I481" s="563">
        <f>'OP TAHUNAN'!T122</f>
        <v>2</v>
      </c>
      <c r="J481" s="563" t="str">
        <f>'OP TAHUNAN'!U122</f>
        <v>UNIT</v>
      </c>
      <c r="K481" s="563">
        <f t="shared" ref="K481:K484" si="252">I481*H481*F481</f>
        <v>12</v>
      </c>
      <c r="L481" s="565">
        <f t="shared" ref="L481:L485" si="253">G481*I481*F481*H481</f>
        <v>1920000</v>
      </c>
    </row>
    <row r="482" spans="1:12" x14ac:dyDescent="0.25">
      <c r="A482" s="562"/>
      <c r="B482" s="563"/>
      <c r="C482" s="563"/>
      <c r="D482" s="563" t="str">
        <f t="shared" si="250"/>
        <v>Katup/stoplog</v>
      </c>
      <c r="E482" s="563" t="str">
        <f>AHSP!C425</f>
        <v>liter</v>
      </c>
      <c r="F482" s="563">
        <f>AHSP!D425</f>
        <v>1</v>
      </c>
      <c r="G482" s="563">
        <f>AHSP!E425</f>
        <v>160000</v>
      </c>
      <c r="H482" s="563">
        <f>'OP TAHUNAN'!S123</f>
        <v>2</v>
      </c>
      <c r="I482" s="563">
        <f>'OP TAHUNAN'!T123</f>
        <v>2</v>
      </c>
      <c r="J482" s="563" t="str">
        <f>'OP TAHUNAN'!U123</f>
        <v>UNIT</v>
      </c>
      <c r="K482" s="563">
        <f t="shared" si="252"/>
        <v>4</v>
      </c>
      <c r="L482" s="565">
        <f t="shared" si="253"/>
        <v>640000</v>
      </c>
    </row>
    <row r="483" spans="1:12" x14ac:dyDescent="0.25">
      <c r="A483" s="562"/>
      <c r="B483" s="563"/>
      <c r="C483" s="563"/>
      <c r="D483" s="563" t="str">
        <f t="shared" si="250"/>
        <v>Pintu Hidraulik/kabel</v>
      </c>
      <c r="E483" s="563" t="str">
        <f>AHSP!C446</f>
        <v>liter</v>
      </c>
      <c r="F483" s="563">
        <f>AHSP!D446</f>
        <v>1</v>
      </c>
      <c r="G483" s="563">
        <f>AHSP!E446</f>
        <v>160000</v>
      </c>
      <c r="H483" s="563">
        <f>'OP TAHUNAN'!S124</f>
        <v>2</v>
      </c>
      <c r="I483" s="563">
        <f>'OP TAHUNAN'!T124</f>
        <v>4</v>
      </c>
      <c r="J483" s="563" t="str">
        <f>'OP TAHUNAN'!U124</f>
        <v>UNIT</v>
      </c>
      <c r="K483" s="563">
        <f t="shared" si="252"/>
        <v>8</v>
      </c>
      <c r="L483" s="565">
        <f t="shared" si="253"/>
        <v>1280000</v>
      </c>
    </row>
    <row r="484" spans="1:12" x14ac:dyDescent="0.25">
      <c r="A484" s="562"/>
      <c r="B484" s="563"/>
      <c r="C484" s="563"/>
      <c r="D484" s="563" t="str">
        <f t="shared" si="250"/>
        <v>Pintu Stangdrat</v>
      </c>
      <c r="E484" s="563" t="str">
        <f>AHSP!C466</f>
        <v>kg</v>
      </c>
      <c r="F484" s="563">
        <f>AHSP!D466</f>
        <v>3</v>
      </c>
      <c r="G484" s="563">
        <f>AHSP!E466</f>
        <v>160000</v>
      </c>
      <c r="H484" s="563">
        <f>'OP TAHUNAN'!S125</f>
        <v>2</v>
      </c>
      <c r="I484" s="563">
        <f>'OP TAHUNAN'!T125</f>
        <v>2</v>
      </c>
      <c r="J484" s="563" t="str">
        <f>'OP TAHUNAN'!U125</f>
        <v>UNIT</v>
      </c>
      <c r="K484" s="563">
        <f t="shared" si="252"/>
        <v>12</v>
      </c>
      <c r="L484" s="565">
        <f t="shared" si="253"/>
        <v>1920000</v>
      </c>
    </row>
    <row r="485" spans="1:12" x14ac:dyDescent="0.25">
      <c r="A485" s="562"/>
      <c r="B485" s="563"/>
      <c r="C485" s="563"/>
      <c r="D485" s="563" t="str">
        <f t="shared" si="250"/>
        <v>Peralatan HM</v>
      </c>
      <c r="E485" s="563" t="str">
        <f>AHSP!C482</f>
        <v>liter</v>
      </c>
      <c r="F485" s="563">
        <f>AHSP!D482</f>
        <v>1</v>
      </c>
      <c r="G485" s="563">
        <f>AHSP!E482</f>
        <v>160000</v>
      </c>
      <c r="H485" s="563">
        <f>'OP TAHUNAN'!S126</f>
        <v>2</v>
      </c>
      <c r="I485" s="563">
        <f>'OP TAHUNAN'!T126</f>
        <v>4</v>
      </c>
      <c r="J485" s="563" t="str">
        <f>'OP TAHUNAN'!U126</f>
        <v>UNIT</v>
      </c>
      <c r="K485" s="563">
        <f>I485*H485*F485</f>
        <v>8</v>
      </c>
      <c r="L485" s="565">
        <f t="shared" si="253"/>
        <v>1280000</v>
      </c>
    </row>
    <row r="486" spans="1:12" x14ac:dyDescent="0.25">
      <c r="A486" s="571"/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9"/>
    </row>
    <row r="487" spans="1:12" x14ac:dyDescent="0.25">
      <c r="A487" s="573">
        <v>6</v>
      </c>
      <c r="B487" s="574"/>
      <c r="C487" s="574" t="str">
        <f>AHSP!B152</f>
        <v xml:space="preserve">Konsumsi Rutin </v>
      </c>
      <c r="D487" s="574"/>
      <c r="E487" s="574" t="str">
        <f>AHSP!C152</f>
        <v>Ls</v>
      </c>
      <c r="F487" s="574">
        <f>AHSP!D152</f>
        <v>1</v>
      </c>
      <c r="G487" s="575">
        <f>AHSP!E152</f>
        <v>2250000</v>
      </c>
      <c r="H487" s="574">
        <f>'OP TAHUNAN'!S22</f>
        <v>12</v>
      </c>
      <c r="I487" s="574">
        <f>'OP TAHUNAN'!T22</f>
        <v>1</v>
      </c>
      <c r="J487" s="574" t="str">
        <f>'OP TAHUNAN'!U22</f>
        <v>Kali</v>
      </c>
      <c r="K487" s="576">
        <f t="shared" ref="K487:K491" si="254">I487*H487*F487</f>
        <v>12</v>
      </c>
      <c r="L487" s="577">
        <f t="shared" ref="L487:L491" si="255">G487*I487*F487*H487</f>
        <v>27000000</v>
      </c>
    </row>
    <row r="488" spans="1:12" x14ac:dyDescent="0.25">
      <c r="A488" s="562"/>
      <c r="B488" s="563"/>
      <c r="C488" s="563" t="str">
        <f>AHSP!B153</f>
        <v>Telepon dan Internet</v>
      </c>
      <c r="D488" s="563"/>
      <c r="E488" s="563" t="str">
        <f>AHSP!C153</f>
        <v>Ls</v>
      </c>
      <c r="F488" s="563">
        <f>AHSP!D153</f>
        <v>1</v>
      </c>
      <c r="G488" s="564">
        <f>AHSP!E153</f>
        <v>1250000</v>
      </c>
      <c r="H488" s="563">
        <f>H487</f>
        <v>12</v>
      </c>
      <c r="I488" s="563">
        <f t="shared" ref="I488:J488" si="256">I487</f>
        <v>1</v>
      </c>
      <c r="J488" s="563" t="str">
        <f t="shared" si="256"/>
        <v>Kali</v>
      </c>
      <c r="K488" s="581">
        <f t="shared" ref="K488" si="257">I488*H488*F488</f>
        <v>12</v>
      </c>
      <c r="L488" s="565">
        <f t="shared" ref="L488" si="258">G488*I488*F488*H488</f>
        <v>15000000</v>
      </c>
    </row>
    <row r="489" spans="1:12" x14ac:dyDescent="0.25">
      <c r="A489" s="562"/>
      <c r="B489" s="563"/>
      <c r="C489" s="563" t="str">
        <f>AHSP!B154</f>
        <v xml:space="preserve">ATK Lainnya </v>
      </c>
      <c r="D489" s="563"/>
      <c r="E489" s="563" t="str">
        <f>AHSP!C154</f>
        <v>Ls</v>
      </c>
      <c r="F489" s="563">
        <f>AHSP!D154</f>
        <v>1</v>
      </c>
      <c r="G489" s="564">
        <f>AHSP!E154</f>
        <v>600000</v>
      </c>
      <c r="H489" s="563">
        <f>H487</f>
        <v>12</v>
      </c>
      <c r="I489" s="563">
        <f>I487</f>
        <v>1</v>
      </c>
      <c r="J489" s="563" t="str">
        <f>J487</f>
        <v>Kali</v>
      </c>
      <c r="K489" s="581">
        <f t="shared" si="254"/>
        <v>12</v>
      </c>
      <c r="L489" s="565">
        <f t="shared" si="255"/>
        <v>7200000</v>
      </c>
    </row>
    <row r="490" spans="1:12" x14ac:dyDescent="0.25">
      <c r="A490" s="562"/>
      <c r="B490" s="563"/>
      <c r="C490" s="563" t="str">
        <f>AHSP!B155</f>
        <v>Peralatan Kebersihan</v>
      </c>
      <c r="D490" s="563"/>
      <c r="E490" s="563" t="str">
        <f>AHSP!C155</f>
        <v>Ls</v>
      </c>
      <c r="F490" s="563">
        <f>AHSP!D155</f>
        <v>1</v>
      </c>
      <c r="G490" s="564">
        <f>AHSP!E155</f>
        <v>150000</v>
      </c>
      <c r="H490" s="563">
        <f t="shared" ref="H490:H491" si="259">H489</f>
        <v>12</v>
      </c>
      <c r="I490" s="563">
        <f t="shared" ref="I490:J491" si="260">I489</f>
        <v>1</v>
      </c>
      <c r="J490" s="563" t="str">
        <f t="shared" si="260"/>
        <v>Kali</v>
      </c>
      <c r="K490" s="581">
        <f t="shared" si="254"/>
        <v>12</v>
      </c>
      <c r="L490" s="565">
        <f t="shared" si="255"/>
        <v>1800000</v>
      </c>
    </row>
    <row r="491" spans="1:12" x14ac:dyDescent="0.25">
      <c r="A491" s="562"/>
      <c r="B491" s="563"/>
      <c r="C491" s="563" t="str">
        <f>AHSP!B156</f>
        <v>Listrik dan PDAM</v>
      </c>
      <c r="D491" s="563"/>
      <c r="E491" s="563" t="str">
        <f>AHSP!C156</f>
        <v>Ls</v>
      </c>
      <c r="F491" s="563">
        <f>AHSP!D156</f>
        <v>1</v>
      </c>
      <c r="G491" s="564">
        <f>AHSP!E156</f>
        <v>1700000</v>
      </c>
      <c r="H491" s="563">
        <f t="shared" si="259"/>
        <v>12</v>
      </c>
      <c r="I491" s="563">
        <f t="shared" si="260"/>
        <v>1</v>
      </c>
      <c r="J491" s="563" t="str">
        <f t="shared" si="260"/>
        <v>Kali</v>
      </c>
      <c r="K491" s="581">
        <f t="shared" si="254"/>
        <v>12</v>
      </c>
      <c r="L491" s="565">
        <f t="shared" si="255"/>
        <v>20400000</v>
      </c>
    </row>
    <row r="492" spans="1:12" x14ac:dyDescent="0.25">
      <c r="A492" s="571"/>
      <c r="B492" s="572"/>
      <c r="C492" s="572"/>
      <c r="D492" s="572"/>
      <c r="E492" s="572"/>
      <c r="F492" s="572"/>
      <c r="G492" s="572"/>
      <c r="H492" s="572"/>
      <c r="I492" s="572"/>
      <c r="J492" s="572"/>
      <c r="K492" s="572"/>
      <c r="L492" s="579"/>
    </row>
    <row r="493" spans="1:12" x14ac:dyDescent="0.25">
      <c r="A493" s="562"/>
      <c r="B493" s="563"/>
      <c r="C493" s="563"/>
      <c r="D493" s="563"/>
      <c r="E493" s="563"/>
      <c r="F493" s="563"/>
      <c r="G493" s="563"/>
      <c r="H493" s="563"/>
      <c r="I493" s="563"/>
      <c r="J493" s="563"/>
      <c r="K493" s="595">
        <f>SUM(K494:K599)</f>
        <v>17.3658513383306</v>
      </c>
      <c r="L493" s="565"/>
    </row>
    <row r="494" spans="1:12" x14ac:dyDescent="0.25">
      <c r="A494" s="573">
        <v>7</v>
      </c>
      <c r="B494" s="574" t="s">
        <v>40</v>
      </c>
      <c r="C494" s="574" t="str">
        <f>C418</f>
        <v>Piket Operasi</v>
      </c>
      <c r="D494" s="574"/>
      <c r="E494" s="574" t="str">
        <f>AHSP!C174</f>
        <v>set</v>
      </c>
      <c r="F494" s="574">
        <f>AHSP!D174</f>
        <v>1.0958904109589041E-2</v>
      </c>
      <c r="G494" s="574">
        <f>AHSP!E174</f>
        <v>0</v>
      </c>
      <c r="H494" s="574">
        <f>H418</f>
        <v>365</v>
      </c>
      <c r="I494" s="574">
        <f t="shared" ref="I494:J494" si="261">I418</f>
        <v>1</v>
      </c>
      <c r="J494" s="574" t="str">
        <f t="shared" si="261"/>
        <v>Kali</v>
      </c>
      <c r="K494" s="574">
        <f t="shared" ref="K494" si="262">I494*H494*F494</f>
        <v>4</v>
      </c>
      <c r="L494" s="577">
        <f t="shared" ref="L494" si="263">G494*I494*F494*H494</f>
        <v>0</v>
      </c>
    </row>
    <row r="495" spans="1:12" x14ac:dyDescent="0.25">
      <c r="A495" s="562"/>
      <c r="B495" s="563"/>
      <c r="C495" s="563" t="str">
        <f>C34</f>
        <v>Cabut Rumput</v>
      </c>
      <c r="D495" s="563" t="str">
        <f>'OP TAHUNAN'!E35</f>
        <v>Lereng Hulu</v>
      </c>
      <c r="E495" s="563" t="str">
        <f>AHSP!C287</f>
        <v>set</v>
      </c>
      <c r="F495" s="563">
        <f>AHSP!D287</f>
        <v>1.3698630136986303E-4</v>
      </c>
      <c r="G495" s="563">
        <f>AHSP!E287</f>
        <v>0</v>
      </c>
      <c r="H495" s="563">
        <f t="shared" ref="H495:J500" si="264">H34</f>
        <v>12</v>
      </c>
      <c r="I495" s="563">
        <f t="shared" si="264"/>
        <v>200</v>
      </c>
      <c r="J495" s="563" t="str">
        <f t="shared" si="264"/>
        <v>m2</v>
      </c>
      <c r="K495" s="563">
        <f t="shared" ref="K495" si="265">I495*H495*F495</f>
        <v>0.32876712328767127</v>
      </c>
      <c r="L495" s="565">
        <f t="shared" ref="L495" si="266">G495*I495*F495*H495</f>
        <v>0</v>
      </c>
    </row>
    <row r="496" spans="1:12" x14ac:dyDescent="0.25">
      <c r="A496" s="562"/>
      <c r="B496" s="563"/>
      <c r="C496" s="563"/>
      <c r="D496" s="563" t="str">
        <f>'OP TAHUNAN'!E36</f>
        <v>Lereng Hilir</v>
      </c>
      <c r="E496" s="563" t="str">
        <f>E495</f>
        <v>set</v>
      </c>
      <c r="F496" s="563">
        <f t="shared" ref="F496:G497" si="267">F495</f>
        <v>1.3698630136986303E-4</v>
      </c>
      <c r="G496" s="563">
        <f t="shared" si="267"/>
        <v>0</v>
      </c>
      <c r="H496" s="563">
        <f t="shared" si="264"/>
        <v>12</v>
      </c>
      <c r="I496" s="563">
        <f t="shared" si="264"/>
        <v>200</v>
      </c>
      <c r="J496" s="563" t="str">
        <f t="shared" si="264"/>
        <v>m2</v>
      </c>
      <c r="K496" s="563">
        <f t="shared" ref="K496:K497" si="268">I496*H496*F496</f>
        <v>0.32876712328767127</v>
      </c>
      <c r="L496" s="565">
        <f t="shared" ref="L496:L497" si="269">G496*I496*F496*H496</f>
        <v>0</v>
      </c>
    </row>
    <row r="497" spans="1:12" x14ac:dyDescent="0.25">
      <c r="A497" s="562"/>
      <c r="B497" s="563"/>
      <c r="C497" s="563"/>
      <c r="D497" s="563" t="str">
        <f>'OP TAHUNAN'!E37</f>
        <v>Drainase</v>
      </c>
      <c r="E497" s="563" t="str">
        <f>E496</f>
        <v>set</v>
      </c>
      <c r="F497" s="563">
        <f t="shared" si="267"/>
        <v>1.3698630136986303E-4</v>
      </c>
      <c r="G497" s="563">
        <f t="shared" si="267"/>
        <v>0</v>
      </c>
      <c r="H497" s="563">
        <f t="shared" si="264"/>
        <v>0</v>
      </c>
      <c r="I497" s="563">
        <f t="shared" si="264"/>
        <v>0</v>
      </c>
      <c r="J497" s="563" t="str">
        <f t="shared" si="264"/>
        <v>m2</v>
      </c>
      <c r="K497" s="563">
        <f t="shared" si="268"/>
        <v>0</v>
      </c>
      <c r="L497" s="565">
        <f t="shared" si="269"/>
        <v>0</v>
      </c>
    </row>
    <row r="498" spans="1:12" x14ac:dyDescent="0.25">
      <c r="A498" s="562"/>
      <c r="B498" s="563"/>
      <c r="C498" s="563"/>
      <c r="D498" s="563" t="str">
        <f>'OP TAHUNAN'!E38</f>
        <v>Lereng Hulu</v>
      </c>
      <c r="E498" s="563" t="str">
        <f t="shared" ref="E498:E500" si="270">E497</f>
        <v>set</v>
      </c>
      <c r="F498" s="563">
        <f t="shared" ref="F498:F500" si="271">F497</f>
        <v>1.3698630136986303E-4</v>
      </c>
      <c r="G498" s="563">
        <f t="shared" ref="G498:G500" si="272">G497</f>
        <v>0</v>
      </c>
      <c r="H498" s="563">
        <f t="shared" si="264"/>
        <v>12</v>
      </c>
      <c r="I498" s="563">
        <f t="shared" si="264"/>
        <v>100</v>
      </c>
      <c r="J498" s="563" t="str">
        <f t="shared" si="264"/>
        <v>m2</v>
      </c>
      <c r="K498" s="563">
        <f t="shared" ref="K498:K500" si="273">I498*H498*F498</f>
        <v>0.16438356164383564</v>
      </c>
      <c r="L498" s="565">
        <f t="shared" ref="L498:L500" si="274">G498*I498*F498*H498</f>
        <v>0</v>
      </c>
    </row>
    <row r="499" spans="1:12" x14ac:dyDescent="0.25">
      <c r="A499" s="562"/>
      <c r="B499" s="563"/>
      <c r="C499" s="563"/>
      <c r="D499" s="563" t="str">
        <f>'OP TAHUNAN'!E39</f>
        <v>Lereng Hilir</v>
      </c>
      <c r="E499" s="563" t="str">
        <f t="shared" si="270"/>
        <v>set</v>
      </c>
      <c r="F499" s="563">
        <f t="shared" si="271"/>
        <v>1.3698630136986303E-4</v>
      </c>
      <c r="G499" s="563">
        <f t="shared" si="272"/>
        <v>0</v>
      </c>
      <c r="H499" s="563">
        <f t="shared" si="264"/>
        <v>12</v>
      </c>
      <c r="I499" s="563">
        <f t="shared" si="264"/>
        <v>100</v>
      </c>
      <c r="J499" s="563" t="str">
        <f t="shared" si="264"/>
        <v>m2</v>
      </c>
      <c r="K499" s="563">
        <f t="shared" si="273"/>
        <v>0.16438356164383564</v>
      </c>
      <c r="L499" s="565">
        <f t="shared" si="274"/>
        <v>0</v>
      </c>
    </row>
    <row r="500" spans="1:12" x14ac:dyDescent="0.25">
      <c r="A500" s="562"/>
      <c r="B500" s="563"/>
      <c r="C500" s="563"/>
      <c r="D500" s="563" t="str">
        <f>'OP TAHUNAN'!E40</f>
        <v>Drainase</v>
      </c>
      <c r="E500" s="563" t="str">
        <f t="shared" si="270"/>
        <v>set</v>
      </c>
      <c r="F500" s="563">
        <f t="shared" si="271"/>
        <v>1.3698630136986303E-4</v>
      </c>
      <c r="G500" s="563">
        <f t="shared" si="272"/>
        <v>0</v>
      </c>
      <c r="H500" s="563">
        <f t="shared" si="264"/>
        <v>12</v>
      </c>
      <c r="I500" s="563">
        <f t="shared" si="264"/>
        <v>100</v>
      </c>
      <c r="J500" s="563" t="str">
        <f t="shared" si="264"/>
        <v>m2</v>
      </c>
      <c r="K500" s="563">
        <f t="shared" si="273"/>
        <v>0.16438356164383564</v>
      </c>
      <c r="L500" s="565">
        <f t="shared" si="274"/>
        <v>0</v>
      </c>
    </row>
    <row r="501" spans="1:12" x14ac:dyDescent="0.25">
      <c r="A501" s="562"/>
      <c r="B501" s="563"/>
      <c r="C501" s="563" t="str">
        <f>C472</f>
        <v>Babat Rumput</v>
      </c>
      <c r="D501" s="563" t="str">
        <f>D472</f>
        <v>Puncak Bendungan</v>
      </c>
      <c r="E501" s="563" t="str">
        <f>AHSP!C304</f>
        <v>set</v>
      </c>
      <c r="F501" s="563">
        <f>AHSP!D304</f>
        <v>4.5662100456621006E-5</v>
      </c>
      <c r="G501" s="563">
        <f>AHSP!E304</f>
        <v>0</v>
      </c>
      <c r="H501" s="563">
        <f t="shared" ref="H501:J501" si="275">H472</f>
        <v>12</v>
      </c>
      <c r="I501" s="563">
        <f t="shared" si="275"/>
        <v>100</v>
      </c>
      <c r="J501" s="563" t="str">
        <f t="shared" si="275"/>
        <v>m2</v>
      </c>
      <c r="K501" s="563">
        <f t="shared" ref="K501:K508" si="276">I501*H501*F501</f>
        <v>5.4794520547945209E-2</v>
      </c>
      <c r="L501" s="565">
        <f t="shared" ref="L501:L508" si="277">G501*I501*F501*H501</f>
        <v>0</v>
      </c>
    </row>
    <row r="502" spans="1:12" x14ac:dyDescent="0.25">
      <c r="A502" s="562"/>
      <c r="B502" s="563"/>
      <c r="C502" s="563"/>
      <c r="D502" s="563" t="str">
        <f t="shared" ref="D502:D507" si="278">D473</f>
        <v>Lereng Hilir</v>
      </c>
      <c r="E502" s="563" t="str">
        <f>E501</f>
        <v>set</v>
      </c>
      <c r="F502" s="563">
        <f t="shared" ref="F502:G508" si="279">F501</f>
        <v>4.5662100456621006E-5</v>
      </c>
      <c r="G502" s="563">
        <f t="shared" si="279"/>
        <v>0</v>
      </c>
      <c r="H502" s="563">
        <f t="shared" ref="H502:J502" si="280">H473</f>
        <v>12</v>
      </c>
      <c r="I502" s="563">
        <f t="shared" si="280"/>
        <v>100</v>
      </c>
      <c r="J502" s="563" t="str">
        <f t="shared" si="280"/>
        <v>m2</v>
      </c>
      <c r="K502" s="563">
        <f t="shared" si="276"/>
        <v>5.4794520547945209E-2</v>
      </c>
      <c r="L502" s="565">
        <f t="shared" si="277"/>
        <v>0</v>
      </c>
    </row>
    <row r="503" spans="1:12" x14ac:dyDescent="0.25">
      <c r="A503" s="562"/>
      <c r="B503" s="563"/>
      <c r="C503" s="563"/>
      <c r="D503" s="563" t="str">
        <f t="shared" si="278"/>
        <v>Puncak Bendungan</v>
      </c>
      <c r="E503" s="563" t="str">
        <f t="shared" ref="E503:E508" si="281">E502</f>
        <v>set</v>
      </c>
      <c r="F503" s="563">
        <f t="shared" si="279"/>
        <v>4.5662100456621006E-5</v>
      </c>
      <c r="G503" s="563">
        <f t="shared" si="279"/>
        <v>0</v>
      </c>
      <c r="H503" s="563">
        <f t="shared" ref="H503:J503" si="282">H474</f>
        <v>12</v>
      </c>
      <c r="I503" s="563">
        <f t="shared" si="282"/>
        <v>100</v>
      </c>
      <c r="J503" s="563" t="str">
        <f t="shared" si="282"/>
        <v>m2</v>
      </c>
      <c r="K503" s="563">
        <f t="shared" si="276"/>
        <v>5.4794520547945209E-2</v>
      </c>
      <c r="L503" s="565">
        <f t="shared" si="277"/>
        <v>0</v>
      </c>
    </row>
    <row r="504" spans="1:12" x14ac:dyDescent="0.25">
      <c r="A504" s="562"/>
      <c r="B504" s="563"/>
      <c r="C504" s="563"/>
      <c r="D504" s="563" t="str">
        <f t="shared" si="278"/>
        <v>Lereng Hilir</v>
      </c>
      <c r="E504" s="563" t="str">
        <f t="shared" si="281"/>
        <v>set</v>
      </c>
      <c r="F504" s="563">
        <f t="shared" si="279"/>
        <v>4.5662100456621006E-5</v>
      </c>
      <c r="G504" s="563">
        <f t="shared" si="279"/>
        <v>0</v>
      </c>
      <c r="H504" s="563">
        <f t="shared" ref="H504:J504" si="283">H475</f>
        <v>12</v>
      </c>
      <c r="I504" s="563">
        <f t="shared" si="283"/>
        <v>100</v>
      </c>
      <c r="J504" s="563" t="str">
        <f t="shared" si="283"/>
        <v>m2</v>
      </c>
      <c r="K504" s="563">
        <f t="shared" si="276"/>
        <v>5.4794520547945209E-2</v>
      </c>
      <c r="L504" s="565">
        <f t="shared" si="277"/>
        <v>0</v>
      </c>
    </row>
    <row r="505" spans="1:12" x14ac:dyDescent="0.25">
      <c r="A505" s="562"/>
      <c r="B505" s="563"/>
      <c r="C505" s="563"/>
      <c r="D505" s="563" t="str">
        <f t="shared" si="278"/>
        <v>Bukit Tumpuan</v>
      </c>
      <c r="E505" s="563" t="str">
        <f t="shared" si="281"/>
        <v>set</v>
      </c>
      <c r="F505" s="563">
        <f t="shared" si="279"/>
        <v>4.5662100456621006E-5</v>
      </c>
      <c r="G505" s="563">
        <f t="shared" si="279"/>
        <v>0</v>
      </c>
      <c r="H505" s="563">
        <f t="shared" ref="H505:J505" si="284">H476</f>
        <v>12</v>
      </c>
      <c r="I505" s="563">
        <f t="shared" si="284"/>
        <v>100</v>
      </c>
      <c r="J505" s="563" t="str">
        <f t="shared" si="284"/>
        <v>m2</v>
      </c>
      <c r="K505" s="563">
        <f t="shared" si="276"/>
        <v>5.4794520547945209E-2</v>
      </c>
      <c r="L505" s="565">
        <f t="shared" si="277"/>
        <v>0</v>
      </c>
    </row>
    <row r="506" spans="1:12" x14ac:dyDescent="0.25">
      <c r="A506" s="562"/>
      <c r="B506" s="563"/>
      <c r="C506" s="563"/>
      <c r="D506" s="563" t="str">
        <f t="shared" si="278"/>
        <v>Daerah hilir</v>
      </c>
      <c r="E506" s="563" t="str">
        <f t="shared" si="281"/>
        <v>set</v>
      </c>
      <c r="F506" s="563">
        <f t="shared" si="279"/>
        <v>4.5662100456621006E-5</v>
      </c>
      <c r="G506" s="563">
        <f t="shared" si="279"/>
        <v>0</v>
      </c>
      <c r="H506" s="563">
        <f t="shared" ref="H506:J506" si="285">H477</f>
        <v>12</v>
      </c>
      <c r="I506" s="563">
        <f t="shared" si="285"/>
        <v>150</v>
      </c>
      <c r="J506" s="563" t="str">
        <f t="shared" si="285"/>
        <v>m2</v>
      </c>
      <c r="K506" s="563">
        <f t="shared" si="276"/>
        <v>8.2191780821917804E-2</v>
      </c>
      <c r="L506" s="565">
        <f t="shared" si="277"/>
        <v>0</v>
      </c>
    </row>
    <row r="507" spans="1:12" x14ac:dyDescent="0.25">
      <c r="A507" s="562"/>
      <c r="B507" s="563"/>
      <c r="C507" s="563"/>
      <c r="D507" s="563" t="str">
        <f t="shared" si="278"/>
        <v>Jalan Akses</v>
      </c>
      <c r="E507" s="563" t="str">
        <f t="shared" si="281"/>
        <v>set</v>
      </c>
      <c r="F507" s="563">
        <f t="shared" si="279"/>
        <v>4.5662100456621006E-5</v>
      </c>
      <c r="G507" s="563">
        <f t="shared" si="279"/>
        <v>0</v>
      </c>
      <c r="H507" s="563">
        <f t="shared" ref="H507:J507" si="286">H478</f>
        <v>12</v>
      </c>
      <c r="I507" s="563">
        <f t="shared" si="286"/>
        <v>595</v>
      </c>
      <c r="J507" s="563" t="str">
        <f t="shared" si="286"/>
        <v>m2</v>
      </c>
      <c r="K507" s="563">
        <f t="shared" si="276"/>
        <v>0.32602739726027397</v>
      </c>
      <c r="L507" s="565">
        <f t="shared" si="277"/>
        <v>0</v>
      </c>
    </row>
    <row r="508" spans="1:12" x14ac:dyDescent="0.25">
      <c r="A508" s="562"/>
      <c r="B508" s="563"/>
      <c r="C508" s="563"/>
      <c r="D508" s="563" t="str">
        <f>D479</f>
        <v>Drainase</v>
      </c>
      <c r="E508" s="563" t="str">
        <f t="shared" si="281"/>
        <v>set</v>
      </c>
      <c r="F508" s="563">
        <f t="shared" si="279"/>
        <v>4.5662100456621006E-5</v>
      </c>
      <c r="G508" s="563">
        <f t="shared" si="279"/>
        <v>0</v>
      </c>
      <c r="H508" s="563">
        <f t="shared" ref="H508:J508" si="287">H479</f>
        <v>12</v>
      </c>
      <c r="I508" s="563">
        <f t="shared" si="287"/>
        <v>100</v>
      </c>
      <c r="J508" s="563" t="str">
        <f t="shared" si="287"/>
        <v>m2</v>
      </c>
      <c r="K508" s="563">
        <f t="shared" si="276"/>
        <v>5.4794520547945209E-2</v>
      </c>
      <c r="L508" s="565">
        <f t="shared" si="277"/>
        <v>0</v>
      </c>
    </row>
    <row r="509" spans="1:12" x14ac:dyDescent="0.25">
      <c r="A509" s="562"/>
      <c r="B509" s="563"/>
      <c r="C509" s="563" t="str">
        <f>C190</f>
        <v>Pengerukan Sedimen pada Saluran Drainase</v>
      </c>
      <c r="D509" s="563" t="str">
        <f>D190</f>
        <v>Drainase</v>
      </c>
      <c r="E509" s="563" t="str">
        <f>AHSP!C320</f>
        <v>set</v>
      </c>
      <c r="F509" s="563">
        <f>AHSP!D320</f>
        <v>1.6967123287671231E-3</v>
      </c>
      <c r="G509" s="563">
        <f>AHSP!E320</f>
        <v>0</v>
      </c>
      <c r="H509" s="563">
        <f>'OP TAHUNAN'!S53</f>
        <v>2</v>
      </c>
      <c r="I509" s="563">
        <f>'OP TAHUNAN'!T53</f>
        <v>800</v>
      </c>
      <c r="J509" s="563" t="str">
        <f>'OP TAHUNAN'!U53</f>
        <v>m3</v>
      </c>
      <c r="K509" s="563">
        <f t="shared" ref="K509:K513" si="288">I509*H509*F509</f>
        <v>2.7147397260273971</v>
      </c>
      <c r="L509" s="565">
        <f t="shared" ref="L509:L513" si="289">G509*I509*F509*H509</f>
        <v>0</v>
      </c>
    </row>
    <row r="510" spans="1:12" x14ac:dyDescent="0.25">
      <c r="A510" s="562"/>
      <c r="B510" s="563"/>
      <c r="C510" s="563"/>
      <c r="D510" s="563" t="str">
        <f>D191</f>
        <v>Drainase</v>
      </c>
      <c r="E510" s="563" t="str">
        <f>E509</f>
        <v>set</v>
      </c>
      <c r="F510" s="563">
        <f t="shared" ref="F510:G513" si="290">F509</f>
        <v>1.6967123287671231E-3</v>
      </c>
      <c r="G510" s="563">
        <f t="shared" si="290"/>
        <v>0</v>
      </c>
      <c r="H510" s="563">
        <f>'OP TAHUNAN'!S54</f>
        <v>2</v>
      </c>
      <c r="I510" s="563">
        <f>'OP TAHUNAN'!T54</f>
        <v>200</v>
      </c>
      <c r="J510" s="563" t="str">
        <f>'OP TAHUNAN'!U54</f>
        <v>m3</v>
      </c>
      <c r="K510" s="563">
        <f t="shared" si="288"/>
        <v>0.67868493150684928</v>
      </c>
      <c r="L510" s="565">
        <f t="shared" si="289"/>
        <v>0</v>
      </c>
    </row>
    <row r="511" spans="1:12" x14ac:dyDescent="0.25">
      <c r="A511" s="562"/>
      <c r="B511" s="563"/>
      <c r="C511" s="563"/>
      <c r="D511" s="563" t="str">
        <f>D192</f>
        <v>Drainase</v>
      </c>
      <c r="E511" s="563" t="str">
        <f t="shared" ref="E511:E513" si="291">E510</f>
        <v>set</v>
      </c>
      <c r="F511" s="563">
        <f t="shared" si="290"/>
        <v>1.6967123287671231E-3</v>
      </c>
      <c r="G511" s="563">
        <f t="shared" si="290"/>
        <v>0</v>
      </c>
      <c r="H511" s="563">
        <f>'OP TAHUNAN'!S55</f>
        <v>2</v>
      </c>
      <c r="I511" s="563">
        <f>'OP TAHUNAN'!T55</f>
        <v>250</v>
      </c>
      <c r="J511" s="563" t="str">
        <f>'OP TAHUNAN'!U55</f>
        <v>m3</v>
      </c>
      <c r="K511" s="563">
        <f t="shared" si="288"/>
        <v>0.84835616438356154</v>
      </c>
      <c r="L511" s="565">
        <f t="shared" si="289"/>
        <v>0</v>
      </c>
    </row>
    <row r="512" spans="1:12" x14ac:dyDescent="0.25">
      <c r="A512" s="562"/>
      <c r="B512" s="563"/>
      <c r="C512" s="563"/>
      <c r="D512" s="563" t="str">
        <f>D193</f>
        <v>Drainase</v>
      </c>
      <c r="E512" s="563" t="str">
        <f t="shared" si="291"/>
        <v>set</v>
      </c>
      <c r="F512" s="563">
        <f t="shared" si="290"/>
        <v>1.6967123287671231E-3</v>
      </c>
      <c r="G512" s="563">
        <f t="shared" si="290"/>
        <v>0</v>
      </c>
      <c r="H512" s="563">
        <f>'OP TAHUNAN'!S56</f>
        <v>2</v>
      </c>
      <c r="I512" s="563">
        <f>'OP TAHUNAN'!T56</f>
        <v>500</v>
      </c>
      <c r="J512" s="563" t="str">
        <f>'OP TAHUNAN'!U56</f>
        <v>m3</v>
      </c>
      <c r="K512" s="563">
        <f t="shared" si="288"/>
        <v>1.6967123287671231</v>
      </c>
      <c r="L512" s="565">
        <f t="shared" si="289"/>
        <v>0</v>
      </c>
    </row>
    <row r="513" spans="1:12" x14ac:dyDescent="0.25">
      <c r="A513" s="562"/>
      <c r="B513" s="563"/>
      <c r="C513" s="563"/>
      <c r="D513" s="563" t="str">
        <f>D194</f>
        <v>Drainase</v>
      </c>
      <c r="E513" s="563" t="str">
        <f t="shared" si="291"/>
        <v>set</v>
      </c>
      <c r="F513" s="563">
        <f t="shared" si="290"/>
        <v>1.6967123287671231E-3</v>
      </c>
      <c r="G513" s="563">
        <f t="shared" si="290"/>
        <v>0</v>
      </c>
      <c r="H513" s="563">
        <f>'OP TAHUNAN'!S57</f>
        <v>2</v>
      </c>
      <c r="I513" s="563">
        <f>'OP TAHUNAN'!T57</f>
        <v>400</v>
      </c>
      <c r="J513" s="563" t="str">
        <f>'OP TAHUNAN'!U57</f>
        <v>M3</v>
      </c>
      <c r="K513" s="563">
        <f t="shared" si="288"/>
        <v>1.3573698630136986</v>
      </c>
      <c r="L513" s="565">
        <f t="shared" si="289"/>
        <v>0</v>
      </c>
    </row>
    <row r="514" spans="1:12" x14ac:dyDescent="0.25">
      <c r="A514" s="562"/>
      <c r="B514" s="563"/>
      <c r="C514" s="563" t="str">
        <f>C309</f>
        <v>Pengecatan (Besi)</v>
      </c>
      <c r="D514" s="563" t="str">
        <f>D309</f>
        <v>Pagar Pengaman</v>
      </c>
      <c r="E514" s="563" t="str">
        <f>AHSP!C338</f>
        <v>set</v>
      </c>
      <c r="F514" s="563">
        <f>AHSP!D338</f>
        <v>6.6438356164383555E-4</v>
      </c>
      <c r="G514" s="563">
        <f>AHSP!E338</f>
        <v>0</v>
      </c>
      <c r="H514" s="563">
        <f t="shared" ref="H514:J542" si="292">H309</f>
        <v>1</v>
      </c>
      <c r="I514" s="563">
        <f t="shared" si="292"/>
        <v>595</v>
      </c>
      <c r="J514" s="563" t="str">
        <f t="shared" si="292"/>
        <v>m2</v>
      </c>
      <c r="K514" s="563">
        <f t="shared" ref="K514:K542" si="293">I514*H514*F514</f>
        <v>0.39530821917808218</v>
      </c>
      <c r="L514" s="565">
        <f t="shared" ref="L514:L542" si="294">G514*I514*F514*H514</f>
        <v>0</v>
      </c>
    </row>
    <row r="515" spans="1:12" x14ac:dyDescent="0.25">
      <c r="A515" s="562"/>
      <c r="B515" s="563"/>
      <c r="C515" s="563"/>
      <c r="D515" s="563" t="str">
        <f t="shared" ref="D515:D542" si="295">D310</f>
        <v>Pagar Pengaman</v>
      </c>
      <c r="E515" s="563" t="str">
        <f>E514</f>
        <v>set</v>
      </c>
      <c r="F515" s="563">
        <f t="shared" ref="F515:G530" si="296">F514</f>
        <v>6.6438356164383555E-4</v>
      </c>
      <c r="G515" s="563">
        <f t="shared" si="296"/>
        <v>0</v>
      </c>
      <c r="H515" s="563">
        <f t="shared" si="292"/>
        <v>1</v>
      </c>
      <c r="I515" s="563">
        <f t="shared" si="292"/>
        <v>20</v>
      </c>
      <c r="J515" s="563" t="str">
        <f t="shared" si="292"/>
        <v>m2</v>
      </c>
      <c r="K515" s="563">
        <f t="shared" si="293"/>
        <v>1.3287671232876712E-2</v>
      </c>
      <c r="L515" s="565">
        <f t="shared" si="294"/>
        <v>0</v>
      </c>
    </row>
    <row r="516" spans="1:12" x14ac:dyDescent="0.25">
      <c r="A516" s="562"/>
      <c r="B516" s="563"/>
      <c r="C516" s="563"/>
      <c r="D516" s="563" t="str">
        <f t="shared" si="295"/>
        <v>Pintu Intake</v>
      </c>
      <c r="E516" s="563" t="str">
        <f t="shared" ref="E516:E542" si="297">E515</f>
        <v>set</v>
      </c>
      <c r="F516" s="563">
        <f t="shared" si="296"/>
        <v>6.6438356164383555E-4</v>
      </c>
      <c r="G516" s="563">
        <f t="shared" si="296"/>
        <v>0</v>
      </c>
      <c r="H516" s="563">
        <f t="shared" si="292"/>
        <v>1</v>
      </c>
      <c r="I516" s="563">
        <f t="shared" si="292"/>
        <v>100</v>
      </c>
      <c r="J516" s="563" t="str">
        <f t="shared" si="292"/>
        <v>m2</v>
      </c>
      <c r="K516" s="563">
        <f t="shared" si="293"/>
        <v>6.6438356164383552E-2</v>
      </c>
      <c r="L516" s="565">
        <f t="shared" si="294"/>
        <v>0</v>
      </c>
    </row>
    <row r="517" spans="1:12" x14ac:dyDescent="0.25">
      <c r="A517" s="562"/>
      <c r="B517" s="563"/>
      <c r="C517" s="563"/>
      <c r="D517" s="563" t="str">
        <f t="shared" si="295"/>
        <v>Genset/Mesin Penggerak</v>
      </c>
      <c r="E517" s="563" t="str">
        <f t="shared" si="297"/>
        <v>set</v>
      </c>
      <c r="F517" s="563">
        <f t="shared" si="296"/>
        <v>6.6438356164383555E-4</v>
      </c>
      <c r="G517" s="563">
        <f t="shared" si="296"/>
        <v>0</v>
      </c>
      <c r="H517" s="563">
        <f t="shared" si="292"/>
        <v>1</v>
      </c>
      <c r="I517" s="563">
        <f t="shared" si="292"/>
        <v>50</v>
      </c>
      <c r="J517" s="563" t="str">
        <f t="shared" si="292"/>
        <v>m2</v>
      </c>
      <c r="K517" s="563">
        <f t="shared" si="293"/>
        <v>3.3219178082191776E-2</v>
      </c>
      <c r="L517" s="565">
        <f t="shared" si="294"/>
        <v>0</v>
      </c>
    </row>
    <row r="518" spans="1:12" x14ac:dyDescent="0.25">
      <c r="A518" s="562"/>
      <c r="B518" s="563"/>
      <c r="C518" s="563"/>
      <c r="D518" s="563" t="str">
        <f t="shared" si="295"/>
        <v>Atap/Bangunan Pelindung</v>
      </c>
      <c r="E518" s="563" t="str">
        <f t="shared" si="297"/>
        <v>set</v>
      </c>
      <c r="F518" s="563">
        <f t="shared" si="296"/>
        <v>6.6438356164383555E-4</v>
      </c>
      <c r="G518" s="563">
        <f t="shared" si="296"/>
        <v>0</v>
      </c>
      <c r="H518" s="563">
        <f t="shared" si="292"/>
        <v>1</v>
      </c>
      <c r="I518" s="563">
        <f t="shared" si="292"/>
        <v>50</v>
      </c>
      <c r="J518" s="563" t="str">
        <f t="shared" si="292"/>
        <v>m2</v>
      </c>
      <c r="K518" s="563">
        <f t="shared" si="293"/>
        <v>3.3219178082191776E-2</v>
      </c>
      <c r="L518" s="565">
        <f t="shared" si="294"/>
        <v>0</v>
      </c>
    </row>
    <row r="519" spans="1:12" x14ac:dyDescent="0.25">
      <c r="A519" s="562"/>
      <c r="B519" s="563"/>
      <c r="C519" s="563"/>
      <c r="D519" s="563" t="str">
        <f t="shared" si="295"/>
        <v>Tangga Inspeksi</v>
      </c>
      <c r="E519" s="563" t="str">
        <f t="shared" si="297"/>
        <v>set</v>
      </c>
      <c r="F519" s="563">
        <f t="shared" si="296"/>
        <v>6.6438356164383555E-4</v>
      </c>
      <c r="G519" s="563">
        <f t="shared" si="296"/>
        <v>0</v>
      </c>
      <c r="H519" s="563">
        <f t="shared" si="292"/>
        <v>1</v>
      </c>
      <c r="I519" s="563">
        <f t="shared" si="292"/>
        <v>150</v>
      </c>
      <c r="J519" s="563" t="str">
        <f t="shared" si="292"/>
        <v>m2</v>
      </c>
      <c r="K519" s="563">
        <f t="shared" si="293"/>
        <v>9.9657534246575336E-2</v>
      </c>
      <c r="L519" s="565">
        <f t="shared" si="294"/>
        <v>0</v>
      </c>
    </row>
    <row r="520" spans="1:12" x14ac:dyDescent="0.25">
      <c r="A520" s="562"/>
      <c r="B520" s="563"/>
      <c r="C520" s="563"/>
      <c r="D520" s="563" t="str">
        <f t="shared" si="295"/>
        <v>Jembatan Intake</v>
      </c>
      <c r="E520" s="563" t="str">
        <f t="shared" si="297"/>
        <v>set</v>
      </c>
      <c r="F520" s="563">
        <f t="shared" si="296"/>
        <v>6.6438356164383555E-4</v>
      </c>
      <c r="G520" s="563">
        <f t="shared" si="296"/>
        <v>0</v>
      </c>
      <c r="H520" s="563">
        <f t="shared" si="292"/>
        <v>1</v>
      </c>
      <c r="I520" s="563">
        <f t="shared" si="292"/>
        <v>30</v>
      </c>
      <c r="J520" s="563" t="str">
        <f t="shared" si="292"/>
        <v>m2</v>
      </c>
      <c r="K520" s="563">
        <f t="shared" si="293"/>
        <v>1.9931506849315068E-2</v>
      </c>
      <c r="L520" s="565">
        <f t="shared" si="294"/>
        <v>0</v>
      </c>
    </row>
    <row r="521" spans="1:12" x14ac:dyDescent="0.25">
      <c r="A521" s="562"/>
      <c r="B521" s="563"/>
      <c r="C521" s="563"/>
      <c r="D521" s="563" t="str">
        <f t="shared" si="295"/>
        <v>Pagar Pengaman</v>
      </c>
      <c r="E521" s="563" t="str">
        <f t="shared" si="297"/>
        <v>set</v>
      </c>
      <c r="F521" s="563">
        <f t="shared" si="296"/>
        <v>6.6438356164383555E-4</v>
      </c>
      <c r="G521" s="563">
        <f t="shared" si="296"/>
        <v>0</v>
      </c>
      <c r="H521" s="563">
        <f t="shared" si="292"/>
        <v>1</v>
      </c>
      <c r="I521" s="563">
        <f t="shared" si="292"/>
        <v>100</v>
      </c>
      <c r="J521" s="563" t="str">
        <f t="shared" si="292"/>
        <v>m2</v>
      </c>
      <c r="K521" s="563">
        <f t="shared" si="293"/>
        <v>6.6438356164383552E-2</v>
      </c>
      <c r="L521" s="565">
        <f t="shared" si="294"/>
        <v>0</v>
      </c>
    </row>
    <row r="522" spans="1:12" x14ac:dyDescent="0.25">
      <c r="A522" s="562"/>
      <c r="B522" s="563"/>
      <c r="C522" s="563"/>
      <c r="D522" s="563" t="str">
        <f t="shared" si="295"/>
        <v>Stoplog</v>
      </c>
      <c r="E522" s="563" t="str">
        <f t="shared" si="297"/>
        <v>set</v>
      </c>
      <c r="F522" s="563">
        <f t="shared" si="296"/>
        <v>6.6438356164383555E-4</v>
      </c>
      <c r="G522" s="563">
        <f t="shared" si="296"/>
        <v>0</v>
      </c>
      <c r="H522" s="563">
        <f t="shared" si="292"/>
        <v>1</v>
      </c>
      <c r="I522" s="563">
        <f t="shared" si="292"/>
        <v>30</v>
      </c>
      <c r="J522" s="563" t="str">
        <f t="shared" si="292"/>
        <v>m2</v>
      </c>
      <c r="K522" s="563">
        <f t="shared" si="293"/>
        <v>1.9931506849315068E-2</v>
      </c>
      <c r="L522" s="565">
        <f t="shared" si="294"/>
        <v>0</v>
      </c>
    </row>
    <row r="523" spans="1:12" x14ac:dyDescent="0.25">
      <c r="A523" s="562"/>
      <c r="B523" s="563"/>
      <c r="C523" s="563"/>
      <c r="D523" s="563" t="str">
        <f t="shared" si="295"/>
        <v>Pipa Pesat</v>
      </c>
      <c r="E523" s="563" t="str">
        <f t="shared" si="297"/>
        <v>set</v>
      </c>
      <c r="F523" s="563">
        <f t="shared" si="296"/>
        <v>6.6438356164383555E-4</v>
      </c>
      <c r="G523" s="563">
        <f t="shared" si="296"/>
        <v>0</v>
      </c>
      <c r="H523" s="563">
        <f t="shared" si="292"/>
        <v>1</v>
      </c>
      <c r="I523" s="563">
        <f t="shared" si="292"/>
        <v>150</v>
      </c>
      <c r="J523" s="563" t="str">
        <f t="shared" si="292"/>
        <v>m2</v>
      </c>
      <c r="K523" s="563">
        <f t="shared" si="293"/>
        <v>9.9657534246575336E-2</v>
      </c>
      <c r="L523" s="565">
        <f t="shared" si="294"/>
        <v>0</v>
      </c>
    </row>
    <row r="524" spans="1:12" x14ac:dyDescent="0.25">
      <c r="A524" s="562"/>
      <c r="B524" s="563"/>
      <c r="C524" s="563"/>
      <c r="D524" s="563" t="str">
        <f t="shared" si="295"/>
        <v>Tangga Inspeksi</v>
      </c>
      <c r="E524" s="563" t="str">
        <f t="shared" si="297"/>
        <v>set</v>
      </c>
      <c r="F524" s="563">
        <f t="shared" si="296"/>
        <v>6.6438356164383555E-4</v>
      </c>
      <c r="G524" s="563">
        <f t="shared" si="296"/>
        <v>0</v>
      </c>
      <c r="H524" s="563">
        <f t="shared" si="292"/>
        <v>1</v>
      </c>
      <c r="I524" s="563">
        <f t="shared" si="292"/>
        <v>30</v>
      </c>
      <c r="J524" s="563" t="str">
        <f t="shared" si="292"/>
        <v>m2</v>
      </c>
      <c r="K524" s="563">
        <f t="shared" si="293"/>
        <v>1.9931506849315068E-2</v>
      </c>
      <c r="L524" s="565">
        <f t="shared" si="294"/>
        <v>0</v>
      </c>
    </row>
    <row r="525" spans="1:12" x14ac:dyDescent="0.25">
      <c r="A525" s="562"/>
      <c r="B525" s="563"/>
      <c r="C525" s="563"/>
      <c r="D525" s="563" t="str">
        <f t="shared" si="295"/>
        <v>Jembatan</v>
      </c>
      <c r="E525" s="563" t="str">
        <f t="shared" si="297"/>
        <v>set</v>
      </c>
      <c r="F525" s="563">
        <f t="shared" si="296"/>
        <v>6.6438356164383555E-4</v>
      </c>
      <c r="G525" s="563">
        <f t="shared" si="296"/>
        <v>0</v>
      </c>
      <c r="H525" s="563">
        <f t="shared" si="292"/>
        <v>1</v>
      </c>
      <c r="I525" s="563">
        <f t="shared" si="292"/>
        <v>150</v>
      </c>
      <c r="J525" s="563" t="str">
        <f t="shared" si="292"/>
        <v>m2</v>
      </c>
      <c r="K525" s="563">
        <f t="shared" si="293"/>
        <v>9.9657534246575336E-2</v>
      </c>
      <c r="L525" s="565">
        <f t="shared" si="294"/>
        <v>0</v>
      </c>
    </row>
    <row r="526" spans="1:12" x14ac:dyDescent="0.25">
      <c r="A526" s="562"/>
      <c r="B526" s="563"/>
      <c r="C526" s="563"/>
      <c r="D526" s="563" t="str">
        <f t="shared" si="295"/>
        <v>Pintu Spillway</v>
      </c>
      <c r="E526" s="563" t="str">
        <f t="shared" si="297"/>
        <v>set</v>
      </c>
      <c r="F526" s="563">
        <f t="shared" si="296"/>
        <v>6.6438356164383555E-4</v>
      </c>
      <c r="G526" s="563">
        <f t="shared" si="296"/>
        <v>0</v>
      </c>
      <c r="H526" s="563">
        <f t="shared" si="292"/>
        <v>1</v>
      </c>
      <c r="I526" s="563">
        <f t="shared" si="292"/>
        <v>80</v>
      </c>
      <c r="J526" s="563" t="str">
        <f t="shared" si="292"/>
        <v>m2</v>
      </c>
      <c r="K526" s="563">
        <f t="shared" si="293"/>
        <v>5.3150684931506847E-2</v>
      </c>
      <c r="L526" s="565">
        <f t="shared" si="294"/>
        <v>0</v>
      </c>
    </row>
    <row r="527" spans="1:12" x14ac:dyDescent="0.25">
      <c r="A527" s="562"/>
      <c r="B527" s="563"/>
      <c r="C527" s="563"/>
      <c r="D527" s="563" t="str">
        <f t="shared" si="295"/>
        <v>Mesin Penggerak</v>
      </c>
      <c r="E527" s="563" t="str">
        <f t="shared" si="297"/>
        <v>set</v>
      </c>
      <c r="F527" s="563">
        <f t="shared" si="296"/>
        <v>6.6438356164383555E-4</v>
      </c>
      <c r="G527" s="563">
        <f t="shared" si="296"/>
        <v>0</v>
      </c>
      <c r="H527" s="563">
        <f t="shared" si="292"/>
        <v>1</v>
      </c>
      <c r="I527" s="563">
        <f t="shared" si="292"/>
        <v>40</v>
      </c>
      <c r="J527" s="563" t="str">
        <f t="shared" si="292"/>
        <v>m2</v>
      </c>
      <c r="K527" s="563">
        <f t="shared" si="293"/>
        <v>2.6575342465753424E-2</v>
      </c>
      <c r="L527" s="565">
        <f t="shared" si="294"/>
        <v>0</v>
      </c>
    </row>
    <row r="528" spans="1:12" x14ac:dyDescent="0.25">
      <c r="A528" s="562"/>
      <c r="B528" s="563"/>
      <c r="C528" s="563"/>
      <c r="D528" s="563" t="str">
        <f t="shared" si="295"/>
        <v>Bangunan Pelindung</v>
      </c>
      <c r="E528" s="563" t="str">
        <f t="shared" si="297"/>
        <v>set</v>
      </c>
      <c r="F528" s="563">
        <f t="shared" si="296"/>
        <v>6.6438356164383555E-4</v>
      </c>
      <c r="G528" s="563">
        <f t="shared" si="296"/>
        <v>0</v>
      </c>
      <c r="H528" s="563">
        <f t="shared" si="292"/>
        <v>1</v>
      </c>
      <c r="I528" s="563">
        <f t="shared" si="292"/>
        <v>100</v>
      </c>
      <c r="J528" s="563" t="str">
        <f t="shared" si="292"/>
        <v>m2</v>
      </c>
      <c r="K528" s="563">
        <f t="shared" si="293"/>
        <v>6.6438356164383552E-2</v>
      </c>
      <c r="L528" s="565">
        <f t="shared" si="294"/>
        <v>0</v>
      </c>
    </row>
    <row r="529" spans="1:12" x14ac:dyDescent="0.25">
      <c r="A529" s="562"/>
      <c r="B529" s="563"/>
      <c r="C529" s="563"/>
      <c r="D529" s="563" t="str">
        <f t="shared" si="295"/>
        <v>Pagar Pengaman</v>
      </c>
      <c r="E529" s="563" t="str">
        <f t="shared" si="297"/>
        <v>set</v>
      </c>
      <c r="F529" s="563">
        <f t="shared" si="296"/>
        <v>6.6438356164383555E-4</v>
      </c>
      <c r="G529" s="563">
        <f t="shared" si="296"/>
        <v>0</v>
      </c>
      <c r="H529" s="563">
        <f t="shared" si="292"/>
        <v>1</v>
      </c>
      <c r="I529" s="563">
        <f t="shared" si="292"/>
        <v>30</v>
      </c>
      <c r="J529" s="563" t="str">
        <f t="shared" si="292"/>
        <v>m2</v>
      </c>
      <c r="K529" s="563">
        <f t="shared" si="293"/>
        <v>1.9931506849315068E-2</v>
      </c>
      <c r="L529" s="565">
        <f t="shared" si="294"/>
        <v>0</v>
      </c>
    </row>
    <row r="530" spans="1:12" x14ac:dyDescent="0.25">
      <c r="A530" s="562"/>
      <c r="B530" s="563"/>
      <c r="C530" s="563"/>
      <c r="D530" s="563" t="str">
        <f t="shared" si="295"/>
        <v>Jembatan</v>
      </c>
      <c r="E530" s="563" t="str">
        <f t="shared" si="297"/>
        <v>set</v>
      </c>
      <c r="F530" s="563">
        <f t="shared" si="296"/>
        <v>6.6438356164383555E-4</v>
      </c>
      <c r="G530" s="563">
        <f t="shared" si="296"/>
        <v>0</v>
      </c>
      <c r="H530" s="563">
        <f t="shared" si="292"/>
        <v>1</v>
      </c>
      <c r="I530" s="563">
        <f t="shared" si="292"/>
        <v>100</v>
      </c>
      <c r="J530" s="563" t="str">
        <f t="shared" si="292"/>
        <v>m2</v>
      </c>
      <c r="K530" s="563">
        <f t="shared" si="293"/>
        <v>6.6438356164383552E-2</v>
      </c>
      <c r="L530" s="565">
        <f t="shared" si="294"/>
        <v>0</v>
      </c>
    </row>
    <row r="531" spans="1:12" x14ac:dyDescent="0.25">
      <c r="A531" s="562"/>
      <c r="B531" s="563"/>
      <c r="C531" s="563"/>
      <c r="D531" s="563" t="str">
        <f t="shared" si="295"/>
        <v>Pintu Spillway</v>
      </c>
      <c r="E531" s="563" t="str">
        <f t="shared" si="297"/>
        <v>set</v>
      </c>
      <c r="F531" s="563">
        <f t="shared" ref="F531:F542" si="298">F530</f>
        <v>6.6438356164383555E-4</v>
      </c>
      <c r="G531" s="563">
        <f t="shared" ref="G531:G542" si="299">G530</f>
        <v>0</v>
      </c>
      <c r="H531" s="563">
        <f t="shared" si="292"/>
        <v>1</v>
      </c>
      <c r="I531" s="563">
        <f t="shared" si="292"/>
        <v>150</v>
      </c>
      <c r="J531" s="563" t="str">
        <f t="shared" si="292"/>
        <v>m2</v>
      </c>
      <c r="K531" s="563">
        <f t="shared" si="293"/>
        <v>9.9657534246575336E-2</v>
      </c>
      <c r="L531" s="565">
        <f t="shared" si="294"/>
        <v>0</v>
      </c>
    </row>
    <row r="532" spans="1:12" x14ac:dyDescent="0.25">
      <c r="A532" s="562"/>
      <c r="B532" s="563"/>
      <c r="C532" s="563"/>
      <c r="D532" s="563" t="str">
        <f t="shared" si="295"/>
        <v>Mesin Penggerak</v>
      </c>
      <c r="E532" s="563" t="str">
        <f t="shared" si="297"/>
        <v>set</v>
      </c>
      <c r="F532" s="563">
        <f t="shared" si="298"/>
        <v>6.6438356164383555E-4</v>
      </c>
      <c r="G532" s="563">
        <f t="shared" si="299"/>
        <v>0</v>
      </c>
      <c r="H532" s="563">
        <f t="shared" si="292"/>
        <v>1</v>
      </c>
      <c r="I532" s="563">
        <f t="shared" si="292"/>
        <v>30</v>
      </c>
      <c r="J532" s="563" t="str">
        <f t="shared" si="292"/>
        <v>m2</v>
      </c>
      <c r="K532" s="563">
        <f t="shared" si="293"/>
        <v>1.9931506849315068E-2</v>
      </c>
      <c r="L532" s="565">
        <f t="shared" si="294"/>
        <v>0</v>
      </c>
    </row>
    <row r="533" spans="1:12" x14ac:dyDescent="0.25">
      <c r="A533" s="562"/>
      <c r="B533" s="563"/>
      <c r="C533" s="563"/>
      <c r="D533" s="563" t="str">
        <f t="shared" si="295"/>
        <v>Bangunan Pelindung</v>
      </c>
      <c r="E533" s="563" t="str">
        <f t="shared" si="297"/>
        <v>set</v>
      </c>
      <c r="F533" s="563">
        <f t="shared" si="298"/>
        <v>6.6438356164383555E-4</v>
      </c>
      <c r="G533" s="563">
        <f t="shared" si="299"/>
        <v>0</v>
      </c>
      <c r="H533" s="563">
        <f t="shared" si="292"/>
        <v>1</v>
      </c>
      <c r="I533" s="563">
        <f t="shared" si="292"/>
        <v>100</v>
      </c>
      <c r="J533" s="563" t="str">
        <f t="shared" si="292"/>
        <v>m2</v>
      </c>
      <c r="K533" s="563">
        <f t="shared" si="293"/>
        <v>6.6438356164383552E-2</v>
      </c>
      <c r="L533" s="565">
        <f t="shared" si="294"/>
        <v>0</v>
      </c>
    </row>
    <row r="534" spans="1:12" x14ac:dyDescent="0.25">
      <c r="A534" s="562"/>
      <c r="B534" s="563"/>
      <c r="C534" s="563"/>
      <c r="D534" s="563" t="str">
        <f t="shared" si="295"/>
        <v>Pagar Pengaman</v>
      </c>
      <c r="E534" s="563" t="str">
        <f t="shared" si="297"/>
        <v>set</v>
      </c>
      <c r="F534" s="563">
        <f t="shared" si="298"/>
        <v>6.6438356164383555E-4</v>
      </c>
      <c r="G534" s="563">
        <f t="shared" si="299"/>
        <v>0</v>
      </c>
      <c r="H534" s="563">
        <f t="shared" si="292"/>
        <v>1</v>
      </c>
      <c r="I534" s="563">
        <f t="shared" si="292"/>
        <v>30</v>
      </c>
      <c r="J534" s="563" t="str">
        <f t="shared" si="292"/>
        <v>m2</v>
      </c>
      <c r="K534" s="563">
        <f t="shared" si="293"/>
        <v>1.9931506849315068E-2</v>
      </c>
      <c r="L534" s="565">
        <f t="shared" si="294"/>
        <v>0</v>
      </c>
    </row>
    <row r="535" spans="1:12" x14ac:dyDescent="0.25">
      <c r="A535" s="562"/>
      <c r="B535" s="563"/>
      <c r="C535" s="563"/>
      <c r="D535" s="563" t="str">
        <f t="shared" si="295"/>
        <v>Pagar Pengaman</v>
      </c>
      <c r="E535" s="563" t="str">
        <f t="shared" si="297"/>
        <v>set</v>
      </c>
      <c r="F535" s="563">
        <f t="shared" si="298"/>
        <v>6.6438356164383555E-4</v>
      </c>
      <c r="G535" s="563">
        <f t="shared" si="299"/>
        <v>0</v>
      </c>
      <c r="H535" s="563">
        <f t="shared" si="292"/>
        <v>1</v>
      </c>
      <c r="I535" s="563">
        <f t="shared" si="292"/>
        <v>20</v>
      </c>
      <c r="J535" s="563" t="str">
        <f t="shared" si="292"/>
        <v>m2</v>
      </c>
      <c r="K535" s="563">
        <f t="shared" si="293"/>
        <v>1.3287671232876712E-2</v>
      </c>
      <c r="L535" s="565">
        <f t="shared" si="294"/>
        <v>0</v>
      </c>
    </row>
    <row r="536" spans="1:12" x14ac:dyDescent="0.25">
      <c r="A536" s="562"/>
      <c r="B536" s="563"/>
      <c r="C536" s="563"/>
      <c r="D536" s="563" t="str">
        <f t="shared" si="295"/>
        <v>Pagar Pengaman</v>
      </c>
      <c r="E536" s="563" t="str">
        <f t="shared" si="297"/>
        <v>set</v>
      </c>
      <c r="F536" s="563">
        <f t="shared" si="298"/>
        <v>6.6438356164383555E-4</v>
      </c>
      <c r="G536" s="563">
        <f t="shared" si="299"/>
        <v>0</v>
      </c>
      <c r="H536" s="563">
        <f t="shared" si="292"/>
        <v>1</v>
      </c>
      <c r="I536" s="563">
        <f t="shared" si="292"/>
        <v>20</v>
      </c>
      <c r="J536" s="563" t="str">
        <f t="shared" si="292"/>
        <v>m2</v>
      </c>
      <c r="K536" s="563">
        <f t="shared" si="293"/>
        <v>1.3287671232876712E-2</v>
      </c>
      <c r="L536" s="565">
        <f t="shared" si="294"/>
        <v>0</v>
      </c>
    </row>
    <row r="537" spans="1:12" x14ac:dyDescent="0.25">
      <c r="A537" s="562"/>
      <c r="B537" s="563"/>
      <c r="C537" s="563"/>
      <c r="D537" s="563" t="str">
        <f t="shared" si="295"/>
        <v>V-Notch</v>
      </c>
      <c r="E537" s="563" t="str">
        <f t="shared" si="297"/>
        <v>set</v>
      </c>
      <c r="F537" s="563">
        <f t="shared" si="298"/>
        <v>6.6438356164383555E-4</v>
      </c>
      <c r="G537" s="563">
        <f t="shared" si="299"/>
        <v>0</v>
      </c>
      <c r="H537" s="563">
        <f t="shared" si="292"/>
        <v>1</v>
      </c>
      <c r="I537" s="563">
        <f t="shared" si="292"/>
        <v>40</v>
      </c>
      <c r="J537" s="563" t="str">
        <f t="shared" si="292"/>
        <v>m2</v>
      </c>
      <c r="K537" s="563">
        <f t="shared" si="293"/>
        <v>2.6575342465753424E-2</v>
      </c>
      <c r="L537" s="565">
        <f t="shared" si="294"/>
        <v>0</v>
      </c>
    </row>
    <row r="538" spans="1:12" x14ac:dyDescent="0.25">
      <c r="A538" s="562"/>
      <c r="B538" s="563"/>
      <c r="C538" s="563"/>
      <c r="D538" s="563" t="str">
        <f t="shared" si="295"/>
        <v>Peilschaal</v>
      </c>
      <c r="E538" s="563" t="str">
        <f t="shared" si="297"/>
        <v>set</v>
      </c>
      <c r="F538" s="563">
        <f t="shared" si="298"/>
        <v>6.6438356164383555E-4</v>
      </c>
      <c r="G538" s="563">
        <f t="shared" si="299"/>
        <v>0</v>
      </c>
      <c r="H538" s="563">
        <f t="shared" si="292"/>
        <v>1</v>
      </c>
      <c r="I538" s="563">
        <f t="shared" si="292"/>
        <v>40</v>
      </c>
      <c r="J538" s="563" t="str">
        <f t="shared" si="292"/>
        <v>m2</v>
      </c>
      <c r="K538" s="563">
        <f t="shared" si="293"/>
        <v>2.6575342465753424E-2</v>
      </c>
      <c r="L538" s="565">
        <f t="shared" si="294"/>
        <v>0</v>
      </c>
    </row>
    <row r="539" spans="1:12" x14ac:dyDescent="0.25">
      <c r="A539" s="562"/>
      <c r="B539" s="563"/>
      <c r="C539" s="563"/>
      <c r="D539" s="563" t="str">
        <f t="shared" si="295"/>
        <v>Rumah Pelindung</v>
      </c>
      <c r="E539" s="563" t="str">
        <f t="shared" si="297"/>
        <v>set</v>
      </c>
      <c r="F539" s="563">
        <f t="shared" si="298"/>
        <v>6.6438356164383555E-4</v>
      </c>
      <c r="G539" s="563">
        <f t="shared" si="299"/>
        <v>0</v>
      </c>
      <c r="H539" s="563">
        <f t="shared" si="292"/>
        <v>1</v>
      </c>
      <c r="I539" s="563">
        <f t="shared" si="292"/>
        <v>50</v>
      </c>
      <c r="J539" s="563" t="str">
        <f t="shared" si="292"/>
        <v>m2</v>
      </c>
      <c r="K539" s="563">
        <f t="shared" si="293"/>
        <v>3.3219178082191776E-2</v>
      </c>
      <c r="L539" s="565">
        <f t="shared" si="294"/>
        <v>0</v>
      </c>
    </row>
    <row r="540" spans="1:12" x14ac:dyDescent="0.25">
      <c r="A540" s="562"/>
      <c r="B540" s="563"/>
      <c r="C540" s="563"/>
      <c r="D540" s="563" t="str">
        <f t="shared" si="295"/>
        <v>Pagar Pengaman</v>
      </c>
      <c r="E540" s="563" t="str">
        <f t="shared" si="297"/>
        <v>set</v>
      </c>
      <c r="F540" s="563">
        <f t="shared" si="298"/>
        <v>6.6438356164383555E-4</v>
      </c>
      <c r="G540" s="563">
        <f t="shared" si="299"/>
        <v>0</v>
      </c>
      <c r="H540" s="563">
        <f t="shared" si="292"/>
        <v>1</v>
      </c>
      <c r="I540" s="563">
        <f t="shared" si="292"/>
        <v>20</v>
      </c>
      <c r="J540" s="563" t="str">
        <f t="shared" si="292"/>
        <v>m2</v>
      </c>
      <c r="K540" s="563">
        <f t="shared" si="293"/>
        <v>1.3287671232876712E-2</v>
      </c>
      <c r="L540" s="565">
        <f t="shared" si="294"/>
        <v>0</v>
      </c>
    </row>
    <row r="541" spans="1:12" x14ac:dyDescent="0.25">
      <c r="A541" s="562"/>
      <c r="B541" s="563"/>
      <c r="C541" s="563"/>
      <c r="D541" s="563" t="str">
        <f t="shared" si="295"/>
        <v>Pagar Pengaman</v>
      </c>
      <c r="E541" s="563" t="str">
        <f t="shared" si="297"/>
        <v>set</v>
      </c>
      <c r="F541" s="563">
        <f t="shared" si="298"/>
        <v>6.6438356164383555E-4</v>
      </c>
      <c r="G541" s="563">
        <f t="shared" si="299"/>
        <v>0</v>
      </c>
      <c r="H541" s="563">
        <f t="shared" si="292"/>
        <v>1</v>
      </c>
      <c r="I541" s="563">
        <f t="shared" si="292"/>
        <v>20</v>
      </c>
      <c r="J541" s="563" t="str">
        <f t="shared" si="292"/>
        <v>m2</v>
      </c>
      <c r="K541" s="563">
        <f t="shared" si="293"/>
        <v>1.3287671232876712E-2</v>
      </c>
      <c r="L541" s="565">
        <f t="shared" si="294"/>
        <v>0</v>
      </c>
    </row>
    <row r="542" spans="1:12" x14ac:dyDescent="0.25">
      <c r="A542" s="562"/>
      <c r="B542" s="563"/>
      <c r="C542" s="563"/>
      <c r="D542" s="563" t="str">
        <f t="shared" si="295"/>
        <v>Tiang Lampu</v>
      </c>
      <c r="E542" s="563" t="str">
        <f t="shared" si="297"/>
        <v>set</v>
      </c>
      <c r="F542" s="563">
        <f t="shared" si="298"/>
        <v>6.6438356164383555E-4</v>
      </c>
      <c r="G542" s="563">
        <f t="shared" si="299"/>
        <v>0</v>
      </c>
      <c r="H542" s="563">
        <f t="shared" si="292"/>
        <v>1</v>
      </c>
      <c r="I542" s="563">
        <f t="shared" si="292"/>
        <v>40</v>
      </c>
      <c r="J542" s="563" t="str">
        <f t="shared" si="292"/>
        <v>m2</v>
      </c>
      <c r="K542" s="563">
        <f t="shared" si="293"/>
        <v>2.6575342465753424E-2</v>
      </c>
      <c r="L542" s="565">
        <f t="shared" si="294"/>
        <v>0</v>
      </c>
    </row>
    <row r="543" spans="1:12" x14ac:dyDescent="0.25">
      <c r="A543" s="562"/>
      <c r="B543" s="563"/>
      <c r="C543" s="563"/>
      <c r="D543" s="563"/>
      <c r="E543" s="563"/>
      <c r="F543" s="563"/>
      <c r="G543" s="563"/>
      <c r="H543" s="563"/>
      <c r="I543" s="563"/>
      <c r="J543" s="563"/>
      <c r="K543" s="563"/>
      <c r="L543" s="565"/>
    </row>
    <row r="544" spans="1:12" x14ac:dyDescent="0.25">
      <c r="A544" s="562"/>
      <c r="B544" s="563"/>
      <c r="C544" s="563" t="str">
        <f>C338</f>
        <v>Pengecatan (Tembok)</v>
      </c>
      <c r="D544" s="563" t="str">
        <f>D338</f>
        <v>Ridge Wall</v>
      </c>
      <c r="E544" s="563" t="str">
        <f>AHSP!C357</f>
        <v>set</v>
      </c>
      <c r="F544" s="563">
        <f>AHSP!D357</f>
        <v>3.15068493150685E-4</v>
      </c>
      <c r="G544" s="563">
        <f>AHSP!E357</f>
        <v>0</v>
      </c>
      <c r="H544" s="563">
        <f t="shared" ref="H544:J561" si="300">H338</f>
        <v>1</v>
      </c>
      <c r="I544" s="563">
        <f t="shared" si="300"/>
        <v>595</v>
      </c>
      <c r="J544" s="563" t="str">
        <f t="shared" si="300"/>
        <v>m2</v>
      </c>
      <c r="K544" s="563">
        <f t="shared" ref="K544:K561" si="301">I544*H544*F544</f>
        <v>0.18746575342465757</v>
      </c>
      <c r="L544" s="565">
        <f>G544*I544*F544*H544</f>
        <v>0</v>
      </c>
    </row>
    <row r="545" spans="1:12" x14ac:dyDescent="0.25">
      <c r="A545" s="562"/>
      <c r="B545" s="563"/>
      <c r="C545" s="563"/>
      <c r="D545" s="563" t="str">
        <f t="shared" ref="D545:D561" si="302">D339</f>
        <v>Ridge Wall</v>
      </c>
      <c r="E545" s="563" t="str">
        <f>E544</f>
        <v>set</v>
      </c>
      <c r="F545" s="563">
        <f t="shared" ref="F545:G560" si="303">F544</f>
        <v>3.15068493150685E-4</v>
      </c>
      <c r="G545" s="563">
        <f t="shared" si="303"/>
        <v>0</v>
      </c>
      <c r="H545" s="563">
        <f t="shared" si="300"/>
        <v>1</v>
      </c>
      <c r="I545" s="563">
        <f t="shared" si="300"/>
        <v>300</v>
      </c>
      <c r="J545" s="563" t="str">
        <f t="shared" si="300"/>
        <v>m2</v>
      </c>
      <c r="K545" s="563">
        <f t="shared" si="301"/>
        <v>9.4520547945205494E-2</v>
      </c>
      <c r="L545" s="565">
        <f t="shared" ref="L545:L561" si="304">G545*I545*F545*H545</f>
        <v>0</v>
      </c>
    </row>
    <row r="546" spans="1:12" x14ac:dyDescent="0.25">
      <c r="A546" s="562"/>
      <c r="B546" s="563"/>
      <c r="C546" s="563"/>
      <c r="D546" s="563" t="str">
        <f t="shared" si="302"/>
        <v>Atap/Bangunan Pelindung</v>
      </c>
      <c r="E546" s="563" t="str">
        <f t="shared" ref="E546:E561" si="305">E545</f>
        <v>set</v>
      </c>
      <c r="F546" s="563">
        <f t="shared" si="303"/>
        <v>3.15068493150685E-4</v>
      </c>
      <c r="G546" s="563">
        <f t="shared" si="303"/>
        <v>0</v>
      </c>
      <c r="H546" s="563">
        <f t="shared" si="300"/>
        <v>1</v>
      </c>
      <c r="I546" s="563">
        <f t="shared" si="300"/>
        <v>200</v>
      </c>
      <c r="J546" s="563" t="str">
        <f t="shared" si="300"/>
        <v>m2</v>
      </c>
      <c r="K546" s="563">
        <f t="shared" si="301"/>
        <v>6.3013698630137005E-2</v>
      </c>
      <c r="L546" s="565">
        <f t="shared" si="304"/>
        <v>0</v>
      </c>
    </row>
    <row r="547" spans="1:12" x14ac:dyDescent="0.25">
      <c r="A547" s="562"/>
      <c r="B547" s="563"/>
      <c r="C547" s="563"/>
      <c r="D547" s="563" t="str">
        <f t="shared" si="302"/>
        <v>Bangunan Pelindung</v>
      </c>
      <c r="E547" s="563" t="str">
        <f t="shared" si="305"/>
        <v>set</v>
      </c>
      <c r="F547" s="563">
        <f t="shared" si="303"/>
        <v>3.15068493150685E-4</v>
      </c>
      <c r="G547" s="563">
        <f t="shared" si="303"/>
        <v>0</v>
      </c>
      <c r="H547" s="563">
        <f t="shared" si="300"/>
        <v>1</v>
      </c>
      <c r="I547" s="563">
        <f t="shared" si="300"/>
        <v>200</v>
      </c>
      <c r="J547" s="563" t="str">
        <f t="shared" si="300"/>
        <v>m2</v>
      </c>
      <c r="K547" s="563">
        <f t="shared" si="301"/>
        <v>6.3013698630137005E-2</v>
      </c>
      <c r="L547" s="565">
        <f t="shared" si="304"/>
        <v>0</v>
      </c>
    </row>
    <row r="548" spans="1:12" x14ac:dyDescent="0.25">
      <c r="A548" s="562"/>
      <c r="B548" s="563"/>
      <c r="C548" s="563"/>
      <c r="D548" s="563" t="str">
        <f t="shared" si="302"/>
        <v>Galerry</v>
      </c>
      <c r="E548" s="563" t="str">
        <f t="shared" si="305"/>
        <v>set</v>
      </c>
      <c r="F548" s="563">
        <f t="shared" si="303"/>
        <v>3.15068493150685E-4</v>
      </c>
      <c r="G548" s="563">
        <f t="shared" si="303"/>
        <v>0</v>
      </c>
      <c r="H548" s="563">
        <f t="shared" si="300"/>
        <v>1</v>
      </c>
      <c r="I548" s="563">
        <f t="shared" si="300"/>
        <v>80</v>
      </c>
      <c r="J548" s="563" t="str">
        <f t="shared" si="300"/>
        <v>m2</v>
      </c>
      <c r="K548" s="563">
        <f t="shared" si="301"/>
        <v>2.5205479452054799E-2</v>
      </c>
      <c r="L548" s="565">
        <f t="shared" si="304"/>
        <v>0</v>
      </c>
    </row>
    <row r="549" spans="1:12" x14ac:dyDescent="0.25">
      <c r="A549" s="562"/>
      <c r="B549" s="563"/>
      <c r="C549" s="563"/>
      <c r="D549" s="563" t="str">
        <f t="shared" si="302"/>
        <v>Jembatan</v>
      </c>
      <c r="E549" s="563" t="str">
        <f t="shared" si="305"/>
        <v>set</v>
      </c>
      <c r="F549" s="563">
        <f t="shared" si="303"/>
        <v>3.15068493150685E-4</v>
      </c>
      <c r="G549" s="563">
        <f t="shared" si="303"/>
        <v>0</v>
      </c>
      <c r="H549" s="563">
        <f t="shared" si="300"/>
        <v>1</v>
      </c>
      <c r="I549" s="563">
        <f t="shared" si="300"/>
        <v>150</v>
      </c>
      <c r="J549" s="563" t="str">
        <f t="shared" si="300"/>
        <v>m2</v>
      </c>
      <c r="K549" s="563">
        <f t="shared" si="301"/>
        <v>4.7260273972602747E-2</v>
      </c>
      <c r="L549" s="565">
        <f t="shared" si="304"/>
        <v>0</v>
      </c>
    </row>
    <row r="550" spans="1:12" x14ac:dyDescent="0.25">
      <c r="A550" s="562"/>
      <c r="B550" s="563"/>
      <c r="C550" s="563"/>
      <c r="D550" s="563" t="str">
        <f t="shared" si="302"/>
        <v>Bangunan Pelindung</v>
      </c>
      <c r="E550" s="563" t="str">
        <f t="shared" si="305"/>
        <v>set</v>
      </c>
      <c r="F550" s="563">
        <f t="shared" si="303"/>
        <v>3.15068493150685E-4</v>
      </c>
      <c r="G550" s="563">
        <f t="shared" si="303"/>
        <v>0</v>
      </c>
      <c r="H550" s="563">
        <f t="shared" si="300"/>
        <v>1</v>
      </c>
      <c r="I550" s="563">
        <f t="shared" si="300"/>
        <v>80</v>
      </c>
      <c r="J550" s="563" t="str">
        <f t="shared" si="300"/>
        <v>m2</v>
      </c>
      <c r="K550" s="563">
        <f t="shared" si="301"/>
        <v>2.5205479452054799E-2</v>
      </c>
      <c r="L550" s="565">
        <f t="shared" si="304"/>
        <v>0</v>
      </c>
    </row>
    <row r="551" spans="1:12" x14ac:dyDescent="0.25">
      <c r="A551" s="562"/>
      <c r="B551" s="563"/>
      <c r="C551" s="563"/>
      <c r="D551" s="563" t="str">
        <f t="shared" si="302"/>
        <v>Jembatan</v>
      </c>
      <c r="E551" s="563" t="str">
        <f t="shared" si="305"/>
        <v>set</v>
      </c>
      <c r="F551" s="563">
        <f t="shared" si="303"/>
        <v>3.15068493150685E-4</v>
      </c>
      <c r="G551" s="563">
        <f t="shared" si="303"/>
        <v>0</v>
      </c>
      <c r="H551" s="563">
        <f t="shared" si="300"/>
        <v>1</v>
      </c>
      <c r="I551" s="563">
        <f t="shared" si="300"/>
        <v>100</v>
      </c>
      <c r="J551" s="563" t="str">
        <f t="shared" si="300"/>
        <v>m2</v>
      </c>
      <c r="K551" s="563">
        <f t="shared" si="301"/>
        <v>3.1506849315068503E-2</v>
      </c>
      <c r="L551" s="565">
        <f t="shared" si="304"/>
        <v>0</v>
      </c>
    </row>
    <row r="552" spans="1:12" x14ac:dyDescent="0.25">
      <c r="A552" s="562"/>
      <c r="B552" s="563"/>
      <c r="C552" s="563"/>
      <c r="D552" s="563" t="str">
        <f t="shared" si="302"/>
        <v>Bangunan Pelindung</v>
      </c>
      <c r="E552" s="563" t="str">
        <f t="shared" si="305"/>
        <v>set</v>
      </c>
      <c r="F552" s="563">
        <f t="shared" si="303"/>
        <v>3.15068493150685E-4</v>
      </c>
      <c r="G552" s="563">
        <f t="shared" si="303"/>
        <v>0</v>
      </c>
      <c r="H552" s="563">
        <f t="shared" si="300"/>
        <v>1</v>
      </c>
      <c r="I552" s="563">
        <f t="shared" si="300"/>
        <v>150</v>
      </c>
      <c r="J552" s="563" t="str">
        <f t="shared" si="300"/>
        <v>m2</v>
      </c>
      <c r="K552" s="563">
        <f t="shared" si="301"/>
        <v>4.7260273972602747E-2</v>
      </c>
      <c r="L552" s="565">
        <f t="shared" si="304"/>
        <v>0</v>
      </c>
    </row>
    <row r="553" spans="1:12" x14ac:dyDescent="0.25">
      <c r="A553" s="562"/>
      <c r="B553" s="563"/>
      <c r="C553" s="563"/>
      <c r="D553" s="563" t="str">
        <f t="shared" si="302"/>
        <v>Gallery</v>
      </c>
      <c r="E553" s="563" t="str">
        <f t="shared" si="305"/>
        <v>set</v>
      </c>
      <c r="F553" s="563">
        <f t="shared" si="303"/>
        <v>3.15068493150685E-4</v>
      </c>
      <c r="G553" s="563">
        <f t="shared" si="303"/>
        <v>0</v>
      </c>
      <c r="H553" s="563">
        <f t="shared" si="300"/>
        <v>1</v>
      </c>
      <c r="I553" s="563">
        <f t="shared" si="300"/>
        <v>50</v>
      </c>
      <c r="J553" s="563" t="str">
        <f t="shared" si="300"/>
        <v>m2</v>
      </c>
      <c r="K553" s="563">
        <f t="shared" si="301"/>
        <v>1.5753424657534251E-2</v>
      </c>
      <c r="L553" s="565">
        <f t="shared" si="304"/>
        <v>0</v>
      </c>
    </row>
    <row r="554" spans="1:12" x14ac:dyDescent="0.25">
      <c r="A554" s="562"/>
      <c r="B554" s="563"/>
      <c r="C554" s="563"/>
      <c r="D554" s="563" t="str">
        <f t="shared" si="302"/>
        <v>Rumah Pelindung</v>
      </c>
      <c r="E554" s="563" t="str">
        <f t="shared" si="305"/>
        <v>set</v>
      </c>
      <c r="F554" s="563">
        <f t="shared" si="303"/>
        <v>3.15068493150685E-4</v>
      </c>
      <c r="G554" s="563">
        <f t="shared" si="303"/>
        <v>0</v>
      </c>
      <c r="H554" s="563">
        <f t="shared" si="300"/>
        <v>1</v>
      </c>
      <c r="I554" s="563">
        <f t="shared" si="300"/>
        <v>80</v>
      </c>
      <c r="J554" s="563" t="str">
        <f t="shared" si="300"/>
        <v>m2</v>
      </c>
      <c r="K554" s="563">
        <f t="shared" si="301"/>
        <v>2.5205479452054799E-2</v>
      </c>
      <c r="L554" s="565">
        <f t="shared" si="304"/>
        <v>0</v>
      </c>
    </row>
    <row r="555" spans="1:12" x14ac:dyDescent="0.25">
      <c r="A555" s="562"/>
      <c r="B555" s="563"/>
      <c r="C555" s="563"/>
      <c r="D555" s="563" t="str">
        <f t="shared" si="302"/>
        <v>Patok geser</v>
      </c>
      <c r="E555" s="563" t="str">
        <f t="shared" si="305"/>
        <v>set</v>
      </c>
      <c r="F555" s="563">
        <f t="shared" si="303"/>
        <v>3.15068493150685E-4</v>
      </c>
      <c r="G555" s="563">
        <f t="shared" si="303"/>
        <v>0</v>
      </c>
      <c r="H555" s="563">
        <f t="shared" si="300"/>
        <v>1</v>
      </c>
      <c r="I555" s="563">
        <f t="shared" si="300"/>
        <v>50</v>
      </c>
      <c r="J555" s="563" t="str">
        <f t="shared" si="300"/>
        <v>m2</v>
      </c>
      <c r="K555" s="563">
        <f t="shared" si="301"/>
        <v>1.5753424657534251E-2</v>
      </c>
      <c r="L555" s="565">
        <f t="shared" si="304"/>
        <v>0</v>
      </c>
    </row>
    <row r="556" spans="1:12" x14ac:dyDescent="0.25">
      <c r="A556" s="562"/>
      <c r="B556" s="563"/>
      <c r="C556" s="563"/>
      <c r="D556" s="563" t="str">
        <f t="shared" si="302"/>
        <v>Kantor</v>
      </c>
      <c r="E556" s="563" t="str">
        <f t="shared" si="305"/>
        <v>set</v>
      </c>
      <c r="F556" s="563">
        <f t="shared" si="303"/>
        <v>3.15068493150685E-4</v>
      </c>
      <c r="G556" s="563">
        <f t="shared" si="303"/>
        <v>0</v>
      </c>
      <c r="H556" s="563">
        <f t="shared" si="300"/>
        <v>2</v>
      </c>
      <c r="I556" s="563">
        <f t="shared" si="300"/>
        <v>100</v>
      </c>
      <c r="J556" s="563" t="str">
        <f t="shared" si="300"/>
        <v>m2</v>
      </c>
      <c r="K556" s="563">
        <f t="shared" si="301"/>
        <v>6.3013698630137005E-2</v>
      </c>
      <c r="L556" s="565">
        <f t="shared" si="304"/>
        <v>0</v>
      </c>
    </row>
    <row r="557" spans="1:12" x14ac:dyDescent="0.25">
      <c r="A557" s="562"/>
      <c r="B557" s="563"/>
      <c r="C557" s="563"/>
      <c r="D557" s="563" t="str">
        <f t="shared" si="302"/>
        <v>Jembatan</v>
      </c>
      <c r="E557" s="563" t="str">
        <f t="shared" si="305"/>
        <v>set</v>
      </c>
      <c r="F557" s="563">
        <f t="shared" si="303"/>
        <v>3.15068493150685E-4</v>
      </c>
      <c r="G557" s="563">
        <f t="shared" si="303"/>
        <v>0</v>
      </c>
      <c r="H557" s="563">
        <f t="shared" si="300"/>
        <v>1</v>
      </c>
      <c r="I557" s="563">
        <f t="shared" si="300"/>
        <v>0</v>
      </c>
      <c r="J557" s="563" t="str">
        <f t="shared" si="300"/>
        <v>m2</v>
      </c>
      <c r="K557" s="563">
        <f t="shared" si="301"/>
        <v>0</v>
      </c>
      <c r="L557" s="565">
        <f t="shared" si="304"/>
        <v>0</v>
      </c>
    </row>
    <row r="558" spans="1:12" x14ac:dyDescent="0.25">
      <c r="A558" s="562"/>
      <c r="B558" s="563"/>
      <c r="C558" s="563"/>
      <c r="D558" s="563" t="str">
        <f t="shared" si="302"/>
        <v>Patok Batas tanah</v>
      </c>
      <c r="E558" s="563" t="str">
        <f t="shared" si="305"/>
        <v>set</v>
      </c>
      <c r="F558" s="563">
        <f t="shared" si="303"/>
        <v>3.15068493150685E-4</v>
      </c>
      <c r="G558" s="563">
        <f t="shared" si="303"/>
        <v>0</v>
      </c>
      <c r="H558" s="563">
        <f t="shared" si="300"/>
        <v>2</v>
      </c>
      <c r="I558" s="563">
        <f t="shared" si="300"/>
        <v>0</v>
      </c>
      <c r="J558" s="563" t="str">
        <f t="shared" si="300"/>
        <v>m2</v>
      </c>
      <c r="K558" s="563">
        <f t="shared" si="301"/>
        <v>0</v>
      </c>
      <c r="L558" s="565">
        <f t="shared" si="304"/>
        <v>0</v>
      </c>
    </row>
    <row r="559" spans="1:12" x14ac:dyDescent="0.25">
      <c r="A559" s="562"/>
      <c r="B559" s="563"/>
      <c r="C559" s="563"/>
      <c r="D559" s="563" t="str">
        <f t="shared" si="302"/>
        <v xml:space="preserve">Pagar </v>
      </c>
      <c r="E559" s="563" t="str">
        <f t="shared" si="305"/>
        <v>set</v>
      </c>
      <c r="F559" s="563">
        <f t="shared" si="303"/>
        <v>3.15068493150685E-4</v>
      </c>
      <c r="G559" s="563">
        <f t="shared" si="303"/>
        <v>0</v>
      </c>
      <c r="H559" s="563">
        <f t="shared" si="300"/>
        <v>3</v>
      </c>
      <c r="I559" s="563">
        <f t="shared" si="300"/>
        <v>10</v>
      </c>
      <c r="J559" s="563" t="str">
        <f t="shared" si="300"/>
        <v>m2</v>
      </c>
      <c r="K559" s="563">
        <f t="shared" si="301"/>
        <v>9.4520547945205497E-3</v>
      </c>
      <c r="L559" s="565">
        <f t="shared" si="304"/>
        <v>0</v>
      </c>
    </row>
    <row r="560" spans="1:12" x14ac:dyDescent="0.25">
      <c r="A560" s="562"/>
      <c r="B560" s="563"/>
      <c r="C560" s="563"/>
      <c r="D560" s="563" t="str">
        <f t="shared" si="302"/>
        <v>Monumen</v>
      </c>
      <c r="E560" s="563" t="str">
        <f t="shared" si="305"/>
        <v>set</v>
      </c>
      <c r="F560" s="563">
        <f t="shared" si="303"/>
        <v>3.15068493150685E-4</v>
      </c>
      <c r="G560" s="563">
        <f t="shared" si="303"/>
        <v>0</v>
      </c>
      <c r="H560" s="563">
        <f t="shared" si="300"/>
        <v>2</v>
      </c>
      <c r="I560" s="563">
        <f t="shared" si="300"/>
        <v>5</v>
      </c>
      <c r="J560" s="563" t="str">
        <f t="shared" si="300"/>
        <v>m2</v>
      </c>
      <c r="K560" s="563">
        <f t="shared" si="301"/>
        <v>3.1506849315068499E-3</v>
      </c>
      <c r="L560" s="565">
        <f t="shared" si="304"/>
        <v>0</v>
      </c>
    </row>
    <row r="561" spans="1:12" x14ac:dyDescent="0.25">
      <c r="A561" s="562"/>
      <c r="B561" s="563"/>
      <c r="C561" s="563"/>
      <c r="D561" s="563" t="str">
        <f t="shared" si="302"/>
        <v>Bangunan Lainnya</v>
      </c>
      <c r="E561" s="563" t="str">
        <f t="shared" si="305"/>
        <v>set</v>
      </c>
      <c r="F561" s="563">
        <f t="shared" ref="F561" si="306">F560</f>
        <v>3.15068493150685E-4</v>
      </c>
      <c r="G561" s="563">
        <f t="shared" ref="G561" si="307">G560</f>
        <v>0</v>
      </c>
      <c r="H561" s="563">
        <f t="shared" si="300"/>
        <v>2</v>
      </c>
      <c r="I561" s="563">
        <f t="shared" si="300"/>
        <v>0</v>
      </c>
      <c r="J561" s="563" t="str">
        <f t="shared" si="300"/>
        <v>m2</v>
      </c>
      <c r="K561" s="563">
        <f t="shared" si="301"/>
        <v>0</v>
      </c>
      <c r="L561" s="565">
        <f t="shared" si="304"/>
        <v>0</v>
      </c>
    </row>
    <row r="562" spans="1:12" x14ac:dyDescent="0.25">
      <c r="A562" s="562"/>
      <c r="B562" s="563"/>
      <c r="C562" s="563" t="str">
        <f>C480</f>
        <v>Pemeliharaan Peralatan HM (intake)</v>
      </c>
      <c r="D562" s="563" t="str">
        <f t="shared" ref="D562:J562" si="308">D480</f>
        <v>Pintu Hidraulik/kabel</v>
      </c>
      <c r="E562" s="563" t="str">
        <f>AHSP!C397</f>
        <v>set</v>
      </c>
      <c r="F562" s="563">
        <f>AHSP!D397</f>
        <v>2.1917808219178082E-2</v>
      </c>
      <c r="G562" s="563">
        <f>AHSP!E397</f>
        <v>0</v>
      </c>
      <c r="H562" s="563">
        <f t="shared" si="308"/>
        <v>2</v>
      </c>
      <c r="I562" s="563">
        <f t="shared" si="308"/>
        <v>4</v>
      </c>
      <c r="J562" s="563" t="str">
        <f t="shared" si="308"/>
        <v>UNIT</v>
      </c>
      <c r="K562" s="563">
        <f t="shared" ref="K562" si="309">I562*H562*F562</f>
        <v>0.17534246575342466</v>
      </c>
      <c r="L562" s="565">
        <f t="shared" ref="L562" si="310">G562*I562*F562*H562</f>
        <v>0</v>
      </c>
    </row>
    <row r="563" spans="1:12" x14ac:dyDescent="0.25">
      <c r="A563" s="562"/>
      <c r="B563" s="563"/>
      <c r="C563" s="563"/>
      <c r="D563" s="563" t="str">
        <f t="shared" ref="D563" si="311">D481</f>
        <v>Pintu Stangdrat</v>
      </c>
      <c r="E563" s="563" t="str">
        <f>AHSP!C412</f>
        <v>set</v>
      </c>
      <c r="F563" s="563">
        <f>AHSP!D412</f>
        <v>1.0958904109589041E-2</v>
      </c>
      <c r="G563" s="563">
        <f>AHSP!E412</f>
        <v>0</v>
      </c>
      <c r="H563" s="563">
        <f t="shared" ref="H563:J563" si="312">H481</f>
        <v>2</v>
      </c>
      <c r="I563" s="563">
        <f t="shared" si="312"/>
        <v>2</v>
      </c>
      <c r="J563" s="563" t="str">
        <f t="shared" si="312"/>
        <v>UNIT</v>
      </c>
      <c r="K563" s="563">
        <f t="shared" ref="K563:K567" si="313">I563*H563*F563</f>
        <v>4.3835616438356165E-2</v>
      </c>
      <c r="L563" s="565">
        <f t="shared" ref="L563:L567" si="314">G563*I563*F563*H563</f>
        <v>0</v>
      </c>
    </row>
    <row r="564" spans="1:12" x14ac:dyDescent="0.25">
      <c r="A564" s="562"/>
      <c r="B564" s="563"/>
      <c r="C564" s="563"/>
      <c r="D564" s="563" t="str">
        <f t="shared" ref="D564" si="315">D482</f>
        <v>Katup/stoplog</v>
      </c>
      <c r="E564" s="563" t="str">
        <f>AHSP!C433</f>
        <v>set</v>
      </c>
      <c r="F564" s="563">
        <f>AHSP!D433</f>
        <v>2.1917808219178082E-2</v>
      </c>
      <c r="G564" s="563">
        <f>AHSP!E433</f>
        <v>0</v>
      </c>
      <c r="H564" s="563">
        <f t="shared" ref="H564:J564" si="316">H482</f>
        <v>2</v>
      </c>
      <c r="I564" s="563">
        <f t="shared" si="316"/>
        <v>2</v>
      </c>
      <c r="J564" s="563" t="str">
        <f t="shared" si="316"/>
        <v>UNIT</v>
      </c>
      <c r="K564" s="563">
        <f t="shared" si="313"/>
        <v>8.7671232876712329E-2</v>
      </c>
      <c r="L564" s="565">
        <f t="shared" si="314"/>
        <v>0</v>
      </c>
    </row>
    <row r="565" spans="1:12" x14ac:dyDescent="0.25">
      <c r="A565" s="562"/>
      <c r="B565" s="563"/>
      <c r="C565" s="563"/>
      <c r="D565" s="563" t="str">
        <f t="shared" ref="D565" si="317">D483</f>
        <v>Pintu Hidraulik/kabel</v>
      </c>
      <c r="E565" s="563" t="str">
        <f>AHSP!C454</f>
        <v>set</v>
      </c>
      <c r="F565" s="563">
        <f>AHSP!D454</f>
        <v>2.1917808219178082E-2</v>
      </c>
      <c r="G565" s="563">
        <f>AHSP!E454</f>
        <v>0</v>
      </c>
      <c r="H565" s="563">
        <f t="shared" ref="H565:J565" si="318">H483</f>
        <v>2</v>
      </c>
      <c r="I565" s="563">
        <f t="shared" si="318"/>
        <v>4</v>
      </c>
      <c r="J565" s="563" t="str">
        <f t="shared" si="318"/>
        <v>UNIT</v>
      </c>
      <c r="K565" s="563">
        <f t="shared" si="313"/>
        <v>0.17534246575342466</v>
      </c>
      <c r="L565" s="565">
        <f t="shared" si="314"/>
        <v>0</v>
      </c>
    </row>
    <row r="566" spans="1:12" x14ac:dyDescent="0.25">
      <c r="A566" s="562"/>
      <c r="B566" s="563"/>
      <c r="C566" s="563"/>
      <c r="D566" s="563" t="str">
        <f t="shared" ref="D566" si="319">D484</f>
        <v>Pintu Stangdrat</v>
      </c>
      <c r="E566" s="563" t="str">
        <f>AHSP!C469</f>
        <v>set</v>
      </c>
      <c r="F566" s="563">
        <f>AHSP!D469</f>
        <v>1.0958904109589041E-2</v>
      </c>
      <c r="G566" s="563">
        <f>AHSP!E469</f>
        <v>0</v>
      </c>
      <c r="H566" s="563">
        <f t="shared" ref="H566:J566" si="320">H484</f>
        <v>2</v>
      </c>
      <c r="I566" s="563">
        <f t="shared" si="320"/>
        <v>2</v>
      </c>
      <c r="J566" s="563" t="str">
        <f t="shared" si="320"/>
        <v>UNIT</v>
      </c>
      <c r="K566" s="563">
        <f t="shared" si="313"/>
        <v>4.3835616438356165E-2</v>
      </c>
      <c r="L566" s="565">
        <f t="shared" si="314"/>
        <v>0</v>
      </c>
    </row>
    <row r="567" spans="1:12" x14ac:dyDescent="0.25">
      <c r="A567" s="562"/>
      <c r="B567" s="563"/>
      <c r="C567" s="563"/>
      <c r="D567" s="563" t="str">
        <f t="shared" ref="D567" si="321">D485</f>
        <v>Peralatan HM</v>
      </c>
      <c r="E567" s="563" t="str">
        <f>AHSP!C490</f>
        <v>set</v>
      </c>
      <c r="F567" s="563">
        <f>AHSP!D490</f>
        <v>3.287671232876712E-2</v>
      </c>
      <c r="G567" s="563">
        <f>AHSP!E490</f>
        <v>0</v>
      </c>
      <c r="H567" s="563">
        <f t="shared" ref="H567:J567" si="322">H485</f>
        <v>2</v>
      </c>
      <c r="I567" s="563">
        <f t="shared" si="322"/>
        <v>4</v>
      </c>
      <c r="J567" s="563" t="str">
        <f t="shared" si="322"/>
        <v>UNIT</v>
      </c>
      <c r="K567" s="563">
        <f t="shared" si="313"/>
        <v>0.26301369863013696</v>
      </c>
      <c r="L567" s="565">
        <f t="shared" si="314"/>
        <v>0</v>
      </c>
    </row>
    <row r="568" spans="1:12" x14ac:dyDescent="0.25">
      <c r="A568" s="562"/>
      <c r="B568" s="563"/>
      <c r="C568" s="563"/>
      <c r="D568" s="563"/>
      <c r="E568" s="563"/>
      <c r="F568" s="563"/>
      <c r="G568" s="563"/>
      <c r="H568" s="563"/>
      <c r="I568" s="563"/>
      <c r="J568" s="563"/>
      <c r="K568" s="563"/>
      <c r="L568" s="565"/>
    </row>
    <row r="569" spans="1:12" x14ac:dyDescent="0.25">
      <c r="A569" s="562"/>
      <c r="B569" s="563"/>
      <c r="C569" s="563"/>
      <c r="D569" s="563"/>
      <c r="E569" s="563"/>
      <c r="F569" s="563"/>
      <c r="G569" s="563"/>
      <c r="H569" s="563"/>
      <c r="I569" s="563"/>
      <c r="J569" s="563"/>
      <c r="K569" s="563"/>
      <c r="L569" s="565"/>
    </row>
    <row r="570" spans="1:12" x14ac:dyDescent="0.25">
      <c r="A570" s="562"/>
      <c r="B570" s="563"/>
      <c r="C570" s="563"/>
      <c r="D570" s="563"/>
      <c r="E570" s="563"/>
      <c r="F570" s="563"/>
      <c r="G570" s="563"/>
      <c r="H570" s="563"/>
      <c r="I570" s="563"/>
      <c r="J570" s="563"/>
      <c r="K570" s="563"/>
      <c r="L570" s="565"/>
    </row>
    <row r="571" spans="1:12" x14ac:dyDescent="0.25">
      <c r="A571" s="562"/>
      <c r="B571" s="563"/>
      <c r="C571" s="563" t="str">
        <f>C442</f>
        <v>Inspeksi Visual</v>
      </c>
      <c r="D571" s="563" t="str">
        <f>D442</f>
        <v>Puncak Bendungam</v>
      </c>
      <c r="E571" s="563" t="str">
        <f>AHSP!C545</f>
        <v>set</v>
      </c>
      <c r="F571" s="563">
        <f>AHSP!D545</f>
        <v>1.751198630136986E-2</v>
      </c>
      <c r="G571" s="563">
        <f>AHSP!E545</f>
        <v>0</v>
      </c>
      <c r="H571" s="563">
        <f t="shared" ref="H571:J590" si="323">H442</f>
        <v>6</v>
      </c>
      <c r="I571" s="563">
        <f t="shared" si="323"/>
        <v>1</v>
      </c>
      <c r="J571" s="563" t="str">
        <f t="shared" si="323"/>
        <v>unit</v>
      </c>
      <c r="K571" s="563">
        <f t="shared" ref="K571:K590" si="324">I571*H571*F571</f>
        <v>0.10507191780821916</v>
      </c>
      <c r="L571" s="565">
        <f t="shared" ref="L571:L590" si="325">G571*I571*F571*H571</f>
        <v>0</v>
      </c>
    </row>
    <row r="572" spans="1:12" x14ac:dyDescent="0.25">
      <c r="A572" s="562"/>
      <c r="B572" s="563"/>
      <c r="C572" s="563"/>
      <c r="D572" s="563" t="str">
        <f t="shared" ref="D572:D590" si="326">D443</f>
        <v>Lereng Hulu</v>
      </c>
      <c r="E572" s="563" t="str">
        <f>AHSP!C562</f>
        <v>set</v>
      </c>
      <c r="F572" s="563">
        <f>AHSP!D562</f>
        <v>3.3698630136986304E-2</v>
      </c>
      <c r="G572" s="563">
        <f>AHSP!E562</f>
        <v>0</v>
      </c>
      <c r="H572" s="563">
        <f t="shared" si="323"/>
        <v>6</v>
      </c>
      <c r="I572" s="563">
        <f t="shared" si="323"/>
        <v>1</v>
      </c>
      <c r="J572" s="563" t="str">
        <f t="shared" si="323"/>
        <v>unit</v>
      </c>
      <c r="K572" s="563">
        <f t="shared" si="324"/>
        <v>0.20219178082191783</v>
      </c>
      <c r="L572" s="565">
        <f t="shared" si="325"/>
        <v>0</v>
      </c>
    </row>
    <row r="573" spans="1:12" x14ac:dyDescent="0.25">
      <c r="A573" s="562"/>
      <c r="B573" s="563"/>
      <c r="C573" s="563"/>
      <c r="D573" s="563" t="str">
        <f t="shared" si="326"/>
        <v>Lereng Hilir</v>
      </c>
      <c r="E573" s="563" t="str">
        <f>AHSP!C579</f>
        <v>set</v>
      </c>
      <c r="F573" s="563">
        <f>AHSP!D579</f>
        <v>3.7749844333748443E-2</v>
      </c>
      <c r="G573" s="563">
        <f>AHSP!E579</f>
        <v>0</v>
      </c>
      <c r="H573" s="563">
        <f t="shared" si="323"/>
        <v>6</v>
      </c>
      <c r="I573" s="563">
        <f t="shared" si="323"/>
        <v>1</v>
      </c>
      <c r="J573" s="563" t="str">
        <f t="shared" si="323"/>
        <v>unit</v>
      </c>
      <c r="K573" s="563">
        <f t="shared" si="324"/>
        <v>0.22649906600249065</v>
      </c>
      <c r="L573" s="565">
        <f t="shared" si="325"/>
        <v>0</v>
      </c>
    </row>
    <row r="574" spans="1:12" x14ac:dyDescent="0.25">
      <c r="A574" s="562"/>
      <c r="B574" s="563"/>
      <c r="C574" s="563"/>
      <c r="D574" s="563" t="str">
        <f t="shared" si="326"/>
        <v>Drainase</v>
      </c>
      <c r="E574" s="563" t="str">
        <f>AHSP!C596</f>
        <v>set</v>
      </c>
      <c r="F574" s="563">
        <f>AHSP!D596</f>
        <v>2.8804483188044831E-3</v>
      </c>
      <c r="G574" s="563">
        <f>AHSP!E596</f>
        <v>0</v>
      </c>
      <c r="H574" s="563">
        <f t="shared" si="323"/>
        <v>6</v>
      </c>
      <c r="I574" s="563">
        <f t="shared" si="323"/>
        <v>1</v>
      </c>
      <c r="J574" s="563" t="str">
        <f t="shared" si="323"/>
        <v>unit</v>
      </c>
      <c r="K574" s="563">
        <f t="shared" si="324"/>
        <v>1.7282689912826898E-2</v>
      </c>
      <c r="L574" s="565">
        <f t="shared" si="325"/>
        <v>0</v>
      </c>
    </row>
    <row r="575" spans="1:12" x14ac:dyDescent="0.25">
      <c r="A575" s="562"/>
      <c r="B575" s="563"/>
      <c r="C575" s="563"/>
      <c r="D575" s="563" t="str">
        <f t="shared" si="326"/>
        <v>Puncak Bendungam</v>
      </c>
      <c r="E575" s="563" t="str">
        <f>AHSP!C613</f>
        <v>set</v>
      </c>
      <c r="F575" s="563">
        <f>AHSP!D613</f>
        <v>1.7123287671232876E-3</v>
      </c>
      <c r="G575" s="563">
        <f>AHSP!E613</f>
        <v>0</v>
      </c>
      <c r="H575" s="563">
        <f t="shared" si="323"/>
        <v>3</v>
      </c>
      <c r="I575" s="563">
        <f t="shared" si="323"/>
        <v>1</v>
      </c>
      <c r="J575" s="563" t="str">
        <f t="shared" si="323"/>
        <v>km</v>
      </c>
      <c r="K575" s="563">
        <f t="shared" si="324"/>
        <v>5.1369863013698627E-3</v>
      </c>
      <c r="L575" s="565">
        <f t="shared" si="325"/>
        <v>0</v>
      </c>
    </row>
    <row r="576" spans="1:12" x14ac:dyDescent="0.25">
      <c r="A576" s="562"/>
      <c r="B576" s="563"/>
      <c r="C576" s="563"/>
      <c r="D576" s="563" t="str">
        <f t="shared" si="326"/>
        <v>Lereng Hulu</v>
      </c>
      <c r="E576" s="563" t="str">
        <f>AHSP!C630</f>
        <v>set</v>
      </c>
      <c r="F576" s="563">
        <f>AHSP!D630</f>
        <v>1.0273972602739725E-3</v>
      </c>
      <c r="G576" s="563">
        <f>AHSP!E630</f>
        <v>0</v>
      </c>
      <c r="H576" s="563">
        <f t="shared" si="323"/>
        <v>3</v>
      </c>
      <c r="I576" s="563">
        <f t="shared" si="323"/>
        <v>1</v>
      </c>
      <c r="J576" s="563" t="str">
        <f t="shared" si="323"/>
        <v>km</v>
      </c>
      <c r="K576" s="563">
        <f t="shared" si="324"/>
        <v>3.0821917808219173E-3</v>
      </c>
      <c r="L576" s="565">
        <f t="shared" si="325"/>
        <v>0</v>
      </c>
    </row>
    <row r="577" spans="1:12" x14ac:dyDescent="0.25">
      <c r="A577" s="562"/>
      <c r="B577" s="563"/>
      <c r="C577" s="563"/>
      <c r="D577" s="563" t="str">
        <f t="shared" si="326"/>
        <v>Lereng Hilir</v>
      </c>
      <c r="E577" s="563" t="str">
        <f>AHSP!C647</f>
        <v>set</v>
      </c>
      <c r="F577" s="563">
        <f>AHSP!D647</f>
        <v>3.4246575342465752E-3</v>
      </c>
      <c r="G577" s="563">
        <f>AHSP!E647</f>
        <v>0</v>
      </c>
      <c r="H577" s="563">
        <f t="shared" si="323"/>
        <v>3</v>
      </c>
      <c r="I577" s="563">
        <f t="shared" si="323"/>
        <v>1</v>
      </c>
      <c r="J577" s="563" t="str">
        <f t="shared" si="323"/>
        <v>km</v>
      </c>
      <c r="K577" s="563">
        <f t="shared" si="324"/>
        <v>1.0273972602739725E-2</v>
      </c>
      <c r="L577" s="565">
        <f t="shared" si="325"/>
        <v>0</v>
      </c>
    </row>
    <row r="578" spans="1:12" x14ac:dyDescent="0.25">
      <c r="A578" s="562"/>
      <c r="B578" s="563"/>
      <c r="C578" s="563"/>
      <c r="D578" s="563" t="str">
        <f t="shared" si="326"/>
        <v>Drainase</v>
      </c>
      <c r="E578" s="563" t="str">
        <f>AHSP!C664</f>
        <v>set</v>
      </c>
      <c r="F578" s="563">
        <f>AHSP!D664</f>
        <v>1.5410958904109589E-3</v>
      </c>
      <c r="G578" s="563">
        <f>AHSP!E664</f>
        <v>0</v>
      </c>
      <c r="H578" s="563">
        <f t="shared" si="323"/>
        <v>3</v>
      </c>
      <c r="I578" s="563">
        <f t="shared" si="323"/>
        <v>1</v>
      </c>
      <c r="J578" s="563" t="str">
        <f t="shared" si="323"/>
        <v>km</v>
      </c>
      <c r="K578" s="563">
        <f t="shared" si="324"/>
        <v>4.6232876712328768E-3</v>
      </c>
      <c r="L578" s="565">
        <f t="shared" si="325"/>
        <v>0</v>
      </c>
    </row>
    <row r="579" spans="1:12" x14ac:dyDescent="0.25">
      <c r="A579" s="562"/>
      <c r="B579" s="563"/>
      <c r="C579" s="563"/>
      <c r="D579" s="563" t="str">
        <f t="shared" si="326"/>
        <v>Bangunan Intake</v>
      </c>
      <c r="E579" s="563" t="str">
        <f>AHSP!C681</f>
        <v>set</v>
      </c>
      <c r="F579" s="563">
        <f>AHSP!D681</f>
        <v>2.8089975093399749E-3</v>
      </c>
      <c r="G579" s="563">
        <f>AHSP!E681</f>
        <v>0</v>
      </c>
      <c r="H579" s="563">
        <f t="shared" si="323"/>
        <v>3</v>
      </c>
      <c r="I579" s="563">
        <f t="shared" si="323"/>
        <v>1</v>
      </c>
      <c r="J579" s="563" t="str">
        <f t="shared" si="323"/>
        <v>UNIT</v>
      </c>
      <c r="K579" s="563">
        <f t="shared" si="324"/>
        <v>8.4269925280199241E-3</v>
      </c>
      <c r="L579" s="565">
        <f t="shared" si="325"/>
        <v>0</v>
      </c>
    </row>
    <row r="580" spans="1:12" x14ac:dyDescent="0.25">
      <c r="A580" s="562"/>
      <c r="B580" s="563"/>
      <c r="C580" s="563"/>
      <c r="D580" s="563" t="str">
        <f t="shared" si="326"/>
        <v>Outlet</v>
      </c>
      <c r="E580" s="563" t="str">
        <f>AHSP!C698</f>
        <v>set</v>
      </c>
      <c r="F580" s="563">
        <f>AHSP!D698</f>
        <v>4.1189290161892907E-3</v>
      </c>
      <c r="G580" s="563">
        <f>AHSP!E698</f>
        <v>0</v>
      </c>
      <c r="H580" s="563">
        <f t="shared" si="323"/>
        <v>3</v>
      </c>
      <c r="I580" s="563">
        <f t="shared" si="323"/>
        <v>1</v>
      </c>
      <c r="J580" s="563" t="str">
        <f t="shared" si="323"/>
        <v>km</v>
      </c>
      <c r="K580" s="563">
        <f t="shared" si="324"/>
        <v>1.2356787048567873E-2</v>
      </c>
      <c r="L580" s="565">
        <f t="shared" si="325"/>
        <v>0</v>
      </c>
    </row>
    <row r="581" spans="1:12" x14ac:dyDescent="0.25">
      <c r="A581" s="562"/>
      <c r="B581" s="563"/>
      <c r="C581" s="563"/>
      <c r="D581" s="563" t="str">
        <f t="shared" si="326"/>
        <v>Spillway</v>
      </c>
      <c r="E581" s="563" t="str">
        <f>AHSP!C715</f>
        <v>set</v>
      </c>
      <c r="F581" s="563">
        <f>AHSP!D715</f>
        <v>4.2275062266500631E-3</v>
      </c>
      <c r="G581" s="563">
        <f>AHSP!E715</f>
        <v>0</v>
      </c>
      <c r="H581" s="563">
        <f t="shared" si="323"/>
        <v>3</v>
      </c>
      <c r="I581" s="563">
        <f t="shared" si="323"/>
        <v>1</v>
      </c>
      <c r="J581" s="563" t="str">
        <f t="shared" si="323"/>
        <v>UNIT</v>
      </c>
      <c r="K581" s="563">
        <f t="shared" si="324"/>
        <v>1.268251867995019E-2</v>
      </c>
      <c r="L581" s="565">
        <f t="shared" si="325"/>
        <v>0</v>
      </c>
    </row>
    <row r="582" spans="1:12" x14ac:dyDescent="0.25">
      <c r="A582" s="562"/>
      <c r="B582" s="563"/>
      <c r="C582" s="563"/>
      <c r="D582" s="563" t="str">
        <f t="shared" si="326"/>
        <v>Appron</v>
      </c>
      <c r="E582" s="563" t="str">
        <f>AHSP!C732</f>
        <v>set</v>
      </c>
      <c r="F582" s="563">
        <f>AHSP!D732</f>
        <v>0</v>
      </c>
      <c r="G582" s="563">
        <f>AHSP!E732</f>
        <v>0</v>
      </c>
      <c r="H582" s="563">
        <f t="shared" si="323"/>
        <v>3</v>
      </c>
      <c r="I582" s="563">
        <f t="shared" si="323"/>
        <v>0</v>
      </c>
      <c r="J582" s="563" t="str">
        <f t="shared" si="323"/>
        <v>UNIT</v>
      </c>
      <c r="K582" s="563">
        <f t="shared" si="324"/>
        <v>0</v>
      </c>
      <c r="L582" s="565">
        <f t="shared" si="325"/>
        <v>0</v>
      </c>
    </row>
    <row r="583" spans="1:12" x14ac:dyDescent="0.25">
      <c r="A583" s="562"/>
      <c r="B583" s="563"/>
      <c r="C583" s="563"/>
      <c r="D583" s="563" t="str">
        <f t="shared" si="326"/>
        <v>Bukit Tumpuan</v>
      </c>
      <c r="E583" s="563" t="str">
        <f>AHSP!C749</f>
        <v>set</v>
      </c>
      <c r="F583" s="563">
        <f>AHSP!D749</f>
        <v>2.5705479452054793E-3</v>
      </c>
      <c r="G583" s="563">
        <f>AHSP!E749</f>
        <v>0</v>
      </c>
      <c r="H583" s="563">
        <f t="shared" si="323"/>
        <v>3</v>
      </c>
      <c r="I583" s="563">
        <f t="shared" si="323"/>
        <v>1</v>
      </c>
      <c r="J583" s="563" t="str">
        <f t="shared" si="323"/>
        <v>UNIT</v>
      </c>
      <c r="K583" s="563">
        <f t="shared" si="324"/>
        <v>7.7116438356164378E-3</v>
      </c>
      <c r="L583" s="565">
        <f t="shared" si="325"/>
        <v>0</v>
      </c>
    </row>
    <row r="584" spans="1:12" x14ac:dyDescent="0.25">
      <c r="A584" s="562"/>
      <c r="B584" s="563"/>
      <c r="C584" s="563"/>
      <c r="D584" s="563" t="str">
        <f t="shared" si="326"/>
        <v>Daerah hilir</v>
      </c>
      <c r="E584" s="563" t="str">
        <f>AHSP!C766</f>
        <v>set</v>
      </c>
      <c r="F584" s="563">
        <f>AHSP!D766</f>
        <v>7.2260273972602745E-3</v>
      </c>
      <c r="G584" s="563">
        <f>AHSP!E766</f>
        <v>0</v>
      </c>
      <c r="H584" s="563">
        <f t="shared" si="323"/>
        <v>3</v>
      </c>
      <c r="I584" s="563">
        <f t="shared" si="323"/>
        <v>1</v>
      </c>
      <c r="J584" s="563" t="str">
        <f t="shared" si="323"/>
        <v>UNIT</v>
      </c>
      <c r="K584" s="563">
        <f t="shared" si="324"/>
        <v>2.1678082191780822E-2</v>
      </c>
      <c r="L584" s="565">
        <f t="shared" si="325"/>
        <v>0</v>
      </c>
    </row>
    <row r="585" spans="1:12" x14ac:dyDescent="0.25">
      <c r="A585" s="562"/>
      <c r="B585" s="563"/>
      <c r="C585" s="563"/>
      <c r="D585" s="563" t="str">
        <f t="shared" si="326"/>
        <v>Terowongan Pengelak</v>
      </c>
      <c r="E585" s="563" t="str">
        <f>AHSP!C783</f>
        <v>set</v>
      </c>
      <c r="F585" s="563">
        <f>AHSP!D783</f>
        <v>0</v>
      </c>
      <c r="G585" s="563">
        <f>AHSP!E783</f>
        <v>0</v>
      </c>
      <c r="H585" s="563">
        <f t="shared" si="323"/>
        <v>3</v>
      </c>
      <c r="I585" s="563">
        <f t="shared" si="323"/>
        <v>1</v>
      </c>
      <c r="J585" s="563" t="str">
        <f t="shared" si="323"/>
        <v>UNIT</v>
      </c>
      <c r="K585" s="563">
        <f t="shared" si="324"/>
        <v>0</v>
      </c>
      <c r="L585" s="565">
        <f t="shared" si="325"/>
        <v>0</v>
      </c>
    </row>
    <row r="586" spans="1:12" x14ac:dyDescent="0.25">
      <c r="A586" s="562"/>
      <c r="B586" s="563"/>
      <c r="C586" s="563"/>
      <c r="D586" s="563" t="str">
        <f t="shared" si="326"/>
        <v>Waduk</v>
      </c>
      <c r="E586" s="563" t="str">
        <f>AHSP!C869</f>
        <v>set</v>
      </c>
      <c r="F586" s="563">
        <f>AHSP!D869</f>
        <v>6.3224446786090631E-5</v>
      </c>
      <c r="G586" s="563">
        <f>AHSP!E869</f>
        <v>0</v>
      </c>
      <c r="H586" s="563">
        <f t="shared" si="323"/>
        <v>3</v>
      </c>
      <c r="I586" s="563">
        <f t="shared" si="323"/>
        <v>20</v>
      </c>
      <c r="J586" s="563" t="str">
        <f t="shared" si="323"/>
        <v>km</v>
      </c>
      <c r="K586" s="563">
        <f t="shared" si="324"/>
        <v>3.7934668071654379E-3</v>
      </c>
      <c r="L586" s="565">
        <f t="shared" si="325"/>
        <v>0</v>
      </c>
    </row>
    <row r="587" spans="1:12" x14ac:dyDescent="0.25">
      <c r="A587" s="562"/>
      <c r="B587" s="563"/>
      <c r="C587" s="563"/>
      <c r="D587" s="563" t="str">
        <f t="shared" si="326"/>
        <v>Green Belt</v>
      </c>
      <c r="E587" s="563" t="str">
        <f>AHSP!C800</f>
        <v>set</v>
      </c>
      <c r="F587" s="563">
        <f>AHSP!D800</f>
        <v>5.3082191780821917E-3</v>
      </c>
      <c r="G587" s="563">
        <f>AHSP!E800</f>
        <v>0</v>
      </c>
      <c r="H587" s="563">
        <f t="shared" si="323"/>
        <v>3</v>
      </c>
      <c r="I587" s="563">
        <f t="shared" si="323"/>
        <v>5</v>
      </c>
      <c r="J587" s="563" t="str">
        <f t="shared" si="323"/>
        <v>UNIT</v>
      </c>
      <c r="K587" s="563">
        <f t="shared" si="324"/>
        <v>7.9623287671232876E-2</v>
      </c>
      <c r="L587" s="565">
        <f t="shared" si="325"/>
        <v>0</v>
      </c>
    </row>
    <row r="588" spans="1:12" x14ac:dyDescent="0.25">
      <c r="A588" s="562"/>
      <c r="B588" s="563"/>
      <c r="C588" s="563"/>
      <c r="D588" s="563" t="str">
        <f t="shared" si="326"/>
        <v>DPS</v>
      </c>
      <c r="E588" s="563" t="str">
        <f>AHSP!C817</f>
        <v>set</v>
      </c>
      <c r="F588" s="563">
        <f>AHSP!D817</f>
        <v>0</v>
      </c>
      <c r="G588" s="563">
        <f>AHSP!E817</f>
        <v>0</v>
      </c>
      <c r="H588" s="563">
        <f t="shared" si="323"/>
        <v>2</v>
      </c>
      <c r="I588" s="563">
        <f t="shared" si="323"/>
        <v>2</v>
      </c>
      <c r="J588" s="563" t="str">
        <f t="shared" si="323"/>
        <v>UNIT</v>
      </c>
      <c r="K588" s="563">
        <f t="shared" si="324"/>
        <v>0</v>
      </c>
      <c r="L588" s="565">
        <f t="shared" si="325"/>
        <v>0</v>
      </c>
    </row>
    <row r="589" spans="1:12" x14ac:dyDescent="0.25">
      <c r="A589" s="562"/>
      <c r="B589" s="563"/>
      <c r="C589" s="563"/>
      <c r="D589" s="563" t="str">
        <f t="shared" si="326"/>
        <v>Jalan Akses</v>
      </c>
      <c r="E589" s="563" t="str">
        <f>AHSP!C834</f>
        <v>set</v>
      </c>
      <c r="F589" s="563">
        <f>AHSP!D834</f>
        <v>1.2328767123287671E-2</v>
      </c>
      <c r="G589" s="563">
        <f>AHSP!E834</f>
        <v>0</v>
      </c>
      <c r="H589" s="563">
        <f t="shared" si="323"/>
        <v>2</v>
      </c>
      <c r="I589" s="563">
        <f t="shared" si="323"/>
        <v>0.6</v>
      </c>
      <c r="J589" s="563" t="str">
        <f t="shared" si="323"/>
        <v>UNIT</v>
      </c>
      <c r="K589" s="563">
        <f t="shared" si="324"/>
        <v>1.4794520547945205E-2</v>
      </c>
      <c r="L589" s="565">
        <f t="shared" si="325"/>
        <v>0</v>
      </c>
    </row>
    <row r="590" spans="1:12" x14ac:dyDescent="0.25">
      <c r="A590" s="562"/>
      <c r="B590" s="563"/>
      <c r="C590" s="563"/>
      <c r="D590" s="563" t="str">
        <f t="shared" si="326"/>
        <v>Gedung Kantor</v>
      </c>
      <c r="E590" s="563" t="str">
        <f>AHSP!C851</f>
        <v>set</v>
      </c>
      <c r="F590" s="563">
        <f>AHSP!D851</f>
        <v>2.4543378995433786E-3</v>
      </c>
      <c r="G590" s="563">
        <f>AHSP!E851</f>
        <v>0</v>
      </c>
      <c r="H590" s="563">
        <f t="shared" si="323"/>
        <v>1</v>
      </c>
      <c r="I590" s="563">
        <f t="shared" si="323"/>
        <v>1</v>
      </c>
      <c r="J590" s="563" t="str">
        <f t="shared" si="323"/>
        <v>UNIT</v>
      </c>
      <c r="K590" s="563">
        <f t="shared" si="324"/>
        <v>2.4543378995433786E-3</v>
      </c>
      <c r="L590" s="565">
        <f t="shared" si="325"/>
        <v>0</v>
      </c>
    </row>
    <row r="591" spans="1:12" x14ac:dyDescent="0.25">
      <c r="A591" s="562"/>
      <c r="B591" s="563"/>
      <c r="C591" s="563"/>
      <c r="D591" s="563"/>
      <c r="E591" s="563"/>
      <c r="F591" s="563"/>
      <c r="G591" s="563"/>
      <c r="H591" s="563"/>
      <c r="I591" s="563"/>
      <c r="J591" s="563"/>
      <c r="K591" s="563"/>
      <c r="L591" s="565"/>
    </row>
    <row r="592" spans="1:12" x14ac:dyDescent="0.25">
      <c r="A592" s="562"/>
      <c r="B592" s="563"/>
      <c r="C592" s="563" t="str">
        <f>C435</f>
        <v>Pembacaan Instrumen</v>
      </c>
      <c r="D592" s="563" t="str">
        <f>D435</f>
        <v>Elevasi Muka Air</v>
      </c>
      <c r="E592" s="563" t="str">
        <f>AHSP!C906</f>
        <v>set</v>
      </c>
      <c r="F592" s="563">
        <f>AHSP!D906</f>
        <v>1.6695205479452056E-2</v>
      </c>
      <c r="G592" s="563">
        <f>AHSP!E906</f>
        <v>0</v>
      </c>
      <c r="H592" s="563">
        <f t="shared" ref="H592:J598" si="327">H435</f>
        <v>2</v>
      </c>
      <c r="I592" s="563">
        <f t="shared" si="327"/>
        <v>1</v>
      </c>
      <c r="J592" s="563" t="str">
        <f t="shared" si="327"/>
        <v>UNIT</v>
      </c>
      <c r="K592" s="584">
        <f t="shared" ref="K592:K598" si="328">I592*H592*F592</f>
        <v>3.3390410958904111E-2</v>
      </c>
      <c r="L592" s="565">
        <f t="shared" ref="L592:L598" si="329">G592*I592*F592*H592</f>
        <v>0</v>
      </c>
    </row>
    <row r="593" spans="1:14" x14ac:dyDescent="0.25">
      <c r="A593" s="562"/>
      <c r="B593" s="563"/>
      <c r="C593" s="563"/>
      <c r="D593" s="563" t="str">
        <f t="shared" ref="D593:D598" si="330">D436</f>
        <v>Tekanan Pori</v>
      </c>
      <c r="E593" s="563" t="str">
        <f>AHSP!C924</f>
        <v>set</v>
      </c>
      <c r="F593" s="563">
        <f>AHSP!D924</f>
        <v>2.0999999999999998E-2</v>
      </c>
      <c r="G593" s="563">
        <f>AHSP!E924</f>
        <v>0</v>
      </c>
      <c r="H593" s="563">
        <f t="shared" si="327"/>
        <v>2</v>
      </c>
      <c r="I593" s="563">
        <f t="shared" si="327"/>
        <v>1</v>
      </c>
      <c r="J593" s="563" t="str">
        <f t="shared" si="327"/>
        <v>UNIT</v>
      </c>
      <c r="K593" s="584">
        <f t="shared" si="328"/>
        <v>4.1999999999999996E-2</v>
      </c>
      <c r="L593" s="565">
        <f t="shared" si="329"/>
        <v>0</v>
      </c>
    </row>
    <row r="594" spans="1:14" x14ac:dyDescent="0.25">
      <c r="A594" s="562"/>
      <c r="B594" s="563"/>
      <c r="C594" s="563"/>
      <c r="D594" s="563" t="str">
        <f t="shared" si="330"/>
        <v>Muka Air Tanah</v>
      </c>
      <c r="E594" s="563" t="str">
        <f>AHSP!C942</f>
        <v>set</v>
      </c>
      <c r="F594" s="563">
        <f>AHSP!D942</f>
        <v>2.1027397260273972E-2</v>
      </c>
      <c r="G594" s="563">
        <f>AHSP!E942</f>
        <v>0</v>
      </c>
      <c r="H594" s="563">
        <f t="shared" si="327"/>
        <v>2</v>
      </c>
      <c r="I594" s="563">
        <f t="shared" si="327"/>
        <v>1</v>
      </c>
      <c r="J594" s="563" t="str">
        <f t="shared" si="327"/>
        <v>UNIT</v>
      </c>
      <c r="K594" s="584">
        <f t="shared" si="328"/>
        <v>4.2054794520547945E-2</v>
      </c>
      <c r="L594" s="565">
        <f t="shared" si="329"/>
        <v>0</v>
      </c>
    </row>
    <row r="595" spans="1:14" x14ac:dyDescent="0.25">
      <c r="A595" s="562"/>
      <c r="B595" s="563"/>
      <c r="C595" s="563"/>
      <c r="D595" s="563" t="str">
        <f t="shared" si="330"/>
        <v>Rembesan</v>
      </c>
      <c r="E595" s="563" t="str">
        <f>AHSP!C960</f>
        <v>set</v>
      </c>
      <c r="F595" s="563">
        <f>AHSP!D960</f>
        <v>2.7783105022831048E-2</v>
      </c>
      <c r="G595" s="563">
        <f>AHSP!E960</f>
        <v>0</v>
      </c>
      <c r="H595" s="563">
        <f t="shared" si="327"/>
        <v>2</v>
      </c>
      <c r="I595" s="563">
        <f t="shared" si="327"/>
        <v>2</v>
      </c>
      <c r="J595" s="563" t="str">
        <f t="shared" si="327"/>
        <v>UNIT</v>
      </c>
      <c r="K595" s="584">
        <f t="shared" si="328"/>
        <v>0.11113242009132419</v>
      </c>
      <c r="L595" s="565">
        <f t="shared" si="329"/>
        <v>0</v>
      </c>
    </row>
    <row r="596" spans="1:14" x14ac:dyDescent="0.25">
      <c r="A596" s="562"/>
      <c r="B596" s="563"/>
      <c r="C596" s="563"/>
      <c r="D596" s="563" t="str">
        <f t="shared" si="330"/>
        <v>Deformasi Internal</v>
      </c>
      <c r="E596" s="563" t="str">
        <f>AHSP!C978</f>
        <v>set</v>
      </c>
      <c r="F596" s="563">
        <f>AHSP!D978</f>
        <v>1.048087899543379E-2</v>
      </c>
      <c r="G596" s="563">
        <f>AHSP!E978</f>
        <v>0</v>
      </c>
      <c r="H596" s="563">
        <f t="shared" si="327"/>
        <v>2</v>
      </c>
      <c r="I596" s="563">
        <f t="shared" si="327"/>
        <v>2</v>
      </c>
      <c r="J596" s="563" t="str">
        <f t="shared" si="327"/>
        <v>UNIT</v>
      </c>
      <c r="K596" s="584">
        <f t="shared" si="328"/>
        <v>4.192351598173516E-2</v>
      </c>
      <c r="L596" s="565">
        <f t="shared" si="329"/>
        <v>0</v>
      </c>
    </row>
    <row r="597" spans="1:14" x14ac:dyDescent="0.25">
      <c r="A597" s="562"/>
      <c r="B597" s="563"/>
      <c r="C597" s="563"/>
      <c r="D597" s="563" t="str">
        <f t="shared" si="330"/>
        <v>Deformasi External</v>
      </c>
      <c r="E597" s="563" t="str">
        <f>AHSP!C996</f>
        <v>set</v>
      </c>
      <c r="F597" s="563">
        <f>AHSP!D996</f>
        <v>1.0562214611872145E-2</v>
      </c>
      <c r="G597" s="563">
        <f>AHSP!E996</f>
        <v>0</v>
      </c>
      <c r="H597" s="563">
        <f t="shared" si="327"/>
        <v>2</v>
      </c>
      <c r="I597" s="563">
        <f t="shared" si="327"/>
        <v>2</v>
      </c>
      <c r="J597" s="563" t="str">
        <f t="shared" si="327"/>
        <v>UNIT</v>
      </c>
      <c r="K597" s="584">
        <f t="shared" si="328"/>
        <v>4.2248858447488581E-2</v>
      </c>
      <c r="L597" s="565">
        <f t="shared" si="329"/>
        <v>0</v>
      </c>
    </row>
    <row r="598" spans="1:14" x14ac:dyDescent="0.25">
      <c r="A598" s="562"/>
      <c r="B598" s="563"/>
      <c r="C598" s="563"/>
      <c r="D598" s="563" t="str">
        <f t="shared" si="330"/>
        <v>Kegempaan</v>
      </c>
      <c r="E598" s="563" t="str">
        <f>AHSP!C1014</f>
        <v>set</v>
      </c>
      <c r="F598" s="563">
        <f>AHSP!D1014</f>
        <v>6.3424657534246573E-2</v>
      </c>
      <c r="G598" s="563">
        <f>AHSP!E1014</f>
        <v>0</v>
      </c>
      <c r="H598" s="563">
        <f t="shared" si="327"/>
        <v>0</v>
      </c>
      <c r="I598" s="563">
        <f t="shared" si="327"/>
        <v>0</v>
      </c>
      <c r="J598" s="563" t="str">
        <f t="shared" si="327"/>
        <v>UNIT</v>
      </c>
      <c r="K598" s="584">
        <f t="shared" si="328"/>
        <v>0</v>
      </c>
      <c r="L598" s="565">
        <f t="shared" si="329"/>
        <v>0</v>
      </c>
    </row>
    <row r="599" spans="1:14" x14ac:dyDescent="0.25">
      <c r="A599" s="562"/>
      <c r="B599" s="563"/>
      <c r="C599" s="563" t="str">
        <f>AHSP!B1018</f>
        <v>Pengujian kualitas air</v>
      </c>
      <c r="D599" s="563"/>
      <c r="E599" s="563" t="str">
        <f>AHSP!C1030</f>
        <v>set</v>
      </c>
      <c r="F599" s="563">
        <f>AHSP!D1030</f>
        <v>1.3698630136986301E-3</v>
      </c>
      <c r="G599" s="563">
        <f>AHSP!E1030</f>
        <v>0</v>
      </c>
      <c r="H599" s="563">
        <f>'OP TAHUNAN'!S172</f>
        <v>2</v>
      </c>
      <c r="I599" s="563">
        <f>'OP TAHUNAN'!T172</f>
        <v>20</v>
      </c>
      <c r="J599" s="563" t="str">
        <f>'OP TAHUNAN'!U172</f>
        <v>km</v>
      </c>
      <c r="K599" s="584">
        <f t="shared" ref="K599" si="331">I599*H599*F599</f>
        <v>5.4794520547945202E-2</v>
      </c>
      <c r="L599" s="565">
        <f t="shared" ref="L599" si="332">G599*I599*F599*H599</f>
        <v>0</v>
      </c>
    </row>
    <row r="600" spans="1:14" x14ac:dyDescent="0.25">
      <c r="A600" s="562"/>
      <c r="B600" s="563"/>
      <c r="C600" s="563"/>
      <c r="D600" s="563"/>
      <c r="E600" s="563"/>
      <c r="F600" s="563"/>
      <c r="G600" s="563"/>
      <c r="H600" s="563"/>
      <c r="I600" s="563"/>
      <c r="J600" s="563"/>
      <c r="K600" s="563"/>
      <c r="L600" s="565"/>
    </row>
    <row r="601" spans="1:14" x14ac:dyDescent="0.25">
      <c r="A601" s="573"/>
      <c r="B601" s="574"/>
      <c r="C601" s="574"/>
      <c r="D601" s="574"/>
      <c r="E601" s="574"/>
      <c r="F601" s="574"/>
      <c r="G601" s="574"/>
      <c r="H601" s="574"/>
      <c r="I601" s="574"/>
      <c r="J601" s="574"/>
      <c r="K601" s="574">
        <f>SUM(K602:K604)</f>
        <v>336</v>
      </c>
      <c r="L601" s="577"/>
      <c r="N601" s="561"/>
    </row>
    <row r="602" spans="1:14" x14ac:dyDescent="0.25">
      <c r="A602" s="562">
        <v>8</v>
      </c>
      <c r="B602" s="563" t="s">
        <v>628</v>
      </c>
      <c r="C602" s="563" t="str">
        <f>AHSP!B211</f>
        <v>Rapat Internal</v>
      </c>
      <c r="D602" s="563"/>
      <c r="E602" s="563" t="str">
        <f>AHSP!C218</f>
        <v>Buah</v>
      </c>
      <c r="F602" s="563">
        <f>AHSP!D218</f>
        <v>8</v>
      </c>
      <c r="G602" s="563">
        <f>AHSP!E218</f>
        <v>15000</v>
      </c>
      <c r="H602" s="563">
        <f>'OP TAHUNAN'!S26</f>
        <v>12</v>
      </c>
      <c r="I602" s="563">
        <f>'OP TAHUNAN'!T26</f>
        <v>1</v>
      </c>
      <c r="J602" s="563" t="str">
        <f>'OP TAHUNAN'!U26</f>
        <v>Kali</v>
      </c>
      <c r="K602" s="596">
        <f t="shared" ref="K602" si="333">I602*H602*F602</f>
        <v>96</v>
      </c>
      <c r="L602" s="565">
        <f t="shared" ref="L602" si="334">G602*I602*F602*H602</f>
        <v>1440000</v>
      </c>
    </row>
    <row r="603" spans="1:14" x14ac:dyDescent="0.25">
      <c r="A603" s="562"/>
      <c r="B603" s="563"/>
      <c r="C603" s="563" t="str">
        <f>C12</f>
        <v>Sosialisasi ROTW</v>
      </c>
      <c r="D603" s="563"/>
      <c r="E603" s="563" t="str">
        <f>AHSP!C32</f>
        <v>buah</v>
      </c>
      <c r="F603" s="563">
        <f>AHSP!D32</f>
        <v>10</v>
      </c>
      <c r="G603" s="563">
        <f>AHSP!E32</f>
        <v>15000</v>
      </c>
      <c r="H603" s="563">
        <f>H12</f>
        <v>12</v>
      </c>
      <c r="I603" s="563">
        <f>I12</f>
        <v>1</v>
      </c>
      <c r="J603" s="563" t="str">
        <f>J12</f>
        <v>Kali</v>
      </c>
      <c r="K603" s="596">
        <f>I603*H603*F603</f>
        <v>120</v>
      </c>
      <c r="L603" s="565">
        <f>G603*I603*F603*H603</f>
        <v>1800000</v>
      </c>
    </row>
    <row r="604" spans="1:14" x14ac:dyDescent="0.25">
      <c r="A604" s="571"/>
      <c r="B604" s="572"/>
      <c r="C604" s="563" t="str">
        <f>Asumsi!C59</f>
        <v>Evaluasi ROTW</v>
      </c>
      <c r="D604" s="572"/>
      <c r="E604" s="572" t="str">
        <f>AHSP!C46</f>
        <v>buah</v>
      </c>
      <c r="F604" s="572">
        <f>AHSP!D46</f>
        <v>10</v>
      </c>
      <c r="G604" s="572">
        <f>AHSP!E46</f>
        <v>15000</v>
      </c>
      <c r="H604" s="563">
        <f>'OP TAHUNAN'!S11</f>
        <v>12</v>
      </c>
      <c r="I604" s="563">
        <f>'OP TAHUNAN'!T11</f>
        <v>1</v>
      </c>
      <c r="J604" s="563" t="str">
        <f>'OP TAHUNAN'!U11</f>
        <v>Kali</v>
      </c>
      <c r="K604" s="597">
        <f t="shared" ref="K604" si="335">I604*H604*F604</f>
        <v>120</v>
      </c>
      <c r="L604" s="579">
        <f t="shared" ref="L604" si="336">G604*I604*F604*H604</f>
        <v>1800000</v>
      </c>
    </row>
    <row r="605" spans="1:14" x14ac:dyDescent="0.25">
      <c r="A605" s="573"/>
      <c r="B605" s="574"/>
      <c r="C605" s="574"/>
      <c r="D605" s="574"/>
      <c r="E605" s="574"/>
      <c r="F605" s="574"/>
      <c r="G605" s="574"/>
      <c r="H605" s="574"/>
      <c r="I605" s="574"/>
      <c r="J605" s="574"/>
      <c r="K605" s="576">
        <f>SUM(K606:K613)</f>
        <v>0</v>
      </c>
      <c r="L605" s="577"/>
      <c r="N605" s="561"/>
    </row>
    <row r="606" spans="1:14" x14ac:dyDescent="0.25">
      <c r="A606" s="562">
        <v>9</v>
      </c>
      <c r="B606" s="563" t="s">
        <v>236</v>
      </c>
      <c r="C606" s="563" t="str">
        <f>C472</f>
        <v>Babat Rumput</v>
      </c>
      <c r="D606" s="563" t="str">
        <f>D472</f>
        <v>Puncak Bendungan</v>
      </c>
      <c r="E606" s="563" t="str">
        <f>AHSP!C301</f>
        <v>Buah</v>
      </c>
      <c r="F606" s="563">
        <f>AHSP!D301</f>
        <v>0</v>
      </c>
      <c r="G606" s="563">
        <f>AHSP!E301</f>
        <v>300000</v>
      </c>
      <c r="H606" s="563">
        <f t="shared" ref="H606:J613" si="337">H472</f>
        <v>12</v>
      </c>
      <c r="I606" s="563">
        <f t="shared" si="337"/>
        <v>100</v>
      </c>
      <c r="J606" s="563" t="str">
        <f t="shared" si="337"/>
        <v>m2</v>
      </c>
      <c r="K606" s="563">
        <f t="shared" ref="K606:K613" si="338">I606*H606*F606</f>
        <v>0</v>
      </c>
      <c r="L606" s="565">
        <f t="shared" ref="L606:L613" si="339">G606*I606*F606*H606</f>
        <v>0</v>
      </c>
    </row>
    <row r="607" spans="1:14" x14ac:dyDescent="0.25">
      <c r="A607" s="562"/>
      <c r="B607" s="563"/>
      <c r="C607" s="563"/>
      <c r="D607" s="563" t="str">
        <f t="shared" ref="D607:D613" si="340">D473</f>
        <v>Lereng Hilir</v>
      </c>
      <c r="E607" s="563" t="str">
        <f>E606</f>
        <v>Buah</v>
      </c>
      <c r="F607" s="563">
        <f t="shared" ref="F607:G607" si="341">F606</f>
        <v>0</v>
      </c>
      <c r="G607" s="563">
        <f t="shared" si="341"/>
        <v>300000</v>
      </c>
      <c r="H607" s="563">
        <f t="shared" si="337"/>
        <v>12</v>
      </c>
      <c r="I607" s="563">
        <f t="shared" si="337"/>
        <v>100</v>
      </c>
      <c r="J607" s="563" t="str">
        <f t="shared" si="337"/>
        <v>m2</v>
      </c>
      <c r="K607" s="563">
        <f t="shared" si="338"/>
        <v>0</v>
      </c>
      <c r="L607" s="565">
        <f t="shared" si="339"/>
        <v>0</v>
      </c>
    </row>
    <row r="608" spans="1:14" x14ac:dyDescent="0.25">
      <c r="A608" s="562"/>
      <c r="B608" s="563"/>
      <c r="C608" s="563"/>
      <c r="D608" s="563" t="str">
        <f t="shared" si="340"/>
        <v>Puncak Bendungan</v>
      </c>
      <c r="E608" s="563" t="str">
        <f t="shared" ref="E608:E613" si="342">E607</f>
        <v>Buah</v>
      </c>
      <c r="F608" s="563">
        <f t="shared" ref="F608:F613" si="343">F607</f>
        <v>0</v>
      </c>
      <c r="G608" s="563">
        <f t="shared" ref="G608:G613" si="344">G607</f>
        <v>300000</v>
      </c>
      <c r="H608" s="563">
        <f t="shared" si="337"/>
        <v>12</v>
      </c>
      <c r="I608" s="563">
        <f t="shared" si="337"/>
        <v>100</v>
      </c>
      <c r="J608" s="563" t="str">
        <f t="shared" si="337"/>
        <v>m2</v>
      </c>
      <c r="K608" s="563">
        <f t="shared" si="338"/>
        <v>0</v>
      </c>
      <c r="L608" s="565">
        <f t="shared" si="339"/>
        <v>0</v>
      </c>
    </row>
    <row r="609" spans="1:14" x14ac:dyDescent="0.25">
      <c r="A609" s="562"/>
      <c r="B609" s="563"/>
      <c r="C609" s="563"/>
      <c r="D609" s="563" t="str">
        <f t="shared" si="340"/>
        <v>Lereng Hilir</v>
      </c>
      <c r="E609" s="563" t="str">
        <f t="shared" si="342"/>
        <v>Buah</v>
      </c>
      <c r="F609" s="563">
        <f t="shared" si="343"/>
        <v>0</v>
      </c>
      <c r="G609" s="563">
        <f t="shared" si="344"/>
        <v>300000</v>
      </c>
      <c r="H609" s="563">
        <f t="shared" si="337"/>
        <v>12</v>
      </c>
      <c r="I609" s="563">
        <f t="shared" si="337"/>
        <v>100</v>
      </c>
      <c r="J609" s="563" t="str">
        <f t="shared" si="337"/>
        <v>m2</v>
      </c>
      <c r="K609" s="563">
        <f t="shared" si="338"/>
        <v>0</v>
      </c>
      <c r="L609" s="565">
        <f t="shared" si="339"/>
        <v>0</v>
      </c>
    </row>
    <row r="610" spans="1:14" x14ac:dyDescent="0.25">
      <c r="A610" s="562"/>
      <c r="B610" s="563"/>
      <c r="C610" s="563"/>
      <c r="D610" s="563" t="str">
        <f t="shared" si="340"/>
        <v>Bukit Tumpuan</v>
      </c>
      <c r="E610" s="563" t="str">
        <f t="shared" si="342"/>
        <v>Buah</v>
      </c>
      <c r="F610" s="563">
        <f t="shared" si="343"/>
        <v>0</v>
      </c>
      <c r="G610" s="563">
        <f t="shared" si="344"/>
        <v>300000</v>
      </c>
      <c r="H610" s="563">
        <f t="shared" si="337"/>
        <v>12</v>
      </c>
      <c r="I610" s="563">
        <f t="shared" si="337"/>
        <v>100</v>
      </c>
      <c r="J610" s="563" t="str">
        <f t="shared" si="337"/>
        <v>m2</v>
      </c>
      <c r="K610" s="563">
        <f t="shared" si="338"/>
        <v>0</v>
      </c>
      <c r="L610" s="565">
        <f t="shared" si="339"/>
        <v>0</v>
      </c>
    </row>
    <row r="611" spans="1:14" x14ac:dyDescent="0.25">
      <c r="A611" s="562"/>
      <c r="B611" s="563"/>
      <c r="C611" s="563"/>
      <c r="D611" s="563" t="str">
        <f t="shared" si="340"/>
        <v>Daerah hilir</v>
      </c>
      <c r="E611" s="563" t="str">
        <f t="shared" si="342"/>
        <v>Buah</v>
      </c>
      <c r="F611" s="563">
        <f t="shared" si="343"/>
        <v>0</v>
      </c>
      <c r="G611" s="563">
        <f t="shared" si="344"/>
        <v>300000</v>
      </c>
      <c r="H611" s="563">
        <f t="shared" si="337"/>
        <v>12</v>
      </c>
      <c r="I611" s="563">
        <f t="shared" si="337"/>
        <v>150</v>
      </c>
      <c r="J611" s="563" t="str">
        <f t="shared" si="337"/>
        <v>m2</v>
      </c>
      <c r="K611" s="563">
        <f t="shared" si="338"/>
        <v>0</v>
      </c>
      <c r="L611" s="565">
        <f t="shared" si="339"/>
        <v>0</v>
      </c>
    </row>
    <row r="612" spans="1:14" x14ac:dyDescent="0.25">
      <c r="A612" s="562"/>
      <c r="B612" s="563"/>
      <c r="C612" s="563"/>
      <c r="D612" s="563" t="str">
        <f t="shared" si="340"/>
        <v>Jalan Akses</v>
      </c>
      <c r="E612" s="563" t="str">
        <f t="shared" si="342"/>
        <v>Buah</v>
      </c>
      <c r="F612" s="563">
        <f t="shared" si="343"/>
        <v>0</v>
      </c>
      <c r="G612" s="563">
        <f t="shared" si="344"/>
        <v>300000</v>
      </c>
      <c r="H612" s="563">
        <f t="shared" si="337"/>
        <v>12</v>
      </c>
      <c r="I612" s="563">
        <f t="shared" si="337"/>
        <v>595</v>
      </c>
      <c r="J612" s="563" t="str">
        <f t="shared" si="337"/>
        <v>m2</v>
      </c>
      <c r="K612" s="563">
        <f t="shared" si="338"/>
        <v>0</v>
      </c>
      <c r="L612" s="565">
        <f t="shared" si="339"/>
        <v>0</v>
      </c>
    </row>
    <row r="613" spans="1:14" x14ac:dyDescent="0.25">
      <c r="A613" s="562"/>
      <c r="B613" s="563"/>
      <c r="C613" s="563"/>
      <c r="D613" s="563" t="str">
        <f t="shared" si="340"/>
        <v>Drainase</v>
      </c>
      <c r="E613" s="563" t="str">
        <f t="shared" si="342"/>
        <v>Buah</v>
      </c>
      <c r="F613" s="563">
        <f t="shared" si="343"/>
        <v>0</v>
      </c>
      <c r="G613" s="563">
        <f t="shared" si="344"/>
        <v>300000</v>
      </c>
      <c r="H613" s="563">
        <f t="shared" si="337"/>
        <v>12</v>
      </c>
      <c r="I613" s="563">
        <f t="shared" si="337"/>
        <v>100</v>
      </c>
      <c r="J613" s="563" t="str">
        <f t="shared" si="337"/>
        <v>m2</v>
      </c>
      <c r="K613" s="563">
        <f t="shared" si="338"/>
        <v>0</v>
      </c>
      <c r="L613" s="565">
        <f t="shared" si="339"/>
        <v>0</v>
      </c>
    </row>
    <row r="614" spans="1:14" x14ac:dyDescent="0.25">
      <c r="A614" s="571"/>
      <c r="B614" s="572"/>
      <c r="C614" s="572"/>
      <c r="D614" s="572"/>
      <c r="E614" s="572"/>
      <c r="F614" s="572"/>
      <c r="G614" s="572"/>
      <c r="H614" s="572"/>
      <c r="I614" s="572"/>
      <c r="J614" s="572"/>
      <c r="K614" s="572"/>
      <c r="L614" s="579"/>
    </row>
    <row r="615" spans="1:14" x14ac:dyDescent="0.25">
      <c r="A615" s="562"/>
      <c r="B615" s="563"/>
      <c r="C615" s="563"/>
      <c r="D615" s="563"/>
      <c r="E615" s="563"/>
      <c r="F615" s="563"/>
      <c r="G615" s="563"/>
      <c r="H615" s="563"/>
      <c r="I615" s="563"/>
      <c r="J615" s="563"/>
      <c r="K615" s="581">
        <f>SUM(K616:K644)</f>
        <v>236.5</v>
      </c>
      <c r="L615" s="565"/>
      <c r="N615" s="561"/>
    </row>
    <row r="616" spans="1:14" x14ac:dyDescent="0.25">
      <c r="A616" s="562">
        <v>10</v>
      </c>
      <c r="B616" s="563" t="str">
        <f>AHSP!B334</f>
        <v>Menie Besi</v>
      </c>
      <c r="C616" s="563" t="str">
        <f>C309</f>
        <v>Pengecatan (Besi)</v>
      </c>
      <c r="D616" s="563" t="str">
        <f>D309</f>
        <v>Pagar Pengaman</v>
      </c>
      <c r="E616" s="563" t="str">
        <f>AHSP!C334</f>
        <v>kg</v>
      </c>
      <c r="F616" s="563">
        <f>AHSP!D334</f>
        <v>0.1</v>
      </c>
      <c r="G616" s="563">
        <f>AHSP!E334</f>
        <v>40000</v>
      </c>
      <c r="H616" s="563">
        <f t="shared" ref="H616:J644" si="345">H309</f>
        <v>1</v>
      </c>
      <c r="I616" s="563">
        <f t="shared" si="345"/>
        <v>595</v>
      </c>
      <c r="J616" s="563" t="str">
        <f t="shared" si="345"/>
        <v>m2</v>
      </c>
      <c r="K616" s="563">
        <f t="shared" ref="K616:K644" si="346">I616*H616*F616</f>
        <v>59.5</v>
      </c>
      <c r="L616" s="565">
        <f t="shared" ref="L616:L644" si="347">G616*I616*F616*H616</f>
        <v>2380000</v>
      </c>
    </row>
    <row r="617" spans="1:14" x14ac:dyDescent="0.25">
      <c r="A617" s="562"/>
      <c r="B617" s="563"/>
      <c r="C617" s="563"/>
      <c r="D617" s="563" t="str">
        <f t="shared" ref="D617:D644" si="348">D310</f>
        <v>Pagar Pengaman</v>
      </c>
      <c r="E617" s="563" t="str">
        <f>E616</f>
        <v>kg</v>
      </c>
      <c r="F617" s="563">
        <f t="shared" ref="F617:G632" si="349">F616</f>
        <v>0.1</v>
      </c>
      <c r="G617" s="563">
        <f t="shared" si="349"/>
        <v>40000</v>
      </c>
      <c r="H617" s="563">
        <f t="shared" si="345"/>
        <v>1</v>
      </c>
      <c r="I617" s="563">
        <f t="shared" si="345"/>
        <v>20</v>
      </c>
      <c r="J617" s="563" t="str">
        <f t="shared" si="345"/>
        <v>m2</v>
      </c>
      <c r="K617" s="563">
        <f t="shared" si="346"/>
        <v>2</v>
      </c>
      <c r="L617" s="565">
        <f t="shared" si="347"/>
        <v>80000</v>
      </c>
    </row>
    <row r="618" spans="1:14" x14ac:dyDescent="0.25">
      <c r="A618" s="562"/>
      <c r="B618" s="563"/>
      <c r="C618" s="563"/>
      <c r="D618" s="563" t="str">
        <f t="shared" si="348"/>
        <v>Pintu Intake</v>
      </c>
      <c r="E618" s="563" t="str">
        <f t="shared" ref="E618:E644" si="350">E617</f>
        <v>kg</v>
      </c>
      <c r="F618" s="563">
        <f t="shared" si="349"/>
        <v>0.1</v>
      </c>
      <c r="G618" s="563">
        <f t="shared" si="349"/>
        <v>40000</v>
      </c>
      <c r="H618" s="563">
        <f t="shared" si="345"/>
        <v>1</v>
      </c>
      <c r="I618" s="563">
        <f t="shared" si="345"/>
        <v>100</v>
      </c>
      <c r="J618" s="563" t="str">
        <f t="shared" si="345"/>
        <v>m2</v>
      </c>
      <c r="K618" s="563">
        <f t="shared" si="346"/>
        <v>10</v>
      </c>
      <c r="L618" s="565">
        <f t="shared" si="347"/>
        <v>400000</v>
      </c>
    </row>
    <row r="619" spans="1:14" x14ac:dyDescent="0.25">
      <c r="A619" s="562"/>
      <c r="B619" s="563"/>
      <c r="C619" s="563"/>
      <c r="D619" s="563" t="str">
        <f t="shared" si="348"/>
        <v>Genset/Mesin Penggerak</v>
      </c>
      <c r="E619" s="563" t="str">
        <f t="shared" si="350"/>
        <v>kg</v>
      </c>
      <c r="F619" s="563">
        <f t="shared" si="349"/>
        <v>0.1</v>
      </c>
      <c r="G619" s="563">
        <f t="shared" si="349"/>
        <v>40000</v>
      </c>
      <c r="H619" s="563">
        <f t="shared" si="345"/>
        <v>1</v>
      </c>
      <c r="I619" s="563">
        <f t="shared" si="345"/>
        <v>50</v>
      </c>
      <c r="J619" s="563" t="str">
        <f t="shared" si="345"/>
        <v>m2</v>
      </c>
      <c r="K619" s="563">
        <f t="shared" si="346"/>
        <v>5</v>
      </c>
      <c r="L619" s="565">
        <f t="shared" si="347"/>
        <v>200000</v>
      </c>
    </row>
    <row r="620" spans="1:14" x14ac:dyDescent="0.25">
      <c r="A620" s="562"/>
      <c r="B620" s="563"/>
      <c r="C620" s="563"/>
      <c r="D620" s="563" t="str">
        <f t="shared" si="348"/>
        <v>Atap/Bangunan Pelindung</v>
      </c>
      <c r="E620" s="563" t="str">
        <f t="shared" si="350"/>
        <v>kg</v>
      </c>
      <c r="F620" s="563">
        <f t="shared" si="349"/>
        <v>0.1</v>
      </c>
      <c r="G620" s="563">
        <f t="shared" si="349"/>
        <v>40000</v>
      </c>
      <c r="H620" s="563">
        <f t="shared" si="345"/>
        <v>1</v>
      </c>
      <c r="I620" s="563">
        <f t="shared" si="345"/>
        <v>50</v>
      </c>
      <c r="J620" s="563" t="str">
        <f t="shared" si="345"/>
        <v>m2</v>
      </c>
      <c r="K620" s="563">
        <f t="shared" si="346"/>
        <v>5</v>
      </c>
      <c r="L620" s="565">
        <f t="shared" si="347"/>
        <v>200000</v>
      </c>
    </row>
    <row r="621" spans="1:14" x14ac:dyDescent="0.25">
      <c r="A621" s="562"/>
      <c r="B621" s="563"/>
      <c r="C621" s="563"/>
      <c r="D621" s="563" t="str">
        <f t="shared" si="348"/>
        <v>Tangga Inspeksi</v>
      </c>
      <c r="E621" s="563" t="str">
        <f t="shared" si="350"/>
        <v>kg</v>
      </c>
      <c r="F621" s="563">
        <f t="shared" si="349"/>
        <v>0.1</v>
      </c>
      <c r="G621" s="563">
        <f t="shared" si="349"/>
        <v>40000</v>
      </c>
      <c r="H621" s="563">
        <f t="shared" si="345"/>
        <v>1</v>
      </c>
      <c r="I621" s="563">
        <f t="shared" si="345"/>
        <v>150</v>
      </c>
      <c r="J621" s="563" t="str">
        <f t="shared" si="345"/>
        <v>m2</v>
      </c>
      <c r="K621" s="563">
        <f t="shared" si="346"/>
        <v>15</v>
      </c>
      <c r="L621" s="565">
        <f t="shared" si="347"/>
        <v>600000</v>
      </c>
    </row>
    <row r="622" spans="1:14" x14ac:dyDescent="0.25">
      <c r="A622" s="562"/>
      <c r="B622" s="563"/>
      <c r="C622" s="563"/>
      <c r="D622" s="563" t="str">
        <f t="shared" si="348"/>
        <v>Jembatan Intake</v>
      </c>
      <c r="E622" s="563" t="str">
        <f t="shared" si="350"/>
        <v>kg</v>
      </c>
      <c r="F622" s="563">
        <f t="shared" si="349"/>
        <v>0.1</v>
      </c>
      <c r="G622" s="563">
        <f t="shared" si="349"/>
        <v>40000</v>
      </c>
      <c r="H622" s="563">
        <f t="shared" si="345"/>
        <v>1</v>
      </c>
      <c r="I622" s="563">
        <f t="shared" si="345"/>
        <v>30</v>
      </c>
      <c r="J622" s="563" t="str">
        <f t="shared" si="345"/>
        <v>m2</v>
      </c>
      <c r="K622" s="563">
        <f t="shared" si="346"/>
        <v>3</v>
      </c>
      <c r="L622" s="565">
        <f t="shared" si="347"/>
        <v>120000</v>
      </c>
    </row>
    <row r="623" spans="1:14" x14ac:dyDescent="0.25">
      <c r="A623" s="562"/>
      <c r="B623" s="563"/>
      <c r="C623" s="563"/>
      <c r="D623" s="563" t="str">
        <f t="shared" si="348"/>
        <v>Pagar Pengaman</v>
      </c>
      <c r="E623" s="563" t="str">
        <f t="shared" si="350"/>
        <v>kg</v>
      </c>
      <c r="F623" s="563">
        <f t="shared" si="349"/>
        <v>0.1</v>
      </c>
      <c r="G623" s="563">
        <f t="shared" si="349"/>
        <v>40000</v>
      </c>
      <c r="H623" s="563">
        <f t="shared" si="345"/>
        <v>1</v>
      </c>
      <c r="I623" s="563">
        <f t="shared" si="345"/>
        <v>100</v>
      </c>
      <c r="J623" s="563" t="str">
        <f t="shared" si="345"/>
        <v>m2</v>
      </c>
      <c r="K623" s="563">
        <f t="shared" si="346"/>
        <v>10</v>
      </c>
      <c r="L623" s="565">
        <f t="shared" si="347"/>
        <v>400000</v>
      </c>
    </row>
    <row r="624" spans="1:14" x14ac:dyDescent="0.25">
      <c r="A624" s="562"/>
      <c r="B624" s="563"/>
      <c r="C624" s="563"/>
      <c r="D624" s="563" t="str">
        <f t="shared" si="348"/>
        <v>Stoplog</v>
      </c>
      <c r="E624" s="563" t="str">
        <f t="shared" si="350"/>
        <v>kg</v>
      </c>
      <c r="F624" s="563">
        <f t="shared" si="349"/>
        <v>0.1</v>
      </c>
      <c r="G624" s="563">
        <f t="shared" si="349"/>
        <v>40000</v>
      </c>
      <c r="H624" s="563">
        <f t="shared" si="345"/>
        <v>1</v>
      </c>
      <c r="I624" s="563">
        <f t="shared" si="345"/>
        <v>30</v>
      </c>
      <c r="J624" s="563" t="str">
        <f t="shared" si="345"/>
        <v>m2</v>
      </c>
      <c r="K624" s="563">
        <f t="shared" si="346"/>
        <v>3</v>
      </c>
      <c r="L624" s="565">
        <f t="shared" si="347"/>
        <v>120000</v>
      </c>
    </row>
    <row r="625" spans="1:12" x14ac:dyDescent="0.25">
      <c r="A625" s="562"/>
      <c r="B625" s="563"/>
      <c r="C625" s="563"/>
      <c r="D625" s="563" t="str">
        <f t="shared" si="348"/>
        <v>Pipa Pesat</v>
      </c>
      <c r="E625" s="563" t="str">
        <f t="shared" si="350"/>
        <v>kg</v>
      </c>
      <c r="F625" s="563">
        <f t="shared" si="349"/>
        <v>0.1</v>
      </c>
      <c r="G625" s="563">
        <f t="shared" si="349"/>
        <v>40000</v>
      </c>
      <c r="H625" s="563">
        <f t="shared" si="345"/>
        <v>1</v>
      </c>
      <c r="I625" s="563">
        <f t="shared" si="345"/>
        <v>150</v>
      </c>
      <c r="J625" s="563" t="str">
        <f t="shared" si="345"/>
        <v>m2</v>
      </c>
      <c r="K625" s="563">
        <f t="shared" si="346"/>
        <v>15</v>
      </c>
      <c r="L625" s="565">
        <f t="shared" si="347"/>
        <v>600000</v>
      </c>
    </row>
    <row r="626" spans="1:12" x14ac:dyDescent="0.25">
      <c r="A626" s="562"/>
      <c r="B626" s="563"/>
      <c r="C626" s="563"/>
      <c r="D626" s="563" t="str">
        <f t="shared" si="348"/>
        <v>Tangga Inspeksi</v>
      </c>
      <c r="E626" s="563" t="str">
        <f t="shared" si="350"/>
        <v>kg</v>
      </c>
      <c r="F626" s="563">
        <f t="shared" si="349"/>
        <v>0.1</v>
      </c>
      <c r="G626" s="563">
        <f t="shared" si="349"/>
        <v>40000</v>
      </c>
      <c r="H626" s="563">
        <f t="shared" si="345"/>
        <v>1</v>
      </c>
      <c r="I626" s="563">
        <f t="shared" si="345"/>
        <v>30</v>
      </c>
      <c r="J626" s="563" t="str">
        <f t="shared" si="345"/>
        <v>m2</v>
      </c>
      <c r="K626" s="563">
        <f t="shared" si="346"/>
        <v>3</v>
      </c>
      <c r="L626" s="565">
        <f t="shared" si="347"/>
        <v>120000</v>
      </c>
    </row>
    <row r="627" spans="1:12" x14ac:dyDescent="0.25">
      <c r="A627" s="562"/>
      <c r="B627" s="563"/>
      <c r="C627" s="563"/>
      <c r="D627" s="563" t="str">
        <f t="shared" si="348"/>
        <v>Jembatan</v>
      </c>
      <c r="E627" s="563" t="str">
        <f t="shared" si="350"/>
        <v>kg</v>
      </c>
      <c r="F627" s="563">
        <f t="shared" si="349"/>
        <v>0.1</v>
      </c>
      <c r="G627" s="563">
        <f t="shared" si="349"/>
        <v>40000</v>
      </c>
      <c r="H627" s="563">
        <f t="shared" si="345"/>
        <v>1</v>
      </c>
      <c r="I627" s="563">
        <f t="shared" si="345"/>
        <v>150</v>
      </c>
      <c r="J627" s="563" t="str">
        <f t="shared" si="345"/>
        <v>m2</v>
      </c>
      <c r="K627" s="563">
        <f t="shared" si="346"/>
        <v>15</v>
      </c>
      <c r="L627" s="565">
        <f t="shared" si="347"/>
        <v>600000</v>
      </c>
    </row>
    <row r="628" spans="1:12" x14ac:dyDescent="0.25">
      <c r="A628" s="562"/>
      <c r="B628" s="563"/>
      <c r="C628" s="563"/>
      <c r="D628" s="563" t="str">
        <f t="shared" si="348"/>
        <v>Pintu Spillway</v>
      </c>
      <c r="E628" s="563" t="str">
        <f t="shared" si="350"/>
        <v>kg</v>
      </c>
      <c r="F628" s="563">
        <f t="shared" si="349"/>
        <v>0.1</v>
      </c>
      <c r="G628" s="563">
        <f t="shared" si="349"/>
        <v>40000</v>
      </c>
      <c r="H628" s="563">
        <f t="shared" si="345"/>
        <v>1</v>
      </c>
      <c r="I628" s="563">
        <f t="shared" si="345"/>
        <v>80</v>
      </c>
      <c r="J628" s="563" t="str">
        <f t="shared" si="345"/>
        <v>m2</v>
      </c>
      <c r="K628" s="563">
        <f t="shared" si="346"/>
        <v>8</v>
      </c>
      <c r="L628" s="565">
        <f t="shared" si="347"/>
        <v>320000</v>
      </c>
    </row>
    <row r="629" spans="1:12" x14ac:dyDescent="0.25">
      <c r="A629" s="562"/>
      <c r="B629" s="563"/>
      <c r="C629" s="563"/>
      <c r="D629" s="563" t="str">
        <f t="shared" si="348"/>
        <v>Mesin Penggerak</v>
      </c>
      <c r="E629" s="563" t="str">
        <f t="shared" si="350"/>
        <v>kg</v>
      </c>
      <c r="F629" s="563">
        <f t="shared" si="349"/>
        <v>0.1</v>
      </c>
      <c r="G629" s="563">
        <f t="shared" si="349"/>
        <v>40000</v>
      </c>
      <c r="H629" s="563">
        <f t="shared" si="345"/>
        <v>1</v>
      </c>
      <c r="I629" s="563">
        <f t="shared" si="345"/>
        <v>40</v>
      </c>
      <c r="J629" s="563" t="str">
        <f t="shared" si="345"/>
        <v>m2</v>
      </c>
      <c r="K629" s="563">
        <f t="shared" si="346"/>
        <v>4</v>
      </c>
      <c r="L629" s="565">
        <f t="shared" si="347"/>
        <v>160000</v>
      </c>
    </row>
    <row r="630" spans="1:12" x14ac:dyDescent="0.25">
      <c r="A630" s="562"/>
      <c r="B630" s="563"/>
      <c r="C630" s="563"/>
      <c r="D630" s="563" t="str">
        <f t="shared" si="348"/>
        <v>Bangunan Pelindung</v>
      </c>
      <c r="E630" s="563" t="str">
        <f t="shared" si="350"/>
        <v>kg</v>
      </c>
      <c r="F630" s="563">
        <f t="shared" si="349"/>
        <v>0.1</v>
      </c>
      <c r="G630" s="563">
        <f t="shared" si="349"/>
        <v>40000</v>
      </c>
      <c r="H630" s="563">
        <f t="shared" si="345"/>
        <v>1</v>
      </c>
      <c r="I630" s="563">
        <f t="shared" si="345"/>
        <v>100</v>
      </c>
      <c r="J630" s="563" t="str">
        <f t="shared" si="345"/>
        <v>m2</v>
      </c>
      <c r="K630" s="563">
        <f t="shared" si="346"/>
        <v>10</v>
      </c>
      <c r="L630" s="565">
        <f t="shared" si="347"/>
        <v>400000</v>
      </c>
    </row>
    <row r="631" spans="1:12" x14ac:dyDescent="0.25">
      <c r="A631" s="562"/>
      <c r="B631" s="563"/>
      <c r="C631" s="563"/>
      <c r="D631" s="563" t="str">
        <f t="shared" si="348"/>
        <v>Pagar Pengaman</v>
      </c>
      <c r="E631" s="563" t="str">
        <f t="shared" si="350"/>
        <v>kg</v>
      </c>
      <c r="F631" s="563">
        <f t="shared" si="349"/>
        <v>0.1</v>
      </c>
      <c r="G631" s="563">
        <f t="shared" si="349"/>
        <v>40000</v>
      </c>
      <c r="H631" s="563">
        <f t="shared" si="345"/>
        <v>1</v>
      </c>
      <c r="I631" s="563">
        <f t="shared" si="345"/>
        <v>30</v>
      </c>
      <c r="J631" s="563" t="str">
        <f t="shared" si="345"/>
        <v>m2</v>
      </c>
      <c r="K631" s="563">
        <f t="shared" si="346"/>
        <v>3</v>
      </c>
      <c r="L631" s="565">
        <f t="shared" si="347"/>
        <v>120000</v>
      </c>
    </row>
    <row r="632" spans="1:12" x14ac:dyDescent="0.25">
      <c r="A632" s="562"/>
      <c r="B632" s="563"/>
      <c r="C632" s="563"/>
      <c r="D632" s="563" t="str">
        <f t="shared" si="348"/>
        <v>Jembatan</v>
      </c>
      <c r="E632" s="563" t="str">
        <f t="shared" si="350"/>
        <v>kg</v>
      </c>
      <c r="F632" s="563">
        <f t="shared" si="349"/>
        <v>0.1</v>
      </c>
      <c r="G632" s="563">
        <f t="shared" si="349"/>
        <v>40000</v>
      </c>
      <c r="H632" s="563">
        <f t="shared" si="345"/>
        <v>1</v>
      </c>
      <c r="I632" s="563">
        <f t="shared" si="345"/>
        <v>100</v>
      </c>
      <c r="J632" s="563" t="str">
        <f t="shared" si="345"/>
        <v>m2</v>
      </c>
      <c r="K632" s="563">
        <f t="shared" si="346"/>
        <v>10</v>
      </c>
      <c r="L632" s="565">
        <f t="shared" si="347"/>
        <v>400000</v>
      </c>
    </row>
    <row r="633" spans="1:12" x14ac:dyDescent="0.25">
      <c r="A633" s="562"/>
      <c r="B633" s="563"/>
      <c r="C633" s="563"/>
      <c r="D633" s="563" t="str">
        <f t="shared" si="348"/>
        <v>Pintu Spillway</v>
      </c>
      <c r="E633" s="563" t="str">
        <f t="shared" si="350"/>
        <v>kg</v>
      </c>
      <c r="F633" s="563">
        <f t="shared" ref="F633:F644" si="351">F632</f>
        <v>0.1</v>
      </c>
      <c r="G633" s="563">
        <f t="shared" ref="G633:G644" si="352">G632</f>
        <v>40000</v>
      </c>
      <c r="H633" s="563">
        <f t="shared" si="345"/>
        <v>1</v>
      </c>
      <c r="I633" s="563">
        <f t="shared" si="345"/>
        <v>150</v>
      </c>
      <c r="J633" s="563" t="str">
        <f t="shared" si="345"/>
        <v>m2</v>
      </c>
      <c r="K633" s="563">
        <f t="shared" si="346"/>
        <v>15</v>
      </c>
      <c r="L633" s="565">
        <f t="shared" si="347"/>
        <v>600000</v>
      </c>
    </row>
    <row r="634" spans="1:12" x14ac:dyDescent="0.25">
      <c r="A634" s="562"/>
      <c r="B634" s="563"/>
      <c r="C634" s="563"/>
      <c r="D634" s="563" t="str">
        <f t="shared" si="348"/>
        <v>Mesin Penggerak</v>
      </c>
      <c r="E634" s="563" t="str">
        <f t="shared" si="350"/>
        <v>kg</v>
      </c>
      <c r="F634" s="563">
        <f t="shared" si="351"/>
        <v>0.1</v>
      </c>
      <c r="G634" s="563">
        <f t="shared" si="352"/>
        <v>40000</v>
      </c>
      <c r="H634" s="563">
        <f t="shared" si="345"/>
        <v>1</v>
      </c>
      <c r="I634" s="563">
        <f t="shared" si="345"/>
        <v>30</v>
      </c>
      <c r="J634" s="563" t="str">
        <f t="shared" si="345"/>
        <v>m2</v>
      </c>
      <c r="K634" s="563">
        <f t="shared" si="346"/>
        <v>3</v>
      </c>
      <c r="L634" s="565">
        <f t="shared" si="347"/>
        <v>120000</v>
      </c>
    </row>
    <row r="635" spans="1:12" x14ac:dyDescent="0.25">
      <c r="A635" s="562"/>
      <c r="B635" s="563"/>
      <c r="C635" s="563"/>
      <c r="D635" s="563" t="str">
        <f t="shared" si="348"/>
        <v>Bangunan Pelindung</v>
      </c>
      <c r="E635" s="563" t="str">
        <f t="shared" si="350"/>
        <v>kg</v>
      </c>
      <c r="F635" s="563">
        <f t="shared" si="351"/>
        <v>0.1</v>
      </c>
      <c r="G635" s="563">
        <f t="shared" si="352"/>
        <v>40000</v>
      </c>
      <c r="H635" s="563">
        <f t="shared" si="345"/>
        <v>1</v>
      </c>
      <c r="I635" s="563">
        <f t="shared" si="345"/>
        <v>100</v>
      </c>
      <c r="J635" s="563" t="str">
        <f t="shared" si="345"/>
        <v>m2</v>
      </c>
      <c r="K635" s="563">
        <f t="shared" si="346"/>
        <v>10</v>
      </c>
      <c r="L635" s="565">
        <f t="shared" si="347"/>
        <v>400000</v>
      </c>
    </row>
    <row r="636" spans="1:12" x14ac:dyDescent="0.25">
      <c r="A636" s="562"/>
      <c r="B636" s="563"/>
      <c r="C636" s="563"/>
      <c r="D636" s="563" t="str">
        <f t="shared" si="348"/>
        <v>Pagar Pengaman</v>
      </c>
      <c r="E636" s="563" t="str">
        <f t="shared" si="350"/>
        <v>kg</v>
      </c>
      <c r="F636" s="563">
        <f t="shared" si="351"/>
        <v>0.1</v>
      </c>
      <c r="G636" s="563">
        <f t="shared" si="352"/>
        <v>40000</v>
      </c>
      <c r="H636" s="563">
        <f t="shared" si="345"/>
        <v>1</v>
      </c>
      <c r="I636" s="563">
        <f t="shared" si="345"/>
        <v>30</v>
      </c>
      <c r="J636" s="563" t="str">
        <f t="shared" si="345"/>
        <v>m2</v>
      </c>
      <c r="K636" s="563">
        <f t="shared" si="346"/>
        <v>3</v>
      </c>
      <c r="L636" s="565">
        <f t="shared" si="347"/>
        <v>120000</v>
      </c>
    </row>
    <row r="637" spans="1:12" x14ac:dyDescent="0.25">
      <c r="A637" s="562"/>
      <c r="B637" s="563"/>
      <c r="C637" s="563"/>
      <c r="D637" s="563" t="str">
        <f t="shared" si="348"/>
        <v>Pagar Pengaman</v>
      </c>
      <c r="E637" s="563" t="str">
        <f t="shared" si="350"/>
        <v>kg</v>
      </c>
      <c r="F637" s="563">
        <f t="shared" si="351"/>
        <v>0.1</v>
      </c>
      <c r="G637" s="563">
        <f t="shared" si="352"/>
        <v>40000</v>
      </c>
      <c r="H637" s="563">
        <f t="shared" si="345"/>
        <v>1</v>
      </c>
      <c r="I637" s="563">
        <f t="shared" si="345"/>
        <v>20</v>
      </c>
      <c r="J637" s="563" t="str">
        <f t="shared" si="345"/>
        <v>m2</v>
      </c>
      <c r="K637" s="563">
        <f t="shared" si="346"/>
        <v>2</v>
      </c>
      <c r="L637" s="565">
        <f t="shared" si="347"/>
        <v>80000</v>
      </c>
    </row>
    <row r="638" spans="1:12" x14ac:dyDescent="0.25">
      <c r="A638" s="562"/>
      <c r="B638" s="563"/>
      <c r="C638" s="563"/>
      <c r="D638" s="563" t="str">
        <f t="shared" si="348"/>
        <v>Pagar Pengaman</v>
      </c>
      <c r="E638" s="563" t="str">
        <f t="shared" si="350"/>
        <v>kg</v>
      </c>
      <c r="F638" s="563">
        <f t="shared" si="351"/>
        <v>0.1</v>
      </c>
      <c r="G638" s="563">
        <f t="shared" si="352"/>
        <v>40000</v>
      </c>
      <c r="H638" s="563">
        <f t="shared" si="345"/>
        <v>1</v>
      </c>
      <c r="I638" s="563">
        <f t="shared" si="345"/>
        <v>20</v>
      </c>
      <c r="J638" s="563" t="str">
        <f t="shared" si="345"/>
        <v>m2</v>
      </c>
      <c r="K638" s="563">
        <f t="shared" si="346"/>
        <v>2</v>
      </c>
      <c r="L638" s="565">
        <f t="shared" si="347"/>
        <v>80000</v>
      </c>
    </row>
    <row r="639" spans="1:12" x14ac:dyDescent="0.25">
      <c r="A639" s="562"/>
      <c r="B639" s="563"/>
      <c r="C639" s="563"/>
      <c r="D639" s="563" t="str">
        <f t="shared" si="348"/>
        <v>V-Notch</v>
      </c>
      <c r="E639" s="563" t="str">
        <f t="shared" si="350"/>
        <v>kg</v>
      </c>
      <c r="F639" s="563">
        <f t="shared" si="351"/>
        <v>0.1</v>
      </c>
      <c r="G639" s="563">
        <f t="shared" si="352"/>
        <v>40000</v>
      </c>
      <c r="H639" s="563">
        <f t="shared" si="345"/>
        <v>1</v>
      </c>
      <c r="I639" s="563">
        <f t="shared" si="345"/>
        <v>40</v>
      </c>
      <c r="J639" s="563" t="str">
        <f t="shared" si="345"/>
        <v>m2</v>
      </c>
      <c r="K639" s="563">
        <f t="shared" si="346"/>
        <v>4</v>
      </c>
      <c r="L639" s="565">
        <f t="shared" si="347"/>
        <v>160000</v>
      </c>
    </row>
    <row r="640" spans="1:12" x14ac:dyDescent="0.25">
      <c r="A640" s="562"/>
      <c r="B640" s="563"/>
      <c r="C640" s="563"/>
      <c r="D640" s="563" t="str">
        <f t="shared" si="348"/>
        <v>Peilschaal</v>
      </c>
      <c r="E640" s="563" t="str">
        <f t="shared" si="350"/>
        <v>kg</v>
      </c>
      <c r="F640" s="563">
        <f t="shared" si="351"/>
        <v>0.1</v>
      </c>
      <c r="G640" s="563">
        <f t="shared" si="352"/>
        <v>40000</v>
      </c>
      <c r="H640" s="563">
        <f t="shared" si="345"/>
        <v>1</v>
      </c>
      <c r="I640" s="563">
        <f t="shared" si="345"/>
        <v>40</v>
      </c>
      <c r="J640" s="563" t="str">
        <f t="shared" si="345"/>
        <v>m2</v>
      </c>
      <c r="K640" s="563">
        <f t="shared" si="346"/>
        <v>4</v>
      </c>
      <c r="L640" s="565">
        <f t="shared" si="347"/>
        <v>160000</v>
      </c>
    </row>
    <row r="641" spans="1:14" x14ac:dyDescent="0.25">
      <c r="A641" s="562"/>
      <c r="B641" s="563"/>
      <c r="C641" s="563"/>
      <c r="D641" s="563" t="str">
        <f t="shared" si="348"/>
        <v>Rumah Pelindung</v>
      </c>
      <c r="E641" s="563" t="str">
        <f t="shared" si="350"/>
        <v>kg</v>
      </c>
      <c r="F641" s="563">
        <f t="shared" si="351"/>
        <v>0.1</v>
      </c>
      <c r="G641" s="563">
        <f t="shared" si="352"/>
        <v>40000</v>
      </c>
      <c r="H641" s="563">
        <f t="shared" si="345"/>
        <v>1</v>
      </c>
      <c r="I641" s="563">
        <f t="shared" si="345"/>
        <v>50</v>
      </c>
      <c r="J641" s="563" t="str">
        <f t="shared" si="345"/>
        <v>m2</v>
      </c>
      <c r="K641" s="563">
        <f t="shared" si="346"/>
        <v>5</v>
      </c>
      <c r="L641" s="565">
        <f t="shared" si="347"/>
        <v>200000</v>
      </c>
    </row>
    <row r="642" spans="1:14" x14ac:dyDescent="0.25">
      <c r="A642" s="562"/>
      <c r="B642" s="563"/>
      <c r="C642" s="563"/>
      <c r="D642" s="563" t="str">
        <f t="shared" si="348"/>
        <v>Pagar Pengaman</v>
      </c>
      <c r="E642" s="563" t="str">
        <f t="shared" si="350"/>
        <v>kg</v>
      </c>
      <c r="F642" s="563">
        <f t="shared" si="351"/>
        <v>0.1</v>
      </c>
      <c r="G642" s="563">
        <f t="shared" si="352"/>
        <v>40000</v>
      </c>
      <c r="H642" s="563">
        <f t="shared" si="345"/>
        <v>1</v>
      </c>
      <c r="I642" s="563">
        <f t="shared" si="345"/>
        <v>20</v>
      </c>
      <c r="J642" s="563" t="str">
        <f t="shared" si="345"/>
        <v>m2</v>
      </c>
      <c r="K642" s="563">
        <f t="shared" si="346"/>
        <v>2</v>
      </c>
      <c r="L642" s="565">
        <f t="shared" si="347"/>
        <v>80000</v>
      </c>
    </row>
    <row r="643" spans="1:14" x14ac:dyDescent="0.25">
      <c r="A643" s="562"/>
      <c r="B643" s="563"/>
      <c r="C643" s="563"/>
      <c r="D643" s="563" t="str">
        <f t="shared" si="348"/>
        <v>Pagar Pengaman</v>
      </c>
      <c r="E643" s="563" t="str">
        <f t="shared" si="350"/>
        <v>kg</v>
      </c>
      <c r="F643" s="563">
        <f t="shared" si="351"/>
        <v>0.1</v>
      </c>
      <c r="G643" s="563">
        <f t="shared" si="352"/>
        <v>40000</v>
      </c>
      <c r="H643" s="563">
        <f t="shared" si="345"/>
        <v>1</v>
      </c>
      <c r="I643" s="563">
        <f t="shared" si="345"/>
        <v>20</v>
      </c>
      <c r="J643" s="563" t="str">
        <f t="shared" si="345"/>
        <v>m2</v>
      </c>
      <c r="K643" s="563">
        <f t="shared" si="346"/>
        <v>2</v>
      </c>
      <c r="L643" s="565">
        <f t="shared" si="347"/>
        <v>80000</v>
      </c>
    </row>
    <row r="644" spans="1:14" x14ac:dyDescent="0.25">
      <c r="A644" s="562"/>
      <c r="B644" s="563"/>
      <c r="C644" s="563"/>
      <c r="D644" s="563" t="str">
        <f t="shared" si="348"/>
        <v>Tiang Lampu</v>
      </c>
      <c r="E644" s="563" t="str">
        <f t="shared" si="350"/>
        <v>kg</v>
      </c>
      <c r="F644" s="563">
        <f t="shared" si="351"/>
        <v>0.1</v>
      </c>
      <c r="G644" s="563">
        <f t="shared" si="352"/>
        <v>40000</v>
      </c>
      <c r="H644" s="563">
        <f t="shared" si="345"/>
        <v>1</v>
      </c>
      <c r="I644" s="563">
        <f t="shared" si="345"/>
        <v>40</v>
      </c>
      <c r="J644" s="563" t="str">
        <f t="shared" si="345"/>
        <v>m2</v>
      </c>
      <c r="K644" s="563">
        <f t="shared" si="346"/>
        <v>4</v>
      </c>
      <c r="L644" s="565">
        <f t="shared" si="347"/>
        <v>160000</v>
      </c>
    </row>
    <row r="645" spans="1:14" x14ac:dyDescent="0.25">
      <c r="A645" s="571"/>
      <c r="B645" s="572"/>
      <c r="C645" s="572"/>
      <c r="D645" s="572"/>
      <c r="E645" s="572"/>
      <c r="F645" s="572"/>
      <c r="G645" s="572"/>
      <c r="H645" s="572"/>
      <c r="I645" s="572"/>
      <c r="J645" s="572"/>
      <c r="K645" s="572"/>
      <c r="L645" s="579"/>
    </row>
    <row r="646" spans="1:14" x14ac:dyDescent="0.25">
      <c r="A646" s="573"/>
      <c r="B646" s="574"/>
      <c r="C646" s="574"/>
      <c r="D646" s="574"/>
      <c r="E646" s="574"/>
      <c r="F646" s="574"/>
      <c r="G646" s="574"/>
      <c r="H646" s="574"/>
      <c r="I646" s="574"/>
      <c r="J646" s="574"/>
      <c r="K646" s="576">
        <f>SUM(K647:K675)</f>
        <v>23.65</v>
      </c>
      <c r="L646" s="577"/>
      <c r="N646" s="561"/>
    </row>
    <row r="647" spans="1:14" x14ac:dyDescent="0.25">
      <c r="A647" s="562">
        <v>11</v>
      </c>
      <c r="B647" s="563" t="str">
        <f>AHSP!B335</f>
        <v>Kwas</v>
      </c>
      <c r="C647" s="563" t="str">
        <f>C616</f>
        <v>Pengecatan (Besi)</v>
      </c>
      <c r="D647" s="563" t="str">
        <f>D616</f>
        <v>Pagar Pengaman</v>
      </c>
      <c r="E647" s="563" t="str">
        <f>AHSP!C335</f>
        <v>buah</v>
      </c>
      <c r="F647" s="563">
        <f>AHSP!D335</f>
        <v>0.01</v>
      </c>
      <c r="G647" s="563">
        <f>AHSP!E335</f>
        <v>8000</v>
      </c>
      <c r="H647" s="563">
        <f>H616</f>
        <v>1</v>
      </c>
      <c r="I647" s="563">
        <f t="shared" ref="I647:J647" si="353">I616</f>
        <v>595</v>
      </c>
      <c r="J647" s="563" t="str">
        <f t="shared" si="353"/>
        <v>m2</v>
      </c>
      <c r="K647" s="563">
        <f t="shared" ref="K647:K675" si="354">I647*H647*F647</f>
        <v>5.95</v>
      </c>
      <c r="L647" s="565">
        <f t="shared" ref="L647:L675" si="355">G647*I647*F647*H647</f>
        <v>47600</v>
      </c>
    </row>
    <row r="648" spans="1:14" x14ac:dyDescent="0.25">
      <c r="A648" s="562"/>
      <c r="B648" s="563"/>
      <c r="C648" s="563"/>
      <c r="D648" s="563" t="str">
        <f t="shared" ref="D648:D675" si="356">D617</f>
        <v>Pagar Pengaman</v>
      </c>
      <c r="E648" s="563" t="str">
        <f>E647</f>
        <v>buah</v>
      </c>
      <c r="F648" s="563">
        <f t="shared" ref="F648:G663" si="357">F647</f>
        <v>0.01</v>
      </c>
      <c r="G648" s="563">
        <f t="shared" si="357"/>
        <v>8000</v>
      </c>
      <c r="H648" s="563">
        <f t="shared" ref="H648:J675" si="358">H617</f>
        <v>1</v>
      </c>
      <c r="I648" s="563">
        <f t="shared" si="358"/>
        <v>20</v>
      </c>
      <c r="J648" s="563" t="str">
        <f t="shared" si="358"/>
        <v>m2</v>
      </c>
      <c r="K648" s="563">
        <f t="shared" si="354"/>
        <v>0.2</v>
      </c>
      <c r="L648" s="565">
        <f t="shared" si="355"/>
        <v>1600</v>
      </c>
    </row>
    <row r="649" spans="1:14" x14ac:dyDescent="0.25">
      <c r="A649" s="562"/>
      <c r="B649" s="563"/>
      <c r="C649" s="563"/>
      <c r="D649" s="563" t="str">
        <f t="shared" si="356"/>
        <v>Pintu Intake</v>
      </c>
      <c r="E649" s="563" t="str">
        <f t="shared" ref="E649:E675" si="359">E648</f>
        <v>buah</v>
      </c>
      <c r="F649" s="563">
        <f t="shared" si="357"/>
        <v>0.01</v>
      </c>
      <c r="G649" s="563">
        <f t="shared" si="357"/>
        <v>8000</v>
      </c>
      <c r="H649" s="563">
        <f t="shared" si="358"/>
        <v>1</v>
      </c>
      <c r="I649" s="563">
        <f t="shared" si="358"/>
        <v>100</v>
      </c>
      <c r="J649" s="563" t="str">
        <f t="shared" si="358"/>
        <v>m2</v>
      </c>
      <c r="K649" s="563">
        <f t="shared" si="354"/>
        <v>1</v>
      </c>
      <c r="L649" s="565">
        <f t="shared" si="355"/>
        <v>8000</v>
      </c>
    </row>
    <row r="650" spans="1:14" x14ac:dyDescent="0.25">
      <c r="A650" s="562"/>
      <c r="B650" s="563"/>
      <c r="C650" s="563"/>
      <c r="D650" s="563" t="str">
        <f t="shared" si="356"/>
        <v>Genset/Mesin Penggerak</v>
      </c>
      <c r="E650" s="563" t="str">
        <f t="shared" si="359"/>
        <v>buah</v>
      </c>
      <c r="F650" s="563">
        <f t="shared" si="357"/>
        <v>0.01</v>
      </c>
      <c r="G650" s="563">
        <f t="shared" si="357"/>
        <v>8000</v>
      </c>
      <c r="H650" s="563">
        <f t="shared" si="358"/>
        <v>1</v>
      </c>
      <c r="I650" s="563">
        <f t="shared" si="358"/>
        <v>50</v>
      </c>
      <c r="J650" s="563" t="str">
        <f t="shared" si="358"/>
        <v>m2</v>
      </c>
      <c r="K650" s="563">
        <f t="shared" si="354"/>
        <v>0.5</v>
      </c>
      <c r="L650" s="565">
        <f t="shared" si="355"/>
        <v>4000</v>
      </c>
    </row>
    <row r="651" spans="1:14" x14ac:dyDescent="0.25">
      <c r="A651" s="562"/>
      <c r="B651" s="563"/>
      <c r="C651" s="563"/>
      <c r="D651" s="563" t="str">
        <f t="shared" si="356"/>
        <v>Atap/Bangunan Pelindung</v>
      </c>
      <c r="E651" s="563" t="str">
        <f t="shared" si="359"/>
        <v>buah</v>
      </c>
      <c r="F651" s="563">
        <f t="shared" si="357"/>
        <v>0.01</v>
      </c>
      <c r="G651" s="563">
        <f t="shared" si="357"/>
        <v>8000</v>
      </c>
      <c r="H651" s="563">
        <f t="shared" si="358"/>
        <v>1</v>
      </c>
      <c r="I651" s="563">
        <f t="shared" si="358"/>
        <v>50</v>
      </c>
      <c r="J651" s="563" t="str">
        <f t="shared" si="358"/>
        <v>m2</v>
      </c>
      <c r="K651" s="563">
        <f t="shared" si="354"/>
        <v>0.5</v>
      </c>
      <c r="L651" s="565">
        <f t="shared" si="355"/>
        <v>4000</v>
      </c>
    </row>
    <row r="652" spans="1:14" x14ac:dyDescent="0.25">
      <c r="A652" s="562"/>
      <c r="B652" s="563"/>
      <c r="C652" s="563"/>
      <c r="D652" s="563" t="str">
        <f t="shared" si="356"/>
        <v>Tangga Inspeksi</v>
      </c>
      <c r="E652" s="563" t="str">
        <f t="shared" si="359"/>
        <v>buah</v>
      </c>
      <c r="F652" s="563">
        <f t="shared" si="357"/>
        <v>0.01</v>
      </c>
      <c r="G652" s="563">
        <f t="shared" si="357"/>
        <v>8000</v>
      </c>
      <c r="H652" s="563">
        <f t="shared" si="358"/>
        <v>1</v>
      </c>
      <c r="I652" s="563">
        <f t="shared" si="358"/>
        <v>150</v>
      </c>
      <c r="J652" s="563" t="str">
        <f t="shared" si="358"/>
        <v>m2</v>
      </c>
      <c r="K652" s="563">
        <f t="shared" si="354"/>
        <v>1.5</v>
      </c>
      <c r="L652" s="565">
        <f t="shared" si="355"/>
        <v>12000</v>
      </c>
    </row>
    <row r="653" spans="1:14" x14ac:dyDescent="0.25">
      <c r="A653" s="562"/>
      <c r="B653" s="563"/>
      <c r="C653" s="563"/>
      <c r="D653" s="563" t="str">
        <f t="shared" si="356"/>
        <v>Jembatan Intake</v>
      </c>
      <c r="E653" s="563" t="str">
        <f t="shared" si="359"/>
        <v>buah</v>
      </c>
      <c r="F653" s="563">
        <f t="shared" si="357"/>
        <v>0.01</v>
      </c>
      <c r="G653" s="563">
        <f t="shared" si="357"/>
        <v>8000</v>
      </c>
      <c r="H653" s="563">
        <f t="shared" si="358"/>
        <v>1</v>
      </c>
      <c r="I653" s="563">
        <f t="shared" si="358"/>
        <v>30</v>
      </c>
      <c r="J653" s="563" t="str">
        <f t="shared" si="358"/>
        <v>m2</v>
      </c>
      <c r="K653" s="563">
        <f t="shared" si="354"/>
        <v>0.3</v>
      </c>
      <c r="L653" s="565">
        <f t="shared" si="355"/>
        <v>2400</v>
      </c>
    </row>
    <row r="654" spans="1:14" x14ac:dyDescent="0.25">
      <c r="A654" s="562"/>
      <c r="B654" s="563"/>
      <c r="C654" s="563"/>
      <c r="D654" s="563" t="str">
        <f t="shared" si="356"/>
        <v>Pagar Pengaman</v>
      </c>
      <c r="E654" s="563" t="str">
        <f t="shared" si="359"/>
        <v>buah</v>
      </c>
      <c r="F654" s="563">
        <f t="shared" si="357"/>
        <v>0.01</v>
      </c>
      <c r="G654" s="563">
        <f t="shared" si="357"/>
        <v>8000</v>
      </c>
      <c r="H654" s="563">
        <f t="shared" si="358"/>
        <v>1</v>
      </c>
      <c r="I654" s="563">
        <f t="shared" si="358"/>
        <v>100</v>
      </c>
      <c r="J654" s="563" t="str">
        <f t="shared" si="358"/>
        <v>m2</v>
      </c>
      <c r="K654" s="563">
        <f t="shared" si="354"/>
        <v>1</v>
      </c>
      <c r="L654" s="565">
        <f t="shared" si="355"/>
        <v>8000</v>
      </c>
    </row>
    <row r="655" spans="1:14" x14ac:dyDescent="0.25">
      <c r="A655" s="562"/>
      <c r="B655" s="563"/>
      <c r="C655" s="563"/>
      <c r="D655" s="563" t="str">
        <f t="shared" si="356"/>
        <v>Stoplog</v>
      </c>
      <c r="E655" s="563" t="str">
        <f t="shared" si="359"/>
        <v>buah</v>
      </c>
      <c r="F655" s="563">
        <f t="shared" si="357"/>
        <v>0.01</v>
      </c>
      <c r="G655" s="563">
        <f t="shared" si="357"/>
        <v>8000</v>
      </c>
      <c r="H655" s="563">
        <f t="shared" si="358"/>
        <v>1</v>
      </c>
      <c r="I655" s="563">
        <f t="shared" si="358"/>
        <v>30</v>
      </c>
      <c r="J655" s="563" t="str">
        <f t="shared" si="358"/>
        <v>m2</v>
      </c>
      <c r="K655" s="563">
        <f t="shared" si="354"/>
        <v>0.3</v>
      </c>
      <c r="L655" s="565">
        <f t="shared" si="355"/>
        <v>2400</v>
      </c>
    </row>
    <row r="656" spans="1:14" x14ac:dyDescent="0.25">
      <c r="A656" s="562"/>
      <c r="B656" s="563"/>
      <c r="C656" s="563"/>
      <c r="D656" s="563" t="str">
        <f t="shared" si="356"/>
        <v>Pipa Pesat</v>
      </c>
      <c r="E656" s="563" t="str">
        <f t="shared" si="359"/>
        <v>buah</v>
      </c>
      <c r="F656" s="563">
        <f t="shared" si="357"/>
        <v>0.01</v>
      </c>
      <c r="G656" s="563">
        <f t="shared" si="357"/>
        <v>8000</v>
      </c>
      <c r="H656" s="563">
        <f t="shared" si="358"/>
        <v>1</v>
      </c>
      <c r="I656" s="563">
        <f t="shared" si="358"/>
        <v>150</v>
      </c>
      <c r="J656" s="563" t="str">
        <f t="shared" si="358"/>
        <v>m2</v>
      </c>
      <c r="K656" s="563">
        <f t="shared" si="354"/>
        <v>1.5</v>
      </c>
      <c r="L656" s="565">
        <f t="shared" si="355"/>
        <v>12000</v>
      </c>
    </row>
    <row r="657" spans="1:12" x14ac:dyDescent="0.25">
      <c r="A657" s="562"/>
      <c r="B657" s="563"/>
      <c r="C657" s="563"/>
      <c r="D657" s="563" t="str">
        <f t="shared" si="356"/>
        <v>Tangga Inspeksi</v>
      </c>
      <c r="E657" s="563" t="str">
        <f t="shared" si="359"/>
        <v>buah</v>
      </c>
      <c r="F657" s="563">
        <f t="shared" si="357"/>
        <v>0.01</v>
      </c>
      <c r="G657" s="563">
        <f t="shared" si="357"/>
        <v>8000</v>
      </c>
      <c r="H657" s="563">
        <f t="shared" si="358"/>
        <v>1</v>
      </c>
      <c r="I657" s="563">
        <f t="shared" si="358"/>
        <v>30</v>
      </c>
      <c r="J657" s="563" t="str">
        <f t="shared" si="358"/>
        <v>m2</v>
      </c>
      <c r="K657" s="563">
        <f t="shared" si="354"/>
        <v>0.3</v>
      </c>
      <c r="L657" s="565">
        <f t="shared" si="355"/>
        <v>2400</v>
      </c>
    </row>
    <row r="658" spans="1:12" x14ac:dyDescent="0.25">
      <c r="A658" s="562"/>
      <c r="B658" s="563"/>
      <c r="C658" s="563"/>
      <c r="D658" s="563" t="str">
        <f t="shared" si="356"/>
        <v>Jembatan</v>
      </c>
      <c r="E658" s="563" t="str">
        <f t="shared" si="359"/>
        <v>buah</v>
      </c>
      <c r="F658" s="563">
        <f t="shared" si="357"/>
        <v>0.01</v>
      </c>
      <c r="G658" s="563">
        <f t="shared" si="357"/>
        <v>8000</v>
      </c>
      <c r="H658" s="563">
        <f t="shared" si="358"/>
        <v>1</v>
      </c>
      <c r="I658" s="563">
        <f t="shared" si="358"/>
        <v>150</v>
      </c>
      <c r="J658" s="563" t="str">
        <f t="shared" si="358"/>
        <v>m2</v>
      </c>
      <c r="K658" s="563">
        <f t="shared" si="354"/>
        <v>1.5</v>
      </c>
      <c r="L658" s="565">
        <f t="shared" si="355"/>
        <v>12000</v>
      </c>
    </row>
    <row r="659" spans="1:12" x14ac:dyDescent="0.25">
      <c r="A659" s="562"/>
      <c r="B659" s="563"/>
      <c r="C659" s="563"/>
      <c r="D659" s="563" t="str">
        <f t="shared" si="356"/>
        <v>Pintu Spillway</v>
      </c>
      <c r="E659" s="563" t="str">
        <f t="shared" si="359"/>
        <v>buah</v>
      </c>
      <c r="F659" s="563">
        <f t="shared" si="357"/>
        <v>0.01</v>
      </c>
      <c r="G659" s="563">
        <f t="shared" si="357"/>
        <v>8000</v>
      </c>
      <c r="H659" s="563">
        <f t="shared" si="358"/>
        <v>1</v>
      </c>
      <c r="I659" s="563">
        <f t="shared" si="358"/>
        <v>80</v>
      </c>
      <c r="J659" s="563" t="str">
        <f t="shared" si="358"/>
        <v>m2</v>
      </c>
      <c r="K659" s="563">
        <f t="shared" si="354"/>
        <v>0.8</v>
      </c>
      <c r="L659" s="565">
        <f t="shared" si="355"/>
        <v>6400</v>
      </c>
    </row>
    <row r="660" spans="1:12" x14ac:dyDescent="0.25">
      <c r="A660" s="562"/>
      <c r="B660" s="563"/>
      <c r="C660" s="563"/>
      <c r="D660" s="563" t="str">
        <f t="shared" si="356"/>
        <v>Mesin Penggerak</v>
      </c>
      <c r="E660" s="563" t="str">
        <f t="shared" si="359"/>
        <v>buah</v>
      </c>
      <c r="F660" s="563">
        <f t="shared" si="357"/>
        <v>0.01</v>
      </c>
      <c r="G660" s="563">
        <f t="shared" si="357"/>
        <v>8000</v>
      </c>
      <c r="H660" s="563">
        <f t="shared" si="358"/>
        <v>1</v>
      </c>
      <c r="I660" s="563">
        <f t="shared" si="358"/>
        <v>40</v>
      </c>
      <c r="J660" s="563" t="str">
        <f t="shared" si="358"/>
        <v>m2</v>
      </c>
      <c r="K660" s="563">
        <f t="shared" si="354"/>
        <v>0.4</v>
      </c>
      <c r="L660" s="565">
        <f t="shared" si="355"/>
        <v>3200</v>
      </c>
    </row>
    <row r="661" spans="1:12" x14ac:dyDescent="0.25">
      <c r="A661" s="562"/>
      <c r="B661" s="563"/>
      <c r="C661" s="563"/>
      <c r="D661" s="563" t="str">
        <f t="shared" si="356"/>
        <v>Bangunan Pelindung</v>
      </c>
      <c r="E661" s="563" t="str">
        <f t="shared" si="359"/>
        <v>buah</v>
      </c>
      <c r="F661" s="563">
        <f t="shared" si="357"/>
        <v>0.01</v>
      </c>
      <c r="G661" s="563">
        <f t="shared" si="357"/>
        <v>8000</v>
      </c>
      <c r="H661" s="563">
        <f t="shared" si="358"/>
        <v>1</v>
      </c>
      <c r="I661" s="563">
        <f t="shared" si="358"/>
        <v>100</v>
      </c>
      <c r="J661" s="563" t="str">
        <f t="shared" si="358"/>
        <v>m2</v>
      </c>
      <c r="K661" s="563">
        <f t="shared" si="354"/>
        <v>1</v>
      </c>
      <c r="L661" s="565">
        <f t="shared" si="355"/>
        <v>8000</v>
      </c>
    </row>
    <row r="662" spans="1:12" x14ac:dyDescent="0.25">
      <c r="A662" s="562"/>
      <c r="B662" s="563"/>
      <c r="C662" s="563"/>
      <c r="D662" s="563" t="str">
        <f t="shared" si="356"/>
        <v>Pagar Pengaman</v>
      </c>
      <c r="E662" s="563" t="str">
        <f t="shared" si="359"/>
        <v>buah</v>
      </c>
      <c r="F662" s="563">
        <f t="shared" si="357"/>
        <v>0.01</v>
      </c>
      <c r="G662" s="563">
        <f t="shared" si="357"/>
        <v>8000</v>
      </c>
      <c r="H662" s="563">
        <f t="shared" si="358"/>
        <v>1</v>
      </c>
      <c r="I662" s="563">
        <f t="shared" si="358"/>
        <v>30</v>
      </c>
      <c r="J662" s="563" t="str">
        <f t="shared" si="358"/>
        <v>m2</v>
      </c>
      <c r="K662" s="563">
        <f t="shared" si="354"/>
        <v>0.3</v>
      </c>
      <c r="L662" s="565">
        <f t="shared" si="355"/>
        <v>2400</v>
      </c>
    </row>
    <row r="663" spans="1:12" x14ac:dyDescent="0.25">
      <c r="A663" s="562"/>
      <c r="B663" s="563"/>
      <c r="C663" s="563"/>
      <c r="D663" s="563" t="str">
        <f t="shared" si="356"/>
        <v>Jembatan</v>
      </c>
      <c r="E663" s="563" t="str">
        <f t="shared" si="359"/>
        <v>buah</v>
      </c>
      <c r="F663" s="563">
        <f t="shared" si="357"/>
        <v>0.01</v>
      </c>
      <c r="G663" s="563">
        <f t="shared" si="357"/>
        <v>8000</v>
      </c>
      <c r="H663" s="563">
        <f t="shared" si="358"/>
        <v>1</v>
      </c>
      <c r="I663" s="563">
        <f t="shared" si="358"/>
        <v>100</v>
      </c>
      <c r="J663" s="563" t="str">
        <f t="shared" si="358"/>
        <v>m2</v>
      </c>
      <c r="K663" s="563">
        <f t="shared" si="354"/>
        <v>1</v>
      </c>
      <c r="L663" s="565">
        <f t="shared" si="355"/>
        <v>8000</v>
      </c>
    </row>
    <row r="664" spans="1:12" x14ac:dyDescent="0.25">
      <c r="A664" s="562"/>
      <c r="B664" s="563"/>
      <c r="C664" s="563"/>
      <c r="D664" s="563" t="str">
        <f t="shared" si="356"/>
        <v>Pintu Spillway</v>
      </c>
      <c r="E664" s="563" t="str">
        <f t="shared" si="359"/>
        <v>buah</v>
      </c>
      <c r="F664" s="563">
        <f t="shared" ref="F664:F675" si="360">F663</f>
        <v>0.01</v>
      </c>
      <c r="G664" s="563">
        <f t="shared" ref="G664:G675" si="361">G663</f>
        <v>8000</v>
      </c>
      <c r="H664" s="563">
        <f t="shared" si="358"/>
        <v>1</v>
      </c>
      <c r="I664" s="563">
        <f t="shared" si="358"/>
        <v>150</v>
      </c>
      <c r="J664" s="563" t="str">
        <f t="shared" si="358"/>
        <v>m2</v>
      </c>
      <c r="K664" s="563">
        <f t="shared" si="354"/>
        <v>1.5</v>
      </c>
      <c r="L664" s="565">
        <f t="shared" si="355"/>
        <v>12000</v>
      </c>
    </row>
    <row r="665" spans="1:12" x14ac:dyDescent="0.25">
      <c r="A665" s="562"/>
      <c r="B665" s="563"/>
      <c r="C665" s="563"/>
      <c r="D665" s="563" t="str">
        <f t="shared" si="356"/>
        <v>Mesin Penggerak</v>
      </c>
      <c r="E665" s="563" t="str">
        <f t="shared" si="359"/>
        <v>buah</v>
      </c>
      <c r="F665" s="563">
        <f t="shared" si="360"/>
        <v>0.01</v>
      </c>
      <c r="G665" s="563">
        <f t="shared" si="361"/>
        <v>8000</v>
      </c>
      <c r="H665" s="563">
        <f t="shared" si="358"/>
        <v>1</v>
      </c>
      <c r="I665" s="563">
        <f t="shared" si="358"/>
        <v>30</v>
      </c>
      <c r="J665" s="563" t="str">
        <f t="shared" si="358"/>
        <v>m2</v>
      </c>
      <c r="K665" s="563">
        <f t="shared" si="354"/>
        <v>0.3</v>
      </c>
      <c r="L665" s="565">
        <f t="shared" si="355"/>
        <v>2400</v>
      </c>
    </row>
    <row r="666" spans="1:12" x14ac:dyDescent="0.25">
      <c r="A666" s="562"/>
      <c r="B666" s="563"/>
      <c r="C666" s="563"/>
      <c r="D666" s="563" t="str">
        <f t="shared" si="356"/>
        <v>Bangunan Pelindung</v>
      </c>
      <c r="E666" s="563" t="str">
        <f t="shared" si="359"/>
        <v>buah</v>
      </c>
      <c r="F666" s="563">
        <f t="shared" si="360"/>
        <v>0.01</v>
      </c>
      <c r="G666" s="563">
        <f t="shared" si="361"/>
        <v>8000</v>
      </c>
      <c r="H666" s="563">
        <f t="shared" si="358"/>
        <v>1</v>
      </c>
      <c r="I666" s="563">
        <f t="shared" si="358"/>
        <v>100</v>
      </c>
      <c r="J666" s="563" t="str">
        <f t="shared" si="358"/>
        <v>m2</v>
      </c>
      <c r="K666" s="563">
        <f t="shared" si="354"/>
        <v>1</v>
      </c>
      <c r="L666" s="565">
        <f t="shared" si="355"/>
        <v>8000</v>
      </c>
    </row>
    <row r="667" spans="1:12" x14ac:dyDescent="0.25">
      <c r="A667" s="562"/>
      <c r="B667" s="563"/>
      <c r="C667" s="563"/>
      <c r="D667" s="563" t="str">
        <f t="shared" si="356"/>
        <v>Pagar Pengaman</v>
      </c>
      <c r="E667" s="563" t="str">
        <f t="shared" si="359"/>
        <v>buah</v>
      </c>
      <c r="F667" s="563">
        <f t="shared" si="360"/>
        <v>0.01</v>
      </c>
      <c r="G667" s="563">
        <f t="shared" si="361"/>
        <v>8000</v>
      </c>
      <c r="H667" s="563">
        <f t="shared" si="358"/>
        <v>1</v>
      </c>
      <c r="I667" s="563">
        <f t="shared" si="358"/>
        <v>30</v>
      </c>
      <c r="J667" s="563" t="str">
        <f t="shared" si="358"/>
        <v>m2</v>
      </c>
      <c r="K667" s="563">
        <f t="shared" si="354"/>
        <v>0.3</v>
      </c>
      <c r="L667" s="565">
        <f t="shared" si="355"/>
        <v>2400</v>
      </c>
    </row>
    <row r="668" spans="1:12" x14ac:dyDescent="0.25">
      <c r="A668" s="562"/>
      <c r="B668" s="563"/>
      <c r="C668" s="563"/>
      <c r="D668" s="563" t="str">
        <f t="shared" si="356"/>
        <v>Pagar Pengaman</v>
      </c>
      <c r="E668" s="563" t="str">
        <f t="shared" si="359"/>
        <v>buah</v>
      </c>
      <c r="F668" s="563">
        <f t="shared" si="360"/>
        <v>0.01</v>
      </c>
      <c r="G668" s="563">
        <f t="shared" si="361"/>
        <v>8000</v>
      </c>
      <c r="H668" s="563">
        <f t="shared" si="358"/>
        <v>1</v>
      </c>
      <c r="I668" s="563">
        <f t="shared" si="358"/>
        <v>20</v>
      </c>
      <c r="J668" s="563" t="str">
        <f t="shared" si="358"/>
        <v>m2</v>
      </c>
      <c r="K668" s="563">
        <f t="shared" si="354"/>
        <v>0.2</v>
      </c>
      <c r="L668" s="565">
        <f t="shared" si="355"/>
        <v>1600</v>
      </c>
    </row>
    <row r="669" spans="1:12" x14ac:dyDescent="0.25">
      <c r="A669" s="562"/>
      <c r="B669" s="563"/>
      <c r="C669" s="563"/>
      <c r="D669" s="563" t="str">
        <f t="shared" si="356"/>
        <v>Pagar Pengaman</v>
      </c>
      <c r="E669" s="563" t="str">
        <f t="shared" si="359"/>
        <v>buah</v>
      </c>
      <c r="F669" s="563">
        <f t="shared" si="360"/>
        <v>0.01</v>
      </c>
      <c r="G669" s="563">
        <f t="shared" si="361"/>
        <v>8000</v>
      </c>
      <c r="H669" s="563">
        <f t="shared" si="358"/>
        <v>1</v>
      </c>
      <c r="I669" s="563">
        <f t="shared" si="358"/>
        <v>20</v>
      </c>
      <c r="J669" s="563" t="str">
        <f t="shared" si="358"/>
        <v>m2</v>
      </c>
      <c r="K669" s="563">
        <f t="shared" si="354"/>
        <v>0.2</v>
      </c>
      <c r="L669" s="565">
        <f t="shared" si="355"/>
        <v>1600</v>
      </c>
    </row>
    <row r="670" spans="1:12" x14ac:dyDescent="0.25">
      <c r="A670" s="562"/>
      <c r="B670" s="563"/>
      <c r="C670" s="563"/>
      <c r="D670" s="563" t="str">
        <f t="shared" si="356"/>
        <v>V-Notch</v>
      </c>
      <c r="E670" s="563" t="str">
        <f t="shared" si="359"/>
        <v>buah</v>
      </c>
      <c r="F670" s="563">
        <f t="shared" si="360"/>
        <v>0.01</v>
      </c>
      <c r="G670" s="563">
        <f t="shared" si="361"/>
        <v>8000</v>
      </c>
      <c r="H670" s="563">
        <f t="shared" si="358"/>
        <v>1</v>
      </c>
      <c r="I670" s="563">
        <f t="shared" si="358"/>
        <v>40</v>
      </c>
      <c r="J670" s="563" t="str">
        <f t="shared" si="358"/>
        <v>m2</v>
      </c>
      <c r="K670" s="563">
        <f t="shared" si="354"/>
        <v>0.4</v>
      </c>
      <c r="L670" s="565">
        <f t="shared" si="355"/>
        <v>3200</v>
      </c>
    </row>
    <row r="671" spans="1:12" x14ac:dyDescent="0.25">
      <c r="A671" s="562"/>
      <c r="B671" s="563"/>
      <c r="C671" s="563"/>
      <c r="D671" s="563" t="str">
        <f t="shared" si="356"/>
        <v>Peilschaal</v>
      </c>
      <c r="E671" s="563" t="str">
        <f t="shared" si="359"/>
        <v>buah</v>
      </c>
      <c r="F671" s="563">
        <f t="shared" si="360"/>
        <v>0.01</v>
      </c>
      <c r="G671" s="563">
        <f t="shared" si="361"/>
        <v>8000</v>
      </c>
      <c r="H671" s="563">
        <f t="shared" si="358"/>
        <v>1</v>
      </c>
      <c r="I671" s="563">
        <f t="shared" si="358"/>
        <v>40</v>
      </c>
      <c r="J671" s="563" t="str">
        <f t="shared" si="358"/>
        <v>m2</v>
      </c>
      <c r="K671" s="563">
        <f t="shared" si="354"/>
        <v>0.4</v>
      </c>
      <c r="L671" s="565">
        <f t="shared" si="355"/>
        <v>3200</v>
      </c>
    </row>
    <row r="672" spans="1:12" x14ac:dyDescent="0.25">
      <c r="A672" s="562"/>
      <c r="B672" s="563"/>
      <c r="C672" s="563"/>
      <c r="D672" s="563" t="str">
        <f t="shared" si="356"/>
        <v>Rumah Pelindung</v>
      </c>
      <c r="E672" s="563" t="str">
        <f t="shared" si="359"/>
        <v>buah</v>
      </c>
      <c r="F672" s="563">
        <f t="shared" si="360"/>
        <v>0.01</v>
      </c>
      <c r="G672" s="563">
        <f t="shared" si="361"/>
        <v>8000</v>
      </c>
      <c r="H672" s="563">
        <f t="shared" si="358"/>
        <v>1</v>
      </c>
      <c r="I672" s="563">
        <f t="shared" si="358"/>
        <v>50</v>
      </c>
      <c r="J672" s="563" t="str">
        <f t="shared" si="358"/>
        <v>m2</v>
      </c>
      <c r="K672" s="563">
        <f t="shared" si="354"/>
        <v>0.5</v>
      </c>
      <c r="L672" s="565">
        <f t="shared" si="355"/>
        <v>4000</v>
      </c>
    </row>
    <row r="673" spans="1:14" x14ac:dyDescent="0.25">
      <c r="A673" s="562"/>
      <c r="B673" s="563"/>
      <c r="C673" s="563"/>
      <c r="D673" s="563" t="str">
        <f t="shared" si="356"/>
        <v>Pagar Pengaman</v>
      </c>
      <c r="E673" s="563" t="str">
        <f t="shared" si="359"/>
        <v>buah</v>
      </c>
      <c r="F673" s="563">
        <f t="shared" si="360"/>
        <v>0.01</v>
      </c>
      <c r="G673" s="563">
        <f t="shared" si="361"/>
        <v>8000</v>
      </c>
      <c r="H673" s="563">
        <f t="shared" si="358"/>
        <v>1</v>
      </c>
      <c r="I673" s="563">
        <f t="shared" si="358"/>
        <v>20</v>
      </c>
      <c r="J673" s="563" t="str">
        <f t="shared" si="358"/>
        <v>m2</v>
      </c>
      <c r="K673" s="563">
        <f t="shared" si="354"/>
        <v>0.2</v>
      </c>
      <c r="L673" s="565">
        <f t="shared" si="355"/>
        <v>1600</v>
      </c>
    </row>
    <row r="674" spans="1:14" x14ac:dyDescent="0.25">
      <c r="A674" s="562"/>
      <c r="B674" s="563"/>
      <c r="C674" s="563"/>
      <c r="D674" s="563" t="str">
        <f t="shared" si="356"/>
        <v>Pagar Pengaman</v>
      </c>
      <c r="E674" s="563" t="str">
        <f t="shared" si="359"/>
        <v>buah</v>
      </c>
      <c r="F674" s="563">
        <f t="shared" si="360"/>
        <v>0.01</v>
      </c>
      <c r="G674" s="563">
        <f t="shared" si="361"/>
        <v>8000</v>
      </c>
      <c r="H674" s="563">
        <f t="shared" si="358"/>
        <v>1</v>
      </c>
      <c r="I674" s="563">
        <f t="shared" si="358"/>
        <v>20</v>
      </c>
      <c r="J674" s="563" t="str">
        <f t="shared" si="358"/>
        <v>m2</v>
      </c>
      <c r="K674" s="563">
        <f t="shared" si="354"/>
        <v>0.2</v>
      </c>
      <c r="L674" s="565">
        <f t="shared" si="355"/>
        <v>1600</v>
      </c>
    </row>
    <row r="675" spans="1:14" x14ac:dyDescent="0.25">
      <c r="A675" s="562"/>
      <c r="B675" s="563"/>
      <c r="C675" s="563"/>
      <c r="D675" s="563" t="str">
        <f t="shared" si="356"/>
        <v>Tiang Lampu</v>
      </c>
      <c r="E675" s="563" t="str">
        <f t="shared" si="359"/>
        <v>buah</v>
      </c>
      <c r="F675" s="563">
        <f t="shared" si="360"/>
        <v>0.01</v>
      </c>
      <c r="G675" s="563">
        <f t="shared" si="361"/>
        <v>8000</v>
      </c>
      <c r="H675" s="563">
        <f t="shared" si="358"/>
        <v>1</v>
      </c>
      <c r="I675" s="563">
        <f t="shared" si="358"/>
        <v>40</v>
      </c>
      <c r="J675" s="563" t="str">
        <f t="shared" si="358"/>
        <v>m2</v>
      </c>
      <c r="K675" s="563">
        <f t="shared" si="354"/>
        <v>0.4</v>
      </c>
      <c r="L675" s="565">
        <f t="shared" si="355"/>
        <v>3200</v>
      </c>
    </row>
    <row r="676" spans="1:14" x14ac:dyDescent="0.25">
      <c r="A676" s="571"/>
      <c r="B676" s="572"/>
      <c r="C676" s="572"/>
      <c r="D676" s="572"/>
      <c r="E676" s="572"/>
      <c r="F676" s="572"/>
      <c r="G676" s="572"/>
      <c r="H676" s="572"/>
      <c r="I676" s="572"/>
      <c r="J676" s="572"/>
      <c r="K676" s="572"/>
      <c r="L676" s="579"/>
    </row>
    <row r="677" spans="1:14" x14ac:dyDescent="0.25">
      <c r="A677" s="573"/>
      <c r="B677" s="574"/>
      <c r="C677" s="574"/>
      <c r="D677" s="574"/>
      <c r="E677" s="574"/>
      <c r="F677" s="574"/>
      <c r="G677" s="574"/>
      <c r="H677" s="574"/>
      <c r="I677" s="574"/>
      <c r="J677" s="574"/>
      <c r="K677" s="576">
        <f>SUM(K678:K695)</f>
        <v>272.99999999999994</v>
      </c>
      <c r="L677" s="577"/>
      <c r="N677" s="598"/>
    </row>
    <row r="678" spans="1:14" x14ac:dyDescent="0.25">
      <c r="A678" s="562">
        <v>12</v>
      </c>
      <c r="B678" s="563" t="str">
        <f>AHSP!B353</f>
        <v>Cat dasar</v>
      </c>
      <c r="C678" s="563" t="str">
        <f>C338</f>
        <v>Pengecatan (Tembok)</v>
      </c>
      <c r="D678" s="563" t="str">
        <f>D338</f>
        <v>Ridge Wall</v>
      </c>
      <c r="E678" s="563" t="str">
        <f>AHSP!C353</f>
        <v>kg</v>
      </c>
      <c r="F678" s="563">
        <f>AHSP!D353</f>
        <v>0.12</v>
      </c>
      <c r="G678" s="563">
        <f>AHSP!E353</f>
        <v>40000</v>
      </c>
      <c r="H678" s="563">
        <f t="shared" ref="H678:J695" si="362">H338</f>
        <v>1</v>
      </c>
      <c r="I678" s="563">
        <f t="shared" si="362"/>
        <v>595</v>
      </c>
      <c r="J678" s="563" t="str">
        <f t="shared" si="362"/>
        <v>m2</v>
      </c>
      <c r="K678" s="563">
        <f t="shared" ref="K678:K695" si="363">I678*H678*F678</f>
        <v>71.399999999999991</v>
      </c>
      <c r="L678" s="565">
        <f t="shared" ref="L678:L695" si="364">G678*I678*F678*H678</f>
        <v>2856000</v>
      </c>
    </row>
    <row r="679" spans="1:14" x14ac:dyDescent="0.25">
      <c r="A679" s="562"/>
      <c r="B679" s="563"/>
      <c r="C679" s="563"/>
      <c r="D679" s="563" t="str">
        <f t="shared" ref="D679:D695" si="365">D339</f>
        <v>Ridge Wall</v>
      </c>
      <c r="E679" s="563" t="str">
        <f>E678</f>
        <v>kg</v>
      </c>
      <c r="F679" s="563">
        <f t="shared" ref="F679:G694" si="366">F678</f>
        <v>0.12</v>
      </c>
      <c r="G679" s="563">
        <f t="shared" si="366"/>
        <v>40000</v>
      </c>
      <c r="H679" s="563">
        <f t="shared" si="362"/>
        <v>1</v>
      </c>
      <c r="I679" s="563">
        <f t="shared" si="362"/>
        <v>300</v>
      </c>
      <c r="J679" s="563" t="str">
        <f t="shared" si="362"/>
        <v>m2</v>
      </c>
      <c r="K679" s="563">
        <f t="shared" si="363"/>
        <v>36</v>
      </c>
      <c r="L679" s="565">
        <f t="shared" si="364"/>
        <v>1440000</v>
      </c>
    </row>
    <row r="680" spans="1:14" x14ac:dyDescent="0.25">
      <c r="A680" s="562"/>
      <c r="B680" s="563"/>
      <c r="C680" s="563"/>
      <c r="D680" s="563" t="str">
        <f t="shared" si="365"/>
        <v>Atap/Bangunan Pelindung</v>
      </c>
      <c r="E680" s="563" t="str">
        <f t="shared" ref="E680:E695" si="367">E679</f>
        <v>kg</v>
      </c>
      <c r="F680" s="563">
        <f t="shared" si="366"/>
        <v>0.12</v>
      </c>
      <c r="G680" s="563">
        <f t="shared" si="366"/>
        <v>40000</v>
      </c>
      <c r="H680" s="563">
        <f t="shared" si="362"/>
        <v>1</v>
      </c>
      <c r="I680" s="563">
        <f t="shared" si="362"/>
        <v>200</v>
      </c>
      <c r="J680" s="563" t="str">
        <f t="shared" si="362"/>
        <v>m2</v>
      </c>
      <c r="K680" s="563">
        <f t="shared" si="363"/>
        <v>24</v>
      </c>
      <c r="L680" s="565">
        <f t="shared" si="364"/>
        <v>960000</v>
      </c>
    </row>
    <row r="681" spans="1:14" x14ac:dyDescent="0.25">
      <c r="A681" s="562"/>
      <c r="B681" s="563"/>
      <c r="C681" s="563"/>
      <c r="D681" s="563" t="str">
        <f t="shared" si="365"/>
        <v>Bangunan Pelindung</v>
      </c>
      <c r="E681" s="563" t="str">
        <f t="shared" si="367"/>
        <v>kg</v>
      </c>
      <c r="F681" s="563">
        <f t="shared" si="366"/>
        <v>0.12</v>
      </c>
      <c r="G681" s="563">
        <f t="shared" si="366"/>
        <v>40000</v>
      </c>
      <c r="H681" s="563">
        <f t="shared" si="362"/>
        <v>1</v>
      </c>
      <c r="I681" s="563">
        <f t="shared" si="362"/>
        <v>200</v>
      </c>
      <c r="J681" s="563" t="str">
        <f t="shared" si="362"/>
        <v>m2</v>
      </c>
      <c r="K681" s="563">
        <f t="shared" si="363"/>
        <v>24</v>
      </c>
      <c r="L681" s="565">
        <f t="shared" si="364"/>
        <v>960000</v>
      </c>
    </row>
    <row r="682" spans="1:14" x14ac:dyDescent="0.25">
      <c r="A682" s="562"/>
      <c r="B682" s="563"/>
      <c r="C682" s="563"/>
      <c r="D682" s="563" t="str">
        <f t="shared" si="365"/>
        <v>Galerry</v>
      </c>
      <c r="E682" s="563" t="str">
        <f t="shared" si="367"/>
        <v>kg</v>
      </c>
      <c r="F682" s="563">
        <f t="shared" si="366"/>
        <v>0.12</v>
      </c>
      <c r="G682" s="563">
        <f t="shared" si="366"/>
        <v>40000</v>
      </c>
      <c r="H682" s="563">
        <f t="shared" si="362"/>
        <v>1</v>
      </c>
      <c r="I682" s="563">
        <f t="shared" si="362"/>
        <v>80</v>
      </c>
      <c r="J682" s="563" t="str">
        <f t="shared" si="362"/>
        <v>m2</v>
      </c>
      <c r="K682" s="563">
        <f t="shared" si="363"/>
        <v>9.6</v>
      </c>
      <c r="L682" s="565">
        <f t="shared" si="364"/>
        <v>384000</v>
      </c>
    </row>
    <row r="683" spans="1:14" x14ac:dyDescent="0.25">
      <c r="A683" s="562"/>
      <c r="B683" s="563"/>
      <c r="C683" s="563"/>
      <c r="D683" s="563" t="str">
        <f t="shared" si="365"/>
        <v>Jembatan</v>
      </c>
      <c r="E683" s="563" t="str">
        <f t="shared" si="367"/>
        <v>kg</v>
      </c>
      <c r="F683" s="563">
        <f t="shared" si="366"/>
        <v>0.12</v>
      </c>
      <c r="G683" s="563">
        <f t="shared" si="366"/>
        <v>40000</v>
      </c>
      <c r="H683" s="563">
        <f t="shared" si="362"/>
        <v>1</v>
      </c>
      <c r="I683" s="563">
        <f t="shared" si="362"/>
        <v>150</v>
      </c>
      <c r="J683" s="563" t="str">
        <f t="shared" si="362"/>
        <v>m2</v>
      </c>
      <c r="K683" s="563">
        <f t="shared" si="363"/>
        <v>18</v>
      </c>
      <c r="L683" s="565">
        <f t="shared" si="364"/>
        <v>720000</v>
      </c>
    </row>
    <row r="684" spans="1:14" x14ac:dyDescent="0.25">
      <c r="A684" s="562"/>
      <c r="B684" s="563"/>
      <c r="C684" s="563"/>
      <c r="D684" s="563" t="str">
        <f t="shared" si="365"/>
        <v>Bangunan Pelindung</v>
      </c>
      <c r="E684" s="563" t="str">
        <f t="shared" si="367"/>
        <v>kg</v>
      </c>
      <c r="F684" s="563">
        <f t="shared" si="366"/>
        <v>0.12</v>
      </c>
      <c r="G684" s="563">
        <f t="shared" si="366"/>
        <v>40000</v>
      </c>
      <c r="H684" s="563">
        <f t="shared" si="362"/>
        <v>1</v>
      </c>
      <c r="I684" s="563">
        <f t="shared" si="362"/>
        <v>80</v>
      </c>
      <c r="J684" s="563" t="str">
        <f t="shared" si="362"/>
        <v>m2</v>
      </c>
      <c r="K684" s="563">
        <f t="shared" si="363"/>
        <v>9.6</v>
      </c>
      <c r="L684" s="565">
        <f t="shared" si="364"/>
        <v>384000</v>
      </c>
    </row>
    <row r="685" spans="1:14" x14ac:dyDescent="0.25">
      <c r="A685" s="562"/>
      <c r="B685" s="563"/>
      <c r="C685" s="563"/>
      <c r="D685" s="563" t="str">
        <f t="shared" si="365"/>
        <v>Jembatan</v>
      </c>
      <c r="E685" s="563" t="str">
        <f t="shared" si="367"/>
        <v>kg</v>
      </c>
      <c r="F685" s="563">
        <f t="shared" si="366"/>
        <v>0.12</v>
      </c>
      <c r="G685" s="563">
        <f t="shared" si="366"/>
        <v>40000</v>
      </c>
      <c r="H685" s="563">
        <f t="shared" si="362"/>
        <v>1</v>
      </c>
      <c r="I685" s="563">
        <f t="shared" si="362"/>
        <v>100</v>
      </c>
      <c r="J685" s="563" t="str">
        <f t="shared" si="362"/>
        <v>m2</v>
      </c>
      <c r="K685" s="563">
        <f t="shared" si="363"/>
        <v>12</v>
      </c>
      <c r="L685" s="565">
        <f t="shared" si="364"/>
        <v>480000</v>
      </c>
    </row>
    <row r="686" spans="1:14" x14ac:dyDescent="0.25">
      <c r="A686" s="562"/>
      <c r="B686" s="563"/>
      <c r="C686" s="563"/>
      <c r="D686" s="563" t="str">
        <f t="shared" si="365"/>
        <v>Bangunan Pelindung</v>
      </c>
      <c r="E686" s="563" t="str">
        <f t="shared" si="367"/>
        <v>kg</v>
      </c>
      <c r="F686" s="563">
        <f t="shared" si="366"/>
        <v>0.12</v>
      </c>
      <c r="G686" s="563">
        <f t="shared" si="366"/>
        <v>40000</v>
      </c>
      <c r="H686" s="563">
        <f t="shared" si="362"/>
        <v>1</v>
      </c>
      <c r="I686" s="563">
        <f t="shared" si="362"/>
        <v>150</v>
      </c>
      <c r="J686" s="563" t="str">
        <f t="shared" si="362"/>
        <v>m2</v>
      </c>
      <c r="K686" s="563">
        <f t="shared" si="363"/>
        <v>18</v>
      </c>
      <c r="L686" s="565">
        <f t="shared" si="364"/>
        <v>720000</v>
      </c>
    </row>
    <row r="687" spans="1:14" x14ac:dyDescent="0.25">
      <c r="A687" s="562"/>
      <c r="B687" s="563"/>
      <c r="C687" s="563"/>
      <c r="D687" s="563" t="str">
        <f t="shared" si="365"/>
        <v>Gallery</v>
      </c>
      <c r="E687" s="563" t="str">
        <f t="shared" si="367"/>
        <v>kg</v>
      </c>
      <c r="F687" s="563">
        <f t="shared" si="366"/>
        <v>0.12</v>
      </c>
      <c r="G687" s="563">
        <f t="shared" si="366"/>
        <v>40000</v>
      </c>
      <c r="H687" s="563">
        <f t="shared" si="362"/>
        <v>1</v>
      </c>
      <c r="I687" s="563">
        <f t="shared" si="362"/>
        <v>50</v>
      </c>
      <c r="J687" s="563" t="str">
        <f t="shared" si="362"/>
        <v>m2</v>
      </c>
      <c r="K687" s="563">
        <f t="shared" si="363"/>
        <v>6</v>
      </c>
      <c r="L687" s="565">
        <f t="shared" si="364"/>
        <v>240000</v>
      </c>
    </row>
    <row r="688" spans="1:14" x14ac:dyDescent="0.25">
      <c r="A688" s="562"/>
      <c r="B688" s="563"/>
      <c r="C688" s="563"/>
      <c r="D688" s="563" t="str">
        <f t="shared" si="365"/>
        <v>Rumah Pelindung</v>
      </c>
      <c r="E688" s="563" t="str">
        <f t="shared" si="367"/>
        <v>kg</v>
      </c>
      <c r="F688" s="563">
        <f t="shared" si="366"/>
        <v>0.12</v>
      </c>
      <c r="G688" s="563">
        <f t="shared" si="366"/>
        <v>40000</v>
      </c>
      <c r="H688" s="563">
        <f t="shared" si="362"/>
        <v>1</v>
      </c>
      <c r="I688" s="563">
        <f t="shared" si="362"/>
        <v>80</v>
      </c>
      <c r="J688" s="563" t="str">
        <f t="shared" si="362"/>
        <v>m2</v>
      </c>
      <c r="K688" s="563">
        <f t="shared" si="363"/>
        <v>9.6</v>
      </c>
      <c r="L688" s="565">
        <f t="shared" si="364"/>
        <v>384000</v>
      </c>
    </row>
    <row r="689" spans="1:14" x14ac:dyDescent="0.25">
      <c r="A689" s="562"/>
      <c r="B689" s="563"/>
      <c r="C689" s="563"/>
      <c r="D689" s="563" t="str">
        <f t="shared" si="365"/>
        <v>Patok geser</v>
      </c>
      <c r="E689" s="563" t="str">
        <f t="shared" si="367"/>
        <v>kg</v>
      </c>
      <c r="F689" s="563">
        <f t="shared" si="366"/>
        <v>0.12</v>
      </c>
      <c r="G689" s="563">
        <f t="shared" si="366"/>
        <v>40000</v>
      </c>
      <c r="H689" s="563">
        <f t="shared" si="362"/>
        <v>1</v>
      </c>
      <c r="I689" s="563">
        <f t="shared" si="362"/>
        <v>50</v>
      </c>
      <c r="J689" s="563" t="str">
        <f t="shared" si="362"/>
        <v>m2</v>
      </c>
      <c r="K689" s="563">
        <f t="shared" si="363"/>
        <v>6</v>
      </c>
      <c r="L689" s="565">
        <f t="shared" si="364"/>
        <v>240000</v>
      </c>
    </row>
    <row r="690" spans="1:14" x14ac:dyDescent="0.25">
      <c r="A690" s="562"/>
      <c r="B690" s="563"/>
      <c r="C690" s="563"/>
      <c r="D690" s="563" t="str">
        <f t="shared" si="365"/>
        <v>Kantor</v>
      </c>
      <c r="E690" s="563" t="str">
        <f t="shared" si="367"/>
        <v>kg</v>
      </c>
      <c r="F690" s="563">
        <f t="shared" si="366"/>
        <v>0.12</v>
      </c>
      <c r="G690" s="563">
        <f t="shared" si="366"/>
        <v>40000</v>
      </c>
      <c r="H690" s="563">
        <f t="shared" si="362"/>
        <v>2</v>
      </c>
      <c r="I690" s="563">
        <f t="shared" si="362"/>
        <v>100</v>
      </c>
      <c r="J690" s="563" t="str">
        <f t="shared" si="362"/>
        <v>m2</v>
      </c>
      <c r="K690" s="563">
        <f t="shared" si="363"/>
        <v>24</v>
      </c>
      <c r="L690" s="565">
        <f t="shared" si="364"/>
        <v>960000</v>
      </c>
    </row>
    <row r="691" spans="1:14" x14ac:dyDescent="0.25">
      <c r="A691" s="562"/>
      <c r="B691" s="563"/>
      <c r="C691" s="563"/>
      <c r="D691" s="563" t="str">
        <f t="shared" si="365"/>
        <v>Jembatan</v>
      </c>
      <c r="E691" s="563" t="str">
        <f t="shared" si="367"/>
        <v>kg</v>
      </c>
      <c r="F691" s="563">
        <f t="shared" si="366"/>
        <v>0.12</v>
      </c>
      <c r="G691" s="563">
        <f t="shared" si="366"/>
        <v>40000</v>
      </c>
      <c r="H691" s="563">
        <f t="shared" si="362"/>
        <v>1</v>
      </c>
      <c r="I691" s="563">
        <f t="shared" si="362"/>
        <v>0</v>
      </c>
      <c r="J691" s="563" t="str">
        <f t="shared" si="362"/>
        <v>m2</v>
      </c>
      <c r="K691" s="563">
        <f t="shared" si="363"/>
        <v>0</v>
      </c>
      <c r="L691" s="565">
        <f t="shared" si="364"/>
        <v>0</v>
      </c>
    </row>
    <row r="692" spans="1:14" x14ac:dyDescent="0.25">
      <c r="A692" s="562"/>
      <c r="B692" s="563"/>
      <c r="C692" s="563"/>
      <c r="D692" s="563" t="str">
        <f t="shared" si="365"/>
        <v>Patok Batas tanah</v>
      </c>
      <c r="E692" s="563" t="str">
        <f t="shared" si="367"/>
        <v>kg</v>
      </c>
      <c r="F692" s="563">
        <f t="shared" si="366"/>
        <v>0.12</v>
      </c>
      <c r="G692" s="563">
        <f t="shared" si="366"/>
        <v>40000</v>
      </c>
      <c r="H692" s="563">
        <f t="shared" si="362"/>
        <v>2</v>
      </c>
      <c r="I692" s="563">
        <f t="shared" si="362"/>
        <v>0</v>
      </c>
      <c r="J692" s="563" t="str">
        <f t="shared" si="362"/>
        <v>m2</v>
      </c>
      <c r="K692" s="563">
        <f t="shared" si="363"/>
        <v>0</v>
      </c>
      <c r="L692" s="565">
        <f t="shared" si="364"/>
        <v>0</v>
      </c>
    </row>
    <row r="693" spans="1:14" x14ac:dyDescent="0.25">
      <c r="A693" s="562"/>
      <c r="B693" s="563"/>
      <c r="C693" s="563"/>
      <c r="D693" s="563" t="str">
        <f t="shared" si="365"/>
        <v xml:space="preserve">Pagar </v>
      </c>
      <c r="E693" s="563" t="str">
        <f t="shared" si="367"/>
        <v>kg</v>
      </c>
      <c r="F693" s="563">
        <f t="shared" si="366"/>
        <v>0.12</v>
      </c>
      <c r="G693" s="563">
        <f t="shared" si="366"/>
        <v>40000</v>
      </c>
      <c r="H693" s="563">
        <f t="shared" si="362"/>
        <v>3</v>
      </c>
      <c r="I693" s="563">
        <f t="shared" si="362"/>
        <v>10</v>
      </c>
      <c r="J693" s="563" t="str">
        <f t="shared" si="362"/>
        <v>m2</v>
      </c>
      <c r="K693" s="563">
        <f t="shared" si="363"/>
        <v>3.5999999999999996</v>
      </c>
      <c r="L693" s="565">
        <f t="shared" si="364"/>
        <v>144000</v>
      </c>
    </row>
    <row r="694" spans="1:14" x14ac:dyDescent="0.25">
      <c r="A694" s="562"/>
      <c r="B694" s="563"/>
      <c r="C694" s="563"/>
      <c r="D694" s="563" t="str">
        <f t="shared" si="365"/>
        <v>Monumen</v>
      </c>
      <c r="E694" s="563" t="str">
        <f t="shared" si="367"/>
        <v>kg</v>
      </c>
      <c r="F694" s="563">
        <f t="shared" si="366"/>
        <v>0.12</v>
      </c>
      <c r="G694" s="563">
        <f t="shared" si="366"/>
        <v>40000</v>
      </c>
      <c r="H694" s="563">
        <f t="shared" si="362"/>
        <v>2</v>
      </c>
      <c r="I694" s="563">
        <f t="shared" si="362"/>
        <v>5</v>
      </c>
      <c r="J694" s="563" t="str">
        <f t="shared" si="362"/>
        <v>m2</v>
      </c>
      <c r="K694" s="563">
        <f t="shared" si="363"/>
        <v>1.2</v>
      </c>
      <c r="L694" s="565">
        <f t="shared" si="364"/>
        <v>48000</v>
      </c>
    </row>
    <row r="695" spans="1:14" x14ac:dyDescent="0.25">
      <c r="A695" s="562"/>
      <c r="B695" s="563"/>
      <c r="C695" s="563"/>
      <c r="D695" s="563" t="str">
        <f t="shared" si="365"/>
        <v>Bangunan Lainnya</v>
      </c>
      <c r="E695" s="563" t="str">
        <f t="shared" si="367"/>
        <v>kg</v>
      </c>
      <c r="F695" s="563">
        <f t="shared" ref="F695" si="368">F694</f>
        <v>0.12</v>
      </c>
      <c r="G695" s="563">
        <f t="shared" ref="G695" si="369">G694</f>
        <v>40000</v>
      </c>
      <c r="H695" s="563">
        <f t="shared" si="362"/>
        <v>2</v>
      </c>
      <c r="I695" s="563">
        <f t="shared" si="362"/>
        <v>0</v>
      </c>
      <c r="J695" s="563" t="str">
        <f t="shared" si="362"/>
        <v>m2</v>
      </c>
      <c r="K695" s="563">
        <f t="shared" si="363"/>
        <v>0</v>
      </c>
      <c r="L695" s="565">
        <f t="shared" si="364"/>
        <v>0</v>
      </c>
    </row>
    <row r="696" spans="1:14" x14ac:dyDescent="0.25">
      <c r="A696" s="571"/>
      <c r="B696" s="572"/>
      <c r="C696" s="572"/>
      <c r="D696" s="572"/>
      <c r="E696" s="572"/>
      <c r="F696" s="572"/>
      <c r="G696" s="572"/>
      <c r="H696" s="572"/>
      <c r="I696" s="572"/>
      <c r="J696" s="572"/>
      <c r="K696" s="572"/>
      <c r="L696" s="579"/>
    </row>
    <row r="697" spans="1:14" x14ac:dyDescent="0.25">
      <c r="A697" s="573"/>
      <c r="B697" s="574"/>
      <c r="C697" s="574"/>
      <c r="D697" s="574"/>
      <c r="E697" s="574"/>
      <c r="F697" s="574"/>
      <c r="G697" s="574"/>
      <c r="H697" s="574"/>
      <c r="I697" s="574"/>
      <c r="J697" s="574"/>
      <c r="K697" s="576">
        <f>SUM(K698:K715)</f>
        <v>409.49999999999994</v>
      </c>
      <c r="L697" s="577"/>
    </row>
    <row r="698" spans="1:14" x14ac:dyDescent="0.25">
      <c r="A698" s="562">
        <v>13</v>
      </c>
      <c r="B698" s="563" t="str">
        <f>AHSP!B354</f>
        <v>Cat penutup</v>
      </c>
      <c r="C698" s="563" t="str">
        <f>C678</f>
        <v>Pengecatan (Tembok)</v>
      </c>
      <c r="D698" s="563" t="str">
        <f>D678</f>
        <v>Ridge Wall</v>
      </c>
      <c r="E698" s="563" t="str">
        <f>AHSP!C354</f>
        <v>kg</v>
      </c>
      <c r="F698" s="563">
        <f>AHSP!D354</f>
        <v>0.18</v>
      </c>
      <c r="G698" s="563">
        <f>AHSP!E354</f>
        <v>75000</v>
      </c>
      <c r="H698" s="563">
        <f t="shared" ref="H698:J698" si="370">H678</f>
        <v>1</v>
      </c>
      <c r="I698" s="563">
        <f t="shared" si="370"/>
        <v>595</v>
      </c>
      <c r="J698" s="563" t="str">
        <f t="shared" si="370"/>
        <v>m2</v>
      </c>
      <c r="K698" s="563">
        <f t="shared" ref="K698:K715" si="371">I698*H698*F698</f>
        <v>107.1</v>
      </c>
      <c r="L698" s="565">
        <f t="shared" ref="L698:L715" si="372">G698*I698*F698*H698</f>
        <v>8032500</v>
      </c>
      <c r="N698" s="598"/>
    </row>
    <row r="699" spans="1:14" x14ac:dyDescent="0.25">
      <c r="A699" s="562"/>
      <c r="B699" s="563"/>
      <c r="C699" s="563"/>
      <c r="D699" s="563" t="str">
        <f t="shared" ref="D699:J713" si="373">D679</f>
        <v>Ridge Wall</v>
      </c>
      <c r="E699" s="563" t="str">
        <f>E698</f>
        <v>kg</v>
      </c>
      <c r="F699" s="563">
        <f t="shared" ref="F699:G714" si="374">F698</f>
        <v>0.18</v>
      </c>
      <c r="G699" s="563">
        <f t="shared" si="374"/>
        <v>75000</v>
      </c>
      <c r="H699" s="563">
        <f t="shared" si="373"/>
        <v>1</v>
      </c>
      <c r="I699" s="563">
        <f t="shared" si="373"/>
        <v>300</v>
      </c>
      <c r="J699" s="563" t="str">
        <f t="shared" si="373"/>
        <v>m2</v>
      </c>
      <c r="K699" s="563">
        <f t="shared" si="371"/>
        <v>54</v>
      </c>
      <c r="L699" s="565">
        <f t="shared" si="372"/>
        <v>4050000</v>
      </c>
    </row>
    <row r="700" spans="1:14" x14ac:dyDescent="0.25">
      <c r="A700" s="562"/>
      <c r="B700" s="563"/>
      <c r="C700" s="563"/>
      <c r="D700" s="563" t="str">
        <f t="shared" si="373"/>
        <v>Atap/Bangunan Pelindung</v>
      </c>
      <c r="E700" s="563" t="str">
        <f t="shared" ref="E700:E715" si="375">E699</f>
        <v>kg</v>
      </c>
      <c r="F700" s="563">
        <f t="shared" si="374"/>
        <v>0.18</v>
      </c>
      <c r="G700" s="563">
        <f t="shared" si="374"/>
        <v>75000</v>
      </c>
      <c r="H700" s="563">
        <f t="shared" si="373"/>
        <v>1</v>
      </c>
      <c r="I700" s="563">
        <f t="shared" si="373"/>
        <v>200</v>
      </c>
      <c r="J700" s="563" t="str">
        <f t="shared" si="373"/>
        <v>m2</v>
      </c>
      <c r="K700" s="563">
        <f t="shared" si="371"/>
        <v>36</v>
      </c>
      <c r="L700" s="565">
        <f t="shared" si="372"/>
        <v>2700000</v>
      </c>
    </row>
    <row r="701" spans="1:14" x14ac:dyDescent="0.25">
      <c r="A701" s="562"/>
      <c r="B701" s="563"/>
      <c r="C701" s="563"/>
      <c r="D701" s="563" t="str">
        <f t="shared" si="373"/>
        <v>Bangunan Pelindung</v>
      </c>
      <c r="E701" s="563" t="str">
        <f t="shared" si="375"/>
        <v>kg</v>
      </c>
      <c r="F701" s="563">
        <f t="shared" si="374"/>
        <v>0.18</v>
      </c>
      <c r="G701" s="563">
        <f t="shared" si="374"/>
        <v>75000</v>
      </c>
      <c r="H701" s="563">
        <f t="shared" si="373"/>
        <v>1</v>
      </c>
      <c r="I701" s="563">
        <f t="shared" si="373"/>
        <v>200</v>
      </c>
      <c r="J701" s="563" t="str">
        <f t="shared" si="373"/>
        <v>m2</v>
      </c>
      <c r="K701" s="563">
        <f t="shared" si="371"/>
        <v>36</v>
      </c>
      <c r="L701" s="565">
        <f t="shared" si="372"/>
        <v>2700000</v>
      </c>
    </row>
    <row r="702" spans="1:14" x14ac:dyDescent="0.25">
      <c r="A702" s="562"/>
      <c r="B702" s="563"/>
      <c r="C702" s="563"/>
      <c r="D702" s="563" t="str">
        <f t="shared" si="373"/>
        <v>Galerry</v>
      </c>
      <c r="E702" s="563" t="str">
        <f t="shared" si="375"/>
        <v>kg</v>
      </c>
      <c r="F702" s="563">
        <f t="shared" si="374"/>
        <v>0.18</v>
      </c>
      <c r="G702" s="563">
        <f t="shared" si="374"/>
        <v>75000</v>
      </c>
      <c r="H702" s="563">
        <f t="shared" si="373"/>
        <v>1</v>
      </c>
      <c r="I702" s="563">
        <f t="shared" si="373"/>
        <v>80</v>
      </c>
      <c r="J702" s="563" t="str">
        <f t="shared" si="373"/>
        <v>m2</v>
      </c>
      <c r="K702" s="563">
        <f t="shared" si="371"/>
        <v>14.399999999999999</v>
      </c>
      <c r="L702" s="565">
        <f t="shared" si="372"/>
        <v>1080000</v>
      </c>
    </row>
    <row r="703" spans="1:14" x14ac:dyDescent="0.25">
      <c r="A703" s="562"/>
      <c r="B703" s="563"/>
      <c r="C703" s="563"/>
      <c r="D703" s="563" t="str">
        <f t="shared" si="373"/>
        <v>Jembatan</v>
      </c>
      <c r="E703" s="563" t="str">
        <f t="shared" si="375"/>
        <v>kg</v>
      </c>
      <c r="F703" s="563">
        <f t="shared" si="374"/>
        <v>0.18</v>
      </c>
      <c r="G703" s="563">
        <f t="shared" si="374"/>
        <v>75000</v>
      </c>
      <c r="H703" s="563">
        <f t="shared" si="373"/>
        <v>1</v>
      </c>
      <c r="I703" s="563">
        <f t="shared" si="373"/>
        <v>150</v>
      </c>
      <c r="J703" s="563" t="str">
        <f t="shared" si="373"/>
        <v>m2</v>
      </c>
      <c r="K703" s="563">
        <f t="shared" si="371"/>
        <v>27</v>
      </c>
      <c r="L703" s="565">
        <f t="shared" si="372"/>
        <v>2025000</v>
      </c>
    </row>
    <row r="704" spans="1:14" x14ac:dyDescent="0.25">
      <c r="A704" s="562"/>
      <c r="B704" s="563"/>
      <c r="C704" s="563"/>
      <c r="D704" s="563" t="str">
        <f t="shared" si="373"/>
        <v>Bangunan Pelindung</v>
      </c>
      <c r="E704" s="563" t="str">
        <f t="shared" si="375"/>
        <v>kg</v>
      </c>
      <c r="F704" s="563">
        <f t="shared" si="374"/>
        <v>0.18</v>
      </c>
      <c r="G704" s="563">
        <f t="shared" si="374"/>
        <v>75000</v>
      </c>
      <c r="H704" s="563">
        <f t="shared" si="373"/>
        <v>1</v>
      </c>
      <c r="I704" s="563">
        <f t="shared" si="373"/>
        <v>80</v>
      </c>
      <c r="J704" s="563" t="str">
        <f t="shared" si="373"/>
        <v>m2</v>
      </c>
      <c r="K704" s="563">
        <f t="shared" si="371"/>
        <v>14.399999999999999</v>
      </c>
      <c r="L704" s="565">
        <f t="shared" si="372"/>
        <v>1080000</v>
      </c>
    </row>
    <row r="705" spans="1:14" x14ac:dyDescent="0.25">
      <c r="A705" s="562"/>
      <c r="B705" s="563"/>
      <c r="C705" s="563"/>
      <c r="D705" s="563" t="str">
        <f t="shared" si="373"/>
        <v>Jembatan</v>
      </c>
      <c r="E705" s="563" t="str">
        <f t="shared" si="375"/>
        <v>kg</v>
      </c>
      <c r="F705" s="563">
        <f t="shared" si="374"/>
        <v>0.18</v>
      </c>
      <c r="G705" s="563">
        <f t="shared" si="374"/>
        <v>75000</v>
      </c>
      <c r="H705" s="563">
        <f t="shared" si="373"/>
        <v>1</v>
      </c>
      <c r="I705" s="563">
        <f t="shared" si="373"/>
        <v>100</v>
      </c>
      <c r="J705" s="563" t="str">
        <f t="shared" si="373"/>
        <v>m2</v>
      </c>
      <c r="K705" s="563">
        <f t="shared" si="371"/>
        <v>18</v>
      </c>
      <c r="L705" s="565">
        <f t="shared" si="372"/>
        <v>1350000</v>
      </c>
    </row>
    <row r="706" spans="1:14" x14ac:dyDescent="0.25">
      <c r="A706" s="562"/>
      <c r="B706" s="563"/>
      <c r="C706" s="563"/>
      <c r="D706" s="563" t="str">
        <f t="shared" si="373"/>
        <v>Bangunan Pelindung</v>
      </c>
      <c r="E706" s="563" t="str">
        <f t="shared" si="375"/>
        <v>kg</v>
      </c>
      <c r="F706" s="563">
        <f t="shared" si="374"/>
        <v>0.18</v>
      </c>
      <c r="G706" s="563">
        <f t="shared" si="374"/>
        <v>75000</v>
      </c>
      <c r="H706" s="563">
        <f t="shared" si="373"/>
        <v>1</v>
      </c>
      <c r="I706" s="563">
        <f t="shared" si="373"/>
        <v>150</v>
      </c>
      <c r="J706" s="563" t="str">
        <f t="shared" si="373"/>
        <v>m2</v>
      </c>
      <c r="K706" s="563">
        <f t="shared" si="371"/>
        <v>27</v>
      </c>
      <c r="L706" s="565">
        <f t="shared" si="372"/>
        <v>2025000</v>
      </c>
    </row>
    <row r="707" spans="1:14" x14ac:dyDescent="0.25">
      <c r="A707" s="562"/>
      <c r="B707" s="563"/>
      <c r="C707" s="563"/>
      <c r="D707" s="563" t="str">
        <f t="shared" si="373"/>
        <v>Gallery</v>
      </c>
      <c r="E707" s="563" t="str">
        <f t="shared" si="375"/>
        <v>kg</v>
      </c>
      <c r="F707" s="563">
        <f t="shared" si="374"/>
        <v>0.18</v>
      </c>
      <c r="G707" s="563">
        <f t="shared" si="374"/>
        <v>75000</v>
      </c>
      <c r="H707" s="563">
        <f t="shared" si="373"/>
        <v>1</v>
      </c>
      <c r="I707" s="563">
        <f t="shared" si="373"/>
        <v>50</v>
      </c>
      <c r="J707" s="563" t="str">
        <f t="shared" si="373"/>
        <v>m2</v>
      </c>
      <c r="K707" s="563">
        <f t="shared" si="371"/>
        <v>9</v>
      </c>
      <c r="L707" s="565">
        <f t="shared" si="372"/>
        <v>675000</v>
      </c>
    </row>
    <row r="708" spans="1:14" x14ac:dyDescent="0.25">
      <c r="A708" s="562"/>
      <c r="B708" s="563"/>
      <c r="C708" s="563"/>
      <c r="D708" s="563" t="str">
        <f t="shared" si="373"/>
        <v>Rumah Pelindung</v>
      </c>
      <c r="E708" s="563" t="str">
        <f t="shared" si="375"/>
        <v>kg</v>
      </c>
      <c r="F708" s="563">
        <f t="shared" si="374"/>
        <v>0.18</v>
      </c>
      <c r="G708" s="563">
        <f t="shared" si="374"/>
        <v>75000</v>
      </c>
      <c r="H708" s="563">
        <f t="shared" si="373"/>
        <v>1</v>
      </c>
      <c r="I708" s="563">
        <f t="shared" si="373"/>
        <v>80</v>
      </c>
      <c r="J708" s="563" t="str">
        <f t="shared" si="373"/>
        <v>m2</v>
      </c>
      <c r="K708" s="563">
        <f t="shared" si="371"/>
        <v>14.399999999999999</v>
      </c>
      <c r="L708" s="565">
        <f t="shared" si="372"/>
        <v>1080000</v>
      </c>
    </row>
    <row r="709" spans="1:14" x14ac:dyDescent="0.25">
      <c r="A709" s="562"/>
      <c r="B709" s="563"/>
      <c r="C709" s="563"/>
      <c r="D709" s="563" t="str">
        <f t="shared" si="373"/>
        <v>Patok geser</v>
      </c>
      <c r="E709" s="563" t="str">
        <f t="shared" si="375"/>
        <v>kg</v>
      </c>
      <c r="F709" s="563">
        <f t="shared" si="374"/>
        <v>0.18</v>
      </c>
      <c r="G709" s="563">
        <f t="shared" si="374"/>
        <v>75000</v>
      </c>
      <c r="H709" s="563">
        <f t="shared" si="373"/>
        <v>1</v>
      </c>
      <c r="I709" s="563">
        <f t="shared" si="373"/>
        <v>50</v>
      </c>
      <c r="J709" s="563" t="str">
        <f t="shared" si="373"/>
        <v>m2</v>
      </c>
      <c r="K709" s="563">
        <f t="shared" si="371"/>
        <v>9</v>
      </c>
      <c r="L709" s="565">
        <f t="shared" si="372"/>
        <v>675000</v>
      </c>
    </row>
    <row r="710" spans="1:14" x14ac:dyDescent="0.25">
      <c r="A710" s="562"/>
      <c r="B710" s="563"/>
      <c r="C710" s="563"/>
      <c r="D710" s="563" t="str">
        <f>D690</f>
        <v>Kantor</v>
      </c>
      <c r="E710" s="563" t="str">
        <f t="shared" si="375"/>
        <v>kg</v>
      </c>
      <c r="F710" s="563">
        <f t="shared" si="374"/>
        <v>0.18</v>
      </c>
      <c r="G710" s="563">
        <f t="shared" si="374"/>
        <v>75000</v>
      </c>
      <c r="H710" s="563">
        <f t="shared" ref="H710:J710" si="376">H690</f>
        <v>2</v>
      </c>
      <c r="I710" s="563">
        <f t="shared" si="376"/>
        <v>100</v>
      </c>
      <c r="J710" s="563" t="str">
        <f t="shared" si="376"/>
        <v>m2</v>
      </c>
      <c r="K710" s="563">
        <f t="shared" si="371"/>
        <v>36</v>
      </c>
      <c r="L710" s="565">
        <f t="shared" si="372"/>
        <v>2700000</v>
      </c>
    </row>
    <row r="711" spans="1:14" x14ac:dyDescent="0.25">
      <c r="A711" s="562"/>
      <c r="B711" s="563"/>
      <c r="C711" s="563"/>
      <c r="D711" s="563" t="str">
        <f t="shared" si="373"/>
        <v>Jembatan</v>
      </c>
      <c r="E711" s="563" t="str">
        <f t="shared" si="375"/>
        <v>kg</v>
      </c>
      <c r="F711" s="563">
        <f t="shared" si="374"/>
        <v>0.18</v>
      </c>
      <c r="G711" s="563">
        <f t="shared" si="374"/>
        <v>75000</v>
      </c>
      <c r="H711" s="563">
        <f t="shared" si="373"/>
        <v>1</v>
      </c>
      <c r="I711" s="563">
        <f t="shared" si="373"/>
        <v>0</v>
      </c>
      <c r="J711" s="563" t="str">
        <f t="shared" si="373"/>
        <v>m2</v>
      </c>
      <c r="K711" s="563">
        <f t="shared" si="371"/>
        <v>0</v>
      </c>
      <c r="L711" s="565">
        <f t="shared" si="372"/>
        <v>0</v>
      </c>
    </row>
    <row r="712" spans="1:14" x14ac:dyDescent="0.25">
      <c r="A712" s="562"/>
      <c r="B712" s="563"/>
      <c r="C712" s="563"/>
      <c r="D712" s="563" t="str">
        <f t="shared" si="373"/>
        <v>Patok Batas tanah</v>
      </c>
      <c r="E712" s="563" t="str">
        <f t="shared" si="375"/>
        <v>kg</v>
      </c>
      <c r="F712" s="563">
        <f t="shared" si="374"/>
        <v>0.18</v>
      </c>
      <c r="G712" s="563">
        <f t="shared" si="374"/>
        <v>75000</v>
      </c>
      <c r="H712" s="563">
        <f t="shared" si="373"/>
        <v>2</v>
      </c>
      <c r="I712" s="563">
        <f t="shared" si="373"/>
        <v>0</v>
      </c>
      <c r="J712" s="563" t="str">
        <f t="shared" si="373"/>
        <v>m2</v>
      </c>
      <c r="K712" s="563">
        <f t="shared" si="371"/>
        <v>0</v>
      </c>
      <c r="L712" s="565">
        <f t="shared" si="372"/>
        <v>0</v>
      </c>
    </row>
    <row r="713" spans="1:14" x14ac:dyDescent="0.25">
      <c r="A713" s="562"/>
      <c r="B713" s="563"/>
      <c r="C713" s="563"/>
      <c r="D713" s="563" t="str">
        <f t="shared" si="373"/>
        <v xml:space="preserve">Pagar </v>
      </c>
      <c r="E713" s="563" t="str">
        <f t="shared" si="375"/>
        <v>kg</v>
      </c>
      <c r="F713" s="563">
        <f t="shared" si="374"/>
        <v>0.18</v>
      </c>
      <c r="G713" s="563">
        <f t="shared" si="374"/>
        <v>75000</v>
      </c>
      <c r="H713" s="563">
        <f t="shared" si="373"/>
        <v>3</v>
      </c>
      <c r="I713" s="563">
        <f t="shared" si="373"/>
        <v>10</v>
      </c>
      <c r="J713" s="563" t="str">
        <f t="shared" si="373"/>
        <v>m2</v>
      </c>
      <c r="K713" s="563">
        <f t="shared" si="371"/>
        <v>5.3999999999999995</v>
      </c>
      <c r="L713" s="565">
        <f t="shared" si="372"/>
        <v>405000</v>
      </c>
    </row>
    <row r="714" spans="1:14" x14ac:dyDescent="0.25">
      <c r="A714" s="562"/>
      <c r="B714" s="563"/>
      <c r="C714" s="563"/>
      <c r="D714" s="563" t="str">
        <f>D694</f>
        <v>Monumen</v>
      </c>
      <c r="E714" s="563" t="str">
        <f t="shared" si="375"/>
        <v>kg</v>
      </c>
      <c r="F714" s="563">
        <f t="shared" si="374"/>
        <v>0.18</v>
      </c>
      <c r="G714" s="563">
        <f t="shared" si="374"/>
        <v>75000</v>
      </c>
      <c r="H714" s="563">
        <f t="shared" ref="H714:J714" si="377">H694</f>
        <v>2</v>
      </c>
      <c r="I714" s="563">
        <f t="shared" si="377"/>
        <v>5</v>
      </c>
      <c r="J714" s="563" t="str">
        <f t="shared" si="377"/>
        <v>m2</v>
      </c>
      <c r="K714" s="563">
        <f t="shared" si="371"/>
        <v>1.7999999999999998</v>
      </c>
      <c r="L714" s="565">
        <f t="shared" si="372"/>
        <v>135000</v>
      </c>
    </row>
    <row r="715" spans="1:14" x14ac:dyDescent="0.25">
      <c r="A715" s="562"/>
      <c r="B715" s="563"/>
      <c r="C715" s="563"/>
      <c r="D715" s="563" t="str">
        <f>D695</f>
        <v>Bangunan Lainnya</v>
      </c>
      <c r="E715" s="563" t="str">
        <f t="shared" si="375"/>
        <v>kg</v>
      </c>
      <c r="F715" s="563">
        <f t="shared" ref="F715" si="378">F714</f>
        <v>0.18</v>
      </c>
      <c r="G715" s="563">
        <f t="shared" ref="G715" si="379">G714</f>
        <v>75000</v>
      </c>
      <c r="H715" s="563">
        <f t="shared" ref="H715:J715" si="380">H695</f>
        <v>2</v>
      </c>
      <c r="I715" s="563">
        <f t="shared" si="380"/>
        <v>0</v>
      </c>
      <c r="J715" s="563" t="str">
        <f t="shared" si="380"/>
        <v>m2</v>
      </c>
      <c r="K715" s="563">
        <f t="shared" si="371"/>
        <v>0</v>
      </c>
      <c r="L715" s="565">
        <f t="shared" si="372"/>
        <v>0</v>
      </c>
    </row>
    <row r="716" spans="1:14" x14ac:dyDescent="0.25">
      <c r="A716" s="571"/>
      <c r="B716" s="572"/>
      <c r="C716" s="572"/>
      <c r="D716" s="572"/>
      <c r="E716" s="572"/>
      <c r="F716" s="572"/>
      <c r="G716" s="572"/>
      <c r="H716" s="572"/>
      <c r="I716" s="572"/>
      <c r="J716" s="572"/>
      <c r="K716" s="572"/>
      <c r="L716" s="579"/>
    </row>
    <row r="717" spans="1:14" x14ac:dyDescent="0.25">
      <c r="A717" s="573"/>
      <c r="B717" s="574"/>
      <c r="C717" s="574"/>
      <c r="D717" s="574"/>
      <c r="E717" s="574"/>
      <c r="F717" s="574"/>
      <c r="G717" s="574"/>
      <c r="H717" s="574"/>
      <c r="I717" s="574"/>
      <c r="J717" s="574"/>
      <c r="K717" s="576">
        <f>SUM(K718:K725)</f>
        <v>222</v>
      </c>
      <c r="L717" s="577"/>
      <c r="N717" s="561"/>
    </row>
    <row r="718" spans="1:14" x14ac:dyDescent="0.25">
      <c r="A718" s="562">
        <v>14</v>
      </c>
      <c r="B718" s="563" t="str">
        <f>AHSP!B371</f>
        <v>Batu</v>
      </c>
      <c r="C718" s="563" t="str">
        <f>C356</f>
        <v>PEKERJAAN PASANGAN BATU</v>
      </c>
      <c r="D718" s="563" t="str">
        <f>D356</f>
        <v>Drainase</v>
      </c>
      <c r="E718" s="563" t="str">
        <f>AHSP!C371</f>
        <v>m3</v>
      </c>
      <c r="F718" s="563">
        <f>AHSP!D371</f>
        <v>1.2</v>
      </c>
      <c r="G718" s="563">
        <f>AHSP!E371</f>
        <v>250000</v>
      </c>
      <c r="H718" s="563">
        <f t="shared" ref="H718:J725" si="381">H356</f>
        <v>1</v>
      </c>
      <c r="I718" s="563">
        <f t="shared" si="381"/>
        <v>50</v>
      </c>
      <c r="J718" s="563" t="str">
        <f t="shared" si="381"/>
        <v>m3</v>
      </c>
      <c r="K718" s="563">
        <f t="shared" ref="K718:K725" si="382">I718*H718*F718</f>
        <v>60</v>
      </c>
      <c r="L718" s="565">
        <f t="shared" ref="L718:L725" si="383">G718*I718*F718*H718</f>
        <v>15000000</v>
      </c>
    </row>
    <row r="719" spans="1:14" x14ac:dyDescent="0.25">
      <c r="A719" s="562"/>
      <c r="B719" s="563"/>
      <c r="C719" s="563"/>
      <c r="D719" s="563" t="str">
        <f t="shared" ref="D719:D725" si="384">D357</f>
        <v>Drainase</v>
      </c>
      <c r="E719" s="563" t="str">
        <f>E718</f>
        <v>m3</v>
      </c>
      <c r="F719" s="563">
        <f t="shared" ref="F719:G725" si="385">F718</f>
        <v>1.2</v>
      </c>
      <c r="G719" s="563">
        <f t="shared" si="385"/>
        <v>250000</v>
      </c>
      <c r="H719" s="563">
        <f t="shared" si="381"/>
        <v>1</v>
      </c>
      <c r="I719" s="563">
        <f t="shared" si="381"/>
        <v>10</v>
      </c>
      <c r="J719" s="563" t="str">
        <f t="shared" si="381"/>
        <v>m3</v>
      </c>
      <c r="K719" s="563">
        <f t="shared" si="382"/>
        <v>12</v>
      </c>
      <c r="L719" s="565">
        <f t="shared" si="383"/>
        <v>3000000</v>
      </c>
    </row>
    <row r="720" spans="1:14" x14ac:dyDescent="0.25">
      <c r="A720" s="562"/>
      <c r="B720" s="563"/>
      <c r="C720" s="563"/>
      <c r="D720" s="563" t="str">
        <f t="shared" si="384"/>
        <v>Drainase</v>
      </c>
      <c r="E720" s="563" t="str">
        <f t="shared" ref="E720:E725" si="386">E719</f>
        <v>m3</v>
      </c>
      <c r="F720" s="563">
        <f t="shared" si="385"/>
        <v>1.2</v>
      </c>
      <c r="G720" s="563">
        <f t="shared" si="385"/>
        <v>250000</v>
      </c>
      <c r="H720" s="563">
        <f t="shared" si="381"/>
        <v>1</v>
      </c>
      <c r="I720" s="563">
        <f t="shared" si="381"/>
        <v>10</v>
      </c>
      <c r="J720" s="563" t="str">
        <f t="shared" si="381"/>
        <v>m3</v>
      </c>
      <c r="K720" s="563">
        <f t="shared" si="382"/>
        <v>12</v>
      </c>
      <c r="L720" s="565">
        <f t="shared" si="383"/>
        <v>3000000</v>
      </c>
    </row>
    <row r="721" spans="1:14" x14ac:dyDescent="0.25">
      <c r="A721" s="562"/>
      <c r="B721" s="563"/>
      <c r="C721" s="563"/>
      <c r="D721" s="563" t="str">
        <f t="shared" si="384"/>
        <v>Pengaman Tebing</v>
      </c>
      <c r="E721" s="563" t="str">
        <f t="shared" si="386"/>
        <v>m3</v>
      </c>
      <c r="F721" s="563">
        <f t="shared" si="385"/>
        <v>1.2</v>
      </c>
      <c r="G721" s="563">
        <f t="shared" si="385"/>
        <v>250000</v>
      </c>
      <c r="H721" s="563">
        <f t="shared" si="381"/>
        <v>1</v>
      </c>
      <c r="I721" s="563">
        <f t="shared" si="381"/>
        <v>15</v>
      </c>
      <c r="J721" s="563" t="str">
        <f t="shared" si="381"/>
        <v>m3</v>
      </c>
      <c r="K721" s="563">
        <f t="shared" si="382"/>
        <v>18</v>
      </c>
      <c r="L721" s="565">
        <f t="shared" si="383"/>
        <v>4500000</v>
      </c>
    </row>
    <row r="722" spans="1:14" x14ac:dyDescent="0.25">
      <c r="A722" s="562"/>
      <c r="B722" s="563"/>
      <c r="C722" s="563"/>
      <c r="D722" s="563" t="str">
        <f t="shared" si="384"/>
        <v>Drainase</v>
      </c>
      <c r="E722" s="563" t="str">
        <f t="shared" si="386"/>
        <v>m3</v>
      </c>
      <c r="F722" s="563">
        <f t="shared" si="385"/>
        <v>1.2</v>
      </c>
      <c r="G722" s="563">
        <f t="shared" si="385"/>
        <v>250000</v>
      </c>
      <c r="H722" s="563">
        <f t="shared" si="381"/>
        <v>1</v>
      </c>
      <c r="I722" s="563">
        <f t="shared" si="381"/>
        <v>20</v>
      </c>
      <c r="J722" s="563" t="str">
        <f t="shared" si="381"/>
        <v>m3</v>
      </c>
      <c r="K722" s="563">
        <f t="shared" si="382"/>
        <v>24</v>
      </c>
      <c r="L722" s="565">
        <f t="shared" si="383"/>
        <v>6000000</v>
      </c>
    </row>
    <row r="723" spans="1:14" x14ac:dyDescent="0.25">
      <c r="A723" s="562"/>
      <c r="B723" s="563"/>
      <c r="C723" s="563"/>
      <c r="D723" s="563" t="str">
        <f t="shared" si="384"/>
        <v>Pengaman Tebing</v>
      </c>
      <c r="E723" s="563" t="str">
        <f t="shared" si="386"/>
        <v>m3</v>
      </c>
      <c r="F723" s="563">
        <f t="shared" si="385"/>
        <v>1.2</v>
      </c>
      <c r="G723" s="563">
        <f t="shared" si="385"/>
        <v>250000</v>
      </c>
      <c r="H723" s="563">
        <f t="shared" si="381"/>
        <v>1</v>
      </c>
      <c r="I723" s="563">
        <f t="shared" si="381"/>
        <v>50</v>
      </c>
      <c r="J723" s="563" t="str">
        <f t="shared" si="381"/>
        <v>m3</v>
      </c>
      <c r="K723" s="563">
        <f t="shared" si="382"/>
        <v>60</v>
      </c>
      <c r="L723" s="565">
        <f t="shared" si="383"/>
        <v>15000000</v>
      </c>
    </row>
    <row r="724" spans="1:14" x14ac:dyDescent="0.25">
      <c r="A724" s="562"/>
      <c r="B724" s="563"/>
      <c r="C724" s="563"/>
      <c r="D724" s="563" t="str">
        <f t="shared" si="384"/>
        <v>Drainase</v>
      </c>
      <c r="E724" s="563" t="str">
        <f t="shared" si="386"/>
        <v>m3</v>
      </c>
      <c r="F724" s="563">
        <f t="shared" si="385"/>
        <v>1.2</v>
      </c>
      <c r="G724" s="563">
        <f t="shared" si="385"/>
        <v>250000</v>
      </c>
      <c r="H724" s="563">
        <f t="shared" si="381"/>
        <v>1</v>
      </c>
      <c r="I724" s="563">
        <f t="shared" si="381"/>
        <v>10</v>
      </c>
      <c r="J724" s="563" t="str">
        <f t="shared" si="381"/>
        <v>m3</v>
      </c>
      <c r="K724" s="563">
        <f t="shared" si="382"/>
        <v>12</v>
      </c>
      <c r="L724" s="565">
        <f t="shared" si="383"/>
        <v>3000000</v>
      </c>
    </row>
    <row r="725" spans="1:14" x14ac:dyDescent="0.25">
      <c r="A725" s="562"/>
      <c r="B725" s="563"/>
      <c r="C725" s="563"/>
      <c r="D725" s="563" t="str">
        <f t="shared" si="384"/>
        <v>Pengaman Tebing</v>
      </c>
      <c r="E725" s="563" t="str">
        <f t="shared" si="386"/>
        <v>m3</v>
      </c>
      <c r="F725" s="563">
        <f t="shared" si="385"/>
        <v>1.2</v>
      </c>
      <c r="G725" s="563">
        <f t="shared" si="385"/>
        <v>250000</v>
      </c>
      <c r="H725" s="563">
        <f t="shared" si="381"/>
        <v>1</v>
      </c>
      <c r="I725" s="563">
        <f t="shared" si="381"/>
        <v>20</v>
      </c>
      <c r="J725" s="563" t="str">
        <f t="shared" si="381"/>
        <v>m3</v>
      </c>
      <c r="K725" s="563">
        <f t="shared" si="382"/>
        <v>24</v>
      </c>
      <c r="L725" s="565">
        <f t="shared" si="383"/>
        <v>6000000</v>
      </c>
    </row>
    <row r="726" spans="1:14" x14ac:dyDescent="0.25">
      <c r="A726" s="571"/>
      <c r="B726" s="572"/>
      <c r="C726" s="572"/>
      <c r="D726" s="572"/>
      <c r="E726" s="572"/>
      <c r="F726" s="572"/>
      <c r="G726" s="572"/>
      <c r="H726" s="572"/>
      <c r="I726" s="572"/>
      <c r="J726" s="572"/>
      <c r="K726" s="572"/>
      <c r="L726" s="579"/>
    </row>
    <row r="727" spans="1:14" x14ac:dyDescent="0.25">
      <c r="A727" s="573"/>
      <c r="B727" s="574"/>
      <c r="C727" s="574"/>
      <c r="D727" s="574"/>
      <c r="E727" s="574"/>
      <c r="F727" s="574"/>
      <c r="G727" s="574"/>
      <c r="H727" s="574"/>
      <c r="I727" s="574"/>
      <c r="J727" s="574"/>
      <c r="K727" s="576">
        <f>SUM(K728:K735)</f>
        <v>81.400000000000006</v>
      </c>
      <c r="L727" s="577"/>
      <c r="N727" s="561"/>
    </row>
    <row r="728" spans="1:14" x14ac:dyDescent="0.25">
      <c r="A728" s="562">
        <v>15</v>
      </c>
      <c r="B728" s="563" t="str">
        <f>AHSP!B372</f>
        <v>Pasir Pasang</v>
      </c>
      <c r="C728" s="563" t="str">
        <f>C718</f>
        <v>PEKERJAAN PASANGAN BATU</v>
      </c>
      <c r="D728" s="563" t="str">
        <f>D718</f>
        <v>Drainase</v>
      </c>
      <c r="E728" s="563" t="str">
        <f>AHSP!C372</f>
        <v>m3</v>
      </c>
      <c r="F728" s="563">
        <f>AHSP!D372</f>
        <v>0.44</v>
      </c>
      <c r="G728" s="563">
        <f>AHSP!E372</f>
        <v>210000</v>
      </c>
      <c r="H728" s="563">
        <f t="shared" ref="H728:J728" si="387">H718</f>
        <v>1</v>
      </c>
      <c r="I728" s="563">
        <f t="shared" si="387"/>
        <v>50</v>
      </c>
      <c r="J728" s="563" t="str">
        <f t="shared" si="387"/>
        <v>m3</v>
      </c>
      <c r="K728" s="563">
        <f t="shared" ref="K728:K745" si="388">I728*H728*F728</f>
        <v>22</v>
      </c>
      <c r="L728" s="565">
        <f t="shared" ref="L728:L744" si="389">G728*I728*F728*H728</f>
        <v>4620000</v>
      </c>
    </row>
    <row r="729" spans="1:14" x14ac:dyDescent="0.25">
      <c r="A729" s="562"/>
      <c r="B729" s="563"/>
      <c r="C729" s="563"/>
      <c r="D729" s="563" t="str">
        <f t="shared" ref="D729:D735" si="390">D719</f>
        <v>Drainase</v>
      </c>
      <c r="E729" s="563" t="str">
        <f>E728</f>
        <v>m3</v>
      </c>
      <c r="F729" s="563">
        <f t="shared" ref="F729:G729" si="391">F728</f>
        <v>0.44</v>
      </c>
      <c r="G729" s="563">
        <f t="shared" si="391"/>
        <v>210000</v>
      </c>
      <c r="H729" s="563">
        <f t="shared" ref="H729:J729" si="392">H719</f>
        <v>1</v>
      </c>
      <c r="I729" s="563">
        <f t="shared" si="392"/>
        <v>10</v>
      </c>
      <c r="J729" s="563" t="str">
        <f t="shared" si="392"/>
        <v>m3</v>
      </c>
      <c r="K729" s="563">
        <f t="shared" si="388"/>
        <v>4.4000000000000004</v>
      </c>
      <c r="L729" s="565">
        <f t="shared" si="389"/>
        <v>924000</v>
      </c>
    </row>
    <row r="730" spans="1:14" x14ac:dyDescent="0.25">
      <c r="A730" s="562"/>
      <c r="B730" s="563"/>
      <c r="C730" s="563"/>
      <c r="D730" s="563" t="str">
        <f t="shared" si="390"/>
        <v>Drainase</v>
      </c>
      <c r="E730" s="563" t="str">
        <f t="shared" ref="E730:E735" si="393">E729</f>
        <v>m3</v>
      </c>
      <c r="F730" s="563">
        <f t="shared" ref="F730:F735" si="394">F729</f>
        <v>0.44</v>
      </c>
      <c r="G730" s="563">
        <f t="shared" ref="G730:G735" si="395">G729</f>
        <v>210000</v>
      </c>
      <c r="H730" s="563">
        <f t="shared" ref="H730:J730" si="396">H720</f>
        <v>1</v>
      </c>
      <c r="I730" s="563">
        <f t="shared" si="396"/>
        <v>10</v>
      </c>
      <c r="J730" s="563" t="str">
        <f t="shared" si="396"/>
        <v>m3</v>
      </c>
      <c r="K730" s="563">
        <f t="shared" si="388"/>
        <v>4.4000000000000004</v>
      </c>
      <c r="L730" s="565">
        <f t="shared" si="389"/>
        <v>924000</v>
      </c>
    </row>
    <row r="731" spans="1:14" x14ac:dyDescent="0.25">
      <c r="A731" s="562"/>
      <c r="B731" s="563"/>
      <c r="C731" s="563"/>
      <c r="D731" s="563" t="str">
        <f t="shared" si="390"/>
        <v>Pengaman Tebing</v>
      </c>
      <c r="E731" s="563" t="str">
        <f t="shared" si="393"/>
        <v>m3</v>
      </c>
      <c r="F731" s="563">
        <f t="shared" si="394"/>
        <v>0.44</v>
      </c>
      <c r="G731" s="563">
        <f t="shared" si="395"/>
        <v>210000</v>
      </c>
      <c r="H731" s="563">
        <f t="shared" ref="H731:J731" si="397">H721</f>
        <v>1</v>
      </c>
      <c r="I731" s="563">
        <f t="shared" si="397"/>
        <v>15</v>
      </c>
      <c r="J731" s="563" t="str">
        <f t="shared" si="397"/>
        <v>m3</v>
      </c>
      <c r="K731" s="563">
        <f t="shared" si="388"/>
        <v>6.6</v>
      </c>
      <c r="L731" s="565">
        <f t="shared" si="389"/>
        <v>1386000</v>
      </c>
    </row>
    <row r="732" spans="1:14" x14ac:dyDescent="0.25">
      <c r="A732" s="562"/>
      <c r="B732" s="563"/>
      <c r="C732" s="563"/>
      <c r="D732" s="563" t="str">
        <f t="shared" si="390"/>
        <v>Drainase</v>
      </c>
      <c r="E732" s="563" t="str">
        <f t="shared" si="393"/>
        <v>m3</v>
      </c>
      <c r="F732" s="563">
        <f t="shared" si="394"/>
        <v>0.44</v>
      </c>
      <c r="G732" s="563">
        <f t="shared" si="395"/>
        <v>210000</v>
      </c>
      <c r="H732" s="563">
        <f t="shared" ref="H732:J732" si="398">H722</f>
        <v>1</v>
      </c>
      <c r="I732" s="563">
        <f t="shared" si="398"/>
        <v>20</v>
      </c>
      <c r="J732" s="563" t="str">
        <f t="shared" si="398"/>
        <v>m3</v>
      </c>
      <c r="K732" s="563">
        <f t="shared" si="388"/>
        <v>8.8000000000000007</v>
      </c>
      <c r="L732" s="565">
        <f t="shared" si="389"/>
        <v>1848000</v>
      </c>
    </row>
    <row r="733" spans="1:14" x14ac:dyDescent="0.25">
      <c r="A733" s="562"/>
      <c r="B733" s="563"/>
      <c r="C733" s="563"/>
      <c r="D733" s="563" t="str">
        <f t="shared" si="390"/>
        <v>Pengaman Tebing</v>
      </c>
      <c r="E733" s="563" t="str">
        <f t="shared" si="393"/>
        <v>m3</v>
      </c>
      <c r="F733" s="563">
        <f t="shared" si="394"/>
        <v>0.44</v>
      </c>
      <c r="G733" s="563">
        <f t="shared" si="395"/>
        <v>210000</v>
      </c>
      <c r="H733" s="563">
        <f t="shared" ref="H733:J733" si="399">H723</f>
        <v>1</v>
      </c>
      <c r="I733" s="563">
        <f t="shared" si="399"/>
        <v>50</v>
      </c>
      <c r="J733" s="563" t="str">
        <f t="shared" si="399"/>
        <v>m3</v>
      </c>
      <c r="K733" s="563">
        <f t="shared" si="388"/>
        <v>22</v>
      </c>
      <c r="L733" s="565">
        <f t="shared" si="389"/>
        <v>4620000</v>
      </c>
    </row>
    <row r="734" spans="1:14" x14ac:dyDescent="0.25">
      <c r="A734" s="562"/>
      <c r="B734" s="563"/>
      <c r="C734" s="563"/>
      <c r="D734" s="563" t="str">
        <f t="shared" si="390"/>
        <v>Drainase</v>
      </c>
      <c r="E734" s="563" t="str">
        <f t="shared" si="393"/>
        <v>m3</v>
      </c>
      <c r="F734" s="563">
        <f t="shared" si="394"/>
        <v>0.44</v>
      </c>
      <c r="G734" s="563">
        <f t="shared" si="395"/>
        <v>210000</v>
      </c>
      <c r="H734" s="563">
        <f t="shared" ref="H734:J734" si="400">H724</f>
        <v>1</v>
      </c>
      <c r="I734" s="563">
        <f t="shared" si="400"/>
        <v>10</v>
      </c>
      <c r="J734" s="563" t="str">
        <f t="shared" si="400"/>
        <v>m3</v>
      </c>
      <c r="K734" s="563">
        <f t="shared" si="388"/>
        <v>4.4000000000000004</v>
      </c>
      <c r="L734" s="565">
        <f t="shared" si="389"/>
        <v>924000</v>
      </c>
    </row>
    <row r="735" spans="1:14" x14ac:dyDescent="0.25">
      <c r="A735" s="562"/>
      <c r="B735" s="563"/>
      <c r="C735" s="563"/>
      <c r="D735" s="563" t="str">
        <f t="shared" si="390"/>
        <v>Pengaman Tebing</v>
      </c>
      <c r="E735" s="563" t="str">
        <f t="shared" si="393"/>
        <v>m3</v>
      </c>
      <c r="F735" s="563">
        <f t="shared" si="394"/>
        <v>0.44</v>
      </c>
      <c r="G735" s="563">
        <f t="shared" si="395"/>
        <v>210000</v>
      </c>
      <c r="H735" s="563">
        <f t="shared" ref="H735:J735" si="401">H725</f>
        <v>1</v>
      </c>
      <c r="I735" s="563">
        <f t="shared" si="401"/>
        <v>20</v>
      </c>
      <c r="J735" s="563" t="str">
        <f t="shared" si="401"/>
        <v>m3</v>
      </c>
      <c r="K735" s="563">
        <f t="shared" si="388"/>
        <v>8.8000000000000007</v>
      </c>
      <c r="L735" s="565">
        <f t="shared" si="389"/>
        <v>1848000</v>
      </c>
    </row>
    <row r="736" spans="1:14" x14ac:dyDescent="0.25">
      <c r="A736" s="571"/>
      <c r="B736" s="572"/>
      <c r="C736" s="572"/>
      <c r="D736" s="572"/>
      <c r="E736" s="572"/>
      <c r="F736" s="572"/>
      <c r="G736" s="572"/>
      <c r="H736" s="572"/>
      <c r="I736" s="572"/>
      <c r="J736" s="572"/>
      <c r="K736" s="572"/>
      <c r="L736" s="579"/>
    </row>
    <row r="737" spans="1:14" x14ac:dyDescent="0.25">
      <c r="A737" s="573"/>
      <c r="B737" s="574"/>
      <c r="C737" s="574"/>
      <c r="D737" s="574"/>
      <c r="E737" s="574"/>
      <c r="F737" s="574"/>
      <c r="G737" s="574"/>
      <c r="H737" s="574"/>
      <c r="I737" s="574"/>
      <c r="J737" s="574"/>
      <c r="K737" s="576">
        <f>SUM(K738:K745)</f>
        <v>46620</v>
      </c>
      <c r="L737" s="577"/>
      <c r="N737" s="561"/>
    </row>
    <row r="738" spans="1:14" x14ac:dyDescent="0.25">
      <c r="A738" s="562">
        <v>16</v>
      </c>
      <c r="B738" s="563" t="str">
        <f>AHSP!B373</f>
        <v>Portland Semen</v>
      </c>
      <c r="C738" s="563" t="str">
        <f>C728</f>
        <v>PEKERJAAN PASANGAN BATU</v>
      </c>
      <c r="D738" s="563" t="str">
        <f>D728</f>
        <v>Drainase</v>
      </c>
      <c r="E738" s="563" t="str">
        <f>AHSP!C373</f>
        <v>kg</v>
      </c>
      <c r="F738" s="563">
        <f>AHSP!D373</f>
        <v>252</v>
      </c>
      <c r="G738" s="563">
        <f>AHSP!E373</f>
        <v>1230</v>
      </c>
      <c r="H738" s="563">
        <f t="shared" ref="H738:J738" si="402">H728</f>
        <v>1</v>
      </c>
      <c r="I738" s="563">
        <f t="shared" si="402"/>
        <v>50</v>
      </c>
      <c r="J738" s="563" t="str">
        <f t="shared" si="402"/>
        <v>m3</v>
      </c>
      <c r="K738" s="563">
        <f t="shared" si="388"/>
        <v>12600</v>
      </c>
      <c r="L738" s="565">
        <f t="shared" si="389"/>
        <v>15498000</v>
      </c>
    </row>
    <row r="739" spans="1:14" x14ac:dyDescent="0.25">
      <c r="A739" s="562"/>
      <c r="B739" s="563"/>
      <c r="C739" s="563"/>
      <c r="D739" s="563" t="str">
        <f t="shared" ref="D739:D745" si="403">D729</f>
        <v>Drainase</v>
      </c>
      <c r="E739" s="563" t="str">
        <f>E738</f>
        <v>kg</v>
      </c>
      <c r="F739" s="563">
        <f t="shared" ref="F739:F745" si="404">F738</f>
        <v>252</v>
      </c>
      <c r="G739" s="563">
        <f t="shared" ref="G739:G745" si="405">G738</f>
        <v>1230</v>
      </c>
      <c r="H739" s="563">
        <f t="shared" ref="H739:J739" si="406">H729</f>
        <v>1</v>
      </c>
      <c r="I739" s="563">
        <f t="shared" si="406"/>
        <v>10</v>
      </c>
      <c r="J739" s="563" t="str">
        <f t="shared" si="406"/>
        <v>m3</v>
      </c>
      <c r="K739" s="563">
        <f t="shared" si="388"/>
        <v>2520</v>
      </c>
      <c r="L739" s="565">
        <f t="shared" si="389"/>
        <v>3099600</v>
      </c>
    </row>
    <row r="740" spans="1:14" x14ac:dyDescent="0.25">
      <c r="A740" s="562"/>
      <c r="B740" s="563"/>
      <c r="C740" s="563"/>
      <c r="D740" s="563" t="str">
        <f t="shared" si="403"/>
        <v>Drainase</v>
      </c>
      <c r="E740" s="563" t="str">
        <f t="shared" ref="E740:E745" si="407">E739</f>
        <v>kg</v>
      </c>
      <c r="F740" s="563">
        <f t="shared" si="404"/>
        <v>252</v>
      </c>
      <c r="G740" s="563">
        <f t="shared" si="405"/>
        <v>1230</v>
      </c>
      <c r="H740" s="563">
        <f t="shared" ref="H740:J740" si="408">H730</f>
        <v>1</v>
      </c>
      <c r="I740" s="563">
        <f t="shared" si="408"/>
        <v>10</v>
      </c>
      <c r="J740" s="563" t="str">
        <f t="shared" si="408"/>
        <v>m3</v>
      </c>
      <c r="K740" s="563">
        <f t="shared" si="388"/>
        <v>2520</v>
      </c>
      <c r="L740" s="565">
        <f t="shared" si="389"/>
        <v>3099600</v>
      </c>
    </row>
    <row r="741" spans="1:14" x14ac:dyDescent="0.25">
      <c r="A741" s="562"/>
      <c r="B741" s="563"/>
      <c r="C741" s="563"/>
      <c r="D741" s="563" t="str">
        <f t="shared" si="403"/>
        <v>Pengaman Tebing</v>
      </c>
      <c r="E741" s="563" t="str">
        <f t="shared" si="407"/>
        <v>kg</v>
      </c>
      <c r="F741" s="563">
        <f t="shared" si="404"/>
        <v>252</v>
      </c>
      <c r="G741" s="563">
        <f t="shared" si="405"/>
        <v>1230</v>
      </c>
      <c r="H741" s="563">
        <f t="shared" ref="H741:J741" si="409">H731</f>
        <v>1</v>
      </c>
      <c r="I741" s="563">
        <f t="shared" si="409"/>
        <v>15</v>
      </c>
      <c r="J741" s="563" t="str">
        <f t="shared" si="409"/>
        <v>m3</v>
      </c>
      <c r="K741" s="563">
        <f t="shared" si="388"/>
        <v>3780</v>
      </c>
      <c r="L741" s="565">
        <f t="shared" si="389"/>
        <v>4649400</v>
      </c>
    </row>
    <row r="742" spans="1:14" x14ac:dyDescent="0.25">
      <c r="A742" s="562"/>
      <c r="B742" s="563"/>
      <c r="C742" s="563"/>
      <c r="D742" s="563" t="str">
        <f t="shared" si="403"/>
        <v>Drainase</v>
      </c>
      <c r="E742" s="563" t="str">
        <f t="shared" si="407"/>
        <v>kg</v>
      </c>
      <c r="F742" s="563">
        <f t="shared" si="404"/>
        <v>252</v>
      </c>
      <c r="G742" s="563">
        <f t="shared" si="405"/>
        <v>1230</v>
      </c>
      <c r="H742" s="563">
        <f t="shared" ref="H742:J742" si="410">H732</f>
        <v>1</v>
      </c>
      <c r="I742" s="563">
        <f t="shared" si="410"/>
        <v>20</v>
      </c>
      <c r="J742" s="563" t="str">
        <f t="shared" si="410"/>
        <v>m3</v>
      </c>
      <c r="K742" s="563">
        <f t="shared" si="388"/>
        <v>5040</v>
      </c>
      <c r="L742" s="565">
        <f t="shared" si="389"/>
        <v>6199200</v>
      </c>
    </row>
    <row r="743" spans="1:14" x14ac:dyDescent="0.25">
      <c r="A743" s="562"/>
      <c r="B743" s="563"/>
      <c r="C743" s="563"/>
      <c r="D743" s="563" t="str">
        <f t="shared" si="403"/>
        <v>Pengaman Tebing</v>
      </c>
      <c r="E743" s="563" t="str">
        <f t="shared" si="407"/>
        <v>kg</v>
      </c>
      <c r="F743" s="563">
        <f t="shared" si="404"/>
        <v>252</v>
      </c>
      <c r="G743" s="563">
        <f t="shared" si="405"/>
        <v>1230</v>
      </c>
      <c r="H743" s="563">
        <f t="shared" ref="H743:J743" si="411">H733</f>
        <v>1</v>
      </c>
      <c r="I743" s="563">
        <f t="shared" si="411"/>
        <v>50</v>
      </c>
      <c r="J743" s="563" t="str">
        <f t="shared" si="411"/>
        <v>m3</v>
      </c>
      <c r="K743" s="563">
        <f t="shared" si="388"/>
        <v>12600</v>
      </c>
      <c r="L743" s="565">
        <f t="shared" si="389"/>
        <v>15498000</v>
      </c>
    </row>
    <row r="744" spans="1:14" x14ac:dyDescent="0.25">
      <c r="A744" s="562"/>
      <c r="B744" s="563"/>
      <c r="C744" s="563"/>
      <c r="D744" s="563" t="str">
        <f t="shared" si="403"/>
        <v>Drainase</v>
      </c>
      <c r="E744" s="563" t="str">
        <f t="shared" si="407"/>
        <v>kg</v>
      </c>
      <c r="F744" s="563">
        <f t="shared" si="404"/>
        <v>252</v>
      </c>
      <c r="G744" s="563">
        <f t="shared" si="405"/>
        <v>1230</v>
      </c>
      <c r="H744" s="563">
        <f t="shared" ref="H744:J744" si="412">H734</f>
        <v>1</v>
      </c>
      <c r="I744" s="563">
        <f t="shared" si="412"/>
        <v>10</v>
      </c>
      <c r="J744" s="563" t="str">
        <f t="shared" si="412"/>
        <v>m3</v>
      </c>
      <c r="K744" s="563">
        <f t="shared" si="388"/>
        <v>2520</v>
      </c>
      <c r="L744" s="565">
        <f t="shared" si="389"/>
        <v>3099600</v>
      </c>
    </row>
    <row r="745" spans="1:14" x14ac:dyDescent="0.25">
      <c r="A745" s="562"/>
      <c r="B745" s="563"/>
      <c r="C745" s="563"/>
      <c r="D745" s="563" t="str">
        <f t="shared" si="403"/>
        <v>Pengaman Tebing</v>
      </c>
      <c r="E745" s="563" t="str">
        <f t="shared" si="407"/>
        <v>kg</v>
      </c>
      <c r="F745" s="563">
        <f t="shared" si="404"/>
        <v>252</v>
      </c>
      <c r="G745" s="563">
        <f t="shared" si="405"/>
        <v>1230</v>
      </c>
      <c r="H745" s="563">
        <f t="shared" ref="H745:J745" si="413">H735</f>
        <v>1</v>
      </c>
      <c r="I745" s="563">
        <f t="shared" si="413"/>
        <v>20</v>
      </c>
      <c r="J745" s="563" t="str">
        <f t="shared" si="413"/>
        <v>m3</v>
      </c>
      <c r="K745" s="563">
        <f t="shared" si="388"/>
        <v>5040</v>
      </c>
      <c r="L745" s="565">
        <f>G745*I745*F745*H745</f>
        <v>6199200</v>
      </c>
    </row>
    <row r="746" spans="1:14" x14ac:dyDescent="0.25">
      <c r="A746" s="571"/>
      <c r="B746" s="572"/>
      <c r="C746" s="572"/>
      <c r="D746" s="572"/>
      <c r="E746" s="572"/>
      <c r="F746" s="572"/>
      <c r="G746" s="572"/>
      <c r="H746" s="572"/>
      <c r="I746" s="572"/>
      <c r="J746" s="572"/>
      <c r="K746" s="572"/>
      <c r="L746" s="579"/>
    </row>
    <row r="747" spans="1:14" x14ac:dyDescent="0.25">
      <c r="A747" s="573"/>
      <c r="B747" s="574"/>
      <c r="C747" s="574"/>
      <c r="D747" s="574"/>
      <c r="E747" s="574"/>
      <c r="F747" s="574"/>
      <c r="G747" s="574"/>
      <c r="H747" s="574"/>
      <c r="I747" s="574"/>
      <c r="J747" s="574"/>
      <c r="K747" s="576">
        <f>SUM(K748:K755)</f>
        <v>30.895</v>
      </c>
      <c r="L747" s="577"/>
      <c r="N747" s="561"/>
    </row>
    <row r="748" spans="1:14" x14ac:dyDescent="0.25">
      <c r="A748" s="562">
        <v>17</v>
      </c>
      <c r="B748" s="563" t="str">
        <f>AHSP!B376</f>
        <v>Sewa Molen</v>
      </c>
      <c r="C748" s="563" t="str">
        <f>C738</f>
        <v>PEKERJAAN PASANGAN BATU</v>
      </c>
      <c r="D748" s="563" t="str">
        <f>D738</f>
        <v>Drainase</v>
      </c>
      <c r="E748" s="563" t="str">
        <f>AHSP!C376</f>
        <v>hari</v>
      </c>
      <c r="F748" s="563">
        <f>AHSP!D376</f>
        <v>0.16700000000000001</v>
      </c>
      <c r="G748" s="563">
        <f>AHSP!E376</f>
        <v>350000</v>
      </c>
      <c r="H748" s="563">
        <f>H738</f>
        <v>1</v>
      </c>
      <c r="I748" s="563">
        <f t="shared" ref="I748:J748" si="414">I738</f>
        <v>50</v>
      </c>
      <c r="J748" s="563" t="str">
        <f t="shared" si="414"/>
        <v>m3</v>
      </c>
      <c r="K748" s="568">
        <f t="shared" ref="K748:K755" si="415">I748*H748*F748</f>
        <v>8.35</v>
      </c>
      <c r="L748" s="599">
        <f t="shared" ref="L748:L755" si="416">G748*I748*F748*H748</f>
        <v>2922500</v>
      </c>
    </row>
    <row r="749" spans="1:14" x14ac:dyDescent="0.25">
      <c r="A749" s="562"/>
      <c r="B749" s="563"/>
      <c r="C749" s="563"/>
      <c r="D749" s="563" t="str">
        <f t="shared" ref="D749:D755" si="417">D739</f>
        <v>Drainase</v>
      </c>
      <c r="E749" s="563" t="str">
        <f>E748</f>
        <v>hari</v>
      </c>
      <c r="F749" s="563">
        <f t="shared" ref="F749:G755" si="418">F748</f>
        <v>0.16700000000000001</v>
      </c>
      <c r="G749" s="563">
        <f t="shared" si="418"/>
        <v>350000</v>
      </c>
      <c r="H749" s="563">
        <f t="shared" ref="H749:J755" si="419">H739</f>
        <v>1</v>
      </c>
      <c r="I749" s="563">
        <f t="shared" si="419"/>
        <v>10</v>
      </c>
      <c r="J749" s="563" t="str">
        <f t="shared" si="419"/>
        <v>m3</v>
      </c>
      <c r="K749" s="568">
        <f t="shared" si="415"/>
        <v>1.6700000000000002</v>
      </c>
      <c r="L749" s="599">
        <f t="shared" si="416"/>
        <v>584500</v>
      </c>
    </row>
    <row r="750" spans="1:14" x14ac:dyDescent="0.25">
      <c r="A750" s="562"/>
      <c r="B750" s="563"/>
      <c r="C750" s="563"/>
      <c r="D750" s="563" t="str">
        <f t="shared" si="417"/>
        <v>Drainase</v>
      </c>
      <c r="E750" s="563" t="str">
        <f t="shared" ref="E750:E755" si="420">E749</f>
        <v>hari</v>
      </c>
      <c r="F750" s="563">
        <f t="shared" si="418"/>
        <v>0.16700000000000001</v>
      </c>
      <c r="G750" s="563">
        <f t="shared" si="418"/>
        <v>350000</v>
      </c>
      <c r="H750" s="563">
        <f t="shared" si="419"/>
        <v>1</v>
      </c>
      <c r="I750" s="563">
        <f t="shared" si="419"/>
        <v>10</v>
      </c>
      <c r="J750" s="563" t="str">
        <f t="shared" si="419"/>
        <v>m3</v>
      </c>
      <c r="K750" s="568">
        <f t="shared" si="415"/>
        <v>1.6700000000000002</v>
      </c>
      <c r="L750" s="599">
        <f t="shared" si="416"/>
        <v>584500</v>
      </c>
    </row>
    <row r="751" spans="1:14" x14ac:dyDescent="0.25">
      <c r="A751" s="562"/>
      <c r="B751" s="563"/>
      <c r="C751" s="563"/>
      <c r="D751" s="563" t="str">
        <f t="shared" si="417"/>
        <v>Pengaman Tebing</v>
      </c>
      <c r="E751" s="563" t="str">
        <f t="shared" si="420"/>
        <v>hari</v>
      </c>
      <c r="F751" s="563">
        <f t="shared" si="418"/>
        <v>0.16700000000000001</v>
      </c>
      <c r="G751" s="563">
        <f t="shared" si="418"/>
        <v>350000</v>
      </c>
      <c r="H751" s="563">
        <f t="shared" si="419"/>
        <v>1</v>
      </c>
      <c r="I751" s="563">
        <f t="shared" si="419"/>
        <v>15</v>
      </c>
      <c r="J751" s="563" t="str">
        <f t="shared" si="419"/>
        <v>m3</v>
      </c>
      <c r="K751" s="568">
        <f t="shared" si="415"/>
        <v>2.5050000000000003</v>
      </c>
      <c r="L751" s="599">
        <f t="shared" si="416"/>
        <v>876750</v>
      </c>
    </row>
    <row r="752" spans="1:14" x14ac:dyDescent="0.25">
      <c r="A752" s="562"/>
      <c r="B752" s="563"/>
      <c r="C752" s="563"/>
      <c r="D752" s="563" t="str">
        <f t="shared" si="417"/>
        <v>Drainase</v>
      </c>
      <c r="E752" s="563" t="str">
        <f t="shared" si="420"/>
        <v>hari</v>
      </c>
      <c r="F752" s="563">
        <f t="shared" si="418"/>
        <v>0.16700000000000001</v>
      </c>
      <c r="G752" s="563">
        <f t="shared" si="418"/>
        <v>350000</v>
      </c>
      <c r="H752" s="563">
        <f t="shared" si="419"/>
        <v>1</v>
      </c>
      <c r="I752" s="563">
        <f t="shared" si="419"/>
        <v>20</v>
      </c>
      <c r="J752" s="563" t="str">
        <f t="shared" si="419"/>
        <v>m3</v>
      </c>
      <c r="K752" s="568">
        <f t="shared" si="415"/>
        <v>3.3400000000000003</v>
      </c>
      <c r="L752" s="599">
        <f t="shared" si="416"/>
        <v>1169000</v>
      </c>
    </row>
    <row r="753" spans="1:12" x14ac:dyDescent="0.25">
      <c r="A753" s="562"/>
      <c r="B753" s="563"/>
      <c r="C753" s="563"/>
      <c r="D753" s="563" t="str">
        <f t="shared" si="417"/>
        <v>Pengaman Tebing</v>
      </c>
      <c r="E753" s="563" t="str">
        <f t="shared" si="420"/>
        <v>hari</v>
      </c>
      <c r="F753" s="563">
        <f t="shared" si="418"/>
        <v>0.16700000000000001</v>
      </c>
      <c r="G753" s="563">
        <f t="shared" si="418"/>
        <v>350000</v>
      </c>
      <c r="H753" s="563">
        <f t="shared" si="419"/>
        <v>1</v>
      </c>
      <c r="I753" s="563">
        <f t="shared" si="419"/>
        <v>50</v>
      </c>
      <c r="J753" s="563" t="str">
        <f t="shared" si="419"/>
        <v>m3</v>
      </c>
      <c r="K753" s="568">
        <f t="shared" si="415"/>
        <v>8.35</v>
      </c>
      <c r="L753" s="599">
        <f t="shared" si="416"/>
        <v>2922500</v>
      </c>
    </row>
    <row r="754" spans="1:12" x14ac:dyDescent="0.25">
      <c r="A754" s="562"/>
      <c r="B754" s="563"/>
      <c r="C754" s="563"/>
      <c r="D754" s="563" t="str">
        <f t="shared" si="417"/>
        <v>Drainase</v>
      </c>
      <c r="E754" s="563" t="str">
        <f t="shared" si="420"/>
        <v>hari</v>
      </c>
      <c r="F754" s="563">
        <f t="shared" si="418"/>
        <v>0.16700000000000001</v>
      </c>
      <c r="G754" s="563">
        <f t="shared" si="418"/>
        <v>350000</v>
      </c>
      <c r="H754" s="563">
        <f t="shared" si="419"/>
        <v>1</v>
      </c>
      <c r="I754" s="563">
        <f t="shared" si="419"/>
        <v>10</v>
      </c>
      <c r="J754" s="563" t="str">
        <f t="shared" si="419"/>
        <v>m3</v>
      </c>
      <c r="K754" s="568">
        <f t="shared" si="415"/>
        <v>1.6700000000000002</v>
      </c>
      <c r="L754" s="599">
        <f t="shared" si="416"/>
        <v>584500</v>
      </c>
    </row>
    <row r="755" spans="1:12" x14ac:dyDescent="0.25">
      <c r="A755" s="562"/>
      <c r="B755" s="563"/>
      <c r="C755" s="563"/>
      <c r="D755" s="563" t="str">
        <f t="shared" si="417"/>
        <v>Pengaman Tebing</v>
      </c>
      <c r="E755" s="563" t="str">
        <f t="shared" si="420"/>
        <v>hari</v>
      </c>
      <c r="F755" s="563">
        <f t="shared" si="418"/>
        <v>0.16700000000000001</v>
      </c>
      <c r="G755" s="563">
        <f t="shared" si="418"/>
        <v>350000</v>
      </c>
      <c r="H755" s="563">
        <f t="shared" si="419"/>
        <v>1</v>
      </c>
      <c r="I755" s="563">
        <f t="shared" si="419"/>
        <v>20</v>
      </c>
      <c r="J755" s="563" t="str">
        <f t="shared" si="419"/>
        <v>m3</v>
      </c>
      <c r="K755" s="568">
        <f t="shared" si="415"/>
        <v>3.3400000000000003</v>
      </c>
      <c r="L755" s="599">
        <f t="shared" si="416"/>
        <v>1169000</v>
      </c>
    </row>
    <row r="756" spans="1:12" x14ac:dyDescent="0.25">
      <c r="A756" s="571"/>
      <c r="B756" s="572"/>
      <c r="C756" s="572"/>
      <c r="D756" s="572"/>
      <c r="E756" s="572"/>
      <c r="F756" s="572"/>
      <c r="G756" s="572"/>
      <c r="H756" s="572"/>
      <c r="I756" s="572"/>
      <c r="J756" s="572"/>
      <c r="K756" s="572"/>
      <c r="L756" s="579"/>
    </row>
    <row r="757" spans="1:12" x14ac:dyDescent="0.25">
      <c r="A757" s="573"/>
      <c r="B757" s="574"/>
      <c r="C757" s="574"/>
      <c r="D757" s="574"/>
      <c r="E757" s="574"/>
      <c r="F757" s="574"/>
      <c r="G757" s="574"/>
      <c r="H757" s="574"/>
      <c r="I757" s="574"/>
      <c r="J757" s="574"/>
      <c r="K757" s="588">
        <f>SUM(K758:K761)</f>
        <v>56</v>
      </c>
      <c r="L757" s="577"/>
    </row>
    <row r="758" spans="1:12" x14ac:dyDescent="0.25">
      <c r="A758" s="562"/>
      <c r="B758" s="563" t="str">
        <f>AHSP!B390</f>
        <v xml:space="preserve">Seal </v>
      </c>
      <c r="C758" s="563" t="str">
        <f>AHSP!B380</f>
        <v>Pemeliharaan Peralatan HM (intake)</v>
      </c>
      <c r="D758" s="563" t="str">
        <f>'OP TAHUNAN'!E121</f>
        <v>Pintu Hidraulik/kabel</v>
      </c>
      <c r="E758" s="563" t="str">
        <f>AHSP!C390</f>
        <v>buah</v>
      </c>
      <c r="F758" s="563">
        <f>AHSP!D390</f>
        <v>2</v>
      </c>
      <c r="G758" s="563">
        <f>AHSP!E390</f>
        <v>470000</v>
      </c>
      <c r="H758" s="563">
        <f>H562</f>
        <v>2</v>
      </c>
      <c r="I758" s="563">
        <f>I562</f>
        <v>4</v>
      </c>
      <c r="J758" s="563" t="str">
        <f>J562</f>
        <v>UNIT</v>
      </c>
      <c r="K758" s="568">
        <f>I758*H758*F758</f>
        <v>16</v>
      </c>
      <c r="L758" s="599">
        <f t="shared" ref="L758:L782" si="421">G758*I758*F758*H758</f>
        <v>7520000</v>
      </c>
    </row>
    <row r="759" spans="1:12" x14ac:dyDescent="0.25">
      <c r="A759" s="562"/>
      <c r="B759" s="563"/>
      <c r="C759" s="563"/>
      <c r="D759" s="563" t="str">
        <f>'OP TAHUNAN'!E123</f>
        <v>Katup/stoplog</v>
      </c>
      <c r="E759" s="563" t="str">
        <f>AHSP!C426</f>
        <v>buah</v>
      </c>
      <c r="F759" s="563">
        <f>AHSP!D426</f>
        <v>2</v>
      </c>
      <c r="G759" s="563">
        <f>AHSP!E426</f>
        <v>470000</v>
      </c>
      <c r="H759" s="563">
        <f>'OP TAHUNAN'!S123</f>
        <v>2</v>
      </c>
      <c r="I759" s="563">
        <f>'OP TAHUNAN'!T123</f>
        <v>2</v>
      </c>
      <c r="J759" s="563" t="str">
        <f>'OP TAHUNAN'!U123</f>
        <v>UNIT</v>
      </c>
      <c r="K759" s="568">
        <f t="shared" ref="K759:K761" si="422">I759*H759*F759</f>
        <v>8</v>
      </c>
      <c r="L759" s="599">
        <f t="shared" ref="L759:L761" si="423">G759*I759*F759*H759</f>
        <v>3760000</v>
      </c>
    </row>
    <row r="760" spans="1:12" x14ac:dyDescent="0.25">
      <c r="A760" s="562"/>
      <c r="B760" s="563"/>
      <c r="C760" s="563"/>
      <c r="D760" s="563" t="str">
        <f>'OP TAHUNAN'!E124</f>
        <v>Pintu Hidraulik/kabel</v>
      </c>
      <c r="E760" s="563" t="str">
        <f>AHSP!C447</f>
        <v>buah</v>
      </c>
      <c r="F760" s="563">
        <f>AHSP!D447</f>
        <v>2</v>
      </c>
      <c r="G760" s="563">
        <f>AHSP!E447</f>
        <v>470000</v>
      </c>
      <c r="H760" s="563">
        <f>'OP TAHUNAN'!S124</f>
        <v>2</v>
      </c>
      <c r="I760" s="563">
        <f>'OP TAHUNAN'!T124</f>
        <v>4</v>
      </c>
      <c r="J760" s="563" t="str">
        <f>'OP TAHUNAN'!U124</f>
        <v>UNIT</v>
      </c>
      <c r="K760" s="568">
        <f t="shared" si="422"/>
        <v>16</v>
      </c>
      <c r="L760" s="599">
        <f t="shared" si="423"/>
        <v>7520000</v>
      </c>
    </row>
    <row r="761" spans="1:12" x14ac:dyDescent="0.25">
      <c r="A761" s="562"/>
      <c r="B761" s="563"/>
      <c r="C761" s="563"/>
      <c r="D761" s="563" t="str">
        <f>'OP TAHUNAN'!E126</f>
        <v>Peralatan HM</v>
      </c>
      <c r="E761" s="563" t="str">
        <f>AHSP!C483</f>
        <v>buah</v>
      </c>
      <c r="F761" s="563">
        <f>AHSP!D483</f>
        <v>2</v>
      </c>
      <c r="G761" s="563">
        <f>AHSP!E483</f>
        <v>470000</v>
      </c>
      <c r="H761" s="563">
        <f>'OP TAHUNAN'!S126</f>
        <v>2</v>
      </c>
      <c r="I761" s="563">
        <f>'OP TAHUNAN'!T126</f>
        <v>4</v>
      </c>
      <c r="J761" s="563" t="str">
        <f>'OP TAHUNAN'!U126</f>
        <v>UNIT</v>
      </c>
      <c r="K761" s="568">
        <f t="shared" si="422"/>
        <v>16</v>
      </c>
      <c r="L761" s="599">
        <f t="shared" si="423"/>
        <v>7520000</v>
      </c>
    </row>
    <row r="762" spans="1:12" x14ac:dyDescent="0.25">
      <c r="A762" s="571"/>
      <c r="B762" s="572"/>
      <c r="C762" s="572"/>
      <c r="D762" s="572"/>
      <c r="E762" s="572"/>
      <c r="F762" s="572"/>
      <c r="G762" s="572"/>
      <c r="H762" s="572"/>
      <c r="I762" s="572"/>
      <c r="J762" s="572"/>
      <c r="K762" s="578"/>
      <c r="L762" s="600"/>
    </row>
    <row r="763" spans="1:12" x14ac:dyDescent="0.25">
      <c r="A763" s="573"/>
      <c r="B763" s="574"/>
      <c r="C763" s="574"/>
      <c r="D763" s="574"/>
      <c r="E763" s="574"/>
      <c r="F763" s="574"/>
      <c r="G763" s="574"/>
      <c r="H763" s="574"/>
      <c r="I763" s="574"/>
      <c r="J763" s="574"/>
      <c r="K763" s="588">
        <f>SUM(K764:K767)</f>
        <v>28</v>
      </c>
      <c r="L763" s="601"/>
    </row>
    <row r="764" spans="1:12" x14ac:dyDescent="0.25">
      <c r="A764" s="562"/>
      <c r="B764" s="563" t="str">
        <f>AHSP!B391</f>
        <v>Radiator</v>
      </c>
      <c r="C764" s="563" t="str">
        <f>C758</f>
        <v>Pemeliharaan Peralatan HM (intake)</v>
      </c>
      <c r="D764" s="563" t="str">
        <f>D758</f>
        <v>Pintu Hidraulik/kabel</v>
      </c>
      <c r="E764" s="563" t="str">
        <f>AHSP!C391</f>
        <v>buah</v>
      </c>
      <c r="F764" s="563">
        <f>AHSP!D391</f>
        <v>1</v>
      </c>
      <c r="G764" s="563">
        <f>AHSP!E391</f>
        <v>1400000</v>
      </c>
      <c r="H764" s="563">
        <f>H758</f>
        <v>2</v>
      </c>
      <c r="I764" s="563">
        <f>I758</f>
        <v>4</v>
      </c>
      <c r="J764" s="563" t="str">
        <f>J758</f>
        <v>UNIT</v>
      </c>
      <c r="K764" s="568">
        <f t="shared" ref="K764:K782" si="424">I764*H764*F764</f>
        <v>8</v>
      </c>
      <c r="L764" s="599">
        <f t="shared" si="421"/>
        <v>11200000</v>
      </c>
    </row>
    <row r="765" spans="1:12" x14ac:dyDescent="0.25">
      <c r="A765" s="562"/>
      <c r="B765" s="563"/>
      <c r="C765" s="563"/>
      <c r="D765" s="563" t="str">
        <f t="shared" ref="D765:D767" si="425">D759</f>
        <v>Katup/stoplog</v>
      </c>
      <c r="E765" s="563" t="str">
        <f>AHSP!C427</f>
        <v>buah</v>
      </c>
      <c r="F765" s="563">
        <f>AHSP!D427</f>
        <v>1</v>
      </c>
      <c r="G765" s="563">
        <f>AHSP!E427</f>
        <v>1400000</v>
      </c>
      <c r="H765" s="563">
        <f t="shared" ref="H765:J765" si="426">H759</f>
        <v>2</v>
      </c>
      <c r="I765" s="563">
        <f t="shared" si="426"/>
        <v>2</v>
      </c>
      <c r="J765" s="563" t="str">
        <f t="shared" si="426"/>
        <v>UNIT</v>
      </c>
      <c r="K765" s="568">
        <f t="shared" ref="K765:K767" si="427">I765*H765*F765</f>
        <v>4</v>
      </c>
      <c r="L765" s="599">
        <f t="shared" ref="L765:L767" si="428">G765*I765*F765*H765</f>
        <v>5600000</v>
      </c>
    </row>
    <row r="766" spans="1:12" x14ac:dyDescent="0.25">
      <c r="A766" s="562"/>
      <c r="B766" s="563"/>
      <c r="C766" s="563"/>
      <c r="D766" s="563" t="str">
        <f t="shared" si="425"/>
        <v>Pintu Hidraulik/kabel</v>
      </c>
      <c r="E766" s="563" t="str">
        <f>AHSP!C448</f>
        <v>buah</v>
      </c>
      <c r="F766" s="563">
        <f>AHSP!D448</f>
        <v>1</v>
      </c>
      <c r="G766" s="563">
        <f>AHSP!E448</f>
        <v>1400000</v>
      </c>
      <c r="H766" s="563">
        <f t="shared" ref="H766:J766" si="429">H760</f>
        <v>2</v>
      </c>
      <c r="I766" s="563">
        <f t="shared" si="429"/>
        <v>4</v>
      </c>
      <c r="J766" s="563" t="str">
        <f t="shared" si="429"/>
        <v>UNIT</v>
      </c>
      <c r="K766" s="568">
        <f t="shared" si="427"/>
        <v>8</v>
      </c>
      <c r="L766" s="599">
        <f t="shared" si="428"/>
        <v>11200000</v>
      </c>
    </row>
    <row r="767" spans="1:12" x14ac:dyDescent="0.25">
      <c r="A767" s="562"/>
      <c r="B767" s="563"/>
      <c r="C767" s="563"/>
      <c r="D767" s="563" t="str">
        <f t="shared" si="425"/>
        <v>Peralatan HM</v>
      </c>
      <c r="E767" s="563" t="str">
        <f>AHSP!C484</f>
        <v>buah</v>
      </c>
      <c r="F767" s="563">
        <f>AHSP!D484</f>
        <v>1</v>
      </c>
      <c r="G767" s="563">
        <f>AHSP!E484</f>
        <v>1400000</v>
      </c>
      <c r="H767" s="563">
        <f t="shared" ref="H767:J767" si="430">H761</f>
        <v>2</v>
      </c>
      <c r="I767" s="563">
        <f t="shared" si="430"/>
        <v>4</v>
      </c>
      <c r="J767" s="563" t="str">
        <f t="shared" si="430"/>
        <v>UNIT</v>
      </c>
      <c r="K767" s="568">
        <f t="shared" si="427"/>
        <v>8</v>
      </c>
      <c r="L767" s="599">
        <f t="shared" si="428"/>
        <v>11200000</v>
      </c>
    </row>
    <row r="768" spans="1:12" x14ac:dyDescent="0.25">
      <c r="A768" s="571"/>
      <c r="B768" s="572"/>
      <c r="C768" s="572"/>
      <c r="D768" s="572"/>
      <c r="E768" s="572"/>
      <c r="F768" s="572"/>
      <c r="G768" s="572"/>
      <c r="H768" s="572"/>
      <c r="I768" s="572"/>
      <c r="J768" s="572"/>
      <c r="K768" s="578"/>
      <c r="L768" s="600"/>
    </row>
    <row r="769" spans="1:12" x14ac:dyDescent="0.25">
      <c r="A769" s="562"/>
      <c r="B769" s="563"/>
      <c r="C769" s="563"/>
      <c r="D769" s="563"/>
      <c r="E769" s="563"/>
      <c r="F769" s="563"/>
      <c r="G769" s="563"/>
      <c r="H769" s="563"/>
      <c r="I769" s="563"/>
      <c r="J769" s="563"/>
      <c r="K769" s="595">
        <f>SUM(K770:K773)</f>
        <v>56</v>
      </c>
      <c r="L769" s="599"/>
    </row>
    <row r="770" spans="1:12" x14ac:dyDescent="0.25">
      <c r="A770" s="562"/>
      <c r="B770" s="563" t="str">
        <f>AHSP!B392</f>
        <v xml:space="preserve">Filter Oli </v>
      </c>
      <c r="C770" s="563" t="str">
        <f>C764</f>
        <v>Pemeliharaan Peralatan HM (intake)</v>
      </c>
      <c r="D770" s="563" t="str">
        <f>D764</f>
        <v>Pintu Hidraulik/kabel</v>
      </c>
      <c r="E770" s="563" t="str">
        <f>AHSP!C392</f>
        <v>buah</v>
      </c>
      <c r="F770" s="563">
        <f>AHSP!D392</f>
        <v>2</v>
      </c>
      <c r="G770" s="563">
        <f>AHSP!E392</f>
        <v>100000</v>
      </c>
      <c r="H770" s="563">
        <f>H764</f>
        <v>2</v>
      </c>
      <c r="I770" s="563">
        <f>I764</f>
        <v>4</v>
      </c>
      <c r="J770" s="563" t="str">
        <f>J764</f>
        <v>UNIT</v>
      </c>
      <c r="K770" s="568">
        <f t="shared" si="424"/>
        <v>16</v>
      </c>
      <c r="L770" s="599">
        <f t="shared" si="421"/>
        <v>1600000</v>
      </c>
    </row>
    <row r="771" spans="1:12" x14ac:dyDescent="0.25">
      <c r="A771" s="562"/>
      <c r="B771" s="563"/>
      <c r="C771" s="563"/>
      <c r="D771" s="563" t="str">
        <f t="shared" ref="D771:D773" si="431">D765</f>
        <v>Katup/stoplog</v>
      </c>
      <c r="E771" s="563" t="str">
        <f>AHSP!C428</f>
        <v>buah</v>
      </c>
      <c r="F771" s="563">
        <f>AHSP!D428</f>
        <v>2</v>
      </c>
      <c r="G771" s="563">
        <f>AHSP!E428</f>
        <v>100000</v>
      </c>
      <c r="H771" s="563">
        <f t="shared" ref="H771:J771" si="432">H765</f>
        <v>2</v>
      </c>
      <c r="I771" s="563">
        <f t="shared" si="432"/>
        <v>2</v>
      </c>
      <c r="J771" s="563" t="str">
        <f t="shared" si="432"/>
        <v>UNIT</v>
      </c>
      <c r="K771" s="568">
        <f t="shared" ref="K771:K773" si="433">I771*H771*F771</f>
        <v>8</v>
      </c>
      <c r="L771" s="599">
        <f t="shared" ref="L771:L773" si="434">G771*I771*F771*H771</f>
        <v>800000</v>
      </c>
    </row>
    <row r="772" spans="1:12" x14ac:dyDescent="0.25">
      <c r="A772" s="562"/>
      <c r="B772" s="563"/>
      <c r="C772" s="563"/>
      <c r="D772" s="563" t="str">
        <f t="shared" si="431"/>
        <v>Pintu Hidraulik/kabel</v>
      </c>
      <c r="E772" s="563" t="str">
        <f>AHSP!C449</f>
        <v>buah</v>
      </c>
      <c r="F772" s="563">
        <f>AHSP!D449</f>
        <v>2</v>
      </c>
      <c r="G772" s="563">
        <f>AHSP!E449</f>
        <v>100000</v>
      </c>
      <c r="H772" s="563">
        <f t="shared" ref="H772:J772" si="435">H766</f>
        <v>2</v>
      </c>
      <c r="I772" s="563">
        <f t="shared" si="435"/>
        <v>4</v>
      </c>
      <c r="J772" s="563" t="str">
        <f t="shared" si="435"/>
        <v>UNIT</v>
      </c>
      <c r="K772" s="568">
        <f t="shared" si="433"/>
        <v>16</v>
      </c>
      <c r="L772" s="599">
        <f t="shared" si="434"/>
        <v>1600000</v>
      </c>
    </row>
    <row r="773" spans="1:12" x14ac:dyDescent="0.25">
      <c r="A773" s="562"/>
      <c r="B773" s="563"/>
      <c r="C773" s="563"/>
      <c r="D773" s="563" t="str">
        <f t="shared" si="431"/>
        <v>Peralatan HM</v>
      </c>
      <c r="E773" s="563" t="str">
        <f>AHSP!C485</f>
        <v>buah</v>
      </c>
      <c r="F773" s="563">
        <f>AHSP!D485</f>
        <v>2</v>
      </c>
      <c r="G773" s="563">
        <f>AHSP!E485</f>
        <v>100000</v>
      </c>
      <c r="H773" s="563">
        <f t="shared" ref="H773:J773" si="436">H767</f>
        <v>2</v>
      </c>
      <c r="I773" s="563">
        <f t="shared" si="436"/>
        <v>4</v>
      </c>
      <c r="J773" s="563" t="str">
        <f t="shared" si="436"/>
        <v>UNIT</v>
      </c>
      <c r="K773" s="568">
        <f t="shared" si="433"/>
        <v>16</v>
      </c>
      <c r="L773" s="599">
        <f t="shared" si="434"/>
        <v>1600000</v>
      </c>
    </row>
    <row r="774" spans="1:12" x14ac:dyDescent="0.25">
      <c r="A774" s="562"/>
      <c r="B774" s="563"/>
      <c r="C774" s="563"/>
      <c r="D774" s="563"/>
      <c r="E774" s="563"/>
      <c r="F774" s="563"/>
      <c r="G774" s="563"/>
      <c r="H774" s="563"/>
      <c r="I774" s="563"/>
      <c r="J774" s="563"/>
      <c r="K774" s="568"/>
      <c r="L774" s="599"/>
    </row>
    <row r="775" spans="1:12" x14ac:dyDescent="0.25">
      <c r="A775" s="573"/>
      <c r="B775" s="574"/>
      <c r="C775" s="574"/>
      <c r="D775" s="574"/>
      <c r="E775" s="574"/>
      <c r="F775" s="574"/>
      <c r="G775" s="574"/>
      <c r="H775" s="574"/>
      <c r="I775" s="574"/>
      <c r="J775" s="574"/>
      <c r="K775" s="588">
        <f>SUM(K776:K779)</f>
        <v>56</v>
      </c>
      <c r="L775" s="601"/>
    </row>
    <row r="776" spans="1:12" x14ac:dyDescent="0.25">
      <c r="A776" s="562"/>
      <c r="B776" s="563" t="str">
        <f>AHSP!B393</f>
        <v xml:space="preserve">Filter Solar </v>
      </c>
      <c r="C776" s="563" t="str">
        <f>C770</f>
        <v>Pemeliharaan Peralatan HM (intake)</v>
      </c>
      <c r="D776" s="563" t="str">
        <f>D770</f>
        <v>Pintu Hidraulik/kabel</v>
      </c>
      <c r="E776" s="563" t="str">
        <f>AHSP!C393</f>
        <v>buah</v>
      </c>
      <c r="F776" s="563">
        <f>AHSP!D393</f>
        <v>2</v>
      </c>
      <c r="G776" s="563">
        <f>AHSP!E393</f>
        <v>100000</v>
      </c>
      <c r="H776" s="563">
        <f>H770</f>
        <v>2</v>
      </c>
      <c r="I776" s="563">
        <f>I770</f>
        <v>4</v>
      </c>
      <c r="J776" s="563" t="str">
        <f>J770</f>
        <v>UNIT</v>
      </c>
      <c r="K776" s="568">
        <f t="shared" si="424"/>
        <v>16</v>
      </c>
      <c r="L776" s="599">
        <f t="shared" si="421"/>
        <v>1600000</v>
      </c>
    </row>
    <row r="777" spans="1:12" x14ac:dyDescent="0.25">
      <c r="A777" s="562"/>
      <c r="B777" s="563"/>
      <c r="C777" s="563"/>
      <c r="D777" s="563" t="str">
        <f t="shared" ref="D777:D779" si="437">D771</f>
        <v>Katup/stoplog</v>
      </c>
      <c r="E777" s="563" t="str">
        <f>AHSP!C429</f>
        <v>buah</v>
      </c>
      <c r="F777" s="563">
        <f>AHSP!D429</f>
        <v>2</v>
      </c>
      <c r="G777" s="563">
        <f>AHSP!E429</f>
        <v>100000</v>
      </c>
      <c r="H777" s="563">
        <f t="shared" ref="H777:J777" si="438">H771</f>
        <v>2</v>
      </c>
      <c r="I777" s="563">
        <f t="shared" si="438"/>
        <v>2</v>
      </c>
      <c r="J777" s="563" t="str">
        <f t="shared" si="438"/>
        <v>UNIT</v>
      </c>
      <c r="K777" s="568">
        <f t="shared" ref="K777:K779" si="439">I777*H777*F777</f>
        <v>8</v>
      </c>
      <c r="L777" s="599">
        <f t="shared" ref="L777:L779" si="440">G777*I777*F777*H777</f>
        <v>800000</v>
      </c>
    </row>
    <row r="778" spans="1:12" x14ac:dyDescent="0.25">
      <c r="A778" s="562"/>
      <c r="B778" s="563"/>
      <c r="C778" s="563"/>
      <c r="D778" s="563" t="str">
        <f t="shared" si="437"/>
        <v>Pintu Hidraulik/kabel</v>
      </c>
      <c r="E778" s="563" t="str">
        <f>AHSP!C450</f>
        <v>buah</v>
      </c>
      <c r="F778" s="563">
        <f>AHSP!D450</f>
        <v>2</v>
      </c>
      <c r="G778" s="563">
        <f>AHSP!E450</f>
        <v>100000</v>
      </c>
      <c r="H778" s="563">
        <f t="shared" ref="H778:J778" si="441">H772</f>
        <v>2</v>
      </c>
      <c r="I778" s="563">
        <f t="shared" si="441"/>
        <v>4</v>
      </c>
      <c r="J778" s="563" t="str">
        <f t="shared" si="441"/>
        <v>UNIT</v>
      </c>
      <c r="K778" s="568">
        <f t="shared" si="439"/>
        <v>16</v>
      </c>
      <c r="L778" s="599">
        <f t="shared" si="440"/>
        <v>1600000</v>
      </c>
    </row>
    <row r="779" spans="1:12" x14ac:dyDescent="0.25">
      <c r="A779" s="562"/>
      <c r="B779" s="563"/>
      <c r="C779" s="563"/>
      <c r="D779" s="563" t="str">
        <f t="shared" si="437"/>
        <v>Peralatan HM</v>
      </c>
      <c r="E779" s="563" t="str">
        <f>AHSP!C486</f>
        <v>buah</v>
      </c>
      <c r="F779" s="563">
        <f>AHSP!D486</f>
        <v>2</v>
      </c>
      <c r="G779" s="563">
        <f>AHSP!E486</f>
        <v>100000</v>
      </c>
      <c r="H779" s="563">
        <f t="shared" ref="H779:J779" si="442">H773</f>
        <v>2</v>
      </c>
      <c r="I779" s="563">
        <f t="shared" si="442"/>
        <v>4</v>
      </c>
      <c r="J779" s="563" t="str">
        <f t="shared" si="442"/>
        <v>UNIT</v>
      </c>
      <c r="K779" s="568">
        <f t="shared" si="439"/>
        <v>16</v>
      </c>
      <c r="L779" s="599">
        <f t="shared" si="440"/>
        <v>1600000</v>
      </c>
    </row>
    <row r="780" spans="1:12" x14ac:dyDescent="0.25">
      <c r="A780" s="571"/>
      <c r="B780" s="572"/>
      <c r="C780" s="572"/>
      <c r="D780" s="572"/>
      <c r="E780" s="572"/>
      <c r="F780" s="572"/>
      <c r="G780" s="572"/>
      <c r="H780" s="572"/>
      <c r="I780" s="572"/>
      <c r="J780" s="572"/>
      <c r="K780" s="578"/>
      <c r="L780" s="600"/>
    </row>
    <row r="781" spans="1:12" x14ac:dyDescent="0.25">
      <c r="A781" s="573"/>
      <c r="B781" s="574"/>
      <c r="C781" s="574"/>
      <c r="D781" s="574"/>
      <c r="E781" s="574"/>
      <c r="F781" s="574"/>
      <c r="G781" s="574"/>
      <c r="H781" s="574"/>
      <c r="I781" s="574"/>
      <c r="J781" s="574"/>
      <c r="K781" s="588">
        <f>SUM(K782:K785)</f>
        <v>84</v>
      </c>
      <c r="L781" s="601"/>
    </row>
    <row r="782" spans="1:12" x14ac:dyDescent="0.25">
      <c r="A782" s="562"/>
      <c r="B782" s="563" t="str">
        <f>AHSP!B394</f>
        <v>Filter Udara</v>
      </c>
      <c r="C782" s="563" t="str">
        <f>C776</f>
        <v>Pemeliharaan Peralatan HM (intake)</v>
      </c>
      <c r="D782" s="563" t="str">
        <f>D776</f>
        <v>Pintu Hidraulik/kabel</v>
      </c>
      <c r="E782" s="563" t="str">
        <f>AHSP!C394</f>
        <v>buah</v>
      </c>
      <c r="F782" s="563">
        <f>AHSP!D394</f>
        <v>3</v>
      </c>
      <c r="G782" s="563">
        <f>AHSP!E394</f>
        <v>120000</v>
      </c>
      <c r="H782" s="563">
        <f t="shared" ref="H782:J785" si="443">H776</f>
        <v>2</v>
      </c>
      <c r="I782" s="563">
        <f t="shared" ref="I782:J782" si="444">I776</f>
        <v>4</v>
      </c>
      <c r="J782" s="563" t="str">
        <f t="shared" si="444"/>
        <v>UNIT</v>
      </c>
      <c r="K782" s="568">
        <f t="shared" si="424"/>
        <v>24</v>
      </c>
      <c r="L782" s="599">
        <f t="shared" si="421"/>
        <v>2880000</v>
      </c>
    </row>
    <row r="783" spans="1:12" x14ac:dyDescent="0.25">
      <c r="A783" s="562"/>
      <c r="B783" s="563"/>
      <c r="C783" s="563"/>
      <c r="D783" s="563" t="str">
        <f t="shared" ref="D783:D785" si="445">D777</f>
        <v>Katup/stoplog</v>
      </c>
      <c r="E783" s="563" t="str">
        <f>AHSP!C430</f>
        <v>buah</v>
      </c>
      <c r="F783" s="563">
        <f>AHSP!D430</f>
        <v>3</v>
      </c>
      <c r="G783" s="563">
        <f>AHSP!E430</f>
        <v>120000</v>
      </c>
      <c r="H783" s="563">
        <f t="shared" si="443"/>
        <v>2</v>
      </c>
      <c r="I783" s="563">
        <f t="shared" si="443"/>
        <v>2</v>
      </c>
      <c r="J783" s="563" t="str">
        <f t="shared" si="443"/>
        <v>UNIT</v>
      </c>
      <c r="K783" s="568">
        <f t="shared" ref="K783:K785" si="446">I783*H783*F783</f>
        <v>12</v>
      </c>
      <c r="L783" s="599">
        <f t="shared" ref="L783:L785" si="447">G783*I783*F783*H783</f>
        <v>1440000</v>
      </c>
    </row>
    <row r="784" spans="1:12" x14ac:dyDescent="0.25">
      <c r="A784" s="562"/>
      <c r="B784" s="563"/>
      <c r="C784" s="563"/>
      <c r="D784" s="563" t="str">
        <f t="shared" si="445"/>
        <v>Pintu Hidraulik/kabel</v>
      </c>
      <c r="E784" s="563" t="str">
        <f>AHSP!C451</f>
        <v>buah</v>
      </c>
      <c r="F784" s="563">
        <f>AHSP!D451</f>
        <v>3</v>
      </c>
      <c r="G784" s="563">
        <f>AHSP!E451</f>
        <v>120000</v>
      </c>
      <c r="H784" s="563">
        <f t="shared" si="443"/>
        <v>2</v>
      </c>
      <c r="I784" s="563">
        <f t="shared" si="443"/>
        <v>4</v>
      </c>
      <c r="J784" s="563" t="str">
        <f t="shared" si="443"/>
        <v>UNIT</v>
      </c>
      <c r="K784" s="568">
        <f t="shared" si="446"/>
        <v>24</v>
      </c>
      <c r="L784" s="599">
        <f t="shared" si="447"/>
        <v>2880000</v>
      </c>
    </row>
    <row r="785" spans="1:12" x14ac:dyDescent="0.25">
      <c r="A785" s="562"/>
      <c r="B785" s="563"/>
      <c r="C785" s="563"/>
      <c r="D785" s="563" t="str">
        <f t="shared" si="445"/>
        <v>Peralatan HM</v>
      </c>
      <c r="E785" s="563" t="str">
        <f>AHSP!C487</f>
        <v>buah</v>
      </c>
      <c r="F785" s="563">
        <f>AHSP!D487</f>
        <v>3</v>
      </c>
      <c r="G785" s="563">
        <f>AHSP!E487</f>
        <v>120000</v>
      </c>
      <c r="H785" s="563">
        <f t="shared" si="443"/>
        <v>2</v>
      </c>
      <c r="I785" s="563">
        <f t="shared" si="443"/>
        <v>4</v>
      </c>
      <c r="J785" s="563" t="str">
        <f t="shared" si="443"/>
        <v>UNIT</v>
      </c>
      <c r="K785" s="568">
        <f t="shared" si="446"/>
        <v>24</v>
      </c>
      <c r="L785" s="599">
        <f t="shared" si="447"/>
        <v>2880000</v>
      </c>
    </row>
    <row r="786" spans="1:12" x14ac:dyDescent="0.25">
      <c r="A786" s="562"/>
      <c r="B786" s="563"/>
      <c r="C786" s="563"/>
      <c r="D786" s="563"/>
      <c r="E786" s="563"/>
      <c r="F786" s="563"/>
      <c r="G786" s="563"/>
      <c r="H786" s="563"/>
      <c r="I786" s="563"/>
      <c r="J786" s="563"/>
      <c r="K786" s="568"/>
      <c r="L786" s="599"/>
    </row>
    <row r="787" spans="1:12" x14ac:dyDescent="0.25">
      <c r="A787" s="571"/>
      <c r="B787" s="572"/>
      <c r="C787" s="572"/>
      <c r="D787" s="572"/>
      <c r="E787" s="572"/>
      <c r="F787" s="572"/>
      <c r="G787" s="572"/>
      <c r="H787" s="572"/>
      <c r="I787" s="572"/>
      <c r="J787" s="572"/>
      <c r="K787" s="572"/>
      <c r="L787" s="579"/>
    </row>
    <row r="788" spans="1:12" x14ac:dyDescent="0.25">
      <c r="A788" s="573" t="s">
        <v>317</v>
      </c>
      <c r="B788" s="574"/>
      <c r="C788" s="574"/>
      <c r="D788" s="574"/>
      <c r="E788" s="574"/>
      <c r="F788" s="574"/>
      <c r="G788" s="574"/>
      <c r="H788" s="574"/>
      <c r="I788" s="574"/>
      <c r="J788" s="574"/>
      <c r="K788" s="588">
        <f>SUM(K789:K790)</f>
        <v>16</v>
      </c>
      <c r="L788" s="577"/>
    </row>
    <row r="789" spans="1:12" x14ac:dyDescent="0.25">
      <c r="A789" s="562"/>
      <c r="B789" s="563" t="str">
        <f>AHSP!B246</f>
        <v>Golongan IV</v>
      </c>
      <c r="C789" s="563" t="str">
        <f>C420</f>
        <v>Koordinasi ke Kabupaten</v>
      </c>
      <c r="D789" s="563"/>
      <c r="E789" s="563" t="str">
        <f>AHSP!C229</f>
        <v>OH</v>
      </c>
      <c r="F789" s="563">
        <f>AHSP!D229</f>
        <v>1</v>
      </c>
      <c r="G789" s="563">
        <f>AHSP!E229</f>
        <v>310000</v>
      </c>
      <c r="H789" s="563">
        <f t="shared" ref="H789:J790" si="448">H420</f>
        <v>4</v>
      </c>
      <c r="I789" s="563">
        <f t="shared" si="448"/>
        <v>1</v>
      </c>
      <c r="J789" s="563" t="str">
        <f t="shared" si="448"/>
        <v>Kali</v>
      </c>
      <c r="K789" s="563">
        <f t="shared" ref="K789" si="449">I789*H789*F789</f>
        <v>4</v>
      </c>
      <c r="L789" s="565">
        <f t="shared" ref="L789" si="450">G789*I789*F789*H789</f>
        <v>1240000</v>
      </c>
    </row>
    <row r="790" spans="1:12" x14ac:dyDescent="0.25">
      <c r="A790" s="562"/>
      <c r="B790" s="563"/>
      <c r="C790" s="563" t="str">
        <f>C421</f>
        <v>Rapat Koordinasi ke Kantor UPB</v>
      </c>
      <c r="D790" s="563"/>
      <c r="E790" s="563" t="str">
        <f>AHSP!C246</f>
        <v>OH</v>
      </c>
      <c r="F790" s="563">
        <f>AHSP!D246</f>
        <v>1</v>
      </c>
      <c r="G790" s="563">
        <f>AHSP!E246</f>
        <v>310000</v>
      </c>
      <c r="H790" s="563">
        <f t="shared" si="448"/>
        <v>12</v>
      </c>
      <c r="I790" s="563">
        <f t="shared" si="448"/>
        <v>1</v>
      </c>
      <c r="J790" s="563" t="str">
        <f t="shared" si="448"/>
        <v>Kali</v>
      </c>
      <c r="K790" s="563">
        <f t="shared" ref="K790" si="451">I790*H790*F790</f>
        <v>12</v>
      </c>
      <c r="L790" s="565">
        <f t="shared" ref="L790" si="452">G790*I790*F790*H790</f>
        <v>3720000</v>
      </c>
    </row>
    <row r="791" spans="1:12" x14ac:dyDescent="0.25">
      <c r="A791" s="571"/>
      <c r="B791" s="572"/>
      <c r="C791" s="572"/>
      <c r="D791" s="572"/>
      <c r="E791" s="572"/>
      <c r="F791" s="572"/>
      <c r="G791" s="572"/>
      <c r="H791" s="572"/>
      <c r="I791" s="572"/>
      <c r="J791" s="572"/>
      <c r="K791" s="572"/>
      <c r="L791" s="579"/>
    </row>
    <row r="792" spans="1:12" x14ac:dyDescent="0.25">
      <c r="A792" s="573"/>
      <c r="B792" s="574"/>
      <c r="C792" s="574"/>
      <c r="D792" s="574"/>
      <c r="E792" s="574"/>
      <c r="F792" s="574"/>
      <c r="G792" s="574"/>
      <c r="H792" s="574"/>
      <c r="I792" s="574"/>
      <c r="J792" s="574"/>
      <c r="K792" s="588">
        <f>SUM(K793:K794)</f>
        <v>16</v>
      </c>
      <c r="L792" s="577"/>
    </row>
    <row r="793" spans="1:12" x14ac:dyDescent="0.25">
      <c r="A793" s="562"/>
      <c r="B793" s="563" t="str">
        <f>AHSP!B247</f>
        <v>Golongan III</v>
      </c>
      <c r="C793" s="563" t="str">
        <f>C789</f>
        <v>Koordinasi ke Kabupaten</v>
      </c>
      <c r="D793" s="563"/>
      <c r="E793" s="563" t="str">
        <f>AHSP!C230</f>
        <v>OH</v>
      </c>
      <c r="F793" s="563">
        <f>AHSP!D230</f>
        <v>1</v>
      </c>
      <c r="G793" s="563">
        <f>AHSP!E230</f>
        <v>290000</v>
      </c>
      <c r="H793" s="563">
        <f>H789</f>
        <v>4</v>
      </c>
      <c r="I793" s="563">
        <f t="shared" ref="I793:J793" si="453">I789</f>
        <v>1</v>
      </c>
      <c r="J793" s="563" t="str">
        <f t="shared" si="453"/>
        <v>Kali</v>
      </c>
      <c r="K793" s="563">
        <f t="shared" ref="K793" si="454">I793*H793*F793</f>
        <v>4</v>
      </c>
      <c r="L793" s="565">
        <f t="shared" ref="L793" si="455">G793*I793*F793*H793</f>
        <v>1160000</v>
      </c>
    </row>
    <row r="794" spans="1:12" x14ac:dyDescent="0.25">
      <c r="A794" s="562"/>
      <c r="B794" s="563"/>
      <c r="C794" s="563" t="str">
        <f>C790</f>
        <v>Rapat Koordinasi ke Kantor UPB</v>
      </c>
      <c r="D794" s="563"/>
      <c r="E794" s="563" t="str">
        <f>AHSP!C247</f>
        <v>OH</v>
      </c>
      <c r="F794" s="563">
        <f>AHSP!D247</f>
        <v>1</v>
      </c>
      <c r="G794" s="563">
        <f>AHSP!E247</f>
        <v>290000</v>
      </c>
      <c r="H794" s="563">
        <f>H790</f>
        <v>12</v>
      </c>
      <c r="I794" s="563">
        <f>I790</f>
        <v>1</v>
      </c>
      <c r="J794" s="563" t="str">
        <f>J790</f>
        <v>Kali</v>
      </c>
      <c r="K794" s="563">
        <f t="shared" ref="K794" si="456">I794*H794*F794</f>
        <v>12</v>
      </c>
      <c r="L794" s="565">
        <f t="shared" ref="L794" si="457">G794*I794*F794*H794</f>
        <v>3480000</v>
      </c>
    </row>
    <row r="795" spans="1:12" x14ac:dyDescent="0.25">
      <c r="A795" s="571"/>
      <c r="B795" s="572"/>
      <c r="C795" s="572"/>
      <c r="D795" s="572"/>
      <c r="E795" s="572"/>
      <c r="F795" s="572"/>
      <c r="G795" s="572"/>
      <c r="H795" s="572"/>
      <c r="I795" s="572"/>
      <c r="J795" s="572"/>
      <c r="K795" s="572"/>
      <c r="L795" s="579"/>
    </row>
    <row r="796" spans="1:12" x14ac:dyDescent="0.25">
      <c r="A796" s="573"/>
      <c r="B796" s="574"/>
      <c r="C796" s="574"/>
      <c r="D796" s="574"/>
      <c r="E796" s="574"/>
      <c r="F796" s="574"/>
      <c r="G796" s="574"/>
      <c r="H796" s="574"/>
      <c r="I796" s="574"/>
      <c r="J796" s="574"/>
      <c r="K796" s="588">
        <f>SUM(K797:K798)</f>
        <v>16</v>
      </c>
      <c r="L796" s="577"/>
    </row>
    <row r="797" spans="1:12" x14ac:dyDescent="0.25">
      <c r="A797" s="562"/>
      <c r="B797" s="563" t="str">
        <f>AHSP!B248</f>
        <v>Golongan II</v>
      </c>
      <c r="C797" s="563" t="str">
        <f>C793</f>
        <v>Koordinasi ke Kabupaten</v>
      </c>
      <c r="D797" s="563"/>
      <c r="E797" s="563" t="str">
        <f>AHSP!C231</f>
        <v>OH</v>
      </c>
      <c r="F797" s="563">
        <f>AHSP!D231</f>
        <v>1</v>
      </c>
      <c r="G797" s="563">
        <f>AHSP!E231</f>
        <v>270000</v>
      </c>
      <c r="H797" s="563">
        <f>H793</f>
        <v>4</v>
      </c>
      <c r="I797" s="563">
        <f t="shared" ref="I797:J797" si="458">I793</f>
        <v>1</v>
      </c>
      <c r="J797" s="563" t="str">
        <f t="shared" si="458"/>
        <v>Kali</v>
      </c>
      <c r="K797" s="563">
        <f t="shared" ref="K797:K798" si="459">I797*H797*F797</f>
        <v>4</v>
      </c>
      <c r="L797" s="565">
        <f t="shared" ref="L797:L798" si="460">G797*I797*F797*H797</f>
        <v>1080000</v>
      </c>
    </row>
    <row r="798" spans="1:12" x14ac:dyDescent="0.25">
      <c r="A798" s="562"/>
      <c r="B798" s="563"/>
      <c r="C798" s="563" t="str">
        <f>C794</f>
        <v>Rapat Koordinasi ke Kantor UPB</v>
      </c>
      <c r="D798" s="563"/>
      <c r="E798" s="563" t="str">
        <f>AHSP!C248</f>
        <v>OH</v>
      </c>
      <c r="F798" s="563">
        <f>AHSP!D248</f>
        <v>1</v>
      </c>
      <c r="G798" s="563">
        <f>AHSP!E248</f>
        <v>270000</v>
      </c>
      <c r="H798" s="563">
        <f>H794</f>
        <v>12</v>
      </c>
      <c r="I798" s="563">
        <f t="shared" ref="I798:J798" si="461">I794</f>
        <v>1</v>
      </c>
      <c r="J798" s="563" t="str">
        <f t="shared" si="461"/>
        <v>Kali</v>
      </c>
      <c r="K798" s="563">
        <f t="shared" si="459"/>
        <v>12</v>
      </c>
      <c r="L798" s="565">
        <f t="shared" si="460"/>
        <v>3240000</v>
      </c>
    </row>
    <row r="799" spans="1:12" x14ac:dyDescent="0.25">
      <c r="A799" s="571"/>
      <c r="B799" s="572"/>
      <c r="C799" s="572"/>
      <c r="D799" s="572"/>
      <c r="E799" s="572"/>
      <c r="F799" s="572"/>
      <c r="G799" s="572"/>
      <c r="H799" s="572"/>
      <c r="I799" s="572"/>
      <c r="J799" s="572"/>
      <c r="K799" s="572"/>
      <c r="L799" s="579"/>
    </row>
    <row r="800" spans="1:12" x14ac:dyDescent="0.25">
      <c r="A800" s="573"/>
      <c r="B800" s="574"/>
      <c r="C800" s="574"/>
      <c r="D800" s="574"/>
      <c r="E800" s="574"/>
      <c r="F800" s="574"/>
      <c r="G800" s="574"/>
      <c r="H800" s="574"/>
      <c r="I800" s="574"/>
      <c r="J800" s="574"/>
      <c r="K800" s="588">
        <f>SUM(K801:K802)</f>
        <v>16</v>
      </c>
      <c r="L800" s="577"/>
    </row>
    <row r="801" spans="1:12" x14ac:dyDescent="0.25">
      <c r="A801" s="562"/>
      <c r="B801" s="563" t="str">
        <f>AHSP!B249</f>
        <v>Golongan I</v>
      </c>
      <c r="C801" s="563" t="str">
        <f>C797</f>
        <v>Koordinasi ke Kabupaten</v>
      </c>
      <c r="D801" s="563"/>
      <c r="E801" s="563" t="str">
        <f>AHSP!C232</f>
        <v>OH</v>
      </c>
      <c r="F801" s="563">
        <f>AHSP!D232</f>
        <v>1</v>
      </c>
      <c r="G801" s="563">
        <f>AHSP!E232</f>
        <v>250000</v>
      </c>
      <c r="H801" s="563">
        <f>H797</f>
        <v>4</v>
      </c>
      <c r="I801" s="563">
        <f t="shared" ref="I801:J801" si="462">I797</f>
        <v>1</v>
      </c>
      <c r="J801" s="563" t="str">
        <f t="shared" si="462"/>
        <v>Kali</v>
      </c>
      <c r="K801" s="563">
        <f t="shared" ref="K801:K802" si="463">I801*H801*F801</f>
        <v>4</v>
      </c>
      <c r="L801" s="565">
        <f t="shared" ref="L801:L802" si="464">G801*I801*F801*H801</f>
        <v>1000000</v>
      </c>
    </row>
    <row r="802" spans="1:12" x14ac:dyDescent="0.25">
      <c r="A802" s="562"/>
      <c r="B802" s="563"/>
      <c r="C802" s="563" t="str">
        <f>C798</f>
        <v>Rapat Koordinasi ke Kantor UPB</v>
      </c>
      <c r="D802" s="563"/>
      <c r="E802" s="563" t="str">
        <f>AHSP!C249</f>
        <v>OH</v>
      </c>
      <c r="F802" s="563">
        <f>AHSP!D249</f>
        <v>1</v>
      </c>
      <c r="G802" s="563">
        <f>AHSP!E249</f>
        <v>250000</v>
      </c>
      <c r="H802" s="563">
        <f>H798</f>
        <v>12</v>
      </c>
      <c r="I802" s="563">
        <f t="shared" ref="I802:J802" si="465">I798</f>
        <v>1</v>
      </c>
      <c r="J802" s="563" t="str">
        <f t="shared" si="465"/>
        <v>Kali</v>
      </c>
      <c r="K802" s="563">
        <f t="shared" si="463"/>
        <v>12</v>
      </c>
      <c r="L802" s="565">
        <f t="shared" si="464"/>
        <v>3000000</v>
      </c>
    </row>
    <row r="803" spans="1:12" x14ac:dyDescent="0.25">
      <c r="A803" s="571"/>
      <c r="B803" s="572"/>
      <c r="C803" s="572"/>
      <c r="D803" s="572"/>
      <c r="E803" s="572"/>
      <c r="F803" s="572"/>
      <c r="G803" s="572"/>
      <c r="H803" s="572"/>
      <c r="I803" s="572"/>
      <c r="J803" s="572"/>
      <c r="K803" s="572"/>
      <c r="L803" s="579"/>
    </row>
    <row r="804" spans="1:12" x14ac:dyDescent="0.25">
      <c r="A804" s="573"/>
      <c r="B804" s="574" t="str">
        <f>AHSP!B259</f>
        <v>Koordinasi ke Jakarta</v>
      </c>
      <c r="C804" s="574"/>
      <c r="D804" s="574"/>
      <c r="E804" s="574"/>
      <c r="F804" s="574"/>
      <c r="G804" s="574"/>
      <c r="H804" s="574"/>
      <c r="I804" s="574"/>
      <c r="J804" s="574"/>
      <c r="K804" s="574"/>
      <c r="L804" s="577"/>
    </row>
    <row r="805" spans="1:12" x14ac:dyDescent="0.25">
      <c r="A805" s="562"/>
      <c r="B805" s="563"/>
      <c r="C805" s="563" t="str">
        <f>AHSP!B263</f>
        <v>Uang Harian Perjalanan Dinas</v>
      </c>
      <c r="D805" s="563"/>
      <c r="E805" s="563" t="str">
        <f>AHSP!C263</f>
        <v>OH</v>
      </c>
      <c r="F805" s="563">
        <f>AHSP!D263</f>
        <v>8</v>
      </c>
      <c r="G805" s="563">
        <f>AHSP!E263</f>
        <v>500000</v>
      </c>
      <c r="H805" s="563">
        <f>'OP TAHUNAN'!S31</f>
        <v>2</v>
      </c>
      <c r="I805" s="563">
        <f>'OP TAHUNAN'!T31</f>
        <v>1</v>
      </c>
      <c r="J805" s="563" t="str">
        <f>'OP TAHUNAN'!U31</f>
        <v>Kali</v>
      </c>
      <c r="K805" s="595">
        <f t="shared" ref="K805:K808" si="466">I805*H805*F805</f>
        <v>16</v>
      </c>
      <c r="L805" s="565">
        <f t="shared" ref="L805:L808" si="467">G805*I805*F805*H805</f>
        <v>8000000</v>
      </c>
    </row>
    <row r="806" spans="1:12" x14ac:dyDescent="0.25">
      <c r="A806" s="562"/>
      <c r="B806" s="563"/>
      <c r="C806" s="563" t="str">
        <f>AHSP!B267</f>
        <v xml:space="preserve">Biaya Penginapan </v>
      </c>
      <c r="D806" s="563"/>
      <c r="E806" s="563" t="str">
        <f>AHSP!C267</f>
        <v>OH</v>
      </c>
      <c r="F806" s="563">
        <f>AHSP!D267</f>
        <v>8</v>
      </c>
      <c r="G806" s="563">
        <f>AHSP!E267</f>
        <v>1000000</v>
      </c>
      <c r="H806" s="563">
        <f>H805</f>
        <v>2</v>
      </c>
      <c r="I806" s="563">
        <f t="shared" ref="I806:J808" si="468">I805</f>
        <v>1</v>
      </c>
      <c r="J806" s="563" t="str">
        <f t="shared" si="468"/>
        <v>Kali</v>
      </c>
      <c r="K806" s="595">
        <f t="shared" si="466"/>
        <v>16</v>
      </c>
      <c r="L806" s="565">
        <f t="shared" si="467"/>
        <v>16000000</v>
      </c>
    </row>
    <row r="807" spans="1:12" x14ac:dyDescent="0.25">
      <c r="A807" s="562"/>
      <c r="B807" s="563"/>
      <c r="C807" s="563" t="str">
        <f>AHSP!B268</f>
        <v>Biaya Taksi lokal</v>
      </c>
      <c r="D807" s="563"/>
      <c r="E807" s="563" t="str">
        <f>AHSP!C268</f>
        <v>OH</v>
      </c>
      <c r="F807" s="563">
        <f>AHSP!D268</f>
        <v>4</v>
      </c>
      <c r="G807" s="563">
        <f>AHSP!E268</f>
        <v>250000</v>
      </c>
      <c r="H807" s="563">
        <f t="shared" ref="H807:H808" si="469">H806</f>
        <v>2</v>
      </c>
      <c r="I807" s="563">
        <f t="shared" si="468"/>
        <v>1</v>
      </c>
      <c r="J807" s="563" t="str">
        <f t="shared" si="468"/>
        <v>Kali</v>
      </c>
      <c r="K807" s="595">
        <f t="shared" si="466"/>
        <v>8</v>
      </c>
      <c r="L807" s="565">
        <f t="shared" si="467"/>
        <v>2000000</v>
      </c>
    </row>
    <row r="808" spans="1:12" x14ac:dyDescent="0.25">
      <c r="A808" s="562"/>
      <c r="B808" s="563"/>
      <c r="C808" s="563" t="str">
        <f>AHSP!B269</f>
        <v>Biaya Tiket ke Jakarta (PP)</v>
      </c>
      <c r="D808" s="563"/>
      <c r="E808" s="563" t="str">
        <f>AHSP!C269</f>
        <v>OH</v>
      </c>
      <c r="F808" s="563">
        <f>AHSP!D269</f>
        <v>4</v>
      </c>
      <c r="G808" s="563">
        <f>AHSP!E269</f>
        <v>4500000</v>
      </c>
      <c r="H808" s="563">
        <f t="shared" si="469"/>
        <v>2</v>
      </c>
      <c r="I808" s="563">
        <f t="shared" si="468"/>
        <v>1</v>
      </c>
      <c r="J808" s="563" t="str">
        <f t="shared" si="468"/>
        <v>Kali</v>
      </c>
      <c r="K808" s="595">
        <f t="shared" si="466"/>
        <v>8</v>
      </c>
      <c r="L808" s="565">
        <f t="shared" si="467"/>
        <v>36000000</v>
      </c>
    </row>
    <row r="809" spans="1:12" x14ac:dyDescent="0.25">
      <c r="A809" s="571"/>
      <c r="B809" s="572"/>
      <c r="C809" s="572"/>
      <c r="D809" s="572"/>
      <c r="E809" s="572"/>
      <c r="F809" s="572"/>
      <c r="G809" s="572"/>
      <c r="H809" s="572"/>
      <c r="I809" s="572"/>
      <c r="J809" s="572"/>
      <c r="K809" s="572"/>
      <c r="L809" s="579"/>
    </row>
    <row r="810" spans="1:12" x14ac:dyDescent="0.25">
      <c r="A810" s="573"/>
      <c r="B810" s="574" t="str">
        <f>AHSP!B518</f>
        <v>Sepeda Motor</v>
      </c>
      <c r="C810" s="574"/>
      <c r="D810" s="574"/>
      <c r="E810" s="575" t="str">
        <f>AHSP!C518</f>
        <v>Unit</v>
      </c>
      <c r="F810" s="575">
        <f>AHSP!D518</f>
        <v>1</v>
      </c>
      <c r="G810" s="575">
        <f>AHSP!E518</f>
        <v>250000</v>
      </c>
      <c r="H810" s="574">
        <f>'OP TAHUNAN'!S131</f>
        <v>4</v>
      </c>
      <c r="I810" s="574">
        <f>'OP TAHUNAN'!T131</f>
        <v>4</v>
      </c>
      <c r="J810" s="574" t="str">
        <f>'OP TAHUNAN'!U131</f>
        <v>UNIT</v>
      </c>
      <c r="K810" s="588">
        <f t="shared" ref="K810:K814" si="470">I810*H810*F810</f>
        <v>16</v>
      </c>
      <c r="L810" s="577">
        <f t="shared" ref="L810:L814" si="471">G810*I810*F810*H810</f>
        <v>4000000</v>
      </c>
    </row>
    <row r="811" spans="1:12" x14ac:dyDescent="0.25">
      <c r="A811" s="562"/>
      <c r="B811" s="563" t="str">
        <f>AHSP!B519</f>
        <v>Kendaraan Roda 3</v>
      </c>
      <c r="C811" s="563"/>
      <c r="D811" s="563"/>
      <c r="E811" s="564" t="str">
        <f>AHSP!C519</f>
        <v>Unit</v>
      </c>
      <c r="F811" s="564">
        <f>AHSP!D519</f>
        <v>1</v>
      </c>
      <c r="G811" s="564">
        <f>AHSP!E519</f>
        <v>350000</v>
      </c>
      <c r="H811" s="563">
        <f>'OP TAHUNAN'!S132</f>
        <v>4</v>
      </c>
      <c r="I811" s="563">
        <f>'OP TAHUNAN'!T132</f>
        <v>3</v>
      </c>
      <c r="J811" s="563" t="str">
        <f>'OP TAHUNAN'!U132</f>
        <v>UNIT</v>
      </c>
      <c r="K811" s="595">
        <f t="shared" si="470"/>
        <v>12</v>
      </c>
      <c r="L811" s="565">
        <f t="shared" si="471"/>
        <v>4200000</v>
      </c>
    </row>
    <row r="812" spans="1:12" x14ac:dyDescent="0.25">
      <c r="A812" s="562"/>
      <c r="B812" s="563" t="str">
        <f>AHSP!B520</f>
        <v>Mobil/Pick Up</v>
      </c>
      <c r="C812" s="563"/>
      <c r="D812" s="563"/>
      <c r="E812" s="564" t="str">
        <f>AHSP!C520</f>
        <v>Unit</v>
      </c>
      <c r="F812" s="564">
        <f>AHSP!D520</f>
        <v>1</v>
      </c>
      <c r="G812" s="564">
        <f>AHSP!E520</f>
        <v>700000</v>
      </c>
      <c r="H812" s="563">
        <f>'OP TAHUNAN'!S133</f>
        <v>2</v>
      </c>
      <c r="I812" s="563">
        <f>'OP TAHUNAN'!T133</f>
        <v>4</v>
      </c>
      <c r="J812" s="563" t="str">
        <f>'OP TAHUNAN'!U133</f>
        <v>UNIT</v>
      </c>
      <c r="K812" s="595">
        <f t="shared" si="470"/>
        <v>8</v>
      </c>
      <c r="L812" s="565">
        <f t="shared" si="471"/>
        <v>5600000</v>
      </c>
    </row>
    <row r="813" spans="1:12" x14ac:dyDescent="0.25">
      <c r="A813" s="562"/>
      <c r="B813" s="563" t="str">
        <f>AHSP!B521</f>
        <v>Dump Truck</v>
      </c>
      <c r="C813" s="563"/>
      <c r="D813" s="563"/>
      <c r="E813" s="564" t="str">
        <f>AHSP!C521</f>
        <v>Unit</v>
      </c>
      <c r="F813" s="564">
        <f>AHSP!D521</f>
        <v>1</v>
      </c>
      <c r="G813" s="564">
        <f>AHSP!E521</f>
        <v>1500000</v>
      </c>
      <c r="H813" s="563">
        <f>'OP TAHUNAN'!S134</f>
        <v>2</v>
      </c>
      <c r="I813" s="563">
        <f>'OP TAHUNAN'!T134</f>
        <v>3</v>
      </c>
      <c r="J813" s="563" t="str">
        <f>'OP TAHUNAN'!U134</f>
        <v>UNIT</v>
      </c>
      <c r="K813" s="595">
        <f t="shared" si="470"/>
        <v>6</v>
      </c>
      <c r="L813" s="565">
        <f t="shared" si="471"/>
        <v>9000000</v>
      </c>
    </row>
    <row r="814" spans="1:12" x14ac:dyDescent="0.25">
      <c r="A814" s="562"/>
      <c r="B814" s="563" t="str">
        <f>AHSP!B522</f>
        <v>Speed Boat</v>
      </c>
      <c r="C814" s="563"/>
      <c r="D814" s="563"/>
      <c r="E814" s="564" t="str">
        <f>AHSP!C522</f>
        <v>Unit</v>
      </c>
      <c r="F814" s="564">
        <f>AHSP!D522</f>
        <v>1</v>
      </c>
      <c r="G814" s="564">
        <f>AHSP!E522</f>
        <v>1500000</v>
      </c>
      <c r="H814" s="563">
        <f>'OP TAHUNAN'!S135</f>
        <v>3</v>
      </c>
      <c r="I814" s="563">
        <f>'OP TAHUNAN'!T135</f>
        <v>1</v>
      </c>
      <c r="J814" s="563" t="str">
        <f>'OP TAHUNAN'!U135</f>
        <v>UNIT</v>
      </c>
      <c r="K814" s="595">
        <f t="shared" si="470"/>
        <v>3</v>
      </c>
      <c r="L814" s="565">
        <f t="shared" si="471"/>
        <v>4500000</v>
      </c>
    </row>
    <row r="815" spans="1:12" x14ac:dyDescent="0.25">
      <c r="A815" s="571"/>
      <c r="B815" s="572"/>
      <c r="C815" s="572"/>
      <c r="D815" s="572"/>
      <c r="E815" s="572"/>
      <c r="F815" s="572"/>
      <c r="G815" s="572"/>
      <c r="H815" s="572"/>
      <c r="I815" s="572"/>
      <c r="J815" s="572"/>
      <c r="K815" s="572"/>
      <c r="L815" s="579"/>
    </row>
    <row r="816" spans="1:12" x14ac:dyDescent="0.25">
      <c r="A816" s="573"/>
      <c r="B816" s="574"/>
      <c r="C816" s="574"/>
      <c r="D816" s="574"/>
      <c r="E816" s="574"/>
      <c r="F816" s="574"/>
      <c r="G816" s="574"/>
      <c r="H816" s="574"/>
      <c r="I816" s="574"/>
      <c r="J816" s="574"/>
      <c r="K816" s="588">
        <f>SUM(K817:K843)</f>
        <v>83.759999999999977</v>
      </c>
      <c r="L816" s="577"/>
    </row>
    <row r="817" spans="1:12" x14ac:dyDescent="0.25">
      <c r="A817" s="562"/>
      <c r="B817" s="563" t="str">
        <f>AHSP!B848</f>
        <v>Bolpoint</v>
      </c>
      <c r="C817" s="563" t="str">
        <f>C571</f>
        <v>Inspeksi Visual</v>
      </c>
      <c r="D817" s="563" t="str">
        <f>D571</f>
        <v>Puncak Bendungam</v>
      </c>
      <c r="E817" s="563" t="str">
        <f>AHSP!C542</f>
        <v>Buah</v>
      </c>
      <c r="F817" s="584">
        <f>AHSP!D542</f>
        <v>0.6</v>
      </c>
      <c r="G817" s="563">
        <f>AHSP!E542</f>
        <v>45000</v>
      </c>
      <c r="H817" s="563">
        <f t="shared" ref="H817:J817" si="472">H571</f>
        <v>6</v>
      </c>
      <c r="I817" s="563">
        <f t="shared" si="472"/>
        <v>1</v>
      </c>
      <c r="J817" s="563" t="str">
        <f t="shared" si="472"/>
        <v>unit</v>
      </c>
      <c r="K817" s="563">
        <f t="shared" ref="K817:K847" si="473">I817*H817*F817</f>
        <v>3.5999999999999996</v>
      </c>
      <c r="L817" s="565">
        <f t="shared" ref="L817:L836" si="474">G817*I817*F817*H817</f>
        <v>162000</v>
      </c>
    </row>
    <row r="818" spans="1:12" x14ac:dyDescent="0.25">
      <c r="A818" s="562"/>
      <c r="B818" s="563"/>
      <c r="C818" s="563"/>
      <c r="D818" s="563" t="str">
        <f t="shared" ref="D818:D836" si="475">D572</f>
        <v>Lereng Hulu</v>
      </c>
      <c r="E818" s="563" t="str">
        <f>AHSP!C559</f>
        <v>Buah</v>
      </c>
      <c r="F818" s="584">
        <f>AHSP!D559</f>
        <v>0.8</v>
      </c>
      <c r="G818" s="563">
        <f>AHSP!E559</f>
        <v>45000</v>
      </c>
      <c r="H818" s="563">
        <f t="shared" ref="H818:J818" si="476">H572</f>
        <v>6</v>
      </c>
      <c r="I818" s="563">
        <f t="shared" si="476"/>
        <v>1</v>
      </c>
      <c r="J818" s="563" t="str">
        <f t="shared" si="476"/>
        <v>unit</v>
      </c>
      <c r="K818" s="563">
        <f t="shared" si="473"/>
        <v>4.8000000000000007</v>
      </c>
      <c r="L818" s="565">
        <f t="shared" si="474"/>
        <v>216000</v>
      </c>
    </row>
    <row r="819" spans="1:12" x14ac:dyDescent="0.25">
      <c r="A819" s="562"/>
      <c r="B819" s="563"/>
      <c r="C819" s="563"/>
      <c r="D819" s="563" t="str">
        <f t="shared" si="475"/>
        <v>Lereng Hilir</v>
      </c>
      <c r="E819" s="563" t="str">
        <f>AHSP!C576</f>
        <v>Buah</v>
      </c>
      <c r="F819" s="584">
        <f>AHSP!D576</f>
        <v>0.8</v>
      </c>
      <c r="G819" s="563">
        <f>AHSP!E576</f>
        <v>45000</v>
      </c>
      <c r="H819" s="563">
        <f t="shared" ref="H819:J819" si="477">H573</f>
        <v>6</v>
      </c>
      <c r="I819" s="563">
        <f t="shared" si="477"/>
        <v>1</v>
      </c>
      <c r="J819" s="563" t="str">
        <f t="shared" si="477"/>
        <v>unit</v>
      </c>
      <c r="K819" s="563">
        <f t="shared" si="473"/>
        <v>4.8000000000000007</v>
      </c>
      <c r="L819" s="565">
        <f t="shared" si="474"/>
        <v>216000</v>
      </c>
    </row>
    <row r="820" spans="1:12" x14ac:dyDescent="0.25">
      <c r="A820" s="562"/>
      <c r="B820" s="563"/>
      <c r="C820" s="563"/>
      <c r="D820" s="563" t="str">
        <f t="shared" si="475"/>
        <v>Drainase</v>
      </c>
      <c r="E820" s="563" t="str">
        <f>AHSP!C593</f>
        <v>Buah</v>
      </c>
      <c r="F820" s="584">
        <f>AHSP!D593</f>
        <v>0.8</v>
      </c>
      <c r="G820" s="563">
        <f>AHSP!E593</f>
        <v>45000</v>
      </c>
      <c r="H820" s="563">
        <f t="shared" ref="H820:J820" si="478">H574</f>
        <v>6</v>
      </c>
      <c r="I820" s="563">
        <f t="shared" si="478"/>
        <v>1</v>
      </c>
      <c r="J820" s="563" t="str">
        <f t="shared" si="478"/>
        <v>unit</v>
      </c>
      <c r="K820" s="563">
        <f t="shared" si="473"/>
        <v>4.8000000000000007</v>
      </c>
      <c r="L820" s="565">
        <f t="shared" si="474"/>
        <v>216000</v>
      </c>
    </row>
    <row r="821" spans="1:12" x14ac:dyDescent="0.25">
      <c r="A821" s="562"/>
      <c r="B821" s="563"/>
      <c r="C821" s="563"/>
      <c r="D821" s="563" t="str">
        <f t="shared" si="475"/>
        <v>Puncak Bendungam</v>
      </c>
      <c r="E821" s="563" t="str">
        <f>AHSP!C610</f>
        <v>Buah</v>
      </c>
      <c r="F821" s="584">
        <f>AHSP!D610</f>
        <v>0.8</v>
      </c>
      <c r="G821" s="563">
        <f>AHSP!E610</f>
        <v>45000</v>
      </c>
      <c r="H821" s="563">
        <f t="shared" ref="H821:J821" si="479">H575</f>
        <v>3</v>
      </c>
      <c r="I821" s="563">
        <f t="shared" si="479"/>
        <v>1</v>
      </c>
      <c r="J821" s="563" t="str">
        <f t="shared" si="479"/>
        <v>km</v>
      </c>
      <c r="K821" s="563">
        <f t="shared" si="473"/>
        <v>2.4000000000000004</v>
      </c>
      <c r="L821" s="565">
        <f t="shared" si="474"/>
        <v>108000</v>
      </c>
    </row>
    <row r="822" spans="1:12" x14ac:dyDescent="0.25">
      <c r="A822" s="562"/>
      <c r="B822" s="563"/>
      <c r="C822" s="563"/>
      <c r="D822" s="563" t="str">
        <f t="shared" si="475"/>
        <v>Lereng Hulu</v>
      </c>
      <c r="E822" s="563" t="str">
        <f>AHSP!C627</f>
        <v>Buah</v>
      </c>
      <c r="F822" s="584">
        <f>AHSP!D627</f>
        <v>0.6</v>
      </c>
      <c r="G822" s="563">
        <f>AHSP!E627</f>
        <v>45000</v>
      </c>
      <c r="H822" s="563">
        <f t="shared" ref="H822:J822" si="480">H576</f>
        <v>3</v>
      </c>
      <c r="I822" s="563">
        <f t="shared" si="480"/>
        <v>1</v>
      </c>
      <c r="J822" s="563" t="str">
        <f t="shared" si="480"/>
        <v>km</v>
      </c>
      <c r="K822" s="563">
        <f t="shared" si="473"/>
        <v>1.7999999999999998</v>
      </c>
      <c r="L822" s="565">
        <f t="shared" si="474"/>
        <v>81000</v>
      </c>
    </row>
    <row r="823" spans="1:12" x14ac:dyDescent="0.25">
      <c r="A823" s="562"/>
      <c r="B823" s="563"/>
      <c r="C823" s="563"/>
      <c r="D823" s="563" t="str">
        <f t="shared" si="475"/>
        <v>Lereng Hilir</v>
      </c>
      <c r="E823" s="563" t="str">
        <f>AHSP!C644</f>
        <v>Buah</v>
      </c>
      <c r="F823" s="584">
        <f>AHSP!D644</f>
        <v>1.2</v>
      </c>
      <c r="G823" s="563">
        <f>AHSP!E644</f>
        <v>45000</v>
      </c>
      <c r="H823" s="563">
        <f t="shared" ref="H823:J823" si="481">H577</f>
        <v>3</v>
      </c>
      <c r="I823" s="563">
        <f t="shared" si="481"/>
        <v>1</v>
      </c>
      <c r="J823" s="563" t="str">
        <f t="shared" si="481"/>
        <v>km</v>
      </c>
      <c r="K823" s="563">
        <f t="shared" si="473"/>
        <v>3.5999999999999996</v>
      </c>
      <c r="L823" s="565">
        <f t="shared" si="474"/>
        <v>162000</v>
      </c>
    </row>
    <row r="824" spans="1:12" x14ac:dyDescent="0.25">
      <c r="A824" s="562"/>
      <c r="B824" s="563"/>
      <c r="C824" s="563"/>
      <c r="D824" s="563" t="str">
        <f t="shared" si="475"/>
        <v>Drainase</v>
      </c>
      <c r="E824" s="563" t="str">
        <f>AHSP!C661</f>
        <v>Buah</v>
      </c>
      <c r="F824" s="584">
        <f>AHSP!D661</f>
        <v>0.4</v>
      </c>
      <c r="G824" s="563">
        <f>AHSP!E661</f>
        <v>45000</v>
      </c>
      <c r="H824" s="563">
        <f t="shared" ref="H824:J824" si="482">H578</f>
        <v>3</v>
      </c>
      <c r="I824" s="563">
        <f t="shared" si="482"/>
        <v>1</v>
      </c>
      <c r="J824" s="563" t="str">
        <f t="shared" si="482"/>
        <v>km</v>
      </c>
      <c r="K824" s="563">
        <f t="shared" si="473"/>
        <v>1.2000000000000002</v>
      </c>
      <c r="L824" s="565">
        <f t="shared" si="474"/>
        <v>54000</v>
      </c>
    </row>
    <row r="825" spans="1:12" x14ac:dyDescent="0.25">
      <c r="A825" s="562"/>
      <c r="B825" s="563"/>
      <c r="C825" s="563"/>
      <c r="D825" s="563" t="str">
        <f t="shared" si="475"/>
        <v>Bangunan Intake</v>
      </c>
      <c r="E825" s="563" t="str">
        <f>AHSP!C678</f>
        <v>Buah</v>
      </c>
      <c r="F825" s="584">
        <f>AHSP!D678</f>
        <v>0.4</v>
      </c>
      <c r="G825" s="563">
        <f>AHSP!E678</f>
        <v>45000</v>
      </c>
      <c r="H825" s="563">
        <f t="shared" ref="H825:J825" si="483">H579</f>
        <v>3</v>
      </c>
      <c r="I825" s="563">
        <f t="shared" si="483"/>
        <v>1</v>
      </c>
      <c r="J825" s="563" t="str">
        <f t="shared" si="483"/>
        <v>UNIT</v>
      </c>
      <c r="K825" s="563">
        <f t="shared" si="473"/>
        <v>1.2000000000000002</v>
      </c>
      <c r="L825" s="565">
        <f t="shared" si="474"/>
        <v>54000</v>
      </c>
    </row>
    <row r="826" spans="1:12" x14ac:dyDescent="0.25">
      <c r="A826" s="562"/>
      <c r="B826" s="563"/>
      <c r="C826" s="563"/>
      <c r="D826" s="563" t="str">
        <f t="shared" si="475"/>
        <v>Outlet</v>
      </c>
      <c r="E826" s="563" t="str">
        <f>AHSP!C695</f>
        <v>Buah</v>
      </c>
      <c r="F826" s="584">
        <f>AHSP!D695</f>
        <v>0.6</v>
      </c>
      <c r="G826" s="563">
        <f>AHSP!E695</f>
        <v>45000</v>
      </c>
      <c r="H826" s="563">
        <f t="shared" ref="H826:J826" si="484">H580</f>
        <v>3</v>
      </c>
      <c r="I826" s="563">
        <f t="shared" si="484"/>
        <v>1</v>
      </c>
      <c r="J826" s="563" t="str">
        <f t="shared" si="484"/>
        <v>km</v>
      </c>
      <c r="K826" s="563">
        <f t="shared" si="473"/>
        <v>1.7999999999999998</v>
      </c>
      <c r="L826" s="565">
        <f t="shared" si="474"/>
        <v>81000</v>
      </c>
    </row>
    <row r="827" spans="1:12" x14ac:dyDescent="0.25">
      <c r="A827" s="562"/>
      <c r="B827" s="563"/>
      <c r="C827" s="563"/>
      <c r="D827" s="563" t="str">
        <f t="shared" si="475"/>
        <v>Spillway</v>
      </c>
      <c r="E827" s="563" t="str">
        <f>AHSP!C712</f>
        <v>Buah</v>
      </c>
      <c r="F827" s="584">
        <f>AHSP!D712</f>
        <v>0.6</v>
      </c>
      <c r="G827" s="563">
        <f>AHSP!E712</f>
        <v>45000</v>
      </c>
      <c r="H827" s="563">
        <f t="shared" ref="H827:J827" si="485">H581</f>
        <v>3</v>
      </c>
      <c r="I827" s="563">
        <f t="shared" si="485"/>
        <v>1</v>
      </c>
      <c r="J827" s="563" t="str">
        <f t="shared" si="485"/>
        <v>UNIT</v>
      </c>
      <c r="K827" s="563">
        <f t="shared" si="473"/>
        <v>1.7999999999999998</v>
      </c>
      <c r="L827" s="565">
        <f t="shared" si="474"/>
        <v>81000</v>
      </c>
    </row>
    <row r="828" spans="1:12" x14ac:dyDescent="0.25">
      <c r="A828" s="562"/>
      <c r="B828" s="563"/>
      <c r="C828" s="563"/>
      <c r="D828" s="563" t="str">
        <f t="shared" si="475"/>
        <v>Appron</v>
      </c>
      <c r="E828" s="563" t="str">
        <f>AHSP!C729</f>
        <v>Buah</v>
      </c>
      <c r="F828" s="584">
        <f>AHSP!D729</f>
        <v>0.4</v>
      </c>
      <c r="G828" s="563">
        <f>AHSP!E729</f>
        <v>45000</v>
      </c>
      <c r="H828" s="563">
        <f t="shared" ref="H828:J828" si="486">H582</f>
        <v>3</v>
      </c>
      <c r="I828" s="563">
        <f t="shared" si="486"/>
        <v>0</v>
      </c>
      <c r="J828" s="563" t="str">
        <f t="shared" si="486"/>
        <v>UNIT</v>
      </c>
      <c r="K828" s="563">
        <f t="shared" si="473"/>
        <v>0</v>
      </c>
      <c r="L828" s="565">
        <f t="shared" si="474"/>
        <v>0</v>
      </c>
    </row>
    <row r="829" spans="1:12" x14ac:dyDescent="0.25">
      <c r="A829" s="562"/>
      <c r="B829" s="563"/>
      <c r="C829" s="563"/>
      <c r="D829" s="563" t="str">
        <f t="shared" si="475"/>
        <v>Bukit Tumpuan</v>
      </c>
      <c r="E829" s="563" t="str">
        <f>AHSP!C746</f>
        <v>Buah</v>
      </c>
      <c r="F829" s="584">
        <f>AHSP!D746</f>
        <v>0.4</v>
      </c>
      <c r="G829" s="563">
        <f>AHSP!E746</f>
        <v>45000</v>
      </c>
      <c r="H829" s="563">
        <f t="shared" ref="H829:J829" si="487">H583</f>
        <v>3</v>
      </c>
      <c r="I829" s="563">
        <f t="shared" si="487"/>
        <v>1</v>
      </c>
      <c r="J829" s="563" t="str">
        <f t="shared" si="487"/>
        <v>UNIT</v>
      </c>
      <c r="K829" s="563">
        <f t="shared" si="473"/>
        <v>1.2000000000000002</v>
      </c>
      <c r="L829" s="565">
        <f t="shared" si="474"/>
        <v>54000</v>
      </c>
    </row>
    <row r="830" spans="1:12" x14ac:dyDescent="0.25">
      <c r="A830" s="562"/>
      <c r="B830" s="563"/>
      <c r="C830" s="563"/>
      <c r="D830" s="563" t="str">
        <f t="shared" si="475"/>
        <v>Daerah hilir</v>
      </c>
      <c r="E830" s="563" t="str">
        <f>AHSP!C763</f>
        <v>Buah</v>
      </c>
      <c r="F830" s="584">
        <f>AHSP!D763</f>
        <v>0.6</v>
      </c>
      <c r="G830" s="563">
        <f>AHSP!E763</f>
        <v>45000</v>
      </c>
      <c r="H830" s="563">
        <f t="shared" ref="H830:J830" si="488">H584</f>
        <v>3</v>
      </c>
      <c r="I830" s="563">
        <f t="shared" si="488"/>
        <v>1</v>
      </c>
      <c r="J830" s="563" t="str">
        <f t="shared" si="488"/>
        <v>UNIT</v>
      </c>
      <c r="K830" s="563">
        <f t="shared" si="473"/>
        <v>1.7999999999999998</v>
      </c>
      <c r="L830" s="565">
        <f t="shared" si="474"/>
        <v>81000</v>
      </c>
    </row>
    <row r="831" spans="1:12" x14ac:dyDescent="0.25">
      <c r="A831" s="562"/>
      <c r="B831" s="563"/>
      <c r="C831" s="563"/>
      <c r="D831" s="563" t="str">
        <f t="shared" si="475"/>
        <v>Terowongan Pengelak</v>
      </c>
      <c r="E831" s="563" t="str">
        <f>AHSP!C780</f>
        <v>Buah</v>
      </c>
      <c r="F831" s="584">
        <f>AHSP!D780</f>
        <v>0.6</v>
      </c>
      <c r="G831" s="563">
        <f>AHSP!E780</f>
        <v>45000</v>
      </c>
      <c r="H831" s="563">
        <f t="shared" ref="H831:J831" si="489">H585</f>
        <v>3</v>
      </c>
      <c r="I831" s="563">
        <f t="shared" si="489"/>
        <v>1</v>
      </c>
      <c r="J831" s="563" t="str">
        <f t="shared" si="489"/>
        <v>UNIT</v>
      </c>
      <c r="K831" s="563">
        <f t="shared" si="473"/>
        <v>1.7999999999999998</v>
      </c>
      <c r="L831" s="565">
        <f t="shared" si="474"/>
        <v>81000</v>
      </c>
    </row>
    <row r="832" spans="1:12" x14ac:dyDescent="0.25">
      <c r="A832" s="562"/>
      <c r="B832" s="563"/>
      <c r="C832" s="563"/>
      <c r="D832" s="563" t="str">
        <f t="shared" si="475"/>
        <v>Waduk</v>
      </c>
      <c r="E832" s="563" t="str">
        <f>AHSP!C865</f>
        <v>Buah</v>
      </c>
      <c r="F832" s="584">
        <f>AHSP!D865</f>
        <v>0.4</v>
      </c>
      <c r="G832" s="563">
        <f>AHSP!E865</f>
        <v>45000</v>
      </c>
      <c r="H832" s="563">
        <f t="shared" ref="H832:J832" si="490">H586</f>
        <v>3</v>
      </c>
      <c r="I832" s="563">
        <f t="shared" si="490"/>
        <v>20</v>
      </c>
      <c r="J832" s="563" t="str">
        <f t="shared" si="490"/>
        <v>km</v>
      </c>
      <c r="K832" s="583">
        <f t="shared" si="473"/>
        <v>24</v>
      </c>
      <c r="L832" s="565">
        <f t="shared" si="474"/>
        <v>1080000</v>
      </c>
    </row>
    <row r="833" spans="1:12" x14ac:dyDescent="0.25">
      <c r="A833" s="562"/>
      <c r="B833" s="563"/>
      <c r="C833" s="563"/>
      <c r="D833" s="563" t="str">
        <f t="shared" si="475"/>
        <v>Green Belt</v>
      </c>
      <c r="E833" s="563" t="str">
        <f>AHSP!C797</f>
        <v>Buah</v>
      </c>
      <c r="F833" s="584">
        <f>AHSP!D797</f>
        <v>0.6</v>
      </c>
      <c r="G833" s="563">
        <f>AHSP!E797</f>
        <v>45000</v>
      </c>
      <c r="H833" s="563">
        <f t="shared" ref="H833:J833" si="491">H587</f>
        <v>3</v>
      </c>
      <c r="I833" s="563">
        <f t="shared" si="491"/>
        <v>5</v>
      </c>
      <c r="J833" s="563" t="str">
        <f t="shared" si="491"/>
        <v>UNIT</v>
      </c>
      <c r="K833" s="583">
        <f t="shared" si="473"/>
        <v>9</v>
      </c>
      <c r="L833" s="565">
        <f t="shared" si="474"/>
        <v>405000</v>
      </c>
    </row>
    <row r="834" spans="1:12" x14ac:dyDescent="0.25">
      <c r="A834" s="562"/>
      <c r="B834" s="563"/>
      <c r="C834" s="563"/>
      <c r="D834" s="563" t="str">
        <f t="shared" si="475"/>
        <v>DPS</v>
      </c>
      <c r="E834" s="563" t="str">
        <f>AHSP!C814</f>
        <v>Buah</v>
      </c>
      <c r="F834" s="584">
        <f>AHSP!D814</f>
        <v>1.2</v>
      </c>
      <c r="G834" s="563">
        <f>AHSP!E814</f>
        <v>45000</v>
      </c>
      <c r="H834" s="563">
        <f t="shared" ref="H834:J834" si="492">H588</f>
        <v>2</v>
      </c>
      <c r="I834" s="563">
        <f t="shared" si="492"/>
        <v>2</v>
      </c>
      <c r="J834" s="563" t="str">
        <f t="shared" si="492"/>
        <v>UNIT</v>
      </c>
      <c r="K834" s="563">
        <f t="shared" si="473"/>
        <v>4.8</v>
      </c>
      <c r="L834" s="565">
        <f t="shared" si="474"/>
        <v>216000</v>
      </c>
    </row>
    <row r="835" spans="1:12" x14ac:dyDescent="0.25">
      <c r="A835" s="562"/>
      <c r="B835" s="563"/>
      <c r="C835" s="563"/>
      <c r="D835" s="563" t="str">
        <f t="shared" si="475"/>
        <v>Jalan Akses</v>
      </c>
      <c r="E835" s="563" t="str">
        <f>AHSP!C831</f>
        <v>Buah</v>
      </c>
      <c r="F835" s="584">
        <f>AHSP!D831</f>
        <v>0.8</v>
      </c>
      <c r="G835" s="563">
        <f>AHSP!E831</f>
        <v>45000</v>
      </c>
      <c r="H835" s="563">
        <f t="shared" ref="H835:J835" si="493">H589</f>
        <v>2</v>
      </c>
      <c r="I835" s="563">
        <f t="shared" si="493"/>
        <v>0.6</v>
      </c>
      <c r="J835" s="563" t="str">
        <f t="shared" si="493"/>
        <v>UNIT</v>
      </c>
      <c r="K835" s="563">
        <f t="shared" si="473"/>
        <v>0.96</v>
      </c>
      <c r="L835" s="565">
        <f t="shared" si="474"/>
        <v>43200</v>
      </c>
    </row>
    <row r="836" spans="1:12" x14ac:dyDescent="0.25">
      <c r="A836" s="562"/>
      <c r="B836" s="563"/>
      <c r="C836" s="563"/>
      <c r="D836" s="563" t="str">
        <f t="shared" si="475"/>
        <v>Gedung Kantor</v>
      </c>
      <c r="E836" s="563" t="str">
        <f>AHSP!C848</f>
        <v>Buah</v>
      </c>
      <c r="F836" s="584">
        <f>AHSP!D848</f>
        <v>0.4</v>
      </c>
      <c r="G836" s="563">
        <f>AHSP!E848</f>
        <v>45000</v>
      </c>
      <c r="H836" s="563">
        <f t="shared" ref="H836:J836" si="494">H590</f>
        <v>1</v>
      </c>
      <c r="I836" s="563">
        <f t="shared" si="494"/>
        <v>1</v>
      </c>
      <c r="J836" s="563" t="str">
        <f t="shared" si="494"/>
        <v>UNIT</v>
      </c>
      <c r="K836" s="568">
        <f t="shared" si="473"/>
        <v>0.4</v>
      </c>
      <c r="L836" s="565">
        <f t="shared" si="474"/>
        <v>18000</v>
      </c>
    </row>
    <row r="837" spans="1:12" x14ac:dyDescent="0.25">
      <c r="A837" s="562"/>
      <c r="B837" s="563"/>
      <c r="C837" s="563"/>
      <c r="D837" s="563"/>
      <c r="E837" s="563" t="str">
        <f>AHSP!C903</f>
        <v>Buah</v>
      </c>
      <c r="F837" s="584">
        <f>AHSP!D903</f>
        <v>0.4</v>
      </c>
      <c r="G837" s="563">
        <f>AHSP!E903</f>
        <v>45000</v>
      </c>
      <c r="H837" s="563">
        <f>'OP TAHUNAN'!S164</f>
        <v>2</v>
      </c>
      <c r="I837" s="563">
        <f>'OP TAHUNAN'!T164</f>
        <v>1</v>
      </c>
      <c r="J837" s="563" t="str">
        <f>'OP TAHUNAN'!U164</f>
        <v>UNIT</v>
      </c>
      <c r="K837" s="568">
        <f t="shared" si="473"/>
        <v>0.8</v>
      </c>
      <c r="L837" s="565">
        <f>G837*I837*F837*H837</f>
        <v>36000</v>
      </c>
    </row>
    <row r="838" spans="1:12" x14ac:dyDescent="0.25">
      <c r="A838" s="562"/>
      <c r="B838" s="563"/>
      <c r="C838" s="563"/>
      <c r="D838" s="563"/>
      <c r="E838" s="563" t="str">
        <f>AHSP!C921</f>
        <v>Buah</v>
      </c>
      <c r="F838" s="584">
        <f>AHSP!D921</f>
        <v>0.4</v>
      </c>
      <c r="G838" s="563">
        <f>AHSP!E921</f>
        <v>45000</v>
      </c>
      <c r="H838" s="563">
        <f>'OP TAHUNAN'!S165</f>
        <v>2</v>
      </c>
      <c r="I838" s="563">
        <f>'OP TAHUNAN'!T165</f>
        <v>1</v>
      </c>
      <c r="J838" s="563" t="str">
        <f>'OP TAHUNAN'!U165</f>
        <v>UNIT</v>
      </c>
      <c r="K838" s="568">
        <f t="shared" si="473"/>
        <v>0.8</v>
      </c>
      <c r="L838" s="565">
        <f t="shared" ref="L838:L843" si="495">G838*I838*F838*H838</f>
        <v>36000</v>
      </c>
    </row>
    <row r="839" spans="1:12" x14ac:dyDescent="0.25">
      <c r="A839" s="562"/>
      <c r="B839" s="563"/>
      <c r="C839" s="563"/>
      <c r="D839" s="563"/>
      <c r="E839" s="563" t="str">
        <f>AHSP!C939</f>
        <v>Buah</v>
      </c>
      <c r="F839" s="584">
        <f>AHSP!D939</f>
        <v>0.4</v>
      </c>
      <c r="G839" s="563">
        <f>AHSP!E939</f>
        <v>45000</v>
      </c>
      <c r="H839" s="563">
        <f>'OP TAHUNAN'!S166</f>
        <v>2</v>
      </c>
      <c r="I839" s="563">
        <f>'OP TAHUNAN'!T166</f>
        <v>1</v>
      </c>
      <c r="J839" s="563" t="str">
        <f>'OP TAHUNAN'!U166</f>
        <v>UNIT</v>
      </c>
      <c r="K839" s="568">
        <f t="shared" si="473"/>
        <v>0.8</v>
      </c>
      <c r="L839" s="565">
        <f t="shared" si="495"/>
        <v>36000</v>
      </c>
    </row>
    <row r="840" spans="1:12" x14ac:dyDescent="0.25">
      <c r="A840" s="562"/>
      <c r="B840" s="563"/>
      <c r="C840" s="563"/>
      <c r="D840" s="563"/>
      <c r="E840" s="563" t="str">
        <f>AHSP!C957</f>
        <v>Buah</v>
      </c>
      <c r="F840" s="584">
        <f>AHSP!D957</f>
        <v>0.6</v>
      </c>
      <c r="G840" s="563">
        <f>AHSP!E957</f>
        <v>45000</v>
      </c>
      <c r="H840" s="563">
        <f>'OP TAHUNAN'!S167</f>
        <v>2</v>
      </c>
      <c r="I840" s="563">
        <f>'OP TAHUNAN'!T167</f>
        <v>2</v>
      </c>
      <c r="J840" s="563" t="str">
        <f>'OP TAHUNAN'!U167</f>
        <v>UNIT</v>
      </c>
      <c r="K840" s="568">
        <f t="shared" si="473"/>
        <v>2.4</v>
      </c>
      <c r="L840" s="565">
        <f t="shared" si="495"/>
        <v>108000</v>
      </c>
    </row>
    <row r="841" spans="1:12" x14ac:dyDescent="0.25">
      <c r="A841" s="562"/>
      <c r="B841" s="563"/>
      <c r="C841" s="563"/>
      <c r="D841" s="563"/>
      <c r="E841" s="563" t="str">
        <f>AHSP!C975</f>
        <v>Buah</v>
      </c>
      <c r="F841" s="584">
        <f>AHSP!D975</f>
        <v>0.4</v>
      </c>
      <c r="G841" s="563">
        <f>AHSP!E975</f>
        <v>45000</v>
      </c>
      <c r="H841" s="563">
        <f>'OP TAHUNAN'!S168</f>
        <v>2</v>
      </c>
      <c r="I841" s="563">
        <f>'OP TAHUNAN'!T168</f>
        <v>2</v>
      </c>
      <c r="J841" s="563" t="str">
        <f>'OP TAHUNAN'!U168</f>
        <v>UNIT</v>
      </c>
      <c r="K841" s="568">
        <f t="shared" si="473"/>
        <v>1.6</v>
      </c>
      <c r="L841" s="565">
        <f t="shared" si="495"/>
        <v>72000</v>
      </c>
    </row>
    <row r="842" spans="1:12" x14ac:dyDescent="0.25">
      <c r="A842" s="562"/>
      <c r="B842" s="563"/>
      <c r="C842" s="563"/>
      <c r="D842" s="563"/>
      <c r="E842" s="563" t="str">
        <f>AHSP!C993</f>
        <v>Buah</v>
      </c>
      <c r="F842" s="584">
        <f>AHSP!D993</f>
        <v>0.4</v>
      </c>
      <c r="G842" s="563">
        <f>AHSP!E993</f>
        <v>45000</v>
      </c>
      <c r="H842" s="563">
        <f>'OP TAHUNAN'!S169</f>
        <v>2</v>
      </c>
      <c r="I842" s="563">
        <f>'OP TAHUNAN'!T169</f>
        <v>2</v>
      </c>
      <c r="J842" s="563" t="str">
        <f>'OP TAHUNAN'!U169</f>
        <v>UNIT</v>
      </c>
      <c r="K842" s="568">
        <f t="shared" si="473"/>
        <v>1.6</v>
      </c>
      <c r="L842" s="565">
        <f t="shared" si="495"/>
        <v>72000</v>
      </c>
    </row>
    <row r="843" spans="1:12" x14ac:dyDescent="0.25">
      <c r="A843" s="562"/>
      <c r="B843" s="563"/>
      <c r="C843" s="563"/>
      <c r="D843" s="563"/>
      <c r="E843" s="563" t="str">
        <f>AHSP!C1011</f>
        <v>Buah</v>
      </c>
      <c r="F843" s="584">
        <f>AHSP!D1011</f>
        <v>0.53333333333333333</v>
      </c>
      <c r="G843" s="563">
        <f>AHSP!E1011</f>
        <v>45000</v>
      </c>
      <c r="H843" s="563">
        <f>'OP TAHUNAN'!S170</f>
        <v>0</v>
      </c>
      <c r="I843" s="563">
        <f>'OP TAHUNAN'!T170</f>
        <v>0</v>
      </c>
      <c r="J843" s="563" t="str">
        <f>'OP TAHUNAN'!U170</f>
        <v>UNIT</v>
      </c>
      <c r="K843" s="568">
        <f t="shared" si="473"/>
        <v>0</v>
      </c>
      <c r="L843" s="565">
        <f t="shared" si="495"/>
        <v>0</v>
      </c>
    </row>
    <row r="844" spans="1:12" x14ac:dyDescent="0.25">
      <c r="A844" s="571"/>
      <c r="B844" s="572"/>
      <c r="C844" s="572"/>
      <c r="D844" s="572"/>
      <c r="E844" s="572"/>
      <c r="F844" s="572"/>
      <c r="G844" s="572"/>
      <c r="H844" s="572"/>
      <c r="I844" s="572"/>
      <c r="J844" s="572"/>
      <c r="K844" s="572"/>
      <c r="L844" s="579"/>
    </row>
    <row r="845" spans="1:12" x14ac:dyDescent="0.25">
      <c r="A845" s="573"/>
      <c r="B845" s="574" t="str">
        <f>AHSP!B1025</f>
        <v>Dirigen 1 L</v>
      </c>
      <c r="C845" s="574"/>
      <c r="D845" s="574"/>
      <c r="E845" s="574" t="str">
        <f>AHSP!C1025</f>
        <v>Buah</v>
      </c>
      <c r="F845" s="574">
        <f>AHSP!D1025</f>
        <v>1</v>
      </c>
      <c r="G845" s="574">
        <f>AHSP!E1025</f>
        <v>15000</v>
      </c>
      <c r="H845" s="574">
        <f>'OP TAHUNAN'!S172</f>
        <v>2</v>
      </c>
      <c r="I845" s="574">
        <f>'OP TAHUNAN'!T172</f>
        <v>20</v>
      </c>
      <c r="J845" s="574" t="str">
        <f>'OP TAHUNAN'!U172</f>
        <v>km</v>
      </c>
      <c r="K845" s="588">
        <f t="shared" si="473"/>
        <v>40</v>
      </c>
      <c r="L845" s="577">
        <f t="shared" ref="L845:L847" si="496">G845*I845*F845*H845</f>
        <v>600000</v>
      </c>
    </row>
    <row r="846" spans="1:12" x14ac:dyDescent="0.25">
      <c r="A846" s="562"/>
      <c r="B846" s="563" t="str">
        <f>AHSP!B1026</f>
        <v>Botol 250 mL</v>
      </c>
      <c r="C846" s="563"/>
      <c r="D846" s="563"/>
      <c r="E846" s="563" t="str">
        <f>AHSP!C1026</f>
        <v>Buah</v>
      </c>
      <c r="F846" s="563">
        <f>AHSP!D1026</f>
        <v>2</v>
      </c>
      <c r="G846" s="563">
        <f>AHSP!E1026</f>
        <v>10000</v>
      </c>
      <c r="H846" s="563">
        <f>H845</f>
        <v>2</v>
      </c>
      <c r="I846" s="563">
        <f t="shared" ref="I846:J847" si="497">I845</f>
        <v>20</v>
      </c>
      <c r="J846" s="563" t="str">
        <f t="shared" si="497"/>
        <v>km</v>
      </c>
      <c r="K846" s="595">
        <f t="shared" si="473"/>
        <v>80</v>
      </c>
      <c r="L846" s="565">
        <f t="shared" si="496"/>
        <v>800000</v>
      </c>
    </row>
    <row r="847" spans="1:12" ht="15.75" thickBot="1" x14ac:dyDescent="0.3">
      <c r="A847" s="602"/>
      <c r="B847" s="603" t="str">
        <f>AHSP!B1027</f>
        <v>Biaya Uji 1 sampel</v>
      </c>
      <c r="C847" s="603"/>
      <c r="D847" s="603"/>
      <c r="E847" s="603" t="str">
        <f>AHSP!C1027</f>
        <v>Ls</v>
      </c>
      <c r="F847" s="603">
        <f>AHSP!D1027</f>
        <v>1</v>
      </c>
      <c r="G847" s="603">
        <f>AHSP!E1027</f>
        <v>600000</v>
      </c>
      <c r="H847" s="603">
        <f>H846</f>
        <v>2</v>
      </c>
      <c r="I847" s="603">
        <f t="shared" si="497"/>
        <v>20</v>
      </c>
      <c r="J847" s="603" t="str">
        <f t="shared" si="497"/>
        <v>km</v>
      </c>
      <c r="K847" s="604">
        <f t="shared" si="473"/>
        <v>40</v>
      </c>
      <c r="L847" s="605">
        <f t="shared" si="496"/>
        <v>24000000</v>
      </c>
    </row>
  </sheetData>
  <sheetProtection selectLockedCells="1" selectUnlockedCells="1"/>
  <printOptions horizontalCentered="1"/>
  <pageMargins left="0.43307086614173229" right="0.31496062992125984" top="0.70866141732283472" bottom="0.43307086614173229" header="0.31496062992125984" footer="0.31496062992125984"/>
  <pageSetup paperSize="9" scale="59" orientation="landscape" horizontalDpi="4294967293" r:id="rId1"/>
  <rowBreaks count="16" manualBreakCount="16">
    <brk id="54" max="12" man="1"/>
    <brk id="102" max="12" man="1"/>
    <brk id="147" max="12" man="1"/>
    <brk id="199" max="12" man="1"/>
    <brk id="250" max="12" man="1"/>
    <brk id="307" max="12" man="1"/>
    <brk id="364" max="12" man="1"/>
    <brk id="406" max="12" man="1"/>
    <brk id="463" max="12" man="1"/>
    <brk id="508" max="12" man="1"/>
    <brk id="561" max="12" man="1"/>
    <brk id="600" max="12" man="1"/>
    <brk id="645" max="12" man="1"/>
    <brk id="696" max="12" man="1"/>
    <brk id="746" max="12" man="1"/>
    <brk id="795" max="12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V105"/>
  <sheetViews>
    <sheetView showGridLines="0" topLeftCell="A63" zoomScale="112" zoomScaleNormal="112" zoomScaleSheetLayoutView="80" workbookViewId="0">
      <selection activeCell="T70" sqref="T70"/>
    </sheetView>
  </sheetViews>
  <sheetFormatPr defaultRowHeight="15" customHeight="1" x14ac:dyDescent="0.25"/>
  <cols>
    <col min="1" max="1" width="8" style="118" customWidth="1"/>
    <col min="2" max="2" width="2.7109375" style="118" customWidth="1"/>
    <col min="3" max="3" width="4.28515625" style="118" customWidth="1"/>
    <col min="4" max="4" width="15.140625" style="118" customWidth="1"/>
    <col min="5" max="5" width="30.140625" style="118" customWidth="1"/>
    <col min="6" max="6" width="1.7109375" style="118" hidden="1" customWidth="1"/>
    <col min="7" max="7" width="2.7109375" style="118" hidden="1" customWidth="1"/>
    <col min="8" max="8" width="3.7109375" style="118" hidden="1" customWidth="1"/>
    <col min="9" max="9" width="1.7109375" style="423" hidden="1" customWidth="1"/>
    <col min="10" max="11" width="3.7109375" style="118" hidden="1" customWidth="1"/>
    <col min="12" max="12" width="1.7109375" style="423" hidden="1" customWidth="1"/>
    <col min="13" max="13" width="2.7109375" style="118" hidden="1" customWidth="1"/>
    <col min="14" max="14" width="3.7109375" style="118" hidden="1" customWidth="1"/>
    <col min="15" max="15" width="1.7109375" style="118" hidden="1" customWidth="1"/>
    <col min="16" max="16" width="2.7109375" style="118" hidden="1" customWidth="1"/>
    <col min="17" max="17" width="8.28515625" style="149" customWidth="1"/>
    <col min="18" max="18" width="6.7109375" style="423" customWidth="1"/>
    <col min="19" max="19" width="17.140625" style="118" customWidth="1"/>
    <col min="20" max="20" width="16.140625" style="118" customWidth="1"/>
    <col min="21" max="21" width="8.7109375" style="118" customWidth="1"/>
    <col min="22" max="22" width="14.7109375" style="118" customWidth="1"/>
    <col min="23" max="23" width="10.140625" style="118" bestFit="1" customWidth="1"/>
    <col min="24" max="249" width="9.140625" style="118"/>
    <col min="250" max="250" width="8" style="118" customWidth="1"/>
    <col min="251" max="251" width="2.7109375" style="118" customWidth="1"/>
    <col min="252" max="252" width="4.28515625" style="118" customWidth="1"/>
    <col min="253" max="253" width="15.140625" style="118" customWidth="1"/>
    <col min="254" max="254" width="27.5703125" style="118" customWidth="1"/>
    <col min="255" max="255" width="1.7109375" style="118" customWidth="1"/>
    <col min="256" max="256" width="2.7109375" style="118" customWidth="1"/>
    <col min="257" max="257" width="3.7109375" style="118" customWidth="1"/>
    <col min="258" max="258" width="1.7109375" style="118" customWidth="1"/>
    <col min="259" max="260" width="3.7109375" style="118" customWidth="1"/>
    <col min="261" max="261" width="1.7109375" style="118" customWidth="1"/>
    <col min="262" max="262" width="2.7109375" style="118" customWidth="1"/>
    <col min="263" max="263" width="3.7109375" style="118" customWidth="1"/>
    <col min="264" max="264" width="1.7109375" style="118" customWidth="1"/>
    <col min="265" max="265" width="2.7109375" style="118" customWidth="1"/>
    <col min="266" max="266" width="8.28515625" style="118" customWidth="1"/>
    <col min="267" max="267" width="6.7109375" style="118" customWidth="1"/>
    <col min="268" max="268" width="17.140625" style="118" customWidth="1"/>
    <col min="269" max="269" width="16.140625" style="118" customWidth="1"/>
    <col min="270" max="270" width="5.28515625" style="118" customWidth="1"/>
    <col min="271" max="271" width="4.85546875" style="118" customWidth="1"/>
    <col min="272" max="272" width="10.140625" style="118" bestFit="1" customWidth="1"/>
    <col min="273" max="273" width="16.140625" style="118" customWidth="1"/>
    <col min="274" max="274" width="20" style="118" customWidth="1"/>
    <col min="275" max="275" width="12.42578125" style="118" customWidth="1"/>
    <col min="276" max="277" width="15.7109375" style="118" customWidth="1"/>
    <col min="278" max="278" width="15.5703125" style="118" customWidth="1"/>
    <col min="279" max="279" width="16.28515625" style="118" customWidth="1"/>
    <col min="280" max="505" width="9.140625" style="118"/>
    <col min="506" max="506" width="8" style="118" customWidth="1"/>
    <col min="507" max="507" width="2.7109375" style="118" customWidth="1"/>
    <col min="508" max="508" width="4.28515625" style="118" customWidth="1"/>
    <col min="509" max="509" width="15.140625" style="118" customWidth="1"/>
    <col min="510" max="510" width="27.5703125" style="118" customWidth="1"/>
    <col min="511" max="511" width="1.7109375" style="118" customWidth="1"/>
    <col min="512" max="512" width="2.7109375" style="118" customWidth="1"/>
    <col min="513" max="513" width="3.7109375" style="118" customWidth="1"/>
    <col min="514" max="514" width="1.7109375" style="118" customWidth="1"/>
    <col min="515" max="516" width="3.7109375" style="118" customWidth="1"/>
    <col min="517" max="517" width="1.7109375" style="118" customWidth="1"/>
    <col min="518" max="518" width="2.7109375" style="118" customWidth="1"/>
    <col min="519" max="519" width="3.7109375" style="118" customWidth="1"/>
    <col min="520" max="520" width="1.7109375" style="118" customWidth="1"/>
    <col min="521" max="521" width="2.7109375" style="118" customWidth="1"/>
    <col min="522" max="522" width="8.28515625" style="118" customWidth="1"/>
    <col min="523" max="523" width="6.7109375" style="118" customWidth="1"/>
    <col min="524" max="524" width="17.140625" style="118" customWidth="1"/>
    <col min="525" max="525" width="16.140625" style="118" customWidth="1"/>
    <col min="526" max="526" width="5.28515625" style="118" customWidth="1"/>
    <col min="527" max="527" width="4.85546875" style="118" customWidth="1"/>
    <col min="528" max="528" width="10.140625" style="118" bestFit="1" customWidth="1"/>
    <col min="529" max="529" width="16.140625" style="118" customWidth="1"/>
    <col min="530" max="530" width="20" style="118" customWidth="1"/>
    <col min="531" max="531" width="12.42578125" style="118" customWidth="1"/>
    <col min="532" max="533" width="15.7109375" style="118" customWidth="1"/>
    <col min="534" max="534" width="15.5703125" style="118" customWidth="1"/>
    <col min="535" max="535" width="16.28515625" style="118" customWidth="1"/>
    <col min="536" max="761" width="9.140625" style="118"/>
    <col min="762" max="762" width="8" style="118" customWidth="1"/>
    <col min="763" max="763" width="2.7109375" style="118" customWidth="1"/>
    <col min="764" max="764" width="4.28515625" style="118" customWidth="1"/>
    <col min="765" max="765" width="15.140625" style="118" customWidth="1"/>
    <col min="766" max="766" width="27.5703125" style="118" customWidth="1"/>
    <col min="767" max="767" width="1.7109375" style="118" customWidth="1"/>
    <col min="768" max="768" width="2.7109375" style="118" customWidth="1"/>
    <col min="769" max="769" width="3.7109375" style="118" customWidth="1"/>
    <col min="770" max="770" width="1.7109375" style="118" customWidth="1"/>
    <col min="771" max="772" width="3.7109375" style="118" customWidth="1"/>
    <col min="773" max="773" width="1.7109375" style="118" customWidth="1"/>
    <col min="774" max="774" width="2.7109375" style="118" customWidth="1"/>
    <col min="775" max="775" width="3.7109375" style="118" customWidth="1"/>
    <col min="776" max="776" width="1.7109375" style="118" customWidth="1"/>
    <col min="777" max="777" width="2.7109375" style="118" customWidth="1"/>
    <col min="778" max="778" width="8.28515625" style="118" customWidth="1"/>
    <col min="779" max="779" width="6.7109375" style="118" customWidth="1"/>
    <col min="780" max="780" width="17.140625" style="118" customWidth="1"/>
    <col min="781" max="781" width="16.140625" style="118" customWidth="1"/>
    <col min="782" max="782" width="5.28515625" style="118" customWidth="1"/>
    <col min="783" max="783" width="4.85546875" style="118" customWidth="1"/>
    <col min="784" max="784" width="10.140625" style="118" bestFit="1" customWidth="1"/>
    <col min="785" max="785" width="16.140625" style="118" customWidth="1"/>
    <col min="786" max="786" width="20" style="118" customWidth="1"/>
    <col min="787" max="787" width="12.42578125" style="118" customWidth="1"/>
    <col min="788" max="789" width="15.7109375" style="118" customWidth="1"/>
    <col min="790" max="790" width="15.5703125" style="118" customWidth="1"/>
    <col min="791" max="791" width="16.28515625" style="118" customWidth="1"/>
    <col min="792" max="1017" width="9.140625" style="118"/>
    <col min="1018" max="1018" width="8" style="118" customWidth="1"/>
    <col min="1019" max="1019" width="2.7109375" style="118" customWidth="1"/>
    <col min="1020" max="1020" width="4.28515625" style="118" customWidth="1"/>
    <col min="1021" max="1021" width="15.140625" style="118" customWidth="1"/>
    <col min="1022" max="1022" width="27.5703125" style="118" customWidth="1"/>
    <col min="1023" max="1023" width="1.7109375" style="118" customWidth="1"/>
    <col min="1024" max="1024" width="2.7109375" style="118" customWidth="1"/>
    <col min="1025" max="1025" width="3.7109375" style="118" customWidth="1"/>
    <col min="1026" max="1026" width="1.7109375" style="118" customWidth="1"/>
    <col min="1027" max="1028" width="3.7109375" style="118" customWidth="1"/>
    <col min="1029" max="1029" width="1.7109375" style="118" customWidth="1"/>
    <col min="1030" max="1030" width="2.7109375" style="118" customWidth="1"/>
    <col min="1031" max="1031" width="3.7109375" style="118" customWidth="1"/>
    <col min="1032" max="1032" width="1.7109375" style="118" customWidth="1"/>
    <col min="1033" max="1033" width="2.7109375" style="118" customWidth="1"/>
    <col min="1034" max="1034" width="8.28515625" style="118" customWidth="1"/>
    <col min="1035" max="1035" width="6.7109375" style="118" customWidth="1"/>
    <col min="1036" max="1036" width="17.140625" style="118" customWidth="1"/>
    <col min="1037" max="1037" width="16.140625" style="118" customWidth="1"/>
    <col min="1038" max="1038" width="5.28515625" style="118" customWidth="1"/>
    <col min="1039" max="1039" width="4.85546875" style="118" customWidth="1"/>
    <col min="1040" max="1040" width="10.140625" style="118" bestFit="1" customWidth="1"/>
    <col min="1041" max="1041" width="16.140625" style="118" customWidth="1"/>
    <col min="1042" max="1042" width="20" style="118" customWidth="1"/>
    <col min="1043" max="1043" width="12.42578125" style="118" customWidth="1"/>
    <col min="1044" max="1045" width="15.7109375" style="118" customWidth="1"/>
    <col min="1046" max="1046" width="15.5703125" style="118" customWidth="1"/>
    <col min="1047" max="1047" width="16.28515625" style="118" customWidth="1"/>
    <col min="1048" max="1273" width="9.140625" style="118"/>
    <col min="1274" max="1274" width="8" style="118" customWidth="1"/>
    <col min="1275" max="1275" width="2.7109375" style="118" customWidth="1"/>
    <col min="1276" max="1276" width="4.28515625" style="118" customWidth="1"/>
    <col min="1277" max="1277" width="15.140625" style="118" customWidth="1"/>
    <col min="1278" max="1278" width="27.5703125" style="118" customWidth="1"/>
    <col min="1279" max="1279" width="1.7109375" style="118" customWidth="1"/>
    <col min="1280" max="1280" width="2.7109375" style="118" customWidth="1"/>
    <col min="1281" max="1281" width="3.7109375" style="118" customWidth="1"/>
    <col min="1282" max="1282" width="1.7109375" style="118" customWidth="1"/>
    <col min="1283" max="1284" width="3.7109375" style="118" customWidth="1"/>
    <col min="1285" max="1285" width="1.7109375" style="118" customWidth="1"/>
    <col min="1286" max="1286" width="2.7109375" style="118" customWidth="1"/>
    <col min="1287" max="1287" width="3.7109375" style="118" customWidth="1"/>
    <col min="1288" max="1288" width="1.7109375" style="118" customWidth="1"/>
    <col min="1289" max="1289" width="2.7109375" style="118" customWidth="1"/>
    <col min="1290" max="1290" width="8.28515625" style="118" customWidth="1"/>
    <col min="1291" max="1291" width="6.7109375" style="118" customWidth="1"/>
    <col min="1292" max="1292" width="17.140625" style="118" customWidth="1"/>
    <col min="1293" max="1293" width="16.140625" style="118" customWidth="1"/>
    <col min="1294" max="1294" width="5.28515625" style="118" customWidth="1"/>
    <col min="1295" max="1295" width="4.85546875" style="118" customWidth="1"/>
    <col min="1296" max="1296" width="10.140625" style="118" bestFit="1" customWidth="1"/>
    <col min="1297" max="1297" width="16.140625" style="118" customWidth="1"/>
    <col min="1298" max="1298" width="20" style="118" customWidth="1"/>
    <col min="1299" max="1299" width="12.42578125" style="118" customWidth="1"/>
    <col min="1300" max="1301" width="15.7109375" style="118" customWidth="1"/>
    <col min="1302" max="1302" width="15.5703125" style="118" customWidth="1"/>
    <col min="1303" max="1303" width="16.28515625" style="118" customWidth="1"/>
    <col min="1304" max="1529" width="9.140625" style="118"/>
    <col min="1530" max="1530" width="8" style="118" customWidth="1"/>
    <col min="1531" max="1531" width="2.7109375" style="118" customWidth="1"/>
    <col min="1532" max="1532" width="4.28515625" style="118" customWidth="1"/>
    <col min="1533" max="1533" width="15.140625" style="118" customWidth="1"/>
    <col min="1534" max="1534" width="27.5703125" style="118" customWidth="1"/>
    <col min="1535" max="1535" width="1.7109375" style="118" customWidth="1"/>
    <col min="1536" max="1536" width="2.7109375" style="118" customWidth="1"/>
    <col min="1537" max="1537" width="3.7109375" style="118" customWidth="1"/>
    <col min="1538" max="1538" width="1.7109375" style="118" customWidth="1"/>
    <col min="1539" max="1540" width="3.7109375" style="118" customWidth="1"/>
    <col min="1541" max="1541" width="1.7109375" style="118" customWidth="1"/>
    <col min="1542" max="1542" width="2.7109375" style="118" customWidth="1"/>
    <col min="1543" max="1543" width="3.7109375" style="118" customWidth="1"/>
    <col min="1544" max="1544" width="1.7109375" style="118" customWidth="1"/>
    <col min="1545" max="1545" width="2.7109375" style="118" customWidth="1"/>
    <col min="1546" max="1546" width="8.28515625" style="118" customWidth="1"/>
    <col min="1547" max="1547" width="6.7109375" style="118" customWidth="1"/>
    <col min="1548" max="1548" width="17.140625" style="118" customWidth="1"/>
    <col min="1549" max="1549" width="16.140625" style="118" customWidth="1"/>
    <col min="1550" max="1550" width="5.28515625" style="118" customWidth="1"/>
    <col min="1551" max="1551" width="4.85546875" style="118" customWidth="1"/>
    <col min="1552" max="1552" width="10.140625" style="118" bestFit="1" customWidth="1"/>
    <col min="1553" max="1553" width="16.140625" style="118" customWidth="1"/>
    <col min="1554" max="1554" width="20" style="118" customWidth="1"/>
    <col min="1555" max="1555" width="12.42578125" style="118" customWidth="1"/>
    <col min="1556" max="1557" width="15.7109375" style="118" customWidth="1"/>
    <col min="1558" max="1558" width="15.5703125" style="118" customWidth="1"/>
    <col min="1559" max="1559" width="16.28515625" style="118" customWidth="1"/>
    <col min="1560" max="1785" width="9.140625" style="118"/>
    <col min="1786" max="1786" width="8" style="118" customWidth="1"/>
    <col min="1787" max="1787" width="2.7109375" style="118" customWidth="1"/>
    <col min="1788" max="1788" width="4.28515625" style="118" customWidth="1"/>
    <col min="1789" max="1789" width="15.140625" style="118" customWidth="1"/>
    <col min="1790" max="1790" width="27.5703125" style="118" customWidth="1"/>
    <col min="1791" max="1791" width="1.7109375" style="118" customWidth="1"/>
    <col min="1792" max="1792" width="2.7109375" style="118" customWidth="1"/>
    <col min="1793" max="1793" width="3.7109375" style="118" customWidth="1"/>
    <col min="1794" max="1794" width="1.7109375" style="118" customWidth="1"/>
    <col min="1795" max="1796" width="3.7109375" style="118" customWidth="1"/>
    <col min="1797" max="1797" width="1.7109375" style="118" customWidth="1"/>
    <col min="1798" max="1798" width="2.7109375" style="118" customWidth="1"/>
    <col min="1799" max="1799" width="3.7109375" style="118" customWidth="1"/>
    <col min="1800" max="1800" width="1.7109375" style="118" customWidth="1"/>
    <col min="1801" max="1801" width="2.7109375" style="118" customWidth="1"/>
    <col min="1802" max="1802" width="8.28515625" style="118" customWidth="1"/>
    <col min="1803" max="1803" width="6.7109375" style="118" customWidth="1"/>
    <col min="1804" max="1804" width="17.140625" style="118" customWidth="1"/>
    <col min="1805" max="1805" width="16.140625" style="118" customWidth="1"/>
    <col min="1806" max="1806" width="5.28515625" style="118" customWidth="1"/>
    <col min="1807" max="1807" width="4.85546875" style="118" customWidth="1"/>
    <col min="1808" max="1808" width="10.140625" style="118" bestFit="1" customWidth="1"/>
    <col min="1809" max="1809" width="16.140625" style="118" customWidth="1"/>
    <col min="1810" max="1810" width="20" style="118" customWidth="1"/>
    <col min="1811" max="1811" width="12.42578125" style="118" customWidth="1"/>
    <col min="1812" max="1813" width="15.7109375" style="118" customWidth="1"/>
    <col min="1814" max="1814" width="15.5703125" style="118" customWidth="1"/>
    <col min="1815" max="1815" width="16.28515625" style="118" customWidth="1"/>
    <col min="1816" max="2041" width="9.140625" style="118"/>
    <col min="2042" max="2042" width="8" style="118" customWidth="1"/>
    <col min="2043" max="2043" width="2.7109375" style="118" customWidth="1"/>
    <col min="2044" max="2044" width="4.28515625" style="118" customWidth="1"/>
    <col min="2045" max="2045" width="15.140625" style="118" customWidth="1"/>
    <col min="2046" max="2046" width="27.5703125" style="118" customWidth="1"/>
    <col min="2047" max="2047" width="1.7109375" style="118" customWidth="1"/>
    <col min="2048" max="2048" width="2.7109375" style="118" customWidth="1"/>
    <col min="2049" max="2049" width="3.7109375" style="118" customWidth="1"/>
    <col min="2050" max="2050" width="1.7109375" style="118" customWidth="1"/>
    <col min="2051" max="2052" width="3.7109375" style="118" customWidth="1"/>
    <col min="2053" max="2053" width="1.7109375" style="118" customWidth="1"/>
    <col min="2054" max="2054" width="2.7109375" style="118" customWidth="1"/>
    <col min="2055" max="2055" width="3.7109375" style="118" customWidth="1"/>
    <col min="2056" max="2056" width="1.7109375" style="118" customWidth="1"/>
    <col min="2057" max="2057" width="2.7109375" style="118" customWidth="1"/>
    <col min="2058" max="2058" width="8.28515625" style="118" customWidth="1"/>
    <col min="2059" max="2059" width="6.7109375" style="118" customWidth="1"/>
    <col min="2060" max="2060" width="17.140625" style="118" customWidth="1"/>
    <col min="2061" max="2061" width="16.140625" style="118" customWidth="1"/>
    <col min="2062" max="2062" width="5.28515625" style="118" customWidth="1"/>
    <col min="2063" max="2063" width="4.85546875" style="118" customWidth="1"/>
    <col min="2064" max="2064" width="10.140625" style="118" bestFit="1" customWidth="1"/>
    <col min="2065" max="2065" width="16.140625" style="118" customWidth="1"/>
    <col min="2066" max="2066" width="20" style="118" customWidth="1"/>
    <col min="2067" max="2067" width="12.42578125" style="118" customWidth="1"/>
    <col min="2068" max="2069" width="15.7109375" style="118" customWidth="1"/>
    <col min="2070" max="2070" width="15.5703125" style="118" customWidth="1"/>
    <col min="2071" max="2071" width="16.28515625" style="118" customWidth="1"/>
    <col min="2072" max="2297" width="9.140625" style="118"/>
    <col min="2298" max="2298" width="8" style="118" customWidth="1"/>
    <col min="2299" max="2299" width="2.7109375" style="118" customWidth="1"/>
    <col min="2300" max="2300" width="4.28515625" style="118" customWidth="1"/>
    <col min="2301" max="2301" width="15.140625" style="118" customWidth="1"/>
    <col min="2302" max="2302" width="27.5703125" style="118" customWidth="1"/>
    <col min="2303" max="2303" width="1.7109375" style="118" customWidth="1"/>
    <col min="2304" max="2304" width="2.7109375" style="118" customWidth="1"/>
    <col min="2305" max="2305" width="3.7109375" style="118" customWidth="1"/>
    <col min="2306" max="2306" width="1.7109375" style="118" customWidth="1"/>
    <col min="2307" max="2308" width="3.7109375" style="118" customWidth="1"/>
    <col min="2309" max="2309" width="1.7109375" style="118" customWidth="1"/>
    <col min="2310" max="2310" width="2.7109375" style="118" customWidth="1"/>
    <col min="2311" max="2311" width="3.7109375" style="118" customWidth="1"/>
    <col min="2312" max="2312" width="1.7109375" style="118" customWidth="1"/>
    <col min="2313" max="2313" width="2.7109375" style="118" customWidth="1"/>
    <col min="2314" max="2314" width="8.28515625" style="118" customWidth="1"/>
    <col min="2315" max="2315" width="6.7109375" style="118" customWidth="1"/>
    <col min="2316" max="2316" width="17.140625" style="118" customWidth="1"/>
    <col min="2317" max="2317" width="16.140625" style="118" customWidth="1"/>
    <col min="2318" max="2318" width="5.28515625" style="118" customWidth="1"/>
    <col min="2319" max="2319" width="4.85546875" style="118" customWidth="1"/>
    <col min="2320" max="2320" width="10.140625" style="118" bestFit="1" customWidth="1"/>
    <col min="2321" max="2321" width="16.140625" style="118" customWidth="1"/>
    <col min="2322" max="2322" width="20" style="118" customWidth="1"/>
    <col min="2323" max="2323" width="12.42578125" style="118" customWidth="1"/>
    <col min="2324" max="2325" width="15.7109375" style="118" customWidth="1"/>
    <col min="2326" max="2326" width="15.5703125" style="118" customWidth="1"/>
    <col min="2327" max="2327" width="16.28515625" style="118" customWidth="1"/>
    <col min="2328" max="2553" width="9.140625" style="118"/>
    <col min="2554" max="2554" width="8" style="118" customWidth="1"/>
    <col min="2555" max="2555" width="2.7109375" style="118" customWidth="1"/>
    <col min="2556" max="2556" width="4.28515625" style="118" customWidth="1"/>
    <col min="2557" max="2557" width="15.140625" style="118" customWidth="1"/>
    <col min="2558" max="2558" width="27.5703125" style="118" customWidth="1"/>
    <col min="2559" max="2559" width="1.7109375" style="118" customWidth="1"/>
    <col min="2560" max="2560" width="2.7109375" style="118" customWidth="1"/>
    <col min="2561" max="2561" width="3.7109375" style="118" customWidth="1"/>
    <col min="2562" max="2562" width="1.7109375" style="118" customWidth="1"/>
    <col min="2563" max="2564" width="3.7109375" style="118" customWidth="1"/>
    <col min="2565" max="2565" width="1.7109375" style="118" customWidth="1"/>
    <col min="2566" max="2566" width="2.7109375" style="118" customWidth="1"/>
    <col min="2567" max="2567" width="3.7109375" style="118" customWidth="1"/>
    <col min="2568" max="2568" width="1.7109375" style="118" customWidth="1"/>
    <col min="2569" max="2569" width="2.7109375" style="118" customWidth="1"/>
    <col min="2570" max="2570" width="8.28515625" style="118" customWidth="1"/>
    <col min="2571" max="2571" width="6.7109375" style="118" customWidth="1"/>
    <col min="2572" max="2572" width="17.140625" style="118" customWidth="1"/>
    <col min="2573" max="2573" width="16.140625" style="118" customWidth="1"/>
    <col min="2574" max="2574" width="5.28515625" style="118" customWidth="1"/>
    <col min="2575" max="2575" width="4.85546875" style="118" customWidth="1"/>
    <col min="2576" max="2576" width="10.140625" style="118" bestFit="1" customWidth="1"/>
    <col min="2577" max="2577" width="16.140625" style="118" customWidth="1"/>
    <col min="2578" max="2578" width="20" style="118" customWidth="1"/>
    <col min="2579" max="2579" width="12.42578125" style="118" customWidth="1"/>
    <col min="2580" max="2581" width="15.7109375" style="118" customWidth="1"/>
    <col min="2582" max="2582" width="15.5703125" style="118" customWidth="1"/>
    <col min="2583" max="2583" width="16.28515625" style="118" customWidth="1"/>
    <col min="2584" max="2809" width="9.140625" style="118"/>
    <col min="2810" max="2810" width="8" style="118" customWidth="1"/>
    <col min="2811" max="2811" width="2.7109375" style="118" customWidth="1"/>
    <col min="2812" max="2812" width="4.28515625" style="118" customWidth="1"/>
    <col min="2813" max="2813" width="15.140625" style="118" customWidth="1"/>
    <col min="2814" max="2814" width="27.5703125" style="118" customWidth="1"/>
    <col min="2815" max="2815" width="1.7109375" style="118" customWidth="1"/>
    <col min="2816" max="2816" width="2.7109375" style="118" customWidth="1"/>
    <col min="2817" max="2817" width="3.7109375" style="118" customWidth="1"/>
    <col min="2818" max="2818" width="1.7109375" style="118" customWidth="1"/>
    <col min="2819" max="2820" width="3.7109375" style="118" customWidth="1"/>
    <col min="2821" max="2821" width="1.7109375" style="118" customWidth="1"/>
    <col min="2822" max="2822" width="2.7109375" style="118" customWidth="1"/>
    <col min="2823" max="2823" width="3.7109375" style="118" customWidth="1"/>
    <col min="2824" max="2824" width="1.7109375" style="118" customWidth="1"/>
    <col min="2825" max="2825" width="2.7109375" style="118" customWidth="1"/>
    <col min="2826" max="2826" width="8.28515625" style="118" customWidth="1"/>
    <col min="2827" max="2827" width="6.7109375" style="118" customWidth="1"/>
    <col min="2828" max="2828" width="17.140625" style="118" customWidth="1"/>
    <col min="2829" max="2829" width="16.140625" style="118" customWidth="1"/>
    <col min="2830" max="2830" width="5.28515625" style="118" customWidth="1"/>
    <col min="2831" max="2831" width="4.85546875" style="118" customWidth="1"/>
    <col min="2832" max="2832" width="10.140625" style="118" bestFit="1" customWidth="1"/>
    <col min="2833" max="2833" width="16.140625" style="118" customWidth="1"/>
    <col min="2834" max="2834" width="20" style="118" customWidth="1"/>
    <col min="2835" max="2835" width="12.42578125" style="118" customWidth="1"/>
    <col min="2836" max="2837" width="15.7109375" style="118" customWidth="1"/>
    <col min="2838" max="2838" width="15.5703125" style="118" customWidth="1"/>
    <col min="2839" max="2839" width="16.28515625" style="118" customWidth="1"/>
    <col min="2840" max="3065" width="9.140625" style="118"/>
    <col min="3066" max="3066" width="8" style="118" customWidth="1"/>
    <col min="3067" max="3067" width="2.7109375" style="118" customWidth="1"/>
    <col min="3068" max="3068" width="4.28515625" style="118" customWidth="1"/>
    <col min="3069" max="3069" width="15.140625" style="118" customWidth="1"/>
    <col min="3070" max="3070" width="27.5703125" style="118" customWidth="1"/>
    <col min="3071" max="3071" width="1.7109375" style="118" customWidth="1"/>
    <col min="3072" max="3072" width="2.7109375" style="118" customWidth="1"/>
    <col min="3073" max="3073" width="3.7109375" style="118" customWidth="1"/>
    <col min="3074" max="3074" width="1.7109375" style="118" customWidth="1"/>
    <col min="3075" max="3076" width="3.7109375" style="118" customWidth="1"/>
    <col min="3077" max="3077" width="1.7109375" style="118" customWidth="1"/>
    <col min="3078" max="3078" width="2.7109375" style="118" customWidth="1"/>
    <col min="3079" max="3079" width="3.7109375" style="118" customWidth="1"/>
    <col min="3080" max="3080" width="1.7109375" style="118" customWidth="1"/>
    <col min="3081" max="3081" width="2.7109375" style="118" customWidth="1"/>
    <col min="3082" max="3082" width="8.28515625" style="118" customWidth="1"/>
    <col min="3083" max="3083" width="6.7109375" style="118" customWidth="1"/>
    <col min="3084" max="3084" width="17.140625" style="118" customWidth="1"/>
    <col min="3085" max="3085" width="16.140625" style="118" customWidth="1"/>
    <col min="3086" max="3086" width="5.28515625" style="118" customWidth="1"/>
    <col min="3087" max="3087" width="4.85546875" style="118" customWidth="1"/>
    <col min="3088" max="3088" width="10.140625" style="118" bestFit="1" customWidth="1"/>
    <col min="3089" max="3089" width="16.140625" style="118" customWidth="1"/>
    <col min="3090" max="3090" width="20" style="118" customWidth="1"/>
    <col min="3091" max="3091" width="12.42578125" style="118" customWidth="1"/>
    <col min="3092" max="3093" width="15.7109375" style="118" customWidth="1"/>
    <col min="3094" max="3094" width="15.5703125" style="118" customWidth="1"/>
    <col min="3095" max="3095" width="16.28515625" style="118" customWidth="1"/>
    <col min="3096" max="3321" width="9.140625" style="118"/>
    <col min="3322" max="3322" width="8" style="118" customWidth="1"/>
    <col min="3323" max="3323" width="2.7109375" style="118" customWidth="1"/>
    <col min="3324" max="3324" width="4.28515625" style="118" customWidth="1"/>
    <col min="3325" max="3325" width="15.140625" style="118" customWidth="1"/>
    <col min="3326" max="3326" width="27.5703125" style="118" customWidth="1"/>
    <col min="3327" max="3327" width="1.7109375" style="118" customWidth="1"/>
    <col min="3328" max="3328" width="2.7109375" style="118" customWidth="1"/>
    <col min="3329" max="3329" width="3.7109375" style="118" customWidth="1"/>
    <col min="3330" max="3330" width="1.7109375" style="118" customWidth="1"/>
    <col min="3331" max="3332" width="3.7109375" style="118" customWidth="1"/>
    <col min="3333" max="3333" width="1.7109375" style="118" customWidth="1"/>
    <col min="3334" max="3334" width="2.7109375" style="118" customWidth="1"/>
    <col min="3335" max="3335" width="3.7109375" style="118" customWidth="1"/>
    <col min="3336" max="3336" width="1.7109375" style="118" customWidth="1"/>
    <col min="3337" max="3337" width="2.7109375" style="118" customWidth="1"/>
    <col min="3338" max="3338" width="8.28515625" style="118" customWidth="1"/>
    <col min="3339" max="3339" width="6.7109375" style="118" customWidth="1"/>
    <col min="3340" max="3340" width="17.140625" style="118" customWidth="1"/>
    <col min="3341" max="3341" width="16.140625" style="118" customWidth="1"/>
    <col min="3342" max="3342" width="5.28515625" style="118" customWidth="1"/>
    <col min="3343" max="3343" width="4.85546875" style="118" customWidth="1"/>
    <col min="3344" max="3344" width="10.140625" style="118" bestFit="1" customWidth="1"/>
    <col min="3345" max="3345" width="16.140625" style="118" customWidth="1"/>
    <col min="3346" max="3346" width="20" style="118" customWidth="1"/>
    <col min="3347" max="3347" width="12.42578125" style="118" customWidth="1"/>
    <col min="3348" max="3349" width="15.7109375" style="118" customWidth="1"/>
    <col min="3350" max="3350" width="15.5703125" style="118" customWidth="1"/>
    <col min="3351" max="3351" width="16.28515625" style="118" customWidth="1"/>
    <col min="3352" max="3577" width="9.140625" style="118"/>
    <col min="3578" max="3578" width="8" style="118" customWidth="1"/>
    <col min="3579" max="3579" width="2.7109375" style="118" customWidth="1"/>
    <col min="3580" max="3580" width="4.28515625" style="118" customWidth="1"/>
    <col min="3581" max="3581" width="15.140625" style="118" customWidth="1"/>
    <col min="3582" max="3582" width="27.5703125" style="118" customWidth="1"/>
    <col min="3583" max="3583" width="1.7109375" style="118" customWidth="1"/>
    <col min="3584" max="3584" width="2.7109375" style="118" customWidth="1"/>
    <col min="3585" max="3585" width="3.7109375" style="118" customWidth="1"/>
    <col min="3586" max="3586" width="1.7109375" style="118" customWidth="1"/>
    <col min="3587" max="3588" width="3.7109375" style="118" customWidth="1"/>
    <col min="3589" max="3589" width="1.7109375" style="118" customWidth="1"/>
    <col min="3590" max="3590" width="2.7109375" style="118" customWidth="1"/>
    <col min="3591" max="3591" width="3.7109375" style="118" customWidth="1"/>
    <col min="3592" max="3592" width="1.7109375" style="118" customWidth="1"/>
    <col min="3593" max="3593" width="2.7109375" style="118" customWidth="1"/>
    <col min="3594" max="3594" width="8.28515625" style="118" customWidth="1"/>
    <col min="3595" max="3595" width="6.7109375" style="118" customWidth="1"/>
    <col min="3596" max="3596" width="17.140625" style="118" customWidth="1"/>
    <col min="3597" max="3597" width="16.140625" style="118" customWidth="1"/>
    <col min="3598" max="3598" width="5.28515625" style="118" customWidth="1"/>
    <col min="3599" max="3599" width="4.85546875" style="118" customWidth="1"/>
    <col min="3600" max="3600" width="10.140625" style="118" bestFit="1" customWidth="1"/>
    <col min="3601" max="3601" width="16.140625" style="118" customWidth="1"/>
    <col min="3602" max="3602" width="20" style="118" customWidth="1"/>
    <col min="3603" max="3603" width="12.42578125" style="118" customWidth="1"/>
    <col min="3604" max="3605" width="15.7109375" style="118" customWidth="1"/>
    <col min="3606" max="3606" width="15.5703125" style="118" customWidth="1"/>
    <col min="3607" max="3607" width="16.28515625" style="118" customWidth="1"/>
    <col min="3608" max="3833" width="9.140625" style="118"/>
    <col min="3834" max="3834" width="8" style="118" customWidth="1"/>
    <col min="3835" max="3835" width="2.7109375" style="118" customWidth="1"/>
    <col min="3836" max="3836" width="4.28515625" style="118" customWidth="1"/>
    <col min="3837" max="3837" width="15.140625" style="118" customWidth="1"/>
    <col min="3838" max="3838" width="27.5703125" style="118" customWidth="1"/>
    <col min="3839" max="3839" width="1.7109375" style="118" customWidth="1"/>
    <col min="3840" max="3840" width="2.7109375" style="118" customWidth="1"/>
    <col min="3841" max="3841" width="3.7109375" style="118" customWidth="1"/>
    <col min="3842" max="3842" width="1.7109375" style="118" customWidth="1"/>
    <col min="3843" max="3844" width="3.7109375" style="118" customWidth="1"/>
    <col min="3845" max="3845" width="1.7109375" style="118" customWidth="1"/>
    <col min="3846" max="3846" width="2.7109375" style="118" customWidth="1"/>
    <col min="3847" max="3847" width="3.7109375" style="118" customWidth="1"/>
    <col min="3848" max="3848" width="1.7109375" style="118" customWidth="1"/>
    <col min="3849" max="3849" width="2.7109375" style="118" customWidth="1"/>
    <col min="3850" max="3850" width="8.28515625" style="118" customWidth="1"/>
    <col min="3851" max="3851" width="6.7109375" style="118" customWidth="1"/>
    <col min="3852" max="3852" width="17.140625" style="118" customWidth="1"/>
    <col min="3853" max="3853" width="16.140625" style="118" customWidth="1"/>
    <col min="3854" max="3854" width="5.28515625" style="118" customWidth="1"/>
    <col min="3855" max="3855" width="4.85546875" style="118" customWidth="1"/>
    <col min="3856" max="3856" width="10.140625" style="118" bestFit="1" customWidth="1"/>
    <col min="3857" max="3857" width="16.140625" style="118" customWidth="1"/>
    <col min="3858" max="3858" width="20" style="118" customWidth="1"/>
    <col min="3859" max="3859" width="12.42578125" style="118" customWidth="1"/>
    <col min="3860" max="3861" width="15.7109375" style="118" customWidth="1"/>
    <col min="3862" max="3862" width="15.5703125" style="118" customWidth="1"/>
    <col min="3863" max="3863" width="16.28515625" style="118" customWidth="1"/>
    <col min="3864" max="4089" width="9.140625" style="118"/>
    <col min="4090" max="4090" width="8" style="118" customWidth="1"/>
    <col min="4091" max="4091" width="2.7109375" style="118" customWidth="1"/>
    <col min="4092" max="4092" width="4.28515625" style="118" customWidth="1"/>
    <col min="4093" max="4093" width="15.140625" style="118" customWidth="1"/>
    <col min="4094" max="4094" width="27.5703125" style="118" customWidth="1"/>
    <col min="4095" max="4095" width="1.7109375" style="118" customWidth="1"/>
    <col min="4096" max="4096" width="2.7109375" style="118" customWidth="1"/>
    <col min="4097" max="4097" width="3.7109375" style="118" customWidth="1"/>
    <col min="4098" max="4098" width="1.7109375" style="118" customWidth="1"/>
    <col min="4099" max="4100" width="3.7109375" style="118" customWidth="1"/>
    <col min="4101" max="4101" width="1.7109375" style="118" customWidth="1"/>
    <col min="4102" max="4102" width="2.7109375" style="118" customWidth="1"/>
    <col min="4103" max="4103" width="3.7109375" style="118" customWidth="1"/>
    <col min="4104" max="4104" width="1.7109375" style="118" customWidth="1"/>
    <col min="4105" max="4105" width="2.7109375" style="118" customWidth="1"/>
    <col min="4106" max="4106" width="8.28515625" style="118" customWidth="1"/>
    <col min="4107" max="4107" width="6.7109375" style="118" customWidth="1"/>
    <col min="4108" max="4108" width="17.140625" style="118" customWidth="1"/>
    <col min="4109" max="4109" width="16.140625" style="118" customWidth="1"/>
    <col min="4110" max="4110" width="5.28515625" style="118" customWidth="1"/>
    <col min="4111" max="4111" width="4.85546875" style="118" customWidth="1"/>
    <col min="4112" max="4112" width="10.140625" style="118" bestFit="1" customWidth="1"/>
    <col min="4113" max="4113" width="16.140625" style="118" customWidth="1"/>
    <col min="4114" max="4114" width="20" style="118" customWidth="1"/>
    <col min="4115" max="4115" width="12.42578125" style="118" customWidth="1"/>
    <col min="4116" max="4117" width="15.7109375" style="118" customWidth="1"/>
    <col min="4118" max="4118" width="15.5703125" style="118" customWidth="1"/>
    <col min="4119" max="4119" width="16.28515625" style="118" customWidth="1"/>
    <col min="4120" max="4345" width="9.140625" style="118"/>
    <col min="4346" max="4346" width="8" style="118" customWidth="1"/>
    <col min="4347" max="4347" width="2.7109375" style="118" customWidth="1"/>
    <col min="4348" max="4348" width="4.28515625" style="118" customWidth="1"/>
    <col min="4349" max="4349" width="15.140625" style="118" customWidth="1"/>
    <col min="4350" max="4350" width="27.5703125" style="118" customWidth="1"/>
    <col min="4351" max="4351" width="1.7109375" style="118" customWidth="1"/>
    <col min="4352" max="4352" width="2.7109375" style="118" customWidth="1"/>
    <col min="4353" max="4353" width="3.7109375" style="118" customWidth="1"/>
    <col min="4354" max="4354" width="1.7109375" style="118" customWidth="1"/>
    <col min="4355" max="4356" width="3.7109375" style="118" customWidth="1"/>
    <col min="4357" max="4357" width="1.7109375" style="118" customWidth="1"/>
    <col min="4358" max="4358" width="2.7109375" style="118" customWidth="1"/>
    <col min="4359" max="4359" width="3.7109375" style="118" customWidth="1"/>
    <col min="4360" max="4360" width="1.7109375" style="118" customWidth="1"/>
    <col min="4361" max="4361" width="2.7109375" style="118" customWidth="1"/>
    <col min="4362" max="4362" width="8.28515625" style="118" customWidth="1"/>
    <col min="4363" max="4363" width="6.7109375" style="118" customWidth="1"/>
    <col min="4364" max="4364" width="17.140625" style="118" customWidth="1"/>
    <col min="4365" max="4365" width="16.140625" style="118" customWidth="1"/>
    <col min="4366" max="4366" width="5.28515625" style="118" customWidth="1"/>
    <col min="4367" max="4367" width="4.85546875" style="118" customWidth="1"/>
    <col min="4368" max="4368" width="10.140625" style="118" bestFit="1" customWidth="1"/>
    <col min="4369" max="4369" width="16.140625" style="118" customWidth="1"/>
    <col min="4370" max="4370" width="20" style="118" customWidth="1"/>
    <col min="4371" max="4371" width="12.42578125" style="118" customWidth="1"/>
    <col min="4372" max="4373" width="15.7109375" style="118" customWidth="1"/>
    <col min="4374" max="4374" width="15.5703125" style="118" customWidth="1"/>
    <col min="4375" max="4375" width="16.28515625" style="118" customWidth="1"/>
    <col min="4376" max="4601" width="9.140625" style="118"/>
    <col min="4602" max="4602" width="8" style="118" customWidth="1"/>
    <col min="4603" max="4603" width="2.7109375" style="118" customWidth="1"/>
    <col min="4604" max="4604" width="4.28515625" style="118" customWidth="1"/>
    <col min="4605" max="4605" width="15.140625" style="118" customWidth="1"/>
    <col min="4606" max="4606" width="27.5703125" style="118" customWidth="1"/>
    <col min="4607" max="4607" width="1.7109375" style="118" customWidth="1"/>
    <col min="4608" max="4608" width="2.7109375" style="118" customWidth="1"/>
    <col min="4609" max="4609" width="3.7109375" style="118" customWidth="1"/>
    <col min="4610" max="4610" width="1.7109375" style="118" customWidth="1"/>
    <col min="4611" max="4612" width="3.7109375" style="118" customWidth="1"/>
    <col min="4613" max="4613" width="1.7109375" style="118" customWidth="1"/>
    <col min="4614" max="4614" width="2.7109375" style="118" customWidth="1"/>
    <col min="4615" max="4615" width="3.7109375" style="118" customWidth="1"/>
    <col min="4616" max="4616" width="1.7109375" style="118" customWidth="1"/>
    <col min="4617" max="4617" width="2.7109375" style="118" customWidth="1"/>
    <col min="4618" max="4618" width="8.28515625" style="118" customWidth="1"/>
    <col min="4619" max="4619" width="6.7109375" style="118" customWidth="1"/>
    <col min="4620" max="4620" width="17.140625" style="118" customWidth="1"/>
    <col min="4621" max="4621" width="16.140625" style="118" customWidth="1"/>
    <col min="4622" max="4622" width="5.28515625" style="118" customWidth="1"/>
    <col min="4623" max="4623" width="4.85546875" style="118" customWidth="1"/>
    <col min="4624" max="4624" width="10.140625" style="118" bestFit="1" customWidth="1"/>
    <col min="4625" max="4625" width="16.140625" style="118" customWidth="1"/>
    <col min="4626" max="4626" width="20" style="118" customWidth="1"/>
    <col min="4627" max="4627" width="12.42578125" style="118" customWidth="1"/>
    <col min="4628" max="4629" width="15.7109375" style="118" customWidth="1"/>
    <col min="4630" max="4630" width="15.5703125" style="118" customWidth="1"/>
    <col min="4631" max="4631" width="16.28515625" style="118" customWidth="1"/>
    <col min="4632" max="4857" width="9.140625" style="118"/>
    <col min="4858" max="4858" width="8" style="118" customWidth="1"/>
    <col min="4859" max="4859" width="2.7109375" style="118" customWidth="1"/>
    <col min="4860" max="4860" width="4.28515625" style="118" customWidth="1"/>
    <col min="4861" max="4861" width="15.140625" style="118" customWidth="1"/>
    <col min="4862" max="4862" width="27.5703125" style="118" customWidth="1"/>
    <col min="4863" max="4863" width="1.7109375" style="118" customWidth="1"/>
    <col min="4864" max="4864" width="2.7109375" style="118" customWidth="1"/>
    <col min="4865" max="4865" width="3.7109375" style="118" customWidth="1"/>
    <col min="4866" max="4866" width="1.7109375" style="118" customWidth="1"/>
    <col min="4867" max="4868" width="3.7109375" style="118" customWidth="1"/>
    <col min="4869" max="4869" width="1.7109375" style="118" customWidth="1"/>
    <col min="4870" max="4870" width="2.7109375" style="118" customWidth="1"/>
    <col min="4871" max="4871" width="3.7109375" style="118" customWidth="1"/>
    <col min="4872" max="4872" width="1.7109375" style="118" customWidth="1"/>
    <col min="4873" max="4873" width="2.7109375" style="118" customWidth="1"/>
    <col min="4874" max="4874" width="8.28515625" style="118" customWidth="1"/>
    <col min="4875" max="4875" width="6.7109375" style="118" customWidth="1"/>
    <col min="4876" max="4876" width="17.140625" style="118" customWidth="1"/>
    <col min="4877" max="4877" width="16.140625" style="118" customWidth="1"/>
    <col min="4878" max="4878" width="5.28515625" style="118" customWidth="1"/>
    <col min="4879" max="4879" width="4.85546875" style="118" customWidth="1"/>
    <col min="4880" max="4880" width="10.140625" style="118" bestFit="1" customWidth="1"/>
    <col min="4881" max="4881" width="16.140625" style="118" customWidth="1"/>
    <col min="4882" max="4882" width="20" style="118" customWidth="1"/>
    <col min="4883" max="4883" width="12.42578125" style="118" customWidth="1"/>
    <col min="4884" max="4885" width="15.7109375" style="118" customWidth="1"/>
    <col min="4886" max="4886" width="15.5703125" style="118" customWidth="1"/>
    <col min="4887" max="4887" width="16.28515625" style="118" customWidth="1"/>
    <col min="4888" max="5113" width="9.140625" style="118"/>
    <col min="5114" max="5114" width="8" style="118" customWidth="1"/>
    <col min="5115" max="5115" width="2.7109375" style="118" customWidth="1"/>
    <col min="5116" max="5116" width="4.28515625" style="118" customWidth="1"/>
    <col min="5117" max="5117" width="15.140625" style="118" customWidth="1"/>
    <col min="5118" max="5118" width="27.5703125" style="118" customWidth="1"/>
    <col min="5119" max="5119" width="1.7109375" style="118" customWidth="1"/>
    <col min="5120" max="5120" width="2.7109375" style="118" customWidth="1"/>
    <col min="5121" max="5121" width="3.7109375" style="118" customWidth="1"/>
    <col min="5122" max="5122" width="1.7109375" style="118" customWidth="1"/>
    <col min="5123" max="5124" width="3.7109375" style="118" customWidth="1"/>
    <col min="5125" max="5125" width="1.7109375" style="118" customWidth="1"/>
    <col min="5126" max="5126" width="2.7109375" style="118" customWidth="1"/>
    <col min="5127" max="5127" width="3.7109375" style="118" customWidth="1"/>
    <col min="5128" max="5128" width="1.7109375" style="118" customWidth="1"/>
    <col min="5129" max="5129" width="2.7109375" style="118" customWidth="1"/>
    <col min="5130" max="5130" width="8.28515625" style="118" customWidth="1"/>
    <col min="5131" max="5131" width="6.7109375" style="118" customWidth="1"/>
    <col min="5132" max="5132" width="17.140625" style="118" customWidth="1"/>
    <col min="5133" max="5133" width="16.140625" style="118" customWidth="1"/>
    <col min="5134" max="5134" width="5.28515625" style="118" customWidth="1"/>
    <col min="5135" max="5135" width="4.85546875" style="118" customWidth="1"/>
    <col min="5136" max="5136" width="10.140625" style="118" bestFit="1" customWidth="1"/>
    <col min="5137" max="5137" width="16.140625" style="118" customWidth="1"/>
    <col min="5138" max="5138" width="20" style="118" customWidth="1"/>
    <col min="5139" max="5139" width="12.42578125" style="118" customWidth="1"/>
    <col min="5140" max="5141" width="15.7109375" style="118" customWidth="1"/>
    <col min="5142" max="5142" width="15.5703125" style="118" customWidth="1"/>
    <col min="5143" max="5143" width="16.28515625" style="118" customWidth="1"/>
    <col min="5144" max="5369" width="9.140625" style="118"/>
    <col min="5370" max="5370" width="8" style="118" customWidth="1"/>
    <col min="5371" max="5371" width="2.7109375" style="118" customWidth="1"/>
    <col min="5372" max="5372" width="4.28515625" style="118" customWidth="1"/>
    <col min="5373" max="5373" width="15.140625" style="118" customWidth="1"/>
    <col min="5374" max="5374" width="27.5703125" style="118" customWidth="1"/>
    <col min="5375" max="5375" width="1.7109375" style="118" customWidth="1"/>
    <col min="5376" max="5376" width="2.7109375" style="118" customWidth="1"/>
    <col min="5377" max="5377" width="3.7109375" style="118" customWidth="1"/>
    <col min="5378" max="5378" width="1.7109375" style="118" customWidth="1"/>
    <col min="5379" max="5380" width="3.7109375" style="118" customWidth="1"/>
    <col min="5381" max="5381" width="1.7109375" style="118" customWidth="1"/>
    <col min="5382" max="5382" width="2.7109375" style="118" customWidth="1"/>
    <col min="5383" max="5383" width="3.7109375" style="118" customWidth="1"/>
    <col min="5384" max="5384" width="1.7109375" style="118" customWidth="1"/>
    <col min="5385" max="5385" width="2.7109375" style="118" customWidth="1"/>
    <col min="5386" max="5386" width="8.28515625" style="118" customWidth="1"/>
    <col min="5387" max="5387" width="6.7109375" style="118" customWidth="1"/>
    <col min="5388" max="5388" width="17.140625" style="118" customWidth="1"/>
    <col min="5389" max="5389" width="16.140625" style="118" customWidth="1"/>
    <col min="5390" max="5390" width="5.28515625" style="118" customWidth="1"/>
    <col min="5391" max="5391" width="4.85546875" style="118" customWidth="1"/>
    <col min="5392" max="5392" width="10.140625" style="118" bestFit="1" customWidth="1"/>
    <col min="5393" max="5393" width="16.140625" style="118" customWidth="1"/>
    <col min="5394" max="5394" width="20" style="118" customWidth="1"/>
    <col min="5395" max="5395" width="12.42578125" style="118" customWidth="1"/>
    <col min="5396" max="5397" width="15.7109375" style="118" customWidth="1"/>
    <col min="5398" max="5398" width="15.5703125" style="118" customWidth="1"/>
    <col min="5399" max="5399" width="16.28515625" style="118" customWidth="1"/>
    <col min="5400" max="5625" width="9.140625" style="118"/>
    <col min="5626" max="5626" width="8" style="118" customWidth="1"/>
    <col min="5627" max="5627" width="2.7109375" style="118" customWidth="1"/>
    <col min="5628" max="5628" width="4.28515625" style="118" customWidth="1"/>
    <col min="5629" max="5629" width="15.140625" style="118" customWidth="1"/>
    <col min="5630" max="5630" width="27.5703125" style="118" customWidth="1"/>
    <col min="5631" max="5631" width="1.7109375" style="118" customWidth="1"/>
    <col min="5632" max="5632" width="2.7109375" style="118" customWidth="1"/>
    <col min="5633" max="5633" width="3.7109375" style="118" customWidth="1"/>
    <col min="5634" max="5634" width="1.7109375" style="118" customWidth="1"/>
    <col min="5635" max="5636" width="3.7109375" style="118" customWidth="1"/>
    <col min="5637" max="5637" width="1.7109375" style="118" customWidth="1"/>
    <col min="5638" max="5638" width="2.7109375" style="118" customWidth="1"/>
    <col min="5639" max="5639" width="3.7109375" style="118" customWidth="1"/>
    <col min="5640" max="5640" width="1.7109375" style="118" customWidth="1"/>
    <col min="5641" max="5641" width="2.7109375" style="118" customWidth="1"/>
    <col min="5642" max="5642" width="8.28515625" style="118" customWidth="1"/>
    <col min="5643" max="5643" width="6.7109375" style="118" customWidth="1"/>
    <col min="5644" max="5644" width="17.140625" style="118" customWidth="1"/>
    <col min="5645" max="5645" width="16.140625" style="118" customWidth="1"/>
    <col min="5646" max="5646" width="5.28515625" style="118" customWidth="1"/>
    <col min="5647" max="5647" width="4.85546875" style="118" customWidth="1"/>
    <col min="5648" max="5648" width="10.140625" style="118" bestFit="1" customWidth="1"/>
    <col min="5649" max="5649" width="16.140625" style="118" customWidth="1"/>
    <col min="5650" max="5650" width="20" style="118" customWidth="1"/>
    <col min="5651" max="5651" width="12.42578125" style="118" customWidth="1"/>
    <col min="5652" max="5653" width="15.7109375" style="118" customWidth="1"/>
    <col min="5654" max="5654" width="15.5703125" style="118" customWidth="1"/>
    <col min="5655" max="5655" width="16.28515625" style="118" customWidth="1"/>
    <col min="5656" max="5881" width="9.140625" style="118"/>
    <col min="5882" max="5882" width="8" style="118" customWidth="1"/>
    <col min="5883" max="5883" width="2.7109375" style="118" customWidth="1"/>
    <col min="5884" max="5884" width="4.28515625" style="118" customWidth="1"/>
    <col min="5885" max="5885" width="15.140625" style="118" customWidth="1"/>
    <col min="5886" max="5886" width="27.5703125" style="118" customWidth="1"/>
    <col min="5887" max="5887" width="1.7109375" style="118" customWidth="1"/>
    <col min="5888" max="5888" width="2.7109375" style="118" customWidth="1"/>
    <col min="5889" max="5889" width="3.7109375" style="118" customWidth="1"/>
    <col min="5890" max="5890" width="1.7109375" style="118" customWidth="1"/>
    <col min="5891" max="5892" width="3.7109375" style="118" customWidth="1"/>
    <col min="5893" max="5893" width="1.7109375" style="118" customWidth="1"/>
    <col min="5894" max="5894" width="2.7109375" style="118" customWidth="1"/>
    <col min="5895" max="5895" width="3.7109375" style="118" customWidth="1"/>
    <col min="5896" max="5896" width="1.7109375" style="118" customWidth="1"/>
    <col min="5897" max="5897" width="2.7109375" style="118" customWidth="1"/>
    <col min="5898" max="5898" width="8.28515625" style="118" customWidth="1"/>
    <col min="5899" max="5899" width="6.7109375" style="118" customWidth="1"/>
    <col min="5900" max="5900" width="17.140625" style="118" customWidth="1"/>
    <col min="5901" max="5901" width="16.140625" style="118" customWidth="1"/>
    <col min="5902" max="5902" width="5.28515625" style="118" customWidth="1"/>
    <col min="5903" max="5903" width="4.85546875" style="118" customWidth="1"/>
    <col min="5904" max="5904" width="10.140625" style="118" bestFit="1" customWidth="1"/>
    <col min="5905" max="5905" width="16.140625" style="118" customWidth="1"/>
    <col min="5906" max="5906" width="20" style="118" customWidth="1"/>
    <col min="5907" max="5907" width="12.42578125" style="118" customWidth="1"/>
    <col min="5908" max="5909" width="15.7109375" style="118" customWidth="1"/>
    <col min="5910" max="5910" width="15.5703125" style="118" customWidth="1"/>
    <col min="5911" max="5911" width="16.28515625" style="118" customWidth="1"/>
    <col min="5912" max="6137" width="9.140625" style="118"/>
    <col min="6138" max="6138" width="8" style="118" customWidth="1"/>
    <col min="6139" max="6139" width="2.7109375" style="118" customWidth="1"/>
    <col min="6140" max="6140" width="4.28515625" style="118" customWidth="1"/>
    <col min="6141" max="6141" width="15.140625" style="118" customWidth="1"/>
    <col min="6142" max="6142" width="27.5703125" style="118" customWidth="1"/>
    <col min="6143" max="6143" width="1.7109375" style="118" customWidth="1"/>
    <col min="6144" max="6144" width="2.7109375" style="118" customWidth="1"/>
    <col min="6145" max="6145" width="3.7109375" style="118" customWidth="1"/>
    <col min="6146" max="6146" width="1.7109375" style="118" customWidth="1"/>
    <col min="6147" max="6148" width="3.7109375" style="118" customWidth="1"/>
    <col min="6149" max="6149" width="1.7109375" style="118" customWidth="1"/>
    <col min="6150" max="6150" width="2.7109375" style="118" customWidth="1"/>
    <col min="6151" max="6151" width="3.7109375" style="118" customWidth="1"/>
    <col min="6152" max="6152" width="1.7109375" style="118" customWidth="1"/>
    <col min="6153" max="6153" width="2.7109375" style="118" customWidth="1"/>
    <col min="6154" max="6154" width="8.28515625" style="118" customWidth="1"/>
    <col min="6155" max="6155" width="6.7109375" style="118" customWidth="1"/>
    <col min="6156" max="6156" width="17.140625" style="118" customWidth="1"/>
    <col min="6157" max="6157" width="16.140625" style="118" customWidth="1"/>
    <col min="6158" max="6158" width="5.28515625" style="118" customWidth="1"/>
    <col min="6159" max="6159" width="4.85546875" style="118" customWidth="1"/>
    <col min="6160" max="6160" width="10.140625" style="118" bestFit="1" customWidth="1"/>
    <col min="6161" max="6161" width="16.140625" style="118" customWidth="1"/>
    <col min="6162" max="6162" width="20" style="118" customWidth="1"/>
    <col min="6163" max="6163" width="12.42578125" style="118" customWidth="1"/>
    <col min="6164" max="6165" width="15.7109375" style="118" customWidth="1"/>
    <col min="6166" max="6166" width="15.5703125" style="118" customWidth="1"/>
    <col min="6167" max="6167" width="16.28515625" style="118" customWidth="1"/>
    <col min="6168" max="6393" width="9.140625" style="118"/>
    <col min="6394" max="6394" width="8" style="118" customWidth="1"/>
    <col min="6395" max="6395" width="2.7109375" style="118" customWidth="1"/>
    <col min="6396" max="6396" width="4.28515625" style="118" customWidth="1"/>
    <col min="6397" max="6397" width="15.140625" style="118" customWidth="1"/>
    <col min="6398" max="6398" width="27.5703125" style="118" customWidth="1"/>
    <col min="6399" max="6399" width="1.7109375" style="118" customWidth="1"/>
    <col min="6400" max="6400" width="2.7109375" style="118" customWidth="1"/>
    <col min="6401" max="6401" width="3.7109375" style="118" customWidth="1"/>
    <col min="6402" max="6402" width="1.7109375" style="118" customWidth="1"/>
    <col min="6403" max="6404" width="3.7109375" style="118" customWidth="1"/>
    <col min="6405" max="6405" width="1.7109375" style="118" customWidth="1"/>
    <col min="6406" max="6406" width="2.7109375" style="118" customWidth="1"/>
    <col min="6407" max="6407" width="3.7109375" style="118" customWidth="1"/>
    <col min="6408" max="6408" width="1.7109375" style="118" customWidth="1"/>
    <col min="6409" max="6409" width="2.7109375" style="118" customWidth="1"/>
    <col min="6410" max="6410" width="8.28515625" style="118" customWidth="1"/>
    <col min="6411" max="6411" width="6.7109375" style="118" customWidth="1"/>
    <col min="6412" max="6412" width="17.140625" style="118" customWidth="1"/>
    <col min="6413" max="6413" width="16.140625" style="118" customWidth="1"/>
    <col min="6414" max="6414" width="5.28515625" style="118" customWidth="1"/>
    <col min="6415" max="6415" width="4.85546875" style="118" customWidth="1"/>
    <col min="6416" max="6416" width="10.140625" style="118" bestFit="1" customWidth="1"/>
    <col min="6417" max="6417" width="16.140625" style="118" customWidth="1"/>
    <col min="6418" max="6418" width="20" style="118" customWidth="1"/>
    <col min="6419" max="6419" width="12.42578125" style="118" customWidth="1"/>
    <col min="6420" max="6421" width="15.7109375" style="118" customWidth="1"/>
    <col min="6422" max="6422" width="15.5703125" style="118" customWidth="1"/>
    <col min="6423" max="6423" width="16.28515625" style="118" customWidth="1"/>
    <col min="6424" max="6649" width="9.140625" style="118"/>
    <col min="6650" max="6650" width="8" style="118" customWidth="1"/>
    <col min="6651" max="6651" width="2.7109375" style="118" customWidth="1"/>
    <col min="6652" max="6652" width="4.28515625" style="118" customWidth="1"/>
    <col min="6653" max="6653" width="15.140625" style="118" customWidth="1"/>
    <col min="6654" max="6654" width="27.5703125" style="118" customWidth="1"/>
    <col min="6655" max="6655" width="1.7109375" style="118" customWidth="1"/>
    <col min="6656" max="6656" width="2.7109375" style="118" customWidth="1"/>
    <col min="6657" max="6657" width="3.7109375" style="118" customWidth="1"/>
    <col min="6658" max="6658" width="1.7109375" style="118" customWidth="1"/>
    <col min="6659" max="6660" width="3.7109375" style="118" customWidth="1"/>
    <col min="6661" max="6661" width="1.7109375" style="118" customWidth="1"/>
    <col min="6662" max="6662" width="2.7109375" style="118" customWidth="1"/>
    <col min="6663" max="6663" width="3.7109375" style="118" customWidth="1"/>
    <col min="6664" max="6664" width="1.7109375" style="118" customWidth="1"/>
    <col min="6665" max="6665" width="2.7109375" style="118" customWidth="1"/>
    <col min="6666" max="6666" width="8.28515625" style="118" customWidth="1"/>
    <col min="6667" max="6667" width="6.7109375" style="118" customWidth="1"/>
    <col min="6668" max="6668" width="17.140625" style="118" customWidth="1"/>
    <col min="6669" max="6669" width="16.140625" style="118" customWidth="1"/>
    <col min="6670" max="6670" width="5.28515625" style="118" customWidth="1"/>
    <col min="6671" max="6671" width="4.85546875" style="118" customWidth="1"/>
    <col min="6672" max="6672" width="10.140625" style="118" bestFit="1" customWidth="1"/>
    <col min="6673" max="6673" width="16.140625" style="118" customWidth="1"/>
    <col min="6674" max="6674" width="20" style="118" customWidth="1"/>
    <col min="6675" max="6675" width="12.42578125" style="118" customWidth="1"/>
    <col min="6676" max="6677" width="15.7109375" style="118" customWidth="1"/>
    <col min="6678" max="6678" width="15.5703125" style="118" customWidth="1"/>
    <col min="6679" max="6679" width="16.28515625" style="118" customWidth="1"/>
    <col min="6680" max="6905" width="9.140625" style="118"/>
    <col min="6906" max="6906" width="8" style="118" customWidth="1"/>
    <col min="6907" max="6907" width="2.7109375" style="118" customWidth="1"/>
    <col min="6908" max="6908" width="4.28515625" style="118" customWidth="1"/>
    <col min="6909" max="6909" width="15.140625" style="118" customWidth="1"/>
    <col min="6910" max="6910" width="27.5703125" style="118" customWidth="1"/>
    <col min="6911" max="6911" width="1.7109375" style="118" customWidth="1"/>
    <col min="6912" max="6912" width="2.7109375" style="118" customWidth="1"/>
    <col min="6913" max="6913" width="3.7109375" style="118" customWidth="1"/>
    <col min="6914" max="6914" width="1.7109375" style="118" customWidth="1"/>
    <col min="6915" max="6916" width="3.7109375" style="118" customWidth="1"/>
    <col min="6917" max="6917" width="1.7109375" style="118" customWidth="1"/>
    <col min="6918" max="6918" width="2.7109375" style="118" customWidth="1"/>
    <col min="6919" max="6919" width="3.7109375" style="118" customWidth="1"/>
    <col min="6920" max="6920" width="1.7109375" style="118" customWidth="1"/>
    <col min="6921" max="6921" width="2.7109375" style="118" customWidth="1"/>
    <col min="6922" max="6922" width="8.28515625" style="118" customWidth="1"/>
    <col min="6923" max="6923" width="6.7109375" style="118" customWidth="1"/>
    <col min="6924" max="6924" width="17.140625" style="118" customWidth="1"/>
    <col min="6925" max="6925" width="16.140625" style="118" customWidth="1"/>
    <col min="6926" max="6926" width="5.28515625" style="118" customWidth="1"/>
    <col min="6927" max="6927" width="4.85546875" style="118" customWidth="1"/>
    <col min="6928" max="6928" width="10.140625" style="118" bestFit="1" customWidth="1"/>
    <col min="6929" max="6929" width="16.140625" style="118" customWidth="1"/>
    <col min="6930" max="6930" width="20" style="118" customWidth="1"/>
    <col min="6931" max="6931" width="12.42578125" style="118" customWidth="1"/>
    <col min="6932" max="6933" width="15.7109375" style="118" customWidth="1"/>
    <col min="6934" max="6934" width="15.5703125" style="118" customWidth="1"/>
    <col min="6935" max="6935" width="16.28515625" style="118" customWidth="1"/>
    <col min="6936" max="7161" width="9.140625" style="118"/>
    <col min="7162" max="7162" width="8" style="118" customWidth="1"/>
    <col min="7163" max="7163" width="2.7109375" style="118" customWidth="1"/>
    <col min="7164" max="7164" width="4.28515625" style="118" customWidth="1"/>
    <col min="7165" max="7165" width="15.140625" style="118" customWidth="1"/>
    <col min="7166" max="7166" width="27.5703125" style="118" customWidth="1"/>
    <col min="7167" max="7167" width="1.7109375" style="118" customWidth="1"/>
    <col min="7168" max="7168" width="2.7109375" style="118" customWidth="1"/>
    <col min="7169" max="7169" width="3.7109375" style="118" customWidth="1"/>
    <col min="7170" max="7170" width="1.7109375" style="118" customWidth="1"/>
    <col min="7171" max="7172" width="3.7109375" style="118" customWidth="1"/>
    <col min="7173" max="7173" width="1.7109375" style="118" customWidth="1"/>
    <col min="7174" max="7174" width="2.7109375" style="118" customWidth="1"/>
    <col min="7175" max="7175" width="3.7109375" style="118" customWidth="1"/>
    <col min="7176" max="7176" width="1.7109375" style="118" customWidth="1"/>
    <col min="7177" max="7177" width="2.7109375" style="118" customWidth="1"/>
    <col min="7178" max="7178" width="8.28515625" style="118" customWidth="1"/>
    <col min="7179" max="7179" width="6.7109375" style="118" customWidth="1"/>
    <col min="7180" max="7180" width="17.140625" style="118" customWidth="1"/>
    <col min="7181" max="7181" width="16.140625" style="118" customWidth="1"/>
    <col min="7182" max="7182" width="5.28515625" style="118" customWidth="1"/>
    <col min="7183" max="7183" width="4.85546875" style="118" customWidth="1"/>
    <col min="7184" max="7184" width="10.140625" style="118" bestFit="1" customWidth="1"/>
    <col min="7185" max="7185" width="16.140625" style="118" customWidth="1"/>
    <col min="7186" max="7186" width="20" style="118" customWidth="1"/>
    <col min="7187" max="7187" width="12.42578125" style="118" customWidth="1"/>
    <col min="7188" max="7189" width="15.7109375" style="118" customWidth="1"/>
    <col min="7190" max="7190" width="15.5703125" style="118" customWidth="1"/>
    <col min="7191" max="7191" width="16.28515625" style="118" customWidth="1"/>
    <col min="7192" max="7417" width="9.140625" style="118"/>
    <col min="7418" max="7418" width="8" style="118" customWidth="1"/>
    <col min="7419" max="7419" width="2.7109375" style="118" customWidth="1"/>
    <col min="7420" max="7420" width="4.28515625" style="118" customWidth="1"/>
    <col min="7421" max="7421" width="15.140625" style="118" customWidth="1"/>
    <col min="7422" max="7422" width="27.5703125" style="118" customWidth="1"/>
    <col min="7423" max="7423" width="1.7109375" style="118" customWidth="1"/>
    <col min="7424" max="7424" width="2.7109375" style="118" customWidth="1"/>
    <col min="7425" max="7425" width="3.7109375" style="118" customWidth="1"/>
    <col min="7426" max="7426" width="1.7109375" style="118" customWidth="1"/>
    <col min="7427" max="7428" width="3.7109375" style="118" customWidth="1"/>
    <col min="7429" max="7429" width="1.7109375" style="118" customWidth="1"/>
    <col min="7430" max="7430" width="2.7109375" style="118" customWidth="1"/>
    <col min="7431" max="7431" width="3.7109375" style="118" customWidth="1"/>
    <col min="7432" max="7432" width="1.7109375" style="118" customWidth="1"/>
    <col min="7433" max="7433" width="2.7109375" style="118" customWidth="1"/>
    <col min="7434" max="7434" width="8.28515625" style="118" customWidth="1"/>
    <col min="7435" max="7435" width="6.7109375" style="118" customWidth="1"/>
    <col min="7436" max="7436" width="17.140625" style="118" customWidth="1"/>
    <col min="7437" max="7437" width="16.140625" style="118" customWidth="1"/>
    <col min="7438" max="7438" width="5.28515625" style="118" customWidth="1"/>
    <col min="7439" max="7439" width="4.85546875" style="118" customWidth="1"/>
    <col min="7440" max="7440" width="10.140625" style="118" bestFit="1" customWidth="1"/>
    <col min="7441" max="7441" width="16.140625" style="118" customWidth="1"/>
    <col min="7442" max="7442" width="20" style="118" customWidth="1"/>
    <col min="7443" max="7443" width="12.42578125" style="118" customWidth="1"/>
    <col min="7444" max="7445" width="15.7109375" style="118" customWidth="1"/>
    <col min="7446" max="7446" width="15.5703125" style="118" customWidth="1"/>
    <col min="7447" max="7447" width="16.28515625" style="118" customWidth="1"/>
    <col min="7448" max="7673" width="9.140625" style="118"/>
    <col min="7674" max="7674" width="8" style="118" customWidth="1"/>
    <col min="7675" max="7675" width="2.7109375" style="118" customWidth="1"/>
    <col min="7676" max="7676" width="4.28515625" style="118" customWidth="1"/>
    <col min="7677" max="7677" width="15.140625" style="118" customWidth="1"/>
    <col min="7678" max="7678" width="27.5703125" style="118" customWidth="1"/>
    <col min="7679" max="7679" width="1.7109375" style="118" customWidth="1"/>
    <col min="7680" max="7680" width="2.7109375" style="118" customWidth="1"/>
    <col min="7681" max="7681" width="3.7109375" style="118" customWidth="1"/>
    <col min="7682" max="7682" width="1.7109375" style="118" customWidth="1"/>
    <col min="7683" max="7684" width="3.7109375" style="118" customWidth="1"/>
    <col min="7685" max="7685" width="1.7109375" style="118" customWidth="1"/>
    <col min="7686" max="7686" width="2.7109375" style="118" customWidth="1"/>
    <col min="7687" max="7687" width="3.7109375" style="118" customWidth="1"/>
    <col min="7688" max="7688" width="1.7109375" style="118" customWidth="1"/>
    <col min="7689" max="7689" width="2.7109375" style="118" customWidth="1"/>
    <col min="7690" max="7690" width="8.28515625" style="118" customWidth="1"/>
    <col min="7691" max="7691" width="6.7109375" style="118" customWidth="1"/>
    <col min="7692" max="7692" width="17.140625" style="118" customWidth="1"/>
    <col min="7693" max="7693" width="16.140625" style="118" customWidth="1"/>
    <col min="7694" max="7694" width="5.28515625" style="118" customWidth="1"/>
    <col min="7695" max="7695" width="4.85546875" style="118" customWidth="1"/>
    <col min="7696" max="7696" width="10.140625" style="118" bestFit="1" customWidth="1"/>
    <col min="7697" max="7697" width="16.140625" style="118" customWidth="1"/>
    <col min="7698" max="7698" width="20" style="118" customWidth="1"/>
    <col min="7699" max="7699" width="12.42578125" style="118" customWidth="1"/>
    <col min="7700" max="7701" width="15.7109375" style="118" customWidth="1"/>
    <col min="7702" max="7702" width="15.5703125" style="118" customWidth="1"/>
    <col min="7703" max="7703" width="16.28515625" style="118" customWidth="1"/>
    <col min="7704" max="7929" width="9.140625" style="118"/>
    <col min="7930" max="7930" width="8" style="118" customWidth="1"/>
    <col min="7931" max="7931" width="2.7109375" style="118" customWidth="1"/>
    <col min="7932" max="7932" width="4.28515625" style="118" customWidth="1"/>
    <col min="7933" max="7933" width="15.140625" style="118" customWidth="1"/>
    <col min="7934" max="7934" width="27.5703125" style="118" customWidth="1"/>
    <col min="7935" max="7935" width="1.7109375" style="118" customWidth="1"/>
    <col min="7936" max="7936" width="2.7109375" style="118" customWidth="1"/>
    <col min="7937" max="7937" width="3.7109375" style="118" customWidth="1"/>
    <col min="7938" max="7938" width="1.7109375" style="118" customWidth="1"/>
    <col min="7939" max="7940" width="3.7109375" style="118" customWidth="1"/>
    <col min="7941" max="7941" width="1.7109375" style="118" customWidth="1"/>
    <col min="7942" max="7942" width="2.7109375" style="118" customWidth="1"/>
    <col min="7943" max="7943" width="3.7109375" style="118" customWidth="1"/>
    <col min="7944" max="7944" width="1.7109375" style="118" customWidth="1"/>
    <col min="7945" max="7945" width="2.7109375" style="118" customWidth="1"/>
    <col min="7946" max="7946" width="8.28515625" style="118" customWidth="1"/>
    <col min="7947" max="7947" width="6.7109375" style="118" customWidth="1"/>
    <col min="7948" max="7948" width="17.140625" style="118" customWidth="1"/>
    <col min="7949" max="7949" width="16.140625" style="118" customWidth="1"/>
    <col min="7950" max="7950" width="5.28515625" style="118" customWidth="1"/>
    <col min="7951" max="7951" width="4.85546875" style="118" customWidth="1"/>
    <col min="7952" max="7952" width="10.140625" style="118" bestFit="1" customWidth="1"/>
    <col min="7953" max="7953" width="16.140625" style="118" customWidth="1"/>
    <col min="7954" max="7954" width="20" style="118" customWidth="1"/>
    <col min="7955" max="7955" width="12.42578125" style="118" customWidth="1"/>
    <col min="7956" max="7957" width="15.7109375" style="118" customWidth="1"/>
    <col min="7958" max="7958" width="15.5703125" style="118" customWidth="1"/>
    <col min="7959" max="7959" width="16.28515625" style="118" customWidth="1"/>
    <col min="7960" max="8185" width="9.140625" style="118"/>
    <col min="8186" max="8186" width="8" style="118" customWidth="1"/>
    <col min="8187" max="8187" width="2.7109375" style="118" customWidth="1"/>
    <col min="8188" max="8188" width="4.28515625" style="118" customWidth="1"/>
    <col min="8189" max="8189" width="15.140625" style="118" customWidth="1"/>
    <col min="8190" max="8190" width="27.5703125" style="118" customWidth="1"/>
    <col min="8191" max="8191" width="1.7109375" style="118" customWidth="1"/>
    <col min="8192" max="8192" width="2.7109375" style="118" customWidth="1"/>
    <col min="8193" max="8193" width="3.7109375" style="118" customWidth="1"/>
    <col min="8194" max="8194" width="1.7109375" style="118" customWidth="1"/>
    <col min="8195" max="8196" width="3.7109375" style="118" customWidth="1"/>
    <col min="8197" max="8197" width="1.7109375" style="118" customWidth="1"/>
    <col min="8198" max="8198" width="2.7109375" style="118" customWidth="1"/>
    <col min="8199" max="8199" width="3.7109375" style="118" customWidth="1"/>
    <col min="8200" max="8200" width="1.7109375" style="118" customWidth="1"/>
    <col min="8201" max="8201" width="2.7109375" style="118" customWidth="1"/>
    <col min="8202" max="8202" width="8.28515625" style="118" customWidth="1"/>
    <col min="8203" max="8203" width="6.7109375" style="118" customWidth="1"/>
    <col min="8204" max="8204" width="17.140625" style="118" customWidth="1"/>
    <col min="8205" max="8205" width="16.140625" style="118" customWidth="1"/>
    <col min="8206" max="8206" width="5.28515625" style="118" customWidth="1"/>
    <col min="8207" max="8207" width="4.85546875" style="118" customWidth="1"/>
    <col min="8208" max="8208" width="10.140625" style="118" bestFit="1" customWidth="1"/>
    <col min="8209" max="8209" width="16.140625" style="118" customWidth="1"/>
    <col min="8210" max="8210" width="20" style="118" customWidth="1"/>
    <col min="8211" max="8211" width="12.42578125" style="118" customWidth="1"/>
    <col min="8212" max="8213" width="15.7109375" style="118" customWidth="1"/>
    <col min="8214" max="8214" width="15.5703125" style="118" customWidth="1"/>
    <col min="8215" max="8215" width="16.28515625" style="118" customWidth="1"/>
    <col min="8216" max="8441" width="9.140625" style="118"/>
    <col min="8442" max="8442" width="8" style="118" customWidth="1"/>
    <col min="8443" max="8443" width="2.7109375" style="118" customWidth="1"/>
    <col min="8444" max="8444" width="4.28515625" style="118" customWidth="1"/>
    <col min="8445" max="8445" width="15.140625" style="118" customWidth="1"/>
    <col min="8446" max="8446" width="27.5703125" style="118" customWidth="1"/>
    <col min="8447" max="8447" width="1.7109375" style="118" customWidth="1"/>
    <col min="8448" max="8448" width="2.7109375" style="118" customWidth="1"/>
    <col min="8449" max="8449" width="3.7109375" style="118" customWidth="1"/>
    <col min="8450" max="8450" width="1.7109375" style="118" customWidth="1"/>
    <col min="8451" max="8452" width="3.7109375" style="118" customWidth="1"/>
    <col min="8453" max="8453" width="1.7109375" style="118" customWidth="1"/>
    <col min="8454" max="8454" width="2.7109375" style="118" customWidth="1"/>
    <col min="8455" max="8455" width="3.7109375" style="118" customWidth="1"/>
    <col min="8456" max="8456" width="1.7109375" style="118" customWidth="1"/>
    <col min="8457" max="8457" width="2.7109375" style="118" customWidth="1"/>
    <col min="8458" max="8458" width="8.28515625" style="118" customWidth="1"/>
    <col min="8459" max="8459" width="6.7109375" style="118" customWidth="1"/>
    <col min="8460" max="8460" width="17.140625" style="118" customWidth="1"/>
    <col min="8461" max="8461" width="16.140625" style="118" customWidth="1"/>
    <col min="8462" max="8462" width="5.28515625" style="118" customWidth="1"/>
    <col min="8463" max="8463" width="4.85546875" style="118" customWidth="1"/>
    <col min="8464" max="8464" width="10.140625" style="118" bestFit="1" customWidth="1"/>
    <col min="8465" max="8465" width="16.140625" style="118" customWidth="1"/>
    <col min="8466" max="8466" width="20" style="118" customWidth="1"/>
    <col min="8467" max="8467" width="12.42578125" style="118" customWidth="1"/>
    <col min="8468" max="8469" width="15.7109375" style="118" customWidth="1"/>
    <col min="8470" max="8470" width="15.5703125" style="118" customWidth="1"/>
    <col min="8471" max="8471" width="16.28515625" style="118" customWidth="1"/>
    <col min="8472" max="8697" width="9.140625" style="118"/>
    <col min="8698" max="8698" width="8" style="118" customWidth="1"/>
    <col min="8699" max="8699" width="2.7109375" style="118" customWidth="1"/>
    <col min="8700" max="8700" width="4.28515625" style="118" customWidth="1"/>
    <col min="8701" max="8701" width="15.140625" style="118" customWidth="1"/>
    <col min="8702" max="8702" width="27.5703125" style="118" customWidth="1"/>
    <col min="8703" max="8703" width="1.7109375" style="118" customWidth="1"/>
    <col min="8704" max="8704" width="2.7109375" style="118" customWidth="1"/>
    <col min="8705" max="8705" width="3.7109375" style="118" customWidth="1"/>
    <col min="8706" max="8706" width="1.7109375" style="118" customWidth="1"/>
    <col min="8707" max="8708" width="3.7109375" style="118" customWidth="1"/>
    <col min="8709" max="8709" width="1.7109375" style="118" customWidth="1"/>
    <col min="8710" max="8710" width="2.7109375" style="118" customWidth="1"/>
    <col min="8711" max="8711" width="3.7109375" style="118" customWidth="1"/>
    <col min="8712" max="8712" width="1.7109375" style="118" customWidth="1"/>
    <col min="8713" max="8713" width="2.7109375" style="118" customWidth="1"/>
    <col min="8714" max="8714" width="8.28515625" style="118" customWidth="1"/>
    <col min="8715" max="8715" width="6.7109375" style="118" customWidth="1"/>
    <col min="8716" max="8716" width="17.140625" style="118" customWidth="1"/>
    <col min="8717" max="8717" width="16.140625" style="118" customWidth="1"/>
    <col min="8718" max="8718" width="5.28515625" style="118" customWidth="1"/>
    <col min="8719" max="8719" width="4.85546875" style="118" customWidth="1"/>
    <col min="8720" max="8720" width="10.140625" style="118" bestFit="1" customWidth="1"/>
    <col min="8721" max="8721" width="16.140625" style="118" customWidth="1"/>
    <col min="8722" max="8722" width="20" style="118" customWidth="1"/>
    <col min="8723" max="8723" width="12.42578125" style="118" customWidth="1"/>
    <col min="8724" max="8725" width="15.7109375" style="118" customWidth="1"/>
    <col min="8726" max="8726" width="15.5703125" style="118" customWidth="1"/>
    <col min="8727" max="8727" width="16.28515625" style="118" customWidth="1"/>
    <col min="8728" max="8953" width="9.140625" style="118"/>
    <col min="8954" max="8954" width="8" style="118" customWidth="1"/>
    <col min="8955" max="8955" width="2.7109375" style="118" customWidth="1"/>
    <col min="8956" max="8956" width="4.28515625" style="118" customWidth="1"/>
    <col min="8957" max="8957" width="15.140625" style="118" customWidth="1"/>
    <col min="8958" max="8958" width="27.5703125" style="118" customWidth="1"/>
    <col min="8959" max="8959" width="1.7109375" style="118" customWidth="1"/>
    <col min="8960" max="8960" width="2.7109375" style="118" customWidth="1"/>
    <col min="8961" max="8961" width="3.7109375" style="118" customWidth="1"/>
    <col min="8962" max="8962" width="1.7109375" style="118" customWidth="1"/>
    <col min="8963" max="8964" width="3.7109375" style="118" customWidth="1"/>
    <col min="8965" max="8965" width="1.7109375" style="118" customWidth="1"/>
    <col min="8966" max="8966" width="2.7109375" style="118" customWidth="1"/>
    <col min="8967" max="8967" width="3.7109375" style="118" customWidth="1"/>
    <col min="8968" max="8968" width="1.7109375" style="118" customWidth="1"/>
    <col min="8969" max="8969" width="2.7109375" style="118" customWidth="1"/>
    <col min="8970" max="8970" width="8.28515625" style="118" customWidth="1"/>
    <col min="8971" max="8971" width="6.7109375" style="118" customWidth="1"/>
    <col min="8972" max="8972" width="17.140625" style="118" customWidth="1"/>
    <col min="8973" max="8973" width="16.140625" style="118" customWidth="1"/>
    <col min="8974" max="8974" width="5.28515625" style="118" customWidth="1"/>
    <col min="8975" max="8975" width="4.85546875" style="118" customWidth="1"/>
    <col min="8976" max="8976" width="10.140625" style="118" bestFit="1" customWidth="1"/>
    <col min="8977" max="8977" width="16.140625" style="118" customWidth="1"/>
    <col min="8978" max="8978" width="20" style="118" customWidth="1"/>
    <col min="8979" max="8979" width="12.42578125" style="118" customWidth="1"/>
    <col min="8980" max="8981" width="15.7109375" style="118" customWidth="1"/>
    <col min="8982" max="8982" width="15.5703125" style="118" customWidth="1"/>
    <col min="8983" max="8983" width="16.28515625" style="118" customWidth="1"/>
    <col min="8984" max="9209" width="9.140625" style="118"/>
    <col min="9210" max="9210" width="8" style="118" customWidth="1"/>
    <col min="9211" max="9211" width="2.7109375" style="118" customWidth="1"/>
    <col min="9212" max="9212" width="4.28515625" style="118" customWidth="1"/>
    <col min="9213" max="9213" width="15.140625" style="118" customWidth="1"/>
    <col min="9214" max="9214" width="27.5703125" style="118" customWidth="1"/>
    <col min="9215" max="9215" width="1.7109375" style="118" customWidth="1"/>
    <col min="9216" max="9216" width="2.7109375" style="118" customWidth="1"/>
    <col min="9217" max="9217" width="3.7109375" style="118" customWidth="1"/>
    <col min="9218" max="9218" width="1.7109375" style="118" customWidth="1"/>
    <col min="9219" max="9220" width="3.7109375" style="118" customWidth="1"/>
    <col min="9221" max="9221" width="1.7109375" style="118" customWidth="1"/>
    <col min="9222" max="9222" width="2.7109375" style="118" customWidth="1"/>
    <col min="9223" max="9223" width="3.7109375" style="118" customWidth="1"/>
    <col min="9224" max="9224" width="1.7109375" style="118" customWidth="1"/>
    <col min="9225" max="9225" width="2.7109375" style="118" customWidth="1"/>
    <col min="9226" max="9226" width="8.28515625" style="118" customWidth="1"/>
    <col min="9227" max="9227" width="6.7109375" style="118" customWidth="1"/>
    <col min="9228" max="9228" width="17.140625" style="118" customWidth="1"/>
    <col min="9229" max="9229" width="16.140625" style="118" customWidth="1"/>
    <col min="9230" max="9230" width="5.28515625" style="118" customWidth="1"/>
    <col min="9231" max="9231" width="4.85546875" style="118" customWidth="1"/>
    <col min="9232" max="9232" width="10.140625" style="118" bestFit="1" customWidth="1"/>
    <col min="9233" max="9233" width="16.140625" style="118" customWidth="1"/>
    <col min="9234" max="9234" width="20" style="118" customWidth="1"/>
    <col min="9235" max="9235" width="12.42578125" style="118" customWidth="1"/>
    <col min="9236" max="9237" width="15.7109375" style="118" customWidth="1"/>
    <col min="9238" max="9238" width="15.5703125" style="118" customWidth="1"/>
    <col min="9239" max="9239" width="16.28515625" style="118" customWidth="1"/>
    <col min="9240" max="9465" width="9.140625" style="118"/>
    <col min="9466" max="9466" width="8" style="118" customWidth="1"/>
    <col min="9467" max="9467" width="2.7109375" style="118" customWidth="1"/>
    <col min="9468" max="9468" width="4.28515625" style="118" customWidth="1"/>
    <col min="9469" max="9469" width="15.140625" style="118" customWidth="1"/>
    <col min="9470" max="9470" width="27.5703125" style="118" customWidth="1"/>
    <col min="9471" max="9471" width="1.7109375" style="118" customWidth="1"/>
    <col min="9472" max="9472" width="2.7109375" style="118" customWidth="1"/>
    <col min="9473" max="9473" width="3.7109375" style="118" customWidth="1"/>
    <col min="9474" max="9474" width="1.7109375" style="118" customWidth="1"/>
    <col min="9475" max="9476" width="3.7109375" style="118" customWidth="1"/>
    <col min="9477" max="9477" width="1.7109375" style="118" customWidth="1"/>
    <col min="9478" max="9478" width="2.7109375" style="118" customWidth="1"/>
    <col min="9479" max="9479" width="3.7109375" style="118" customWidth="1"/>
    <col min="9480" max="9480" width="1.7109375" style="118" customWidth="1"/>
    <col min="9481" max="9481" width="2.7109375" style="118" customWidth="1"/>
    <col min="9482" max="9482" width="8.28515625" style="118" customWidth="1"/>
    <col min="9483" max="9483" width="6.7109375" style="118" customWidth="1"/>
    <col min="9484" max="9484" width="17.140625" style="118" customWidth="1"/>
    <col min="9485" max="9485" width="16.140625" style="118" customWidth="1"/>
    <col min="9486" max="9486" width="5.28515625" style="118" customWidth="1"/>
    <col min="9487" max="9487" width="4.85546875" style="118" customWidth="1"/>
    <col min="9488" max="9488" width="10.140625" style="118" bestFit="1" customWidth="1"/>
    <col min="9489" max="9489" width="16.140625" style="118" customWidth="1"/>
    <col min="9490" max="9490" width="20" style="118" customWidth="1"/>
    <col min="9491" max="9491" width="12.42578125" style="118" customWidth="1"/>
    <col min="9492" max="9493" width="15.7109375" style="118" customWidth="1"/>
    <col min="9494" max="9494" width="15.5703125" style="118" customWidth="1"/>
    <col min="9495" max="9495" width="16.28515625" style="118" customWidth="1"/>
    <col min="9496" max="9721" width="9.140625" style="118"/>
    <col min="9722" max="9722" width="8" style="118" customWidth="1"/>
    <col min="9723" max="9723" width="2.7109375" style="118" customWidth="1"/>
    <col min="9724" max="9724" width="4.28515625" style="118" customWidth="1"/>
    <col min="9725" max="9725" width="15.140625" style="118" customWidth="1"/>
    <col min="9726" max="9726" width="27.5703125" style="118" customWidth="1"/>
    <col min="9727" max="9727" width="1.7109375" style="118" customWidth="1"/>
    <col min="9728" max="9728" width="2.7109375" style="118" customWidth="1"/>
    <col min="9729" max="9729" width="3.7109375" style="118" customWidth="1"/>
    <col min="9730" max="9730" width="1.7109375" style="118" customWidth="1"/>
    <col min="9731" max="9732" width="3.7109375" style="118" customWidth="1"/>
    <col min="9733" max="9733" width="1.7109375" style="118" customWidth="1"/>
    <col min="9734" max="9734" width="2.7109375" style="118" customWidth="1"/>
    <col min="9735" max="9735" width="3.7109375" style="118" customWidth="1"/>
    <col min="9736" max="9736" width="1.7109375" style="118" customWidth="1"/>
    <col min="9737" max="9737" width="2.7109375" style="118" customWidth="1"/>
    <col min="9738" max="9738" width="8.28515625" style="118" customWidth="1"/>
    <col min="9739" max="9739" width="6.7109375" style="118" customWidth="1"/>
    <col min="9740" max="9740" width="17.140625" style="118" customWidth="1"/>
    <col min="9741" max="9741" width="16.140625" style="118" customWidth="1"/>
    <col min="9742" max="9742" width="5.28515625" style="118" customWidth="1"/>
    <col min="9743" max="9743" width="4.85546875" style="118" customWidth="1"/>
    <col min="9744" max="9744" width="10.140625" style="118" bestFit="1" customWidth="1"/>
    <col min="9745" max="9745" width="16.140625" style="118" customWidth="1"/>
    <col min="9746" max="9746" width="20" style="118" customWidth="1"/>
    <col min="9747" max="9747" width="12.42578125" style="118" customWidth="1"/>
    <col min="9748" max="9749" width="15.7109375" style="118" customWidth="1"/>
    <col min="9750" max="9750" width="15.5703125" style="118" customWidth="1"/>
    <col min="9751" max="9751" width="16.28515625" style="118" customWidth="1"/>
    <col min="9752" max="9977" width="9.140625" style="118"/>
    <col min="9978" max="9978" width="8" style="118" customWidth="1"/>
    <col min="9979" max="9979" width="2.7109375" style="118" customWidth="1"/>
    <col min="9980" max="9980" width="4.28515625" style="118" customWidth="1"/>
    <col min="9981" max="9981" width="15.140625" style="118" customWidth="1"/>
    <col min="9982" max="9982" width="27.5703125" style="118" customWidth="1"/>
    <col min="9983" max="9983" width="1.7109375" style="118" customWidth="1"/>
    <col min="9984" max="9984" width="2.7109375" style="118" customWidth="1"/>
    <col min="9985" max="9985" width="3.7109375" style="118" customWidth="1"/>
    <col min="9986" max="9986" width="1.7109375" style="118" customWidth="1"/>
    <col min="9987" max="9988" width="3.7109375" style="118" customWidth="1"/>
    <col min="9989" max="9989" width="1.7109375" style="118" customWidth="1"/>
    <col min="9990" max="9990" width="2.7109375" style="118" customWidth="1"/>
    <col min="9991" max="9991" width="3.7109375" style="118" customWidth="1"/>
    <col min="9992" max="9992" width="1.7109375" style="118" customWidth="1"/>
    <col min="9993" max="9993" width="2.7109375" style="118" customWidth="1"/>
    <col min="9994" max="9994" width="8.28515625" style="118" customWidth="1"/>
    <col min="9995" max="9995" width="6.7109375" style="118" customWidth="1"/>
    <col min="9996" max="9996" width="17.140625" style="118" customWidth="1"/>
    <col min="9997" max="9997" width="16.140625" style="118" customWidth="1"/>
    <col min="9998" max="9998" width="5.28515625" style="118" customWidth="1"/>
    <col min="9999" max="9999" width="4.85546875" style="118" customWidth="1"/>
    <col min="10000" max="10000" width="10.140625" style="118" bestFit="1" customWidth="1"/>
    <col min="10001" max="10001" width="16.140625" style="118" customWidth="1"/>
    <col min="10002" max="10002" width="20" style="118" customWidth="1"/>
    <col min="10003" max="10003" width="12.42578125" style="118" customWidth="1"/>
    <col min="10004" max="10005" width="15.7109375" style="118" customWidth="1"/>
    <col min="10006" max="10006" width="15.5703125" style="118" customWidth="1"/>
    <col min="10007" max="10007" width="16.28515625" style="118" customWidth="1"/>
    <col min="10008" max="10233" width="9.140625" style="118"/>
    <col min="10234" max="10234" width="8" style="118" customWidth="1"/>
    <col min="10235" max="10235" width="2.7109375" style="118" customWidth="1"/>
    <col min="10236" max="10236" width="4.28515625" style="118" customWidth="1"/>
    <col min="10237" max="10237" width="15.140625" style="118" customWidth="1"/>
    <col min="10238" max="10238" width="27.5703125" style="118" customWidth="1"/>
    <col min="10239" max="10239" width="1.7109375" style="118" customWidth="1"/>
    <col min="10240" max="10240" width="2.7109375" style="118" customWidth="1"/>
    <col min="10241" max="10241" width="3.7109375" style="118" customWidth="1"/>
    <col min="10242" max="10242" width="1.7109375" style="118" customWidth="1"/>
    <col min="10243" max="10244" width="3.7109375" style="118" customWidth="1"/>
    <col min="10245" max="10245" width="1.7109375" style="118" customWidth="1"/>
    <col min="10246" max="10246" width="2.7109375" style="118" customWidth="1"/>
    <col min="10247" max="10247" width="3.7109375" style="118" customWidth="1"/>
    <col min="10248" max="10248" width="1.7109375" style="118" customWidth="1"/>
    <col min="10249" max="10249" width="2.7109375" style="118" customWidth="1"/>
    <col min="10250" max="10250" width="8.28515625" style="118" customWidth="1"/>
    <col min="10251" max="10251" width="6.7109375" style="118" customWidth="1"/>
    <col min="10252" max="10252" width="17.140625" style="118" customWidth="1"/>
    <col min="10253" max="10253" width="16.140625" style="118" customWidth="1"/>
    <col min="10254" max="10254" width="5.28515625" style="118" customWidth="1"/>
    <col min="10255" max="10255" width="4.85546875" style="118" customWidth="1"/>
    <col min="10256" max="10256" width="10.140625" style="118" bestFit="1" customWidth="1"/>
    <col min="10257" max="10257" width="16.140625" style="118" customWidth="1"/>
    <col min="10258" max="10258" width="20" style="118" customWidth="1"/>
    <col min="10259" max="10259" width="12.42578125" style="118" customWidth="1"/>
    <col min="10260" max="10261" width="15.7109375" style="118" customWidth="1"/>
    <col min="10262" max="10262" width="15.5703125" style="118" customWidth="1"/>
    <col min="10263" max="10263" width="16.28515625" style="118" customWidth="1"/>
    <col min="10264" max="10489" width="9.140625" style="118"/>
    <col min="10490" max="10490" width="8" style="118" customWidth="1"/>
    <col min="10491" max="10491" width="2.7109375" style="118" customWidth="1"/>
    <col min="10492" max="10492" width="4.28515625" style="118" customWidth="1"/>
    <col min="10493" max="10493" width="15.140625" style="118" customWidth="1"/>
    <col min="10494" max="10494" width="27.5703125" style="118" customWidth="1"/>
    <col min="10495" max="10495" width="1.7109375" style="118" customWidth="1"/>
    <col min="10496" max="10496" width="2.7109375" style="118" customWidth="1"/>
    <col min="10497" max="10497" width="3.7109375" style="118" customWidth="1"/>
    <col min="10498" max="10498" width="1.7109375" style="118" customWidth="1"/>
    <col min="10499" max="10500" width="3.7109375" style="118" customWidth="1"/>
    <col min="10501" max="10501" width="1.7109375" style="118" customWidth="1"/>
    <col min="10502" max="10502" width="2.7109375" style="118" customWidth="1"/>
    <col min="10503" max="10503" width="3.7109375" style="118" customWidth="1"/>
    <col min="10504" max="10504" width="1.7109375" style="118" customWidth="1"/>
    <col min="10505" max="10505" width="2.7109375" style="118" customWidth="1"/>
    <col min="10506" max="10506" width="8.28515625" style="118" customWidth="1"/>
    <col min="10507" max="10507" width="6.7109375" style="118" customWidth="1"/>
    <col min="10508" max="10508" width="17.140625" style="118" customWidth="1"/>
    <col min="10509" max="10509" width="16.140625" style="118" customWidth="1"/>
    <col min="10510" max="10510" width="5.28515625" style="118" customWidth="1"/>
    <col min="10511" max="10511" width="4.85546875" style="118" customWidth="1"/>
    <col min="10512" max="10512" width="10.140625" style="118" bestFit="1" customWidth="1"/>
    <col min="10513" max="10513" width="16.140625" style="118" customWidth="1"/>
    <col min="10514" max="10514" width="20" style="118" customWidth="1"/>
    <col min="10515" max="10515" width="12.42578125" style="118" customWidth="1"/>
    <col min="10516" max="10517" width="15.7109375" style="118" customWidth="1"/>
    <col min="10518" max="10518" width="15.5703125" style="118" customWidth="1"/>
    <col min="10519" max="10519" width="16.28515625" style="118" customWidth="1"/>
    <col min="10520" max="10745" width="9.140625" style="118"/>
    <col min="10746" max="10746" width="8" style="118" customWidth="1"/>
    <col min="10747" max="10747" width="2.7109375" style="118" customWidth="1"/>
    <col min="10748" max="10748" width="4.28515625" style="118" customWidth="1"/>
    <col min="10749" max="10749" width="15.140625" style="118" customWidth="1"/>
    <col min="10750" max="10750" width="27.5703125" style="118" customWidth="1"/>
    <col min="10751" max="10751" width="1.7109375" style="118" customWidth="1"/>
    <col min="10752" max="10752" width="2.7109375" style="118" customWidth="1"/>
    <col min="10753" max="10753" width="3.7109375" style="118" customWidth="1"/>
    <col min="10754" max="10754" width="1.7109375" style="118" customWidth="1"/>
    <col min="10755" max="10756" width="3.7109375" style="118" customWidth="1"/>
    <col min="10757" max="10757" width="1.7109375" style="118" customWidth="1"/>
    <col min="10758" max="10758" width="2.7109375" style="118" customWidth="1"/>
    <col min="10759" max="10759" width="3.7109375" style="118" customWidth="1"/>
    <col min="10760" max="10760" width="1.7109375" style="118" customWidth="1"/>
    <col min="10761" max="10761" width="2.7109375" style="118" customWidth="1"/>
    <col min="10762" max="10762" width="8.28515625" style="118" customWidth="1"/>
    <col min="10763" max="10763" width="6.7109375" style="118" customWidth="1"/>
    <col min="10764" max="10764" width="17.140625" style="118" customWidth="1"/>
    <col min="10765" max="10765" width="16.140625" style="118" customWidth="1"/>
    <col min="10766" max="10766" width="5.28515625" style="118" customWidth="1"/>
    <col min="10767" max="10767" width="4.85546875" style="118" customWidth="1"/>
    <col min="10768" max="10768" width="10.140625" style="118" bestFit="1" customWidth="1"/>
    <col min="10769" max="10769" width="16.140625" style="118" customWidth="1"/>
    <col min="10770" max="10770" width="20" style="118" customWidth="1"/>
    <col min="10771" max="10771" width="12.42578125" style="118" customWidth="1"/>
    <col min="10772" max="10773" width="15.7109375" style="118" customWidth="1"/>
    <col min="10774" max="10774" width="15.5703125" style="118" customWidth="1"/>
    <col min="10775" max="10775" width="16.28515625" style="118" customWidth="1"/>
    <col min="10776" max="11001" width="9.140625" style="118"/>
    <col min="11002" max="11002" width="8" style="118" customWidth="1"/>
    <col min="11003" max="11003" width="2.7109375" style="118" customWidth="1"/>
    <col min="11004" max="11004" width="4.28515625" style="118" customWidth="1"/>
    <col min="11005" max="11005" width="15.140625" style="118" customWidth="1"/>
    <col min="11006" max="11006" width="27.5703125" style="118" customWidth="1"/>
    <col min="11007" max="11007" width="1.7109375" style="118" customWidth="1"/>
    <col min="11008" max="11008" width="2.7109375" style="118" customWidth="1"/>
    <col min="11009" max="11009" width="3.7109375" style="118" customWidth="1"/>
    <col min="11010" max="11010" width="1.7109375" style="118" customWidth="1"/>
    <col min="11011" max="11012" width="3.7109375" style="118" customWidth="1"/>
    <col min="11013" max="11013" width="1.7109375" style="118" customWidth="1"/>
    <col min="11014" max="11014" width="2.7109375" style="118" customWidth="1"/>
    <col min="11015" max="11015" width="3.7109375" style="118" customWidth="1"/>
    <col min="11016" max="11016" width="1.7109375" style="118" customWidth="1"/>
    <col min="11017" max="11017" width="2.7109375" style="118" customWidth="1"/>
    <col min="11018" max="11018" width="8.28515625" style="118" customWidth="1"/>
    <col min="11019" max="11019" width="6.7109375" style="118" customWidth="1"/>
    <col min="11020" max="11020" width="17.140625" style="118" customWidth="1"/>
    <col min="11021" max="11021" width="16.140625" style="118" customWidth="1"/>
    <col min="11022" max="11022" width="5.28515625" style="118" customWidth="1"/>
    <col min="11023" max="11023" width="4.85546875" style="118" customWidth="1"/>
    <col min="11024" max="11024" width="10.140625" style="118" bestFit="1" customWidth="1"/>
    <col min="11025" max="11025" width="16.140625" style="118" customWidth="1"/>
    <col min="11026" max="11026" width="20" style="118" customWidth="1"/>
    <col min="11027" max="11027" width="12.42578125" style="118" customWidth="1"/>
    <col min="11028" max="11029" width="15.7109375" style="118" customWidth="1"/>
    <col min="11030" max="11030" width="15.5703125" style="118" customWidth="1"/>
    <col min="11031" max="11031" width="16.28515625" style="118" customWidth="1"/>
    <col min="11032" max="11257" width="9.140625" style="118"/>
    <col min="11258" max="11258" width="8" style="118" customWidth="1"/>
    <col min="11259" max="11259" width="2.7109375" style="118" customWidth="1"/>
    <col min="11260" max="11260" width="4.28515625" style="118" customWidth="1"/>
    <col min="11261" max="11261" width="15.140625" style="118" customWidth="1"/>
    <col min="11262" max="11262" width="27.5703125" style="118" customWidth="1"/>
    <col min="11263" max="11263" width="1.7109375" style="118" customWidth="1"/>
    <col min="11264" max="11264" width="2.7109375" style="118" customWidth="1"/>
    <col min="11265" max="11265" width="3.7109375" style="118" customWidth="1"/>
    <col min="11266" max="11266" width="1.7109375" style="118" customWidth="1"/>
    <col min="11267" max="11268" width="3.7109375" style="118" customWidth="1"/>
    <col min="11269" max="11269" width="1.7109375" style="118" customWidth="1"/>
    <col min="11270" max="11270" width="2.7109375" style="118" customWidth="1"/>
    <col min="11271" max="11271" width="3.7109375" style="118" customWidth="1"/>
    <col min="11272" max="11272" width="1.7109375" style="118" customWidth="1"/>
    <col min="11273" max="11273" width="2.7109375" style="118" customWidth="1"/>
    <col min="11274" max="11274" width="8.28515625" style="118" customWidth="1"/>
    <col min="11275" max="11275" width="6.7109375" style="118" customWidth="1"/>
    <col min="11276" max="11276" width="17.140625" style="118" customWidth="1"/>
    <col min="11277" max="11277" width="16.140625" style="118" customWidth="1"/>
    <col min="11278" max="11278" width="5.28515625" style="118" customWidth="1"/>
    <col min="11279" max="11279" width="4.85546875" style="118" customWidth="1"/>
    <col min="11280" max="11280" width="10.140625" style="118" bestFit="1" customWidth="1"/>
    <col min="11281" max="11281" width="16.140625" style="118" customWidth="1"/>
    <col min="11282" max="11282" width="20" style="118" customWidth="1"/>
    <col min="11283" max="11283" width="12.42578125" style="118" customWidth="1"/>
    <col min="11284" max="11285" width="15.7109375" style="118" customWidth="1"/>
    <col min="11286" max="11286" width="15.5703125" style="118" customWidth="1"/>
    <col min="11287" max="11287" width="16.28515625" style="118" customWidth="1"/>
    <col min="11288" max="11513" width="9.140625" style="118"/>
    <col min="11514" max="11514" width="8" style="118" customWidth="1"/>
    <col min="11515" max="11515" width="2.7109375" style="118" customWidth="1"/>
    <col min="11516" max="11516" width="4.28515625" style="118" customWidth="1"/>
    <col min="11517" max="11517" width="15.140625" style="118" customWidth="1"/>
    <col min="11518" max="11518" width="27.5703125" style="118" customWidth="1"/>
    <col min="11519" max="11519" width="1.7109375" style="118" customWidth="1"/>
    <col min="11520" max="11520" width="2.7109375" style="118" customWidth="1"/>
    <col min="11521" max="11521" width="3.7109375" style="118" customWidth="1"/>
    <col min="11522" max="11522" width="1.7109375" style="118" customWidth="1"/>
    <col min="11523" max="11524" width="3.7109375" style="118" customWidth="1"/>
    <col min="11525" max="11525" width="1.7109375" style="118" customWidth="1"/>
    <col min="11526" max="11526" width="2.7109375" style="118" customWidth="1"/>
    <col min="11527" max="11527" width="3.7109375" style="118" customWidth="1"/>
    <col min="11528" max="11528" width="1.7109375" style="118" customWidth="1"/>
    <col min="11529" max="11529" width="2.7109375" style="118" customWidth="1"/>
    <col min="11530" max="11530" width="8.28515625" style="118" customWidth="1"/>
    <col min="11531" max="11531" width="6.7109375" style="118" customWidth="1"/>
    <col min="11532" max="11532" width="17.140625" style="118" customWidth="1"/>
    <col min="11533" max="11533" width="16.140625" style="118" customWidth="1"/>
    <col min="11534" max="11534" width="5.28515625" style="118" customWidth="1"/>
    <col min="11535" max="11535" width="4.85546875" style="118" customWidth="1"/>
    <col min="11536" max="11536" width="10.140625" style="118" bestFit="1" customWidth="1"/>
    <col min="11537" max="11537" width="16.140625" style="118" customWidth="1"/>
    <col min="11538" max="11538" width="20" style="118" customWidth="1"/>
    <col min="11539" max="11539" width="12.42578125" style="118" customWidth="1"/>
    <col min="11540" max="11541" width="15.7109375" style="118" customWidth="1"/>
    <col min="11542" max="11542" width="15.5703125" style="118" customWidth="1"/>
    <col min="11543" max="11543" width="16.28515625" style="118" customWidth="1"/>
    <col min="11544" max="11769" width="9.140625" style="118"/>
    <col min="11770" max="11770" width="8" style="118" customWidth="1"/>
    <col min="11771" max="11771" width="2.7109375" style="118" customWidth="1"/>
    <col min="11772" max="11772" width="4.28515625" style="118" customWidth="1"/>
    <col min="11773" max="11773" width="15.140625" style="118" customWidth="1"/>
    <col min="11774" max="11774" width="27.5703125" style="118" customWidth="1"/>
    <col min="11775" max="11775" width="1.7109375" style="118" customWidth="1"/>
    <col min="11776" max="11776" width="2.7109375" style="118" customWidth="1"/>
    <col min="11777" max="11777" width="3.7109375" style="118" customWidth="1"/>
    <col min="11778" max="11778" width="1.7109375" style="118" customWidth="1"/>
    <col min="11779" max="11780" width="3.7109375" style="118" customWidth="1"/>
    <col min="11781" max="11781" width="1.7109375" style="118" customWidth="1"/>
    <col min="11782" max="11782" width="2.7109375" style="118" customWidth="1"/>
    <col min="11783" max="11783" width="3.7109375" style="118" customWidth="1"/>
    <col min="11784" max="11784" width="1.7109375" style="118" customWidth="1"/>
    <col min="11785" max="11785" width="2.7109375" style="118" customWidth="1"/>
    <col min="11786" max="11786" width="8.28515625" style="118" customWidth="1"/>
    <col min="11787" max="11787" width="6.7109375" style="118" customWidth="1"/>
    <col min="11788" max="11788" width="17.140625" style="118" customWidth="1"/>
    <col min="11789" max="11789" width="16.140625" style="118" customWidth="1"/>
    <col min="11790" max="11790" width="5.28515625" style="118" customWidth="1"/>
    <col min="11791" max="11791" width="4.85546875" style="118" customWidth="1"/>
    <col min="11792" max="11792" width="10.140625" style="118" bestFit="1" customWidth="1"/>
    <col min="11793" max="11793" width="16.140625" style="118" customWidth="1"/>
    <col min="11794" max="11794" width="20" style="118" customWidth="1"/>
    <col min="11795" max="11795" width="12.42578125" style="118" customWidth="1"/>
    <col min="11796" max="11797" width="15.7109375" style="118" customWidth="1"/>
    <col min="11798" max="11798" width="15.5703125" style="118" customWidth="1"/>
    <col min="11799" max="11799" width="16.28515625" style="118" customWidth="1"/>
    <col min="11800" max="12025" width="9.140625" style="118"/>
    <col min="12026" max="12026" width="8" style="118" customWidth="1"/>
    <col min="12027" max="12027" width="2.7109375" style="118" customWidth="1"/>
    <col min="12028" max="12028" width="4.28515625" style="118" customWidth="1"/>
    <col min="12029" max="12029" width="15.140625" style="118" customWidth="1"/>
    <col min="12030" max="12030" width="27.5703125" style="118" customWidth="1"/>
    <col min="12031" max="12031" width="1.7109375" style="118" customWidth="1"/>
    <col min="12032" max="12032" width="2.7109375" style="118" customWidth="1"/>
    <col min="12033" max="12033" width="3.7109375" style="118" customWidth="1"/>
    <col min="12034" max="12034" width="1.7109375" style="118" customWidth="1"/>
    <col min="12035" max="12036" width="3.7109375" style="118" customWidth="1"/>
    <col min="12037" max="12037" width="1.7109375" style="118" customWidth="1"/>
    <col min="12038" max="12038" width="2.7109375" style="118" customWidth="1"/>
    <col min="12039" max="12039" width="3.7109375" style="118" customWidth="1"/>
    <col min="12040" max="12040" width="1.7109375" style="118" customWidth="1"/>
    <col min="12041" max="12041" width="2.7109375" style="118" customWidth="1"/>
    <col min="12042" max="12042" width="8.28515625" style="118" customWidth="1"/>
    <col min="12043" max="12043" width="6.7109375" style="118" customWidth="1"/>
    <col min="12044" max="12044" width="17.140625" style="118" customWidth="1"/>
    <col min="12045" max="12045" width="16.140625" style="118" customWidth="1"/>
    <col min="12046" max="12046" width="5.28515625" style="118" customWidth="1"/>
    <col min="12047" max="12047" width="4.85546875" style="118" customWidth="1"/>
    <col min="12048" max="12048" width="10.140625" style="118" bestFit="1" customWidth="1"/>
    <col min="12049" max="12049" width="16.140625" style="118" customWidth="1"/>
    <col min="12050" max="12050" width="20" style="118" customWidth="1"/>
    <col min="12051" max="12051" width="12.42578125" style="118" customWidth="1"/>
    <col min="12052" max="12053" width="15.7109375" style="118" customWidth="1"/>
    <col min="12054" max="12054" width="15.5703125" style="118" customWidth="1"/>
    <col min="12055" max="12055" width="16.28515625" style="118" customWidth="1"/>
    <col min="12056" max="12281" width="9.140625" style="118"/>
    <col min="12282" max="12282" width="8" style="118" customWidth="1"/>
    <col min="12283" max="12283" width="2.7109375" style="118" customWidth="1"/>
    <col min="12284" max="12284" width="4.28515625" style="118" customWidth="1"/>
    <col min="12285" max="12285" width="15.140625" style="118" customWidth="1"/>
    <col min="12286" max="12286" width="27.5703125" style="118" customWidth="1"/>
    <col min="12287" max="12287" width="1.7109375" style="118" customWidth="1"/>
    <col min="12288" max="12288" width="2.7109375" style="118" customWidth="1"/>
    <col min="12289" max="12289" width="3.7109375" style="118" customWidth="1"/>
    <col min="12290" max="12290" width="1.7109375" style="118" customWidth="1"/>
    <col min="12291" max="12292" width="3.7109375" style="118" customWidth="1"/>
    <col min="12293" max="12293" width="1.7109375" style="118" customWidth="1"/>
    <col min="12294" max="12294" width="2.7109375" style="118" customWidth="1"/>
    <col min="12295" max="12295" width="3.7109375" style="118" customWidth="1"/>
    <col min="12296" max="12296" width="1.7109375" style="118" customWidth="1"/>
    <col min="12297" max="12297" width="2.7109375" style="118" customWidth="1"/>
    <col min="12298" max="12298" width="8.28515625" style="118" customWidth="1"/>
    <col min="12299" max="12299" width="6.7109375" style="118" customWidth="1"/>
    <col min="12300" max="12300" width="17.140625" style="118" customWidth="1"/>
    <col min="12301" max="12301" width="16.140625" style="118" customWidth="1"/>
    <col min="12302" max="12302" width="5.28515625" style="118" customWidth="1"/>
    <col min="12303" max="12303" width="4.85546875" style="118" customWidth="1"/>
    <col min="12304" max="12304" width="10.140625" style="118" bestFit="1" customWidth="1"/>
    <col min="12305" max="12305" width="16.140625" style="118" customWidth="1"/>
    <col min="12306" max="12306" width="20" style="118" customWidth="1"/>
    <col min="12307" max="12307" width="12.42578125" style="118" customWidth="1"/>
    <col min="12308" max="12309" width="15.7109375" style="118" customWidth="1"/>
    <col min="12310" max="12310" width="15.5703125" style="118" customWidth="1"/>
    <col min="12311" max="12311" width="16.28515625" style="118" customWidth="1"/>
    <col min="12312" max="12537" width="9.140625" style="118"/>
    <col min="12538" max="12538" width="8" style="118" customWidth="1"/>
    <col min="12539" max="12539" width="2.7109375" style="118" customWidth="1"/>
    <col min="12540" max="12540" width="4.28515625" style="118" customWidth="1"/>
    <col min="12541" max="12541" width="15.140625" style="118" customWidth="1"/>
    <col min="12542" max="12542" width="27.5703125" style="118" customWidth="1"/>
    <col min="12543" max="12543" width="1.7109375" style="118" customWidth="1"/>
    <col min="12544" max="12544" width="2.7109375" style="118" customWidth="1"/>
    <col min="12545" max="12545" width="3.7109375" style="118" customWidth="1"/>
    <col min="12546" max="12546" width="1.7109375" style="118" customWidth="1"/>
    <col min="12547" max="12548" width="3.7109375" style="118" customWidth="1"/>
    <col min="12549" max="12549" width="1.7109375" style="118" customWidth="1"/>
    <col min="12550" max="12550" width="2.7109375" style="118" customWidth="1"/>
    <col min="12551" max="12551" width="3.7109375" style="118" customWidth="1"/>
    <col min="12552" max="12552" width="1.7109375" style="118" customWidth="1"/>
    <col min="12553" max="12553" width="2.7109375" style="118" customWidth="1"/>
    <col min="12554" max="12554" width="8.28515625" style="118" customWidth="1"/>
    <col min="12555" max="12555" width="6.7109375" style="118" customWidth="1"/>
    <col min="12556" max="12556" width="17.140625" style="118" customWidth="1"/>
    <col min="12557" max="12557" width="16.140625" style="118" customWidth="1"/>
    <col min="12558" max="12558" width="5.28515625" style="118" customWidth="1"/>
    <col min="12559" max="12559" width="4.85546875" style="118" customWidth="1"/>
    <col min="12560" max="12560" width="10.140625" style="118" bestFit="1" customWidth="1"/>
    <col min="12561" max="12561" width="16.140625" style="118" customWidth="1"/>
    <col min="12562" max="12562" width="20" style="118" customWidth="1"/>
    <col min="12563" max="12563" width="12.42578125" style="118" customWidth="1"/>
    <col min="12564" max="12565" width="15.7109375" style="118" customWidth="1"/>
    <col min="12566" max="12566" width="15.5703125" style="118" customWidth="1"/>
    <col min="12567" max="12567" width="16.28515625" style="118" customWidth="1"/>
    <col min="12568" max="12793" width="9.140625" style="118"/>
    <col min="12794" max="12794" width="8" style="118" customWidth="1"/>
    <col min="12795" max="12795" width="2.7109375" style="118" customWidth="1"/>
    <col min="12796" max="12796" width="4.28515625" style="118" customWidth="1"/>
    <col min="12797" max="12797" width="15.140625" style="118" customWidth="1"/>
    <col min="12798" max="12798" width="27.5703125" style="118" customWidth="1"/>
    <col min="12799" max="12799" width="1.7109375" style="118" customWidth="1"/>
    <col min="12800" max="12800" width="2.7109375" style="118" customWidth="1"/>
    <col min="12801" max="12801" width="3.7109375" style="118" customWidth="1"/>
    <col min="12802" max="12802" width="1.7109375" style="118" customWidth="1"/>
    <col min="12803" max="12804" width="3.7109375" style="118" customWidth="1"/>
    <col min="12805" max="12805" width="1.7109375" style="118" customWidth="1"/>
    <col min="12806" max="12806" width="2.7109375" style="118" customWidth="1"/>
    <col min="12807" max="12807" width="3.7109375" style="118" customWidth="1"/>
    <col min="12808" max="12808" width="1.7109375" style="118" customWidth="1"/>
    <col min="12809" max="12809" width="2.7109375" style="118" customWidth="1"/>
    <col min="12810" max="12810" width="8.28515625" style="118" customWidth="1"/>
    <col min="12811" max="12811" width="6.7109375" style="118" customWidth="1"/>
    <col min="12812" max="12812" width="17.140625" style="118" customWidth="1"/>
    <col min="12813" max="12813" width="16.140625" style="118" customWidth="1"/>
    <col min="12814" max="12814" width="5.28515625" style="118" customWidth="1"/>
    <col min="12815" max="12815" width="4.85546875" style="118" customWidth="1"/>
    <col min="12816" max="12816" width="10.140625" style="118" bestFit="1" customWidth="1"/>
    <col min="12817" max="12817" width="16.140625" style="118" customWidth="1"/>
    <col min="12818" max="12818" width="20" style="118" customWidth="1"/>
    <col min="12819" max="12819" width="12.42578125" style="118" customWidth="1"/>
    <col min="12820" max="12821" width="15.7109375" style="118" customWidth="1"/>
    <col min="12822" max="12822" width="15.5703125" style="118" customWidth="1"/>
    <col min="12823" max="12823" width="16.28515625" style="118" customWidth="1"/>
    <col min="12824" max="13049" width="9.140625" style="118"/>
    <col min="13050" max="13050" width="8" style="118" customWidth="1"/>
    <col min="13051" max="13051" width="2.7109375" style="118" customWidth="1"/>
    <col min="13052" max="13052" width="4.28515625" style="118" customWidth="1"/>
    <col min="13053" max="13053" width="15.140625" style="118" customWidth="1"/>
    <col min="13054" max="13054" width="27.5703125" style="118" customWidth="1"/>
    <col min="13055" max="13055" width="1.7109375" style="118" customWidth="1"/>
    <col min="13056" max="13056" width="2.7109375" style="118" customWidth="1"/>
    <col min="13057" max="13057" width="3.7109375" style="118" customWidth="1"/>
    <col min="13058" max="13058" width="1.7109375" style="118" customWidth="1"/>
    <col min="13059" max="13060" width="3.7109375" style="118" customWidth="1"/>
    <col min="13061" max="13061" width="1.7109375" style="118" customWidth="1"/>
    <col min="13062" max="13062" width="2.7109375" style="118" customWidth="1"/>
    <col min="13063" max="13063" width="3.7109375" style="118" customWidth="1"/>
    <col min="13064" max="13064" width="1.7109375" style="118" customWidth="1"/>
    <col min="13065" max="13065" width="2.7109375" style="118" customWidth="1"/>
    <col min="13066" max="13066" width="8.28515625" style="118" customWidth="1"/>
    <col min="13067" max="13067" width="6.7109375" style="118" customWidth="1"/>
    <col min="13068" max="13068" width="17.140625" style="118" customWidth="1"/>
    <col min="13069" max="13069" width="16.140625" style="118" customWidth="1"/>
    <col min="13070" max="13070" width="5.28515625" style="118" customWidth="1"/>
    <col min="13071" max="13071" width="4.85546875" style="118" customWidth="1"/>
    <col min="13072" max="13072" width="10.140625" style="118" bestFit="1" customWidth="1"/>
    <col min="13073" max="13073" width="16.140625" style="118" customWidth="1"/>
    <col min="13074" max="13074" width="20" style="118" customWidth="1"/>
    <col min="13075" max="13075" width="12.42578125" style="118" customWidth="1"/>
    <col min="13076" max="13077" width="15.7109375" style="118" customWidth="1"/>
    <col min="13078" max="13078" width="15.5703125" style="118" customWidth="1"/>
    <col min="13079" max="13079" width="16.28515625" style="118" customWidth="1"/>
    <col min="13080" max="13305" width="9.140625" style="118"/>
    <col min="13306" max="13306" width="8" style="118" customWidth="1"/>
    <col min="13307" max="13307" width="2.7109375" style="118" customWidth="1"/>
    <col min="13308" max="13308" width="4.28515625" style="118" customWidth="1"/>
    <col min="13309" max="13309" width="15.140625" style="118" customWidth="1"/>
    <col min="13310" max="13310" width="27.5703125" style="118" customWidth="1"/>
    <col min="13311" max="13311" width="1.7109375" style="118" customWidth="1"/>
    <col min="13312" max="13312" width="2.7109375" style="118" customWidth="1"/>
    <col min="13313" max="13313" width="3.7109375" style="118" customWidth="1"/>
    <col min="13314" max="13314" width="1.7109375" style="118" customWidth="1"/>
    <col min="13315" max="13316" width="3.7109375" style="118" customWidth="1"/>
    <col min="13317" max="13317" width="1.7109375" style="118" customWidth="1"/>
    <col min="13318" max="13318" width="2.7109375" style="118" customWidth="1"/>
    <col min="13319" max="13319" width="3.7109375" style="118" customWidth="1"/>
    <col min="13320" max="13320" width="1.7109375" style="118" customWidth="1"/>
    <col min="13321" max="13321" width="2.7109375" style="118" customWidth="1"/>
    <col min="13322" max="13322" width="8.28515625" style="118" customWidth="1"/>
    <col min="13323" max="13323" width="6.7109375" style="118" customWidth="1"/>
    <col min="13324" max="13324" width="17.140625" style="118" customWidth="1"/>
    <col min="13325" max="13325" width="16.140625" style="118" customWidth="1"/>
    <col min="13326" max="13326" width="5.28515625" style="118" customWidth="1"/>
    <col min="13327" max="13327" width="4.85546875" style="118" customWidth="1"/>
    <col min="13328" max="13328" width="10.140625" style="118" bestFit="1" customWidth="1"/>
    <col min="13329" max="13329" width="16.140625" style="118" customWidth="1"/>
    <col min="13330" max="13330" width="20" style="118" customWidth="1"/>
    <col min="13331" max="13331" width="12.42578125" style="118" customWidth="1"/>
    <col min="13332" max="13333" width="15.7109375" style="118" customWidth="1"/>
    <col min="13334" max="13334" width="15.5703125" style="118" customWidth="1"/>
    <col min="13335" max="13335" width="16.28515625" style="118" customWidth="1"/>
    <col min="13336" max="13561" width="9.140625" style="118"/>
    <col min="13562" max="13562" width="8" style="118" customWidth="1"/>
    <col min="13563" max="13563" width="2.7109375" style="118" customWidth="1"/>
    <col min="13564" max="13564" width="4.28515625" style="118" customWidth="1"/>
    <col min="13565" max="13565" width="15.140625" style="118" customWidth="1"/>
    <col min="13566" max="13566" width="27.5703125" style="118" customWidth="1"/>
    <col min="13567" max="13567" width="1.7109375" style="118" customWidth="1"/>
    <col min="13568" max="13568" width="2.7109375" style="118" customWidth="1"/>
    <col min="13569" max="13569" width="3.7109375" style="118" customWidth="1"/>
    <col min="13570" max="13570" width="1.7109375" style="118" customWidth="1"/>
    <col min="13571" max="13572" width="3.7109375" style="118" customWidth="1"/>
    <col min="13573" max="13573" width="1.7109375" style="118" customWidth="1"/>
    <col min="13574" max="13574" width="2.7109375" style="118" customWidth="1"/>
    <col min="13575" max="13575" width="3.7109375" style="118" customWidth="1"/>
    <col min="13576" max="13576" width="1.7109375" style="118" customWidth="1"/>
    <col min="13577" max="13577" width="2.7109375" style="118" customWidth="1"/>
    <col min="13578" max="13578" width="8.28515625" style="118" customWidth="1"/>
    <col min="13579" max="13579" width="6.7109375" style="118" customWidth="1"/>
    <col min="13580" max="13580" width="17.140625" style="118" customWidth="1"/>
    <col min="13581" max="13581" width="16.140625" style="118" customWidth="1"/>
    <col min="13582" max="13582" width="5.28515625" style="118" customWidth="1"/>
    <col min="13583" max="13583" width="4.85546875" style="118" customWidth="1"/>
    <col min="13584" max="13584" width="10.140625" style="118" bestFit="1" customWidth="1"/>
    <col min="13585" max="13585" width="16.140625" style="118" customWidth="1"/>
    <col min="13586" max="13586" width="20" style="118" customWidth="1"/>
    <col min="13587" max="13587" width="12.42578125" style="118" customWidth="1"/>
    <col min="13588" max="13589" width="15.7109375" style="118" customWidth="1"/>
    <col min="13590" max="13590" width="15.5703125" style="118" customWidth="1"/>
    <col min="13591" max="13591" width="16.28515625" style="118" customWidth="1"/>
    <col min="13592" max="13817" width="9.140625" style="118"/>
    <col min="13818" max="13818" width="8" style="118" customWidth="1"/>
    <col min="13819" max="13819" width="2.7109375" style="118" customWidth="1"/>
    <col min="13820" max="13820" width="4.28515625" style="118" customWidth="1"/>
    <col min="13821" max="13821" width="15.140625" style="118" customWidth="1"/>
    <col min="13822" max="13822" width="27.5703125" style="118" customWidth="1"/>
    <col min="13823" max="13823" width="1.7109375" style="118" customWidth="1"/>
    <col min="13824" max="13824" width="2.7109375" style="118" customWidth="1"/>
    <col min="13825" max="13825" width="3.7109375" style="118" customWidth="1"/>
    <col min="13826" max="13826" width="1.7109375" style="118" customWidth="1"/>
    <col min="13827" max="13828" width="3.7109375" style="118" customWidth="1"/>
    <col min="13829" max="13829" width="1.7109375" style="118" customWidth="1"/>
    <col min="13830" max="13830" width="2.7109375" style="118" customWidth="1"/>
    <col min="13831" max="13831" width="3.7109375" style="118" customWidth="1"/>
    <col min="13832" max="13832" width="1.7109375" style="118" customWidth="1"/>
    <col min="13833" max="13833" width="2.7109375" style="118" customWidth="1"/>
    <col min="13834" max="13834" width="8.28515625" style="118" customWidth="1"/>
    <col min="13835" max="13835" width="6.7109375" style="118" customWidth="1"/>
    <col min="13836" max="13836" width="17.140625" style="118" customWidth="1"/>
    <col min="13837" max="13837" width="16.140625" style="118" customWidth="1"/>
    <col min="13838" max="13838" width="5.28515625" style="118" customWidth="1"/>
    <col min="13839" max="13839" width="4.85546875" style="118" customWidth="1"/>
    <col min="13840" max="13840" width="10.140625" style="118" bestFit="1" customWidth="1"/>
    <col min="13841" max="13841" width="16.140625" style="118" customWidth="1"/>
    <col min="13842" max="13842" width="20" style="118" customWidth="1"/>
    <col min="13843" max="13843" width="12.42578125" style="118" customWidth="1"/>
    <col min="13844" max="13845" width="15.7109375" style="118" customWidth="1"/>
    <col min="13846" max="13846" width="15.5703125" style="118" customWidth="1"/>
    <col min="13847" max="13847" width="16.28515625" style="118" customWidth="1"/>
    <col min="13848" max="14073" width="9.140625" style="118"/>
    <col min="14074" max="14074" width="8" style="118" customWidth="1"/>
    <col min="14075" max="14075" width="2.7109375" style="118" customWidth="1"/>
    <col min="14076" max="14076" width="4.28515625" style="118" customWidth="1"/>
    <col min="14077" max="14077" width="15.140625" style="118" customWidth="1"/>
    <col min="14078" max="14078" width="27.5703125" style="118" customWidth="1"/>
    <col min="14079" max="14079" width="1.7109375" style="118" customWidth="1"/>
    <col min="14080" max="14080" width="2.7109375" style="118" customWidth="1"/>
    <col min="14081" max="14081" width="3.7109375" style="118" customWidth="1"/>
    <col min="14082" max="14082" width="1.7109375" style="118" customWidth="1"/>
    <col min="14083" max="14084" width="3.7109375" style="118" customWidth="1"/>
    <col min="14085" max="14085" width="1.7109375" style="118" customWidth="1"/>
    <col min="14086" max="14086" width="2.7109375" style="118" customWidth="1"/>
    <col min="14087" max="14087" width="3.7109375" style="118" customWidth="1"/>
    <col min="14088" max="14088" width="1.7109375" style="118" customWidth="1"/>
    <col min="14089" max="14089" width="2.7109375" style="118" customWidth="1"/>
    <col min="14090" max="14090" width="8.28515625" style="118" customWidth="1"/>
    <col min="14091" max="14091" width="6.7109375" style="118" customWidth="1"/>
    <col min="14092" max="14092" width="17.140625" style="118" customWidth="1"/>
    <col min="14093" max="14093" width="16.140625" style="118" customWidth="1"/>
    <col min="14094" max="14094" width="5.28515625" style="118" customWidth="1"/>
    <col min="14095" max="14095" width="4.85546875" style="118" customWidth="1"/>
    <col min="14096" max="14096" width="10.140625" style="118" bestFit="1" customWidth="1"/>
    <col min="14097" max="14097" width="16.140625" style="118" customWidth="1"/>
    <col min="14098" max="14098" width="20" style="118" customWidth="1"/>
    <col min="14099" max="14099" width="12.42578125" style="118" customWidth="1"/>
    <col min="14100" max="14101" width="15.7109375" style="118" customWidth="1"/>
    <col min="14102" max="14102" width="15.5703125" style="118" customWidth="1"/>
    <col min="14103" max="14103" width="16.28515625" style="118" customWidth="1"/>
    <col min="14104" max="14329" width="9.140625" style="118"/>
    <col min="14330" max="14330" width="8" style="118" customWidth="1"/>
    <col min="14331" max="14331" width="2.7109375" style="118" customWidth="1"/>
    <col min="14332" max="14332" width="4.28515625" style="118" customWidth="1"/>
    <col min="14333" max="14333" width="15.140625" style="118" customWidth="1"/>
    <col min="14334" max="14334" width="27.5703125" style="118" customWidth="1"/>
    <col min="14335" max="14335" width="1.7109375" style="118" customWidth="1"/>
    <col min="14336" max="14336" width="2.7109375" style="118" customWidth="1"/>
    <col min="14337" max="14337" width="3.7109375" style="118" customWidth="1"/>
    <col min="14338" max="14338" width="1.7109375" style="118" customWidth="1"/>
    <col min="14339" max="14340" width="3.7109375" style="118" customWidth="1"/>
    <col min="14341" max="14341" width="1.7109375" style="118" customWidth="1"/>
    <col min="14342" max="14342" width="2.7109375" style="118" customWidth="1"/>
    <col min="14343" max="14343" width="3.7109375" style="118" customWidth="1"/>
    <col min="14344" max="14344" width="1.7109375" style="118" customWidth="1"/>
    <col min="14345" max="14345" width="2.7109375" style="118" customWidth="1"/>
    <col min="14346" max="14346" width="8.28515625" style="118" customWidth="1"/>
    <col min="14347" max="14347" width="6.7109375" style="118" customWidth="1"/>
    <col min="14348" max="14348" width="17.140625" style="118" customWidth="1"/>
    <col min="14349" max="14349" width="16.140625" style="118" customWidth="1"/>
    <col min="14350" max="14350" width="5.28515625" style="118" customWidth="1"/>
    <col min="14351" max="14351" width="4.85546875" style="118" customWidth="1"/>
    <col min="14352" max="14352" width="10.140625" style="118" bestFit="1" customWidth="1"/>
    <col min="14353" max="14353" width="16.140625" style="118" customWidth="1"/>
    <col min="14354" max="14354" width="20" style="118" customWidth="1"/>
    <col min="14355" max="14355" width="12.42578125" style="118" customWidth="1"/>
    <col min="14356" max="14357" width="15.7109375" style="118" customWidth="1"/>
    <col min="14358" max="14358" width="15.5703125" style="118" customWidth="1"/>
    <col min="14359" max="14359" width="16.28515625" style="118" customWidth="1"/>
    <col min="14360" max="14585" width="9.140625" style="118"/>
    <col min="14586" max="14586" width="8" style="118" customWidth="1"/>
    <col min="14587" max="14587" width="2.7109375" style="118" customWidth="1"/>
    <col min="14588" max="14588" width="4.28515625" style="118" customWidth="1"/>
    <col min="14589" max="14589" width="15.140625" style="118" customWidth="1"/>
    <col min="14590" max="14590" width="27.5703125" style="118" customWidth="1"/>
    <col min="14591" max="14591" width="1.7109375" style="118" customWidth="1"/>
    <col min="14592" max="14592" width="2.7109375" style="118" customWidth="1"/>
    <col min="14593" max="14593" width="3.7109375" style="118" customWidth="1"/>
    <col min="14594" max="14594" width="1.7109375" style="118" customWidth="1"/>
    <col min="14595" max="14596" width="3.7109375" style="118" customWidth="1"/>
    <col min="14597" max="14597" width="1.7109375" style="118" customWidth="1"/>
    <col min="14598" max="14598" width="2.7109375" style="118" customWidth="1"/>
    <col min="14599" max="14599" width="3.7109375" style="118" customWidth="1"/>
    <col min="14600" max="14600" width="1.7109375" style="118" customWidth="1"/>
    <col min="14601" max="14601" width="2.7109375" style="118" customWidth="1"/>
    <col min="14602" max="14602" width="8.28515625" style="118" customWidth="1"/>
    <col min="14603" max="14603" width="6.7109375" style="118" customWidth="1"/>
    <col min="14604" max="14604" width="17.140625" style="118" customWidth="1"/>
    <col min="14605" max="14605" width="16.140625" style="118" customWidth="1"/>
    <col min="14606" max="14606" width="5.28515625" style="118" customWidth="1"/>
    <col min="14607" max="14607" width="4.85546875" style="118" customWidth="1"/>
    <col min="14608" max="14608" width="10.140625" style="118" bestFit="1" customWidth="1"/>
    <col min="14609" max="14609" width="16.140625" style="118" customWidth="1"/>
    <col min="14610" max="14610" width="20" style="118" customWidth="1"/>
    <col min="14611" max="14611" width="12.42578125" style="118" customWidth="1"/>
    <col min="14612" max="14613" width="15.7109375" style="118" customWidth="1"/>
    <col min="14614" max="14614" width="15.5703125" style="118" customWidth="1"/>
    <col min="14615" max="14615" width="16.28515625" style="118" customWidth="1"/>
    <col min="14616" max="14841" width="9.140625" style="118"/>
    <col min="14842" max="14842" width="8" style="118" customWidth="1"/>
    <col min="14843" max="14843" width="2.7109375" style="118" customWidth="1"/>
    <col min="14844" max="14844" width="4.28515625" style="118" customWidth="1"/>
    <col min="14845" max="14845" width="15.140625" style="118" customWidth="1"/>
    <col min="14846" max="14846" width="27.5703125" style="118" customWidth="1"/>
    <col min="14847" max="14847" width="1.7109375" style="118" customWidth="1"/>
    <col min="14848" max="14848" width="2.7109375" style="118" customWidth="1"/>
    <col min="14849" max="14849" width="3.7109375" style="118" customWidth="1"/>
    <col min="14850" max="14850" width="1.7109375" style="118" customWidth="1"/>
    <col min="14851" max="14852" width="3.7109375" style="118" customWidth="1"/>
    <col min="14853" max="14853" width="1.7109375" style="118" customWidth="1"/>
    <col min="14854" max="14854" width="2.7109375" style="118" customWidth="1"/>
    <col min="14855" max="14855" width="3.7109375" style="118" customWidth="1"/>
    <col min="14856" max="14856" width="1.7109375" style="118" customWidth="1"/>
    <col min="14857" max="14857" width="2.7109375" style="118" customWidth="1"/>
    <col min="14858" max="14858" width="8.28515625" style="118" customWidth="1"/>
    <col min="14859" max="14859" width="6.7109375" style="118" customWidth="1"/>
    <col min="14860" max="14860" width="17.140625" style="118" customWidth="1"/>
    <col min="14861" max="14861" width="16.140625" style="118" customWidth="1"/>
    <col min="14862" max="14862" width="5.28515625" style="118" customWidth="1"/>
    <col min="14863" max="14863" width="4.85546875" style="118" customWidth="1"/>
    <col min="14864" max="14864" width="10.140625" style="118" bestFit="1" customWidth="1"/>
    <col min="14865" max="14865" width="16.140625" style="118" customWidth="1"/>
    <col min="14866" max="14866" width="20" style="118" customWidth="1"/>
    <col min="14867" max="14867" width="12.42578125" style="118" customWidth="1"/>
    <col min="14868" max="14869" width="15.7109375" style="118" customWidth="1"/>
    <col min="14870" max="14870" width="15.5703125" style="118" customWidth="1"/>
    <col min="14871" max="14871" width="16.28515625" style="118" customWidth="1"/>
    <col min="14872" max="15097" width="9.140625" style="118"/>
    <col min="15098" max="15098" width="8" style="118" customWidth="1"/>
    <col min="15099" max="15099" width="2.7109375" style="118" customWidth="1"/>
    <col min="15100" max="15100" width="4.28515625" style="118" customWidth="1"/>
    <col min="15101" max="15101" width="15.140625" style="118" customWidth="1"/>
    <col min="15102" max="15102" width="27.5703125" style="118" customWidth="1"/>
    <col min="15103" max="15103" width="1.7109375" style="118" customWidth="1"/>
    <col min="15104" max="15104" width="2.7109375" style="118" customWidth="1"/>
    <col min="15105" max="15105" width="3.7109375" style="118" customWidth="1"/>
    <col min="15106" max="15106" width="1.7109375" style="118" customWidth="1"/>
    <col min="15107" max="15108" width="3.7109375" style="118" customWidth="1"/>
    <col min="15109" max="15109" width="1.7109375" style="118" customWidth="1"/>
    <col min="15110" max="15110" width="2.7109375" style="118" customWidth="1"/>
    <col min="15111" max="15111" width="3.7109375" style="118" customWidth="1"/>
    <col min="15112" max="15112" width="1.7109375" style="118" customWidth="1"/>
    <col min="15113" max="15113" width="2.7109375" style="118" customWidth="1"/>
    <col min="15114" max="15114" width="8.28515625" style="118" customWidth="1"/>
    <col min="15115" max="15115" width="6.7109375" style="118" customWidth="1"/>
    <col min="15116" max="15116" width="17.140625" style="118" customWidth="1"/>
    <col min="15117" max="15117" width="16.140625" style="118" customWidth="1"/>
    <col min="15118" max="15118" width="5.28515625" style="118" customWidth="1"/>
    <col min="15119" max="15119" width="4.85546875" style="118" customWidth="1"/>
    <col min="15120" max="15120" width="10.140625" style="118" bestFit="1" customWidth="1"/>
    <col min="15121" max="15121" width="16.140625" style="118" customWidth="1"/>
    <col min="15122" max="15122" width="20" style="118" customWidth="1"/>
    <col min="15123" max="15123" width="12.42578125" style="118" customWidth="1"/>
    <col min="15124" max="15125" width="15.7109375" style="118" customWidth="1"/>
    <col min="15126" max="15126" width="15.5703125" style="118" customWidth="1"/>
    <col min="15127" max="15127" width="16.28515625" style="118" customWidth="1"/>
    <col min="15128" max="15353" width="9.140625" style="118"/>
    <col min="15354" max="15354" width="8" style="118" customWidth="1"/>
    <col min="15355" max="15355" width="2.7109375" style="118" customWidth="1"/>
    <col min="15356" max="15356" width="4.28515625" style="118" customWidth="1"/>
    <col min="15357" max="15357" width="15.140625" style="118" customWidth="1"/>
    <col min="15358" max="15358" width="27.5703125" style="118" customWidth="1"/>
    <col min="15359" max="15359" width="1.7109375" style="118" customWidth="1"/>
    <col min="15360" max="15360" width="2.7109375" style="118" customWidth="1"/>
    <col min="15361" max="15361" width="3.7109375" style="118" customWidth="1"/>
    <col min="15362" max="15362" width="1.7109375" style="118" customWidth="1"/>
    <col min="15363" max="15364" width="3.7109375" style="118" customWidth="1"/>
    <col min="15365" max="15365" width="1.7109375" style="118" customWidth="1"/>
    <col min="15366" max="15366" width="2.7109375" style="118" customWidth="1"/>
    <col min="15367" max="15367" width="3.7109375" style="118" customWidth="1"/>
    <col min="15368" max="15368" width="1.7109375" style="118" customWidth="1"/>
    <col min="15369" max="15369" width="2.7109375" style="118" customWidth="1"/>
    <col min="15370" max="15370" width="8.28515625" style="118" customWidth="1"/>
    <col min="15371" max="15371" width="6.7109375" style="118" customWidth="1"/>
    <col min="15372" max="15372" width="17.140625" style="118" customWidth="1"/>
    <col min="15373" max="15373" width="16.140625" style="118" customWidth="1"/>
    <col min="15374" max="15374" width="5.28515625" style="118" customWidth="1"/>
    <col min="15375" max="15375" width="4.85546875" style="118" customWidth="1"/>
    <col min="15376" max="15376" width="10.140625" style="118" bestFit="1" customWidth="1"/>
    <col min="15377" max="15377" width="16.140625" style="118" customWidth="1"/>
    <col min="15378" max="15378" width="20" style="118" customWidth="1"/>
    <col min="15379" max="15379" width="12.42578125" style="118" customWidth="1"/>
    <col min="15380" max="15381" width="15.7109375" style="118" customWidth="1"/>
    <col min="15382" max="15382" width="15.5703125" style="118" customWidth="1"/>
    <col min="15383" max="15383" width="16.28515625" style="118" customWidth="1"/>
    <col min="15384" max="15609" width="9.140625" style="118"/>
    <col min="15610" max="15610" width="8" style="118" customWidth="1"/>
    <col min="15611" max="15611" width="2.7109375" style="118" customWidth="1"/>
    <col min="15612" max="15612" width="4.28515625" style="118" customWidth="1"/>
    <col min="15613" max="15613" width="15.140625" style="118" customWidth="1"/>
    <col min="15614" max="15614" width="27.5703125" style="118" customWidth="1"/>
    <col min="15615" max="15615" width="1.7109375" style="118" customWidth="1"/>
    <col min="15616" max="15616" width="2.7109375" style="118" customWidth="1"/>
    <col min="15617" max="15617" width="3.7109375" style="118" customWidth="1"/>
    <col min="15618" max="15618" width="1.7109375" style="118" customWidth="1"/>
    <col min="15619" max="15620" width="3.7109375" style="118" customWidth="1"/>
    <col min="15621" max="15621" width="1.7109375" style="118" customWidth="1"/>
    <col min="15622" max="15622" width="2.7109375" style="118" customWidth="1"/>
    <col min="15623" max="15623" width="3.7109375" style="118" customWidth="1"/>
    <col min="15624" max="15624" width="1.7109375" style="118" customWidth="1"/>
    <col min="15625" max="15625" width="2.7109375" style="118" customWidth="1"/>
    <col min="15626" max="15626" width="8.28515625" style="118" customWidth="1"/>
    <col min="15627" max="15627" width="6.7109375" style="118" customWidth="1"/>
    <col min="15628" max="15628" width="17.140625" style="118" customWidth="1"/>
    <col min="15629" max="15629" width="16.140625" style="118" customWidth="1"/>
    <col min="15630" max="15630" width="5.28515625" style="118" customWidth="1"/>
    <col min="15631" max="15631" width="4.85546875" style="118" customWidth="1"/>
    <col min="15632" max="15632" width="10.140625" style="118" bestFit="1" customWidth="1"/>
    <col min="15633" max="15633" width="16.140625" style="118" customWidth="1"/>
    <col min="15634" max="15634" width="20" style="118" customWidth="1"/>
    <col min="15635" max="15635" width="12.42578125" style="118" customWidth="1"/>
    <col min="15636" max="15637" width="15.7109375" style="118" customWidth="1"/>
    <col min="15638" max="15638" width="15.5703125" style="118" customWidth="1"/>
    <col min="15639" max="15639" width="16.28515625" style="118" customWidth="1"/>
    <col min="15640" max="15865" width="9.140625" style="118"/>
    <col min="15866" max="15866" width="8" style="118" customWidth="1"/>
    <col min="15867" max="15867" width="2.7109375" style="118" customWidth="1"/>
    <col min="15868" max="15868" width="4.28515625" style="118" customWidth="1"/>
    <col min="15869" max="15869" width="15.140625" style="118" customWidth="1"/>
    <col min="15870" max="15870" width="27.5703125" style="118" customWidth="1"/>
    <col min="15871" max="15871" width="1.7109375" style="118" customWidth="1"/>
    <col min="15872" max="15872" width="2.7109375" style="118" customWidth="1"/>
    <col min="15873" max="15873" width="3.7109375" style="118" customWidth="1"/>
    <col min="15874" max="15874" width="1.7109375" style="118" customWidth="1"/>
    <col min="15875" max="15876" width="3.7109375" style="118" customWidth="1"/>
    <col min="15877" max="15877" width="1.7109375" style="118" customWidth="1"/>
    <col min="15878" max="15878" width="2.7109375" style="118" customWidth="1"/>
    <col min="15879" max="15879" width="3.7109375" style="118" customWidth="1"/>
    <col min="15880" max="15880" width="1.7109375" style="118" customWidth="1"/>
    <col min="15881" max="15881" width="2.7109375" style="118" customWidth="1"/>
    <col min="15882" max="15882" width="8.28515625" style="118" customWidth="1"/>
    <col min="15883" max="15883" width="6.7109375" style="118" customWidth="1"/>
    <col min="15884" max="15884" width="17.140625" style="118" customWidth="1"/>
    <col min="15885" max="15885" width="16.140625" style="118" customWidth="1"/>
    <col min="15886" max="15886" width="5.28515625" style="118" customWidth="1"/>
    <col min="15887" max="15887" width="4.85546875" style="118" customWidth="1"/>
    <col min="15888" max="15888" width="10.140625" style="118" bestFit="1" customWidth="1"/>
    <col min="15889" max="15889" width="16.140625" style="118" customWidth="1"/>
    <col min="15890" max="15890" width="20" style="118" customWidth="1"/>
    <col min="15891" max="15891" width="12.42578125" style="118" customWidth="1"/>
    <col min="15892" max="15893" width="15.7109375" style="118" customWidth="1"/>
    <col min="15894" max="15894" width="15.5703125" style="118" customWidth="1"/>
    <col min="15895" max="15895" width="16.28515625" style="118" customWidth="1"/>
    <col min="15896" max="16121" width="9.140625" style="118"/>
    <col min="16122" max="16122" width="8" style="118" customWidth="1"/>
    <col min="16123" max="16123" width="2.7109375" style="118" customWidth="1"/>
    <col min="16124" max="16124" width="4.28515625" style="118" customWidth="1"/>
    <col min="16125" max="16125" width="15.140625" style="118" customWidth="1"/>
    <col min="16126" max="16126" width="27.5703125" style="118" customWidth="1"/>
    <col min="16127" max="16127" width="1.7109375" style="118" customWidth="1"/>
    <col min="16128" max="16128" width="2.7109375" style="118" customWidth="1"/>
    <col min="16129" max="16129" width="3.7109375" style="118" customWidth="1"/>
    <col min="16130" max="16130" width="1.7109375" style="118" customWidth="1"/>
    <col min="16131" max="16132" width="3.7109375" style="118" customWidth="1"/>
    <col min="16133" max="16133" width="1.7109375" style="118" customWidth="1"/>
    <col min="16134" max="16134" width="2.7109375" style="118" customWidth="1"/>
    <col min="16135" max="16135" width="3.7109375" style="118" customWidth="1"/>
    <col min="16136" max="16136" width="1.7109375" style="118" customWidth="1"/>
    <col min="16137" max="16137" width="2.7109375" style="118" customWidth="1"/>
    <col min="16138" max="16138" width="8.28515625" style="118" customWidth="1"/>
    <col min="16139" max="16139" width="6.7109375" style="118" customWidth="1"/>
    <col min="16140" max="16140" width="17.140625" style="118" customWidth="1"/>
    <col min="16141" max="16141" width="16.140625" style="118" customWidth="1"/>
    <col min="16142" max="16142" width="5.28515625" style="118" customWidth="1"/>
    <col min="16143" max="16143" width="4.85546875" style="118" customWidth="1"/>
    <col min="16144" max="16144" width="10.140625" style="118" bestFit="1" customWidth="1"/>
    <col min="16145" max="16145" width="16.140625" style="118" customWidth="1"/>
    <col min="16146" max="16146" width="20" style="118" customWidth="1"/>
    <col min="16147" max="16147" width="12.42578125" style="118" customWidth="1"/>
    <col min="16148" max="16149" width="15.7109375" style="118" customWidth="1"/>
    <col min="16150" max="16150" width="15.5703125" style="118" customWidth="1"/>
    <col min="16151" max="16151" width="16.28515625" style="118" customWidth="1"/>
    <col min="16152" max="16384" width="9.140625" style="118"/>
  </cols>
  <sheetData>
    <row r="1" spans="1:22" ht="15" customHeight="1" x14ac:dyDescent="0.25">
      <c r="A1" s="1119" t="s">
        <v>318</v>
      </c>
      <c r="B1" s="1119"/>
      <c r="C1" s="1119"/>
      <c r="D1" s="1119"/>
      <c r="E1" s="1119"/>
      <c r="F1" s="1119"/>
      <c r="G1" s="1119"/>
      <c r="H1" s="1119"/>
      <c r="I1" s="1119"/>
      <c r="J1" s="1119"/>
      <c r="K1" s="1119"/>
      <c r="L1" s="1119"/>
      <c r="M1" s="1119"/>
      <c r="N1" s="1119"/>
      <c r="O1" s="1119"/>
      <c r="P1" s="1119"/>
      <c r="Q1" s="1119"/>
      <c r="R1" s="1119"/>
      <c r="S1" s="1119"/>
      <c r="T1" s="1119"/>
      <c r="U1" s="1119"/>
      <c r="V1" s="1119"/>
    </row>
    <row r="2" spans="1:22" ht="15" customHeight="1" x14ac:dyDescent="0.25">
      <c r="A2" s="425"/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294"/>
      <c r="R2" s="425"/>
      <c r="S2" s="425"/>
      <c r="T2" s="425"/>
      <c r="U2" s="425"/>
      <c r="V2" s="425"/>
    </row>
    <row r="3" spans="1:22" ht="15" customHeight="1" x14ac:dyDescent="0.25">
      <c r="A3" s="118" t="s">
        <v>294</v>
      </c>
      <c r="B3" s="119"/>
      <c r="C3" s="119"/>
      <c r="D3" s="118" t="s">
        <v>4</v>
      </c>
      <c r="E3" s="329"/>
      <c r="Q3" s="148"/>
      <c r="R3" s="120"/>
      <c r="S3" s="119"/>
      <c r="T3" s="119"/>
    </row>
    <row r="4" spans="1:22" ht="15" customHeight="1" x14ac:dyDescent="0.25">
      <c r="A4" s="118" t="s">
        <v>295</v>
      </c>
      <c r="B4" s="119"/>
      <c r="C4" s="119"/>
      <c r="D4" s="118" t="s">
        <v>4</v>
      </c>
      <c r="E4" s="329"/>
      <c r="Q4" s="148"/>
      <c r="R4" s="120"/>
      <c r="S4" s="119"/>
      <c r="T4" s="119"/>
    </row>
    <row r="5" spans="1:22" ht="15" customHeight="1" x14ac:dyDescent="0.25">
      <c r="A5" s="118" t="s">
        <v>296</v>
      </c>
      <c r="D5" s="118" t="s">
        <v>4</v>
      </c>
      <c r="E5" s="330"/>
      <c r="Q5" s="295"/>
      <c r="R5" s="296"/>
      <c r="S5" s="296"/>
      <c r="T5" s="296"/>
      <c r="U5" s="296"/>
      <c r="V5" s="296"/>
    </row>
    <row r="6" spans="1:22" ht="15" customHeight="1" thickBot="1" x14ac:dyDescent="0.3"/>
    <row r="7" spans="1:22" ht="30" customHeight="1" x14ac:dyDescent="0.25">
      <c r="A7" s="1120" t="s">
        <v>297</v>
      </c>
      <c r="B7" s="1122" t="s">
        <v>298</v>
      </c>
      <c r="C7" s="1123"/>
      <c r="D7" s="1123"/>
      <c r="E7" s="1123"/>
      <c r="F7" s="1123"/>
      <c r="G7" s="1123"/>
      <c r="H7" s="1123"/>
      <c r="I7" s="1123"/>
      <c r="J7" s="1123"/>
      <c r="K7" s="1123"/>
      <c r="L7" s="1123"/>
      <c r="M7" s="1123"/>
      <c r="N7" s="1123"/>
      <c r="O7" s="1123"/>
      <c r="P7" s="1124"/>
      <c r="Q7" s="1125" t="s">
        <v>319</v>
      </c>
      <c r="R7" s="1126"/>
      <c r="S7" s="1126"/>
      <c r="T7" s="1127"/>
      <c r="U7" s="1128" t="s">
        <v>320</v>
      </c>
      <c r="V7" s="1130" t="s">
        <v>299</v>
      </c>
    </row>
    <row r="8" spans="1:22" ht="30" customHeight="1" x14ac:dyDescent="0.25">
      <c r="A8" s="1121"/>
      <c r="B8" s="1132" t="s">
        <v>300</v>
      </c>
      <c r="C8" s="1133"/>
      <c r="D8" s="1133"/>
      <c r="E8" s="1133"/>
      <c r="F8" s="1133"/>
      <c r="G8" s="1133"/>
      <c r="H8" s="1133"/>
      <c r="I8" s="1133"/>
      <c r="J8" s="1133"/>
      <c r="K8" s="1133"/>
      <c r="L8" s="1133"/>
      <c r="M8" s="1133"/>
      <c r="N8" s="1133"/>
      <c r="O8" s="1133"/>
      <c r="P8" s="1134"/>
      <c r="Q8" s="150" t="s">
        <v>301</v>
      </c>
      <c r="R8" s="121" t="s">
        <v>302</v>
      </c>
      <c r="S8" s="121" t="s">
        <v>303</v>
      </c>
      <c r="T8" s="424" t="s">
        <v>304</v>
      </c>
      <c r="U8" s="1129"/>
      <c r="V8" s="1131"/>
    </row>
    <row r="9" spans="1:22" ht="15" customHeight="1" x14ac:dyDescent="0.25">
      <c r="A9" s="309">
        <v>1</v>
      </c>
      <c r="B9" s="1112">
        <v>2</v>
      </c>
      <c r="C9" s="1113"/>
      <c r="D9" s="1113"/>
      <c r="E9" s="1113"/>
      <c r="F9" s="1113"/>
      <c r="G9" s="1113"/>
      <c r="H9" s="1113"/>
      <c r="I9" s="1113"/>
      <c r="J9" s="1113"/>
      <c r="K9" s="1113"/>
      <c r="L9" s="1113"/>
      <c r="M9" s="1113"/>
      <c r="N9" s="1113"/>
      <c r="O9" s="1113"/>
      <c r="P9" s="1114"/>
      <c r="Q9" s="150">
        <v>3</v>
      </c>
      <c r="R9" s="121">
        <v>4</v>
      </c>
      <c r="S9" s="121">
        <v>5</v>
      </c>
      <c r="T9" s="424">
        <v>6</v>
      </c>
      <c r="U9" s="121">
        <v>7</v>
      </c>
      <c r="V9" s="310">
        <v>8</v>
      </c>
    </row>
    <row r="10" spans="1:22" ht="6.95" customHeight="1" x14ac:dyDescent="0.25">
      <c r="A10" s="311"/>
      <c r="B10" s="123"/>
      <c r="C10" s="123"/>
      <c r="D10" s="123"/>
      <c r="E10" s="123"/>
      <c r="F10" s="123"/>
      <c r="G10" s="123"/>
      <c r="H10" s="123"/>
      <c r="I10" s="124"/>
      <c r="J10" s="123"/>
      <c r="K10" s="123"/>
      <c r="L10" s="124"/>
      <c r="M10" s="123"/>
      <c r="N10" s="123"/>
      <c r="O10" s="123"/>
      <c r="P10" s="123"/>
      <c r="Q10" s="151"/>
      <c r="R10" s="122"/>
      <c r="S10" s="125"/>
      <c r="T10" s="126"/>
      <c r="U10" s="127"/>
      <c r="V10" s="223"/>
    </row>
    <row r="11" spans="1:22" ht="26.25" customHeight="1" x14ac:dyDescent="0.25">
      <c r="A11" s="304"/>
      <c r="B11" s="1115" t="s">
        <v>688</v>
      </c>
      <c r="C11" s="1116"/>
      <c r="D11" s="1116"/>
      <c r="E11" s="1116"/>
      <c r="F11" s="41"/>
      <c r="G11" s="41"/>
      <c r="H11" s="41"/>
      <c r="I11" s="129"/>
      <c r="J11" s="41"/>
      <c r="K11" s="41"/>
      <c r="L11" s="129"/>
      <c r="M11" s="41"/>
      <c r="N11" s="41"/>
      <c r="O11" s="41"/>
      <c r="P11" s="41"/>
      <c r="Q11" s="1117">
        <f>T13+T89+T94</f>
        <v>3515606000</v>
      </c>
      <c r="R11" s="1117"/>
      <c r="S11" s="1117"/>
      <c r="T11" s="1118"/>
      <c r="U11" s="127"/>
      <c r="V11" s="223"/>
    </row>
    <row r="12" spans="1:22" ht="6.95" customHeight="1" x14ac:dyDescent="0.25">
      <c r="A12" s="304"/>
      <c r="B12" s="41"/>
      <c r="C12" s="41"/>
      <c r="D12" s="41"/>
      <c r="E12" s="41"/>
      <c r="F12" s="41"/>
      <c r="G12" s="41"/>
      <c r="H12" s="41"/>
      <c r="I12" s="129"/>
      <c r="J12" s="41"/>
      <c r="K12" s="41"/>
      <c r="L12" s="129"/>
      <c r="M12" s="41"/>
      <c r="N12" s="41"/>
      <c r="O12" s="41"/>
      <c r="P12" s="41"/>
      <c r="Q12" s="152"/>
      <c r="R12" s="130"/>
      <c r="S12" s="131"/>
      <c r="T12" s="132"/>
      <c r="U12" s="127"/>
      <c r="V12" s="223"/>
    </row>
    <row r="13" spans="1:22" ht="15" customHeight="1" x14ac:dyDescent="0.2">
      <c r="A13" s="304" t="s">
        <v>20</v>
      </c>
      <c r="B13" s="41"/>
      <c r="C13" s="293" t="s">
        <v>689</v>
      </c>
      <c r="D13" s="41"/>
      <c r="E13" s="41"/>
      <c r="F13" s="41"/>
      <c r="G13" s="41"/>
      <c r="H13" s="41"/>
      <c r="I13" s="129"/>
      <c r="J13" s="41"/>
      <c r="K13" s="41"/>
      <c r="L13" s="129"/>
      <c r="M13" s="41"/>
      <c r="N13" s="41"/>
      <c r="O13" s="41"/>
      <c r="P13" s="41"/>
      <c r="Q13" s="41"/>
      <c r="R13" s="462"/>
      <c r="S13" s="462"/>
      <c r="T13" s="463">
        <f>T15+T32+T44+T61+T68+T76</f>
        <v>3515606000</v>
      </c>
      <c r="U13" s="127"/>
      <c r="V13" s="223"/>
    </row>
    <row r="14" spans="1:22" ht="6.95" customHeight="1" x14ac:dyDescent="0.25">
      <c r="A14" s="304"/>
      <c r="B14" s="41"/>
      <c r="C14" s="128"/>
      <c r="D14" s="41"/>
      <c r="E14" s="41"/>
      <c r="F14" s="41"/>
      <c r="G14" s="41"/>
      <c r="H14" s="41"/>
      <c r="I14" s="129"/>
      <c r="J14" s="41"/>
      <c r="K14" s="41"/>
      <c r="L14" s="129"/>
      <c r="M14" s="41"/>
      <c r="N14" s="41"/>
      <c r="O14" s="41"/>
      <c r="P14" s="41"/>
      <c r="Q14" s="152"/>
      <c r="R14" s="130"/>
      <c r="S14" s="131"/>
      <c r="T14" s="132"/>
      <c r="U14" s="127"/>
      <c r="V14" s="223"/>
    </row>
    <row r="15" spans="1:22" ht="15" customHeight="1" x14ac:dyDescent="0.25">
      <c r="A15" s="304">
        <v>521211</v>
      </c>
      <c r="B15" s="41"/>
      <c r="C15" s="40" t="s">
        <v>305</v>
      </c>
      <c r="D15" s="41"/>
      <c r="E15" s="41"/>
      <c r="F15" s="41"/>
      <c r="G15" s="41"/>
      <c r="H15" s="41"/>
      <c r="I15" s="129"/>
      <c r="J15" s="41"/>
      <c r="K15" s="41"/>
      <c r="L15" s="129"/>
      <c r="M15" s="41"/>
      <c r="N15" s="41"/>
      <c r="O15" s="41"/>
      <c r="P15" s="41"/>
      <c r="Q15" s="465"/>
      <c r="R15" s="466"/>
      <c r="S15" s="467"/>
      <c r="T15" s="468">
        <f>ROUNDDOWN(SUM(T17:T30),-3)</f>
        <v>109933000</v>
      </c>
      <c r="U15" s="134" t="s">
        <v>306</v>
      </c>
      <c r="V15" s="223"/>
    </row>
    <row r="16" spans="1:22" ht="15" customHeight="1" x14ac:dyDescent="0.2">
      <c r="A16" s="304"/>
      <c r="B16" s="41"/>
      <c r="C16" s="128" t="s">
        <v>307</v>
      </c>
      <c r="D16" s="144" t="s">
        <v>308</v>
      </c>
      <c r="E16" s="41"/>
      <c r="F16" s="41"/>
      <c r="G16" s="41"/>
      <c r="H16" s="41"/>
      <c r="I16" s="129"/>
      <c r="J16" s="41"/>
      <c r="K16" s="41"/>
      <c r="L16" s="129"/>
      <c r="M16" s="41"/>
      <c r="N16" s="41"/>
      <c r="O16" s="41"/>
      <c r="P16" s="41"/>
      <c r="Q16" s="153"/>
      <c r="R16" s="130"/>
      <c r="S16" s="127"/>
      <c r="T16" s="127"/>
      <c r="U16" s="127"/>
      <c r="V16" s="223"/>
    </row>
    <row r="17" spans="1:22" ht="15" customHeight="1" x14ac:dyDescent="0.2">
      <c r="A17" s="304"/>
      <c r="B17" s="41"/>
      <c r="C17" s="128"/>
      <c r="D17" s="144" t="s">
        <v>283</v>
      </c>
      <c r="E17" s="41"/>
      <c r="F17" s="41"/>
      <c r="G17" s="41"/>
      <c r="H17" s="41"/>
      <c r="I17" s="129"/>
      <c r="J17" s="41"/>
      <c r="K17" s="41"/>
      <c r="L17" s="129"/>
      <c r="M17" s="41"/>
      <c r="N17" s="41"/>
      <c r="O17" s="41"/>
      <c r="P17" s="41"/>
      <c r="Q17" s="152">
        <f>Upah_Bahan!K366</f>
        <v>11.583599999999999</v>
      </c>
      <c r="R17" s="135" t="s">
        <v>280</v>
      </c>
      <c r="S17" s="153">
        <f>'Harga Dasar'!I22</f>
        <v>45000</v>
      </c>
      <c r="T17" s="153">
        <f>S17*Q17</f>
        <v>521261.99999999994</v>
      </c>
      <c r="U17" s="127"/>
      <c r="V17" s="223"/>
    </row>
    <row r="18" spans="1:22" ht="15" customHeight="1" x14ac:dyDescent="0.2">
      <c r="A18" s="304"/>
      <c r="B18" s="41"/>
      <c r="C18" s="128"/>
      <c r="D18" s="144" t="s">
        <v>321</v>
      </c>
      <c r="E18" s="41"/>
      <c r="F18" s="41"/>
      <c r="G18" s="41"/>
      <c r="H18" s="41"/>
      <c r="I18" s="129"/>
      <c r="J18" s="41"/>
      <c r="K18" s="41"/>
      <c r="L18" s="129"/>
      <c r="M18" s="41"/>
      <c r="N18" s="41"/>
      <c r="O18" s="41"/>
      <c r="P18" s="41"/>
      <c r="Q18" s="152">
        <f>Upah_Bahan!K816</f>
        <v>83.759999999999977</v>
      </c>
      <c r="R18" s="133" t="s">
        <v>52</v>
      </c>
      <c r="S18" s="153">
        <f>'Harga Dasar'!I23</f>
        <v>45000</v>
      </c>
      <c r="T18" s="153">
        <f>S18*Q18</f>
        <v>3769199.9999999991</v>
      </c>
      <c r="U18" s="127"/>
      <c r="V18" s="223"/>
    </row>
    <row r="19" spans="1:22" ht="15" customHeight="1" x14ac:dyDescent="0.2">
      <c r="A19" s="304"/>
      <c r="B19" s="41"/>
      <c r="C19" s="41"/>
      <c r="D19" s="144" t="s">
        <v>281</v>
      </c>
      <c r="E19" s="41"/>
      <c r="F19" s="41"/>
      <c r="G19" s="41"/>
      <c r="H19" s="41"/>
      <c r="I19" s="129"/>
      <c r="J19" s="41"/>
      <c r="K19" s="41"/>
      <c r="L19" s="129"/>
      <c r="M19" s="41"/>
      <c r="N19" s="41"/>
      <c r="O19" s="41"/>
      <c r="P19" s="41"/>
      <c r="Q19" s="152">
        <f>Upah_Bahan!K401</f>
        <v>1.5650000000000002</v>
      </c>
      <c r="R19" s="133" t="s">
        <v>400</v>
      </c>
      <c r="S19" s="153">
        <f>'Harga Dasar'!I24</f>
        <v>50000</v>
      </c>
      <c r="T19" s="153">
        <f>S19*Q19</f>
        <v>78250.000000000015</v>
      </c>
      <c r="U19" s="127"/>
      <c r="V19" s="223"/>
    </row>
    <row r="20" spans="1:22" ht="15" customHeight="1" x14ac:dyDescent="0.2">
      <c r="A20" s="304"/>
      <c r="B20" s="41"/>
      <c r="C20" s="41"/>
      <c r="D20" s="144" t="s">
        <v>335</v>
      </c>
      <c r="E20" s="41"/>
      <c r="F20" s="41"/>
      <c r="G20" s="41"/>
      <c r="H20" s="41"/>
      <c r="I20" s="129"/>
      <c r="J20" s="41"/>
      <c r="K20" s="41"/>
      <c r="L20" s="129"/>
      <c r="M20" s="41"/>
      <c r="N20" s="41"/>
      <c r="O20" s="41"/>
      <c r="P20" s="41"/>
      <c r="Q20" s="426">
        <f>Upah_Bahan!K407</f>
        <v>16.93181818181818</v>
      </c>
      <c r="R20" s="133" t="s">
        <v>401</v>
      </c>
      <c r="S20" s="153">
        <f>'Harga Dasar'!I25</f>
        <v>220000</v>
      </c>
      <c r="T20" s="153">
        <f>S20*Q20</f>
        <v>3724999.9999999995</v>
      </c>
      <c r="U20" s="127"/>
      <c r="V20" s="223"/>
    </row>
    <row r="21" spans="1:22" ht="15" customHeight="1" x14ac:dyDescent="0.25">
      <c r="A21" s="304"/>
      <c r="B21" s="41"/>
      <c r="C21" s="41"/>
      <c r="D21" s="118" t="s">
        <v>657</v>
      </c>
      <c r="E21" s="41"/>
      <c r="F21" s="41"/>
      <c r="G21" s="41"/>
      <c r="H21" s="41"/>
      <c r="I21" s="129"/>
      <c r="J21" s="41"/>
      <c r="K21" s="41"/>
      <c r="L21" s="129"/>
      <c r="M21" s="41"/>
      <c r="N21" s="41"/>
      <c r="O21" s="41"/>
      <c r="P21" s="41"/>
      <c r="Q21" s="152">
        <f>Upah_Bahan!K489</f>
        <v>12</v>
      </c>
      <c r="R21" s="133" t="s">
        <v>309</v>
      </c>
      <c r="S21" s="153">
        <f>'Harga Dasar'!I29</f>
        <v>600000</v>
      </c>
      <c r="T21" s="153">
        <f>S21*Q21</f>
        <v>7200000</v>
      </c>
      <c r="U21" s="127"/>
      <c r="V21" s="223"/>
    </row>
    <row r="22" spans="1:22" ht="15" customHeight="1" x14ac:dyDescent="0.25">
      <c r="A22" s="304"/>
      <c r="B22" s="41"/>
      <c r="C22" s="41"/>
      <c r="D22" s="118" t="s">
        <v>670</v>
      </c>
      <c r="E22" s="41"/>
      <c r="F22" s="41"/>
      <c r="G22" s="41"/>
      <c r="H22" s="41"/>
      <c r="I22" s="129"/>
      <c r="J22" s="41"/>
      <c r="K22" s="41"/>
      <c r="L22" s="129"/>
      <c r="M22" s="41"/>
      <c r="N22" s="41"/>
      <c r="O22" s="41"/>
      <c r="P22" s="41"/>
      <c r="Q22" s="152"/>
      <c r="R22" s="133" t="s">
        <v>52</v>
      </c>
      <c r="S22" s="153"/>
      <c r="T22" s="153"/>
      <c r="U22" s="127"/>
      <c r="V22" s="223"/>
    </row>
    <row r="23" spans="1:22" ht="15" customHeight="1" x14ac:dyDescent="0.2">
      <c r="A23" s="304"/>
      <c r="B23" s="41"/>
      <c r="C23" s="128" t="s">
        <v>307</v>
      </c>
      <c r="D23" s="144" t="s">
        <v>350</v>
      </c>
      <c r="E23" s="41"/>
      <c r="F23" s="41"/>
      <c r="G23" s="41"/>
      <c r="H23" s="41"/>
      <c r="I23" s="129"/>
      <c r="J23" s="41"/>
      <c r="K23" s="41"/>
      <c r="L23" s="129"/>
      <c r="M23" s="41"/>
      <c r="N23" s="41"/>
      <c r="O23" s="41"/>
      <c r="P23" s="41"/>
      <c r="Q23" s="152">
        <f>Upah_Bahan!K601</f>
        <v>336</v>
      </c>
      <c r="R23" s="133" t="s">
        <v>401</v>
      </c>
      <c r="S23" s="153">
        <f>'Harga Dasar'!I27</f>
        <v>15000</v>
      </c>
      <c r="T23" s="153">
        <f t="shared" ref="T23:T30" si="0">S23*Q23</f>
        <v>5040000</v>
      </c>
      <c r="U23" s="127"/>
      <c r="V23" s="223"/>
    </row>
    <row r="24" spans="1:22" ht="15" customHeight="1" x14ac:dyDescent="0.2">
      <c r="A24" s="304"/>
      <c r="B24" s="41"/>
      <c r="C24" s="128" t="s">
        <v>307</v>
      </c>
      <c r="D24" s="144" t="s">
        <v>374</v>
      </c>
      <c r="E24" s="41"/>
      <c r="F24" s="41"/>
      <c r="G24" s="41"/>
      <c r="H24" s="41"/>
      <c r="I24" s="129"/>
      <c r="J24" s="41"/>
      <c r="K24" s="41"/>
      <c r="L24" s="129"/>
      <c r="M24" s="41"/>
      <c r="N24" s="41"/>
      <c r="O24" s="41"/>
      <c r="P24" s="41"/>
      <c r="Q24" s="152">
        <f>Upah_Bahan!K487</f>
        <v>12</v>
      </c>
      <c r="R24" s="133" t="str">
        <f>R21</f>
        <v>Bln</v>
      </c>
      <c r="S24" s="153">
        <f>'Harga Dasar'!I28</f>
        <v>2250000</v>
      </c>
      <c r="T24" s="153">
        <f t="shared" si="0"/>
        <v>27000000</v>
      </c>
      <c r="U24" s="127"/>
      <c r="V24" s="223"/>
    </row>
    <row r="25" spans="1:22" ht="15" customHeight="1" x14ac:dyDescent="0.2">
      <c r="A25" s="304"/>
      <c r="B25" s="41"/>
      <c r="C25" s="128" t="s">
        <v>307</v>
      </c>
      <c r="D25" s="144" t="s">
        <v>376</v>
      </c>
      <c r="E25" s="41"/>
      <c r="F25" s="41"/>
      <c r="G25" s="41"/>
      <c r="H25" s="41"/>
      <c r="I25" s="129"/>
      <c r="J25" s="41"/>
      <c r="K25" s="41"/>
      <c r="L25" s="129"/>
      <c r="M25" s="41"/>
      <c r="N25" s="41"/>
      <c r="O25" s="41"/>
      <c r="P25" s="41"/>
      <c r="Q25" s="152">
        <f>Upah_Bahan!K490</f>
        <v>12</v>
      </c>
      <c r="R25" s="133" t="str">
        <f>R24</f>
        <v>Bln</v>
      </c>
      <c r="S25" s="153">
        <f>'Harga Dasar'!I30</f>
        <v>150000</v>
      </c>
      <c r="T25" s="153">
        <f t="shared" si="0"/>
        <v>1800000</v>
      </c>
      <c r="U25" s="127"/>
      <c r="V25" s="223"/>
    </row>
    <row r="26" spans="1:22" ht="15" customHeight="1" x14ac:dyDescent="0.2">
      <c r="A26" s="304"/>
      <c r="B26" s="41"/>
      <c r="C26" s="128" t="s">
        <v>307</v>
      </c>
      <c r="D26" s="144" t="s">
        <v>264</v>
      </c>
      <c r="E26" s="41"/>
      <c r="F26" s="41"/>
      <c r="G26" s="41"/>
      <c r="H26" s="41"/>
      <c r="I26" s="129"/>
      <c r="J26" s="41"/>
      <c r="K26" s="41"/>
      <c r="L26" s="129"/>
      <c r="M26" s="41"/>
      <c r="N26" s="41"/>
      <c r="O26" s="41"/>
      <c r="P26" s="41"/>
      <c r="Q26" s="152">
        <f>Upah_Bahan!K845</f>
        <v>40</v>
      </c>
      <c r="R26" s="133" t="s">
        <v>401</v>
      </c>
      <c r="S26" s="153">
        <f>'Harga Dasar'!I44</f>
        <v>15000</v>
      </c>
      <c r="T26" s="153">
        <f t="shared" si="0"/>
        <v>600000</v>
      </c>
      <c r="U26" s="127"/>
      <c r="V26" s="223"/>
    </row>
    <row r="27" spans="1:22" ht="15" customHeight="1" x14ac:dyDescent="0.2">
      <c r="A27" s="304"/>
      <c r="B27" s="41"/>
      <c r="C27" s="128" t="s">
        <v>307</v>
      </c>
      <c r="D27" s="144" t="s">
        <v>265</v>
      </c>
      <c r="E27" s="41"/>
      <c r="F27" s="41"/>
      <c r="G27" s="41"/>
      <c r="H27" s="41"/>
      <c r="I27" s="129"/>
      <c r="J27" s="41"/>
      <c r="K27" s="41"/>
      <c r="L27" s="129"/>
      <c r="M27" s="41"/>
      <c r="N27" s="41"/>
      <c r="O27" s="41"/>
      <c r="P27" s="41"/>
      <c r="Q27" s="152">
        <f>Upah_Bahan!K846</f>
        <v>80</v>
      </c>
      <c r="R27" s="133" t="s">
        <v>401</v>
      </c>
      <c r="S27" s="153">
        <f>'Harga Dasar'!I45</f>
        <v>10000</v>
      </c>
      <c r="T27" s="153">
        <f t="shared" si="0"/>
        <v>800000</v>
      </c>
      <c r="U27" s="127"/>
      <c r="V27" s="223"/>
    </row>
    <row r="28" spans="1:22" ht="15" customHeight="1" x14ac:dyDescent="0.2">
      <c r="A28" s="304"/>
      <c r="B28" s="41"/>
      <c r="C28" s="128" t="s">
        <v>307</v>
      </c>
      <c r="D28" s="144" t="s">
        <v>266</v>
      </c>
      <c r="E28" s="41"/>
      <c r="F28" s="41"/>
      <c r="G28" s="41"/>
      <c r="H28" s="41"/>
      <c r="I28" s="129"/>
      <c r="J28" s="41"/>
      <c r="K28" s="41"/>
      <c r="L28" s="129"/>
      <c r="M28" s="41"/>
      <c r="N28" s="41"/>
      <c r="O28" s="41"/>
      <c r="P28" s="41"/>
      <c r="Q28" s="152">
        <f>Upah_Bahan!K847</f>
        <v>40</v>
      </c>
      <c r="R28" s="133" t="s">
        <v>403</v>
      </c>
      <c r="S28" s="153">
        <f>'Harga Dasar'!I46</f>
        <v>600000</v>
      </c>
      <c r="T28" s="153">
        <f t="shared" si="0"/>
        <v>24000000</v>
      </c>
      <c r="U28" s="127"/>
      <c r="V28" s="223"/>
    </row>
    <row r="29" spans="1:22" ht="15" customHeight="1" x14ac:dyDescent="0.2">
      <c r="A29" s="304"/>
      <c r="B29" s="41"/>
      <c r="C29" s="128" t="s">
        <v>307</v>
      </c>
      <c r="D29" s="144" t="s">
        <v>396</v>
      </c>
      <c r="E29" s="41"/>
      <c r="F29" s="41"/>
      <c r="G29" s="41"/>
      <c r="H29" s="41"/>
      <c r="I29" s="129"/>
      <c r="J29" s="41"/>
      <c r="K29" s="41"/>
      <c r="L29" s="129"/>
      <c r="M29" s="41"/>
      <c r="N29" s="41"/>
      <c r="O29" s="41"/>
      <c r="P29" s="41"/>
      <c r="Q29" s="152">
        <f>Upah_Bahan!K491</f>
        <v>12</v>
      </c>
      <c r="R29" s="133" t="s">
        <v>402</v>
      </c>
      <c r="S29" s="153">
        <f>'Harga Dasar'!I20</f>
        <v>1700000</v>
      </c>
      <c r="T29" s="153">
        <f t="shared" si="0"/>
        <v>20400000</v>
      </c>
      <c r="U29" s="127"/>
      <c r="V29" s="223"/>
    </row>
    <row r="30" spans="1:22" ht="15" customHeight="1" x14ac:dyDescent="0.2">
      <c r="A30" s="304"/>
      <c r="B30" s="41"/>
      <c r="C30" s="128" t="s">
        <v>307</v>
      </c>
      <c r="D30" s="144" t="str">
        <f>Upah_Bahan!C488</f>
        <v>Telepon dan Internet</v>
      </c>
      <c r="E30" s="41"/>
      <c r="F30" s="41"/>
      <c r="G30" s="41"/>
      <c r="H30" s="41"/>
      <c r="I30" s="129"/>
      <c r="J30" s="41"/>
      <c r="K30" s="41"/>
      <c r="L30" s="129"/>
      <c r="M30" s="41"/>
      <c r="N30" s="41"/>
      <c r="O30" s="41"/>
      <c r="P30" s="41"/>
      <c r="Q30" s="152">
        <f>Upah_Bahan!K489</f>
        <v>12</v>
      </c>
      <c r="R30" s="133" t="s">
        <v>402</v>
      </c>
      <c r="S30" s="153">
        <f>'Harga Dasar'!I21</f>
        <v>1250000</v>
      </c>
      <c r="T30" s="153">
        <f t="shared" si="0"/>
        <v>15000000</v>
      </c>
      <c r="U30" s="127"/>
      <c r="V30" s="223"/>
    </row>
    <row r="31" spans="1:22" ht="15" customHeight="1" x14ac:dyDescent="0.25">
      <c r="A31" s="304"/>
      <c r="B31" s="41"/>
      <c r="C31" s="128"/>
      <c r="D31" s="41"/>
      <c r="E31" s="41"/>
      <c r="F31" s="41"/>
      <c r="G31" s="41"/>
      <c r="H31" s="41"/>
      <c r="I31" s="129"/>
      <c r="J31" s="41"/>
      <c r="K31" s="41"/>
      <c r="L31" s="129"/>
      <c r="M31" s="41"/>
      <c r="N31" s="41"/>
      <c r="O31" s="41"/>
      <c r="P31" s="41"/>
      <c r="Q31" s="152"/>
      <c r="R31" s="133"/>
      <c r="S31" s="153"/>
      <c r="T31" s="153"/>
      <c r="U31" s="127"/>
      <c r="V31" s="223"/>
    </row>
    <row r="32" spans="1:22" ht="15" customHeight="1" x14ac:dyDescent="0.25">
      <c r="A32" s="304">
        <v>521213</v>
      </c>
      <c r="B32" s="41"/>
      <c r="C32" s="40" t="s">
        <v>310</v>
      </c>
      <c r="D32" s="41"/>
      <c r="E32" s="41"/>
      <c r="F32" s="41"/>
      <c r="G32" s="41"/>
      <c r="H32" s="41"/>
      <c r="I32" s="129"/>
      <c r="J32" s="41"/>
      <c r="K32" s="41"/>
      <c r="L32" s="129"/>
      <c r="M32" s="41"/>
      <c r="N32" s="41"/>
      <c r="O32" s="41"/>
      <c r="P32" s="41"/>
      <c r="Q32" s="465"/>
      <c r="R32" s="466"/>
      <c r="S32" s="465"/>
      <c r="T32" s="468">
        <f>ROUNDDOWN(SUM(T33:T42),-3)</f>
        <v>2879257000</v>
      </c>
      <c r="U32" s="134" t="s">
        <v>306</v>
      </c>
      <c r="V32" s="223"/>
    </row>
    <row r="33" spans="1:22" ht="15" customHeight="1" x14ac:dyDescent="0.25">
      <c r="A33" s="304"/>
      <c r="B33" s="41"/>
      <c r="C33" s="128" t="s">
        <v>307</v>
      </c>
      <c r="D33" s="296" t="s">
        <v>658</v>
      </c>
      <c r="E33" s="296"/>
      <c r="F33" s="136"/>
      <c r="G33" s="41"/>
      <c r="H33" s="41"/>
      <c r="I33" s="129"/>
      <c r="J33" s="41"/>
      <c r="K33" s="41"/>
      <c r="L33" s="129"/>
      <c r="M33" s="41"/>
      <c r="N33" s="41"/>
      <c r="O33" s="41"/>
      <c r="P33" s="41"/>
      <c r="Q33" s="152">
        <f>Upah_Bahan!K148</f>
        <v>3673.2119961635594</v>
      </c>
      <c r="R33" s="133" t="s">
        <v>37</v>
      </c>
      <c r="S33" s="153">
        <f>'Harga Dasar'!D6</f>
        <v>112000</v>
      </c>
      <c r="T33" s="153">
        <f>S33*Q33</f>
        <v>411399743.57031864</v>
      </c>
      <c r="U33" s="127"/>
      <c r="V33" s="223"/>
    </row>
    <row r="34" spans="1:22" ht="12.75" x14ac:dyDescent="0.25">
      <c r="A34" s="304"/>
      <c r="B34" s="41"/>
      <c r="C34" s="128" t="s">
        <v>307</v>
      </c>
      <c r="D34" s="296" t="s">
        <v>39</v>
      </c>
      <c r="E34" s="296"/>
      <c r="F34" s="136"/>
      <c r="G34" s="41"/>
      <c r="H34" s="41"/>
      <c r="I34" s="129"/>
      <c r="J34" s="41"/>
      <c r="K34" s="41"/>
      <c r="L34" s="129"/>
      <c r="M34" s="41"/>
      <c r="N34" s="41"/>
      <c r="O34" s="41"/>
      <c r="P34" s="41"/>
      <c r="Q34" s="152">
        <f>Upah_Bahan!K26</f>
        <v>25058.596242327119</v>
      </c>
      <c r="R34" s="133" t="s">
        <v>37</v>
      </c>
      <c r="S34" s="153">
        <f>'Harga Dasar'!D7</f>
        <v>72000</v>
      </c>
      <c r="T34" s="153">
        <f>S34*Q34</f>
        <v>1804218929.4475527</v>
      </c>
      <c r="U34" s="127"/>
      <c r="V34" s="223"/>
    </row>
    <row r="35" spans="1:22" ht="15" customHeight="1" x14ac:dyDescent="0.25">
      <c r="A35" s="304"/>
      <c r="B35" s="41"/>
      <c r="C35" s="128" t="s">
        <v>307</v>
      </c>
      <c r="D35" s="41" t="s">
        <v>279</v>
      </c>
      <c r="E35" s="41"/>
      <c r="F35" s="136"/>
      <c r="G35" s="41"/>
      <c r="H35" s="41"/>
      <c r="I35" s="129"/>
      <c r="J35" s="41"/>
      <c r="K35" s="41"/>
      <c r="L35" s="129"/>
      <c r="M35" s="41"/>
      <c r="N35" s="41"/>
      <c r="O35" s="41"/>
      <c r="P35" s="41"/>
      <c r="Q35" s="427">
        <f>Upah_Bahan!K3</f>
        <v>25</v>
      </c>
      <c r="R35" s="133" t="s">
        <v>278</v>
      </c>
      <c r="S35" s="153">
        <f>'Harga Dasar'!D12</f>
        <v>10000000</v>
      </c>
      <c r="T35" s="153">
        <f>S35*Q35</f>
        <v>250000000</v>
      </c>
      <c r="U35" s="127"/>
      <c r="V35" s="223"/>
    </row>
    <row r="36" spans="1:22" ht="15" customHeight="1" x14ac:dyDescent="0.25">
      <c r="A36" s="304"/>
      <c r="B36" s="41"/>
      <c r="C36" s="128" t="s">
        <v>307</v>
      </c>
      <c r="D36" s="41" t="s">
        <v>326</v>
      </c>
      <c r="E36" s="41"/>
      <c r="F36" s="136"/>
      <c r="G36" s="41"/>
      <c r="H36" s="41"/>
      <c r="I36" s="129"/>
      <c r="J36" s="41"/>
      <c r="K36" s="41"/>
      <c r="L36" s="129"/>
      <c r="M36" s="41"/>
      <c r="N36" s="41"/>
      <c r="O36" s="41"/>
      <c r="P36" s="41"/>
      <c r="Q36" s="427">
        <f>Upah_Bahan!K15</f>
        <v>25</v>
      </c>
      <c r="R36" s="133" t="s">
        <v>278</v>
      </c>
      <c r="S36" s="153">
        <f>'Harga Dasar'!D13</f>
        <v>7500000</v>
      </c>
      <c r="T36" s="153">
        <f>S36*Q36</f>
        <v>187500000</v>
      </c>
      <c r="U36" s="127"/>
      <c r="V36" s="223"/>
    </row>
    <row r="37" spans="1:22" ht="15" customHeight="1" x14ac:dyDescent="0.25">
      <c r="A37" s="304"/>
      <c r="B37" s="41"/>
      <c r="C37" s="128" t="s">
        <v>307</v>
      </c>
      <c r="D37" s="41" t="s">
        <v>277</v>
      </c>
      <c r="E37" s="41"/>
      <c r="F37" s="136"/>
      <c r="G37" s="41"/>
      <c r="H37" s="41"/>
      <c r="I37" s="129"/>
      <c r="J37" s="41"/>
      <c r="K37" s="41"/>
      <c r="L37" s="129"/>
      <c r="M37" s="41"/>
      <c r="N37" s="41"/>
      <c r="O37" s="41"/>
      <c r="P37" s="41"/>
      <c r="Q37" s="152">
        <f>Upah_Bahan!K19</f>
        <v>25</v>
      </c>
      <c r="R37" s="133" t="s">
        <v>278</v>
      </c>
      <c r="S37" s="153">
        <f>'Harga Dasar'!D14</f>
        <v>5000000</v>
      </c>
      <c r="T37" s="153">
        <f>S37*Q37</f>
        <v>125000000</v>
      </c>
      <c r="U37" s="127"/>
      <c r="V37" s="223"/>
    </row>
    <row r="38" spans="1:22" ht="15" customHeight="1" x14ac:dyDescent="0.25">
      <c r="A38" s="304"/>
      <c r="B38" s="41"/>
      <c r="C38" s="128" t="s">
        <v>307</v>
      </c>
      <c r="D38" s="41" t="s">
        <v>392</v>
      </c>
      <c r="E38" s="41"/>
      <c r="F38" s="136"/>
      <c r="G38" s="41"/>
      <c r="H38" s="41"/>
      <c r="I38" s="129"/>
      <c r="J38" s="41"/>
      <c r="K38" s="41"/>
      <c r="L38" s="129"/>
      <c r="M38" s="41"/>
      <c r="N38" s="41"/>
      <c r="O38" s="41"/>
      <c r="P38" s="41"/>
      <c r="Q38" s="152">
        <f>Upah_Bahan!K24</f>
        <v>0</v>
      </c>
      <c r="R38" s="133" t="s">
        <v>278</v>
      </c>
      <c r="S38" s="153">
        <f>'Harga Dasar'!D15</f>
        <v>10000000</v>
      </c>
      <c r="T38" s="153">
        <f t="shared" ref="T38:T41" si="1">S38*Q38</f>
        <v>0</v>
      </c>
      <c r="U38" s="127"/>
      <c r="V38" s="223"/>
    </row>
    <row r="39" spans="1:22" ht="15" customHeight="1" x14ac:dyDescent="0.25">
      <c r="A39" s="304"/>
      <c r="B39" s="41"/>
      <c r="C39" s="128" t="s">
        <v>307</v>
      </c>
      <c r="D39" s="41" t="s">
        <v>44</v>
      </c>
      <c r="E39" s="41"/>
      <c r="F39" s="136"/>
      <c r="G39" s="41"/>
      <c r="H39" s="41"/>
      <c r="I39" s="129"/>
      <c r="J39" s="41"/>
      <c r="K39" s="41"/>
      <c r="L39" s="129"/>
      <c r="M39" s="41"/>
      <c r="N39" s="41"/>
      <c r="O39" s="41"/>
      <c r="P39" s="41"/>
      <c r="Q39" s="152">
        <f>Upah_Bahan!K189</f>
        <v>304.77749999999992</v>
      </c>
      <c r="R39" s="133" t="s">
        <v>37</v>
      </c>
      <c r="S39" s="153">
        <f>'Harga Dasar'!D10</f>
        <v>99000</v>
      </c>
      <c r="T39" s="153">
        <f t="shared" si="1"/>
        <v>30172972.499999993</v>
      </c>
      <c r="U39" s="127"/>
      <c r="V39" s="223"/>
    </row>
    <row r="40" spans="1:22" ht="15" customHeight="1" x14ac:dyDescent="0.25">
      <c r="A40" s="304"/>
      <c r="B40" s="41"/>
      <c r="C40" s="128" t="s">
        <v>307</v>
      </c>
      <c r="D40" s="41" t="s">
        <v>53</v>
      </c>
      <c r="E40" s="41"/>
      <c r="F40" s="136"/>
      <c r="G40" s="41"/>
      <c r="H40" s="41"/>
      <c r="I40" s="129"/>
      <c r="J40" s="41"/>
      <c r="K40" s="41"/>
      <c r="L40" s="129"/>
      <c r="M40" s="41"/>
      <c r="N40" s="41"/>
      <c r="O40" s="41"/>
      <c r="P40" s="41"/>
      <c r="Q40" s="152">
        <f>Upah_Bahan!K251</f>
        <v>735.05</v>
      </c>
      <c r="R40" s="133" t="s">
        <v>37</v>
      </c>
      <c r="S40" s="153">
        <f>'Harga Dasar'!D8</f>
        <v>60000</v>
      </c>
      <c r="T40" s="153">
        <f t="shared" si="1"/>
        <v>44103000</v>
      </c>
      <c r="U40" s="127"/>
      <c r="V40" s="223"/>
    </row>
    <row r="41" spans="1:22" ht="15" customHeight="1" x14ac:dyDescent="0.25">
      <c r="A41" s="304"/>
      <c r="B41" s="41"/>
      <c r="C41" s="128" t="s">
        <v>307</v>
      </c>
      <c r="D41" s="41" t="s">
        <v>242</v>
      </c>
      <c r="E41" s="41"/>
      <c r="F41" s="136"/>
      <c r="G41" s="41"/>
      <c r="H41" s="41"/>
      <c r="I41" s="129"/>
      <c r="J41" s="41"/>
      <c r="K41" s="41"/>
      <c r="L41" s="129"/>
      <c r="M41" s="41"/>
      <c r="N41" s="41"/>
      <c r="O41" s="41"/>
      <c r="P41" s="41"/>
      <c r="Q41" s="152">
        <f>Upah_Bahan!K308</f>
        <v>159.5</v>
      </c>
      <c r="R41" s="133" t="s">
        <v>37</v>
      </c>
      <c r="S41" s="153">
        <f>'Harga Dasar'!D9</f>
        <v>98000</v>
      </c>
      <c r="T41" s="153">
        <f t="shared" si="1"/>
        <v>15631000</v>
      </c>
      <c r="U41" s="127"/>
      <c r="V41" s="223"/>
    </row>
    <row r="42" spans="1:22" ht="15" customHeight="1" x14ac:dyDescent="0.25">
      <c r="A42" s="304"/>
      <c r="B42" s="41"/>
      <c r="C42" s="128" t="s">
        <v>307</v>
      </c>
      <c r="D42" s="41" t="s">
        <v>669</v>
      </c>
      <c r="E42" s="41"/>
      <c r="F42" s="136"/>
      <c r="G42" s="41"/>
      <c r="H42" s="41"/>
      <c r="I42" s="129"/>
      <c r="J42" s="41"/>
      <c r="K42" s="41"/>
      <c r="L42" s="129"/>
      <c r="M42" s="41"/>
      <c r="N42" s="41"/>
      <c r="O42" s="41"/>
      <c r="P42" s="41"/>
      <c r="Q42" s="152">
        <f>Upah_Bahan!K11</f>
        <v>156</v>
      </c>
      <c r="R42" s="133" t="s">
        <v>37</v>
      </c>
      <c r="S42" s="153">
        <f>Upah_Bahan!G12</f>
        <v>72000</v>
      </c>
      <c r="T42" s="153">
        <f>S42*Q42</f>
        <v>11232000</v>
      </c>
      <c r="U42" s="127"/>
      <c r="V42" s="223"/>
    </row>
    <row r="43" spans="1:22" ht="15" customHeight="1" x14ac:dyDescent="0.25">
      <c r="A43" s="304"/>
      <c r="B43" s="41"/>
      <c r="C43" s="128"/>
      <c r="D43" s="41"/>
      <c r="E43" s="41"/>
      <c r="F43" s="41"/>
      <c r="G43" s="41"/>
      <c r="H43" s="41"/>
      <c r="I43" s="129"/>
      <c r="J43" s="41"/>
      <c r="K43" s="41"/>
      <c r="L43" s="129"/>
      <c r="M43" s="41"/>
      <c r="N43" s="41"/>
      <c r="O43" s="41"/>
      <c r="P43" s="41"/>
      <c r="Q43" s="152"/>
      <c r="R43" s="133"/>
      <c r="S43" s="153"/>
      <c r="T43" s="153"/>
      <c r="U43" s="127"/>
      <c r="V43" s="223"/>
    </row>
    <row r="44" spans="1:22" ht="15" customHeight="1" x14ac:dyDescent="0.25">
      <c r="A44" s="304">
        <v>523121</v>
      </c>
      <c r="B44" s="41"/>
      <c r="C44" s="40" t="s">
        <v>311</v>
      </c>
      <c r="D44" s="41"/>
      <c r="E44" s="41"/>
      <c r="F44" s="41"/>
      <c r="G44" s="41"/>
      <c r="H44" s="41"/>
      <c r="I44" s="129"/>
      <c r="J44" s="41"/>
      <c r="K44" s="41"/>
      <c r="L44" s="129"/>
      <c r="M44" s="41"/>
      <c r="N44" s="41"/>
      <c r="O44" s="41"/>
      <c r="P44" s="41"/>
      <c r="Q44" s="465"/>
      <c r="R44" s="466"/>
      <c r="S44" s="465"/>
      <c r="T44" s="469">
        <f>ROUNDDOWN(SUM(T45:T59),-3)</f>
        <v>249465000</v>
      </c>
      <c r="U44" s="127"/>
      <c r="V44" s="223"/>
    </row>
    <row r="45" spans="1:22" ht="23.25" customHeight="1" x14ac:dyDescent="0.25">
      <c r="A45" s="304"/>
      <c r="B45" s="41"/>
      <c r="C45" s="128" t="s">
        <v>307</v>
      </c>
      <c r="D45" s="41" t="s">
        <v>312</v>
      </c>
      <c r="E45" s="296"/>
      <c r="F45" s="41"/>
      <c r="G45" s="41"/>
      <c r="H45" s="41"/>
      <c r="I45" s="129"/>
      <c r="J45" s="41"/>
      <c r="K45" s="41"/>
      <c r="L45" s="129"/>
      <c r="M45" s="41"/>
      <c r="N45" s="41"/>
      <c r="O45" s="41"/>
      <c r="P45" s="41"/>
      <c r="Q45" s="297">
        <f>Upah_Bahan!K413</f>
        <v>12905.37808353808</v>
      </c>
      <c r="R45" s="130" t="s">
        <v>107</v>
      </c>
      <c r="S45" s="153">
        <f>'Harga Dasar'!I6</f>
        <v>9400</v>
      </c>
      <c r="T45" s="153">
        <f>S45*Q45</f>
        <v>121310553.98525795</v>
      </c>
      <c r="U45" s="127"/>
      <c r="V45" s="223"/>
    </row>
    <row r="46" spans="1:22" ht="15" customHeight="1" x14ac:dyDescent="0.25">
      <c r="A46" s="304"/>
      <c r="B46" s="41"/>
      <c r="C46" s="128" t="s">
        <v>307</v>
      </c>
      <c r="D46" s="1111" t="s">
        <v>399</v>
      </c>
      <c r="E46" s="1111"/>
      <c r="F46" s="41"/>
      <c r="G46" s="41"/>
      <c r="H46" s="41"/>
      <c r="I46" s="129"/>
      <c r="J46" s="41"/>
      <c r="K46" s="41"/>
      <c r="L46" s="129"/>
      <c r="M46" s="41"/>
      <c r="N46" s="41"/>
      <c r="O46" s="41"/>
      <c r="P46" s="41"/>
      <c r="Q46" s="297">
        <f>Upah_Bahan!K464</f>
        <v>87.843999999999994</v>
      </c>
      <c r="R46" s="130" t="s">
        <v>107</v>
      </c>
      <c r="S46" s="153">
        <f>'Harga Dasar'!I7</f>
        <v>160000</v>
      </c>
      <c r="T46" s="153">
        <f>S46*Q46</f>
        <v>14055039.999999998</v>
      </c>
      <c r="U46" s="127"/>
      <c r="V46" s="223"/>
    </row>
    <row r="47" spans="1:22" ht="15" customHeight="1" x14ac:dyDescent="0.25">
      <c r="A47" s="304"/>
      <c r="B47" s="41"/>
      <c r="C47" s="128" t="s">
        <v>307</v>
      </c>
      <c r="D47" s="41" t="s">
        <v>397</v>
      </c>
      <c r="E47" s="41"/>
      <c r="F47" s="41"/>
      <c r="G47" s="41"/>
      <c r="H47" s="41"/>
      <c r="I47" s="129"/>
      <c r="J47" s="41"/>
      <c r="K47" s="41"/>
      <c r="L47" s="129"/>
      <c r="M47" s="41"/>
      <c r="N47" s="41"/>
      <c r="O47" s="41"/>
      <c r="P47" s="41"/>
      <c r="Q47" s="297"/>
      <c r="R47" s="130"/>
      <c r="S47" s="153"/>
      <c r="T47" s="153"/>
      <c r="U47" s="127"/>
      <c r="V47" s="223"/>
    </row>
    <row r="48" spans="1:22" ht="15" customHeight="1" x14ac:dyDescent="0.25">
      <c r="A48" s="304"/>
      <c r="B48" s="41"/>
      <c r="C48" s="128"/>
      <c r="D48" s="118" t="str">
        <f>'Harga Dasar'!G8</f>
        <v>Sparepart Mesin babat rumput</v>
      </c>
      <c r="E48" s="41"/>
      <c r="F48" s="41"/>
      <c r="G48" s="41"/>
      <c r="H48" s="41"/>
      <c r="I48" s="129"/>
      <c r="J48" s="41"/>
      <c r="K48" s="41"/>
      <c r="L48" s="129"/>
      <c r="M48" s="41"/>
      <c r="N48" s="41"/>
      <c r="O48" s="41"/>
      <c r="P48" s="41"/>
      <c r="Q48" s="297">
        <f>Upah_Bahan!K605</f>
        <v>0</v>
      </c>
      <c r="R48" s="130" t="s">
        <v>52</v>
      </c>
      <c r="S48" s="153">
        <f>'Harga Dasar'!I8</f>
        <v>300000</v>
      </c>
      <c r="T48" s="153">
        <f>S48*Q48</f>
        <v>0</v>
      </c>
      <c r="U48" s="127"/>
      <c r="V48" s="223"/>
    </row>
    <row r="49" spans="1:22" ht="15" customHeight="1" x14ac:dyDescent="0.25">
      <c r="A49" s="304"/>
      <c r="B49" s="41"/>
      <c r="C49" s="128"/>
      <c r="D49" s="41" t="str">
        <f>Upah_Bahan!B758</f>
        <v xml:space="preserve">Seal </v>
      </c>
      <c r="E49" s="41"/>
      <c r="F49" s="41"/>
      <c r="G49" s="41"/>
      <c r="H49" s="41"/>
      <c r="I49" s="129"/>
      <c r="J49" s="41"/>
      <c r="K49" s="41"/>
      <c r="L49" s="129"/>
      <c r="M49" s="41"/>
      <c r="N49" s="41"/>
      <c r="O49" s="41"/>
      <c r="P49" s="41"/>
      <c r="Q49" s="297">
        <f>Upah_Bahan!K757</f>
        <v>56</v>
      </c>
      <c r="R49" s="130" t="s">
        <v>52</v>
      </c>
      <c r="S49" s="153">
        <f>'Harga Dasar'!I32</f>
        <v>470000</v>
      </c>
      <c r="T49" s="153">
        <f t="shared" ref="T49:T59" si="2">S49*Q49</f>
        <v>26320000</v>
      </c>
      <c r="U49" s="127"/>
      <c r="V49" s="223"/>
    </row>
    <row r="50" spans="1:22" ht="15" customHeight="1" x14ac:dyDescent="0.25">
      <c r="A50" s="304"/>
      <c r="B50" s="41"/>
      <c r="C50" s="128"/>
      <c r="D50" s="41" t="str">
        <f>Upah_Bahan!B764</f>
        <v>Radiator</v>
      </c>
      <c r="E50" s="41"/>
      <c r="F50" s="41"/>
      <c r="G50" s="41"/>
      <c r="H50" s="41"/>
      <c r="I50" s="129"/>
      <c r="J50" s="41"/>
      <c r="K50" s="41"/>
      <c r="L50" s="129"/>
      <c r="M50" s="41"/>
      <c r="N50" s="41"/>
      <c r="O50" s="41"/>
      <c r="P50" s="41"/>
      <c r="Q50" s="297">
        <f>Upah_Bahan!K763</f>
        <v>28</v>
      </c>
      <c r="R50" s="130" t="s">
        <v>52</v>
      </c>
      <c r="S50" s="153">
        <f>'Harga Dasar'!I33</f>
        <v>1400000</v>
      </c>
      <c r="T50" s="153">
        <f t="shared" si="2"/>
        <v>39200000</v>
      </c>
      <c r="U50" s="127"/>
      <c r="V50" s="223"/>
    </row>
    <row r="51" spans="1:22" ht="15" customHeight="1" x14ac:dyDescent="0.25">
      <c r="A51" s="304"/>
      <c r="B51" s="41"/>
      <c r="C51" s="128"/>
      <c r="D51" s="41" t="str">
        <f>Upah_Bahan!B770</f>
        <v xml:space="preserve">Filter Oli </v>
      </c>
      <c r="E51" s="41"/>
      <c r="F51" s="41"/>
      <c r="G51" s="41"/>
      <c r="H51" s="41"/>
      <c r="I51" s="129"/>
      <c r="J51" s="41"/>
      <c r="K51" s="41"/>
      <c r="L51" s="129"/>
      <c r="M51" s="41"/>
      <c r="N51" s="41"/>
      <c r="O51" s="41"/>
      <c r="P51" s="41"/>
      <c r="Q51" s="297">
        <f>Upah_Bahan!K769</f>
        <v>56</v>
      </c>
      <c r="R51" s="130" t="s">
        <v>52</v>
      </c>
      <c r="S51" s="153">
        <f>'Harga Dasar'!I34</f>
        <v>100000</v>
      </c>
      <c r="T51" s="153">
        <f t="shared" si="2"/>
        <v>5600000</v>
      </c>
      <c r="U51" s="127"/>
      <c r="V51" s="223"/>
    </row>
    <row r="52" spans="1:22" ht="15" customHeight="1" x14ac:dyDescent="0.25">
      <c r="A52" s="304"/>
      <c r="B52" s="41"/>
      <c r="C52" s="128"/>
      <c r="D52" s="41" t="str">
        <f>Upah_Bahan!B776</f>
        <v xml:space="preserve">Filter Solar </v>
      </c>
      <c r="E52" s="41"/>
      <c r="F52" s="41"/>
      <c r="G52" s="41"/>
      <c r="H52" s="41"/>
      <c r="I52" s="129"/>
      <c r="J52" s="41"/>
      <c r="K52" s="41"/>
      <c r="L52" s="129"/>
      <c r="M52" s="41"/>
      <c r="N52" s="41"/>
      <c r="O52" s="41"/>
      <c r="P52" s="41"/>
      <c r="Q52" s="297">
        <f>Upah_Bahan!K775</f>
        <v>56</v>
      </c>
      <c r="R52" s="130" t="s">
        <v>52</v>
      </c>
      <c r="S52" s="153">
        <f>'Harga Dasar'!I35</f>
        <v>100000</v>
      </c>
      <c r="T52" s="153">
        <f t="shared" si="2"/>
        <v>5600000</v>
      </c>
      <c r="U52" s="127"/>
      <c r="V52" s="223"/>
    </row>
    <row r="53" spans="1:22" ht="15" customHeight="1" x14ac:dyDescent="0.25">
      <c r="A53" s="304"/>
      <c r="B53" s="41"/>
      <c r="C53" s="128"/>
      <c r="D53" s="41" t="str">
        <f>Upah_Bahan!B782</f>
        <v>Filter Udara</v>
      </c>
      <c r="E53" s="41"/>
      <c r="F53" s="41"/>
      <c r="G53" s="41"/>
      <c r="H53" s="41"/>
      <c r="I53" s="129"/>
      <c r="J53" s="41"/>
      <c r="K53" s="41"/>
      <c r="L53" s="129"/>
      <c r="M53" s="41"/>
      <c r="N53" s="41"/>
      <c r="O53" s="41"/>
      <c r="P53" s="41"/>
      <c r="Q53" s="297">
        <f>Upah_Bahan!K781</f>
        <v>84</v>
      </c>
      <c r="R53" s="130" t="s">
        <v>52</v>
      </c>
      <c r="S53" s="153">
        <f>'Harga Dasar'!I36</f>
        <v>120000</v>
      </c>
      <c r="T53" s="153">
        <f t="shared" si="2"/>
        <v>10080000</v>
      </c>
      <c r="U53" s="127"/>
      <c r="V53" s="223"/>
    </row>
    <row r="54" spans="1:22" ht="15" customHeight="1" x14ac:dyDescent="0.25">
      <c r="A54" s="304"/>
      <c r="B54" s="41"/>
      <c r="C54" s="128" t="s">
        <v>307</v>
      </c>
      <c r="D54" s="41" t="s">
        <v>398</v>
      </c>
      <c r="E54" s="41"/>
      <c r="F54" s="41"/>
      <c r="G54" s="41"/>
      <c r="H54" s="41"/>
      <c r="I54" s="129"/>
      <c r="J54" s="41"/>
      <c r="K54" s="41"/>
      <c r="L54" s="129"/>
      <c r="M54" s="41"/>
      <c r="N54" s="41"/>
      <c r="O54" s="41"/>
      <c r="P54" s="41"/>
      <c r="Q54" s="297"/>
      <c r="R54" s="130"/>
      <c r="S54" s="153"/>
      <c r="T54" s="153"/>
      <c r="U54" s="127"/>
      <c r="V54" s="223"/>
    </row>
    <row r="55" spans="1:22" ht="15" customHeight="1" x14ac:dyDescent="0.25">
      <c r="A55" s="304"/>
      <c r="B55" s="41"/>
      <c r="C55" s="128"/>
      <c r="D55" s="41" t="str">
        <f>Upah_Bahan!B810</f>
        <v>Sepeda Motor</v>
      </c>
      <c r="E55" s="41"/>
      <c r="F55" s="41"/>
      <c r="G55" s="41"/>
      <c r="H55" s="41"/>
      <c r="I55" s="129"/>
      <c r="J55" s="41"/>
      <c r="K55" s="41"/>
      <c r="L55" s="129"/>
      <c r="M55" s="41"/>
      <c r="N55" s="41"/>
      <c r="O55" s="41"/>
      <c r="P55" s="41"/>
      <c r="Q55" s="297">
        <f>Upah_Bahan!K810</f>
        <v>16</v>
      </c>
      <c r="R55" s="130" t="s">
        <v>196</v>
      </c>
      <c r="S55" s="153">
        <f>'Harga Dasar'!I38</f>
        <v>250000</v>
      </c>
      <c r="T55" s="153">
        <f t="shared" si="2"/>
        <v>4000000</v>
      </c>
      <c r="U55" s="127"/>
      <c r="V55" s="223"/>
    </row>
    <row r="56" spans="1:22" ht="15" customHeight="1" x14ac:dyDescent="0.25">
      <c r="A56" s="304"/>
      <c r="B56" s="41"/>
      <c r="C56" s="128"/>
      <c r="D56" s="41" t="str">
        <f>Upah_Bahan!B811</f>
        <v>Kendaraan Roda 3</v>
      </c>
      <c r="E56" s="41"/>
      <c r="F56" s="41"/>
      <c r="G56" s="41"/>
      <c r="H56" s="41"/>
      <c r="I56" s="129"/>
      <c r="J56" s="41"/>
      <c r="K56" s="41"/>
      <c r="L56" s="129"/>
      <c r="M56" s="41"/>
      <c r="N56" s="41"/>
      <c r="O56" s="41"/>
      <c r="P56" s="41"/>
      <c r="Q56" s="297">
        <f>Upah_Bahan!K811</f>
        <v>12</v>
      </c>
      <c r="R56" s="130" t="s">
        <v>196</v>
      </c>
      <c r="S56" s="153">
        <f>'Harga Dasar'!I39</f>
        <v>350000</v>
      </c>
      <c r="T56" s="153">
        <f t="shared" si="2"/>
        <v>4200000</v>
      </c>
      <c r="U56" s="127"/>
      <c r="V56" s="223"/>
    </row>
    <row r="57" spans="1:22" ht="15" customHeight="1" x14ac:dyDescent="0.25">
      <c r="A57" s="304"/>
      <c r="B57" s="41"/>
      <c r="C57" s="128"/>
      <c r="D57" s="41" t="str">
        <f>Upah_Bahan!B812</f>
        <v>Mobil/Pick Up</v>
      </c>
      <c r="E57" s="41"/>
      <c r="F57" s="41"/>
      <c r="G57" s="41"/>
      <c r="H57" s="41"/>
      <c r="I57" s="129"/>
      <c r="J57" s="41"/>
      <c r="K57" s="41"/>
      <c r="L57" s="129"/>
      <c r="M57" s="41"/>
      <c r="N57" s="41"/>
      <c r="O57" s="41"/>
      <c r="P57" s="41"/>
      <c r="Q57" s="297">
        <f>Upah_Bahan!K812</f>
        <v>8</v>
      </c>
      <c r="R57" s="130" t="s">
        <v>196</v>
      </c>
      <c r="S57" s="153">
        <f>'Harga Dasar'!I40</f>
        <v>700000</v>
      </c>
      <c r="T57" s="153">
        <f t="shared" si="2"/>
        <v>5600000</v>
      </c>
      <c r="U57" s="127"/>
      <c r="V57" s="223"/>
    </row>
    <row r="58" spans="1:22" ht="15" customHeight="1" x14ac:dyDescent="0.25">
      <c r="A58" s="304"/>
      <c r="B58" s="41"/>
      <c r="C58" s="128"/>
      <c r="D58" s="41" t="str">
        <f>Upah_Bahan!B813</f>
        <v>Dump Truck</v>
      </c>
      <c r="E58" s="41"/>
      <c r="F58" s="41"/>
      <c r="G58" s="41"/>
      <c r="H58" s="41"/>
      <c r="I58" s="129"/>
      <c r="J58" s="41"/>
      <c r="K58" s="41"/>
      <c r="L58" s="129"/>
      <c r="M58" s="41"/>
      <c r="N58" s="41"/>
      <c r="O58" s="41"/>
      <c r="P58" s="41"/>
      <c r="Q58" s="297">
        <f>Upah_Bahan!K813</f>
        <v>6</v>
      </c>
      <c r="R58" s="130" t="s">
        <v>196</v>
      </c>
      <c r="S58" s="153">
        <f>'Harga Dasar'!I41</f>
        <v>1500000</v>
      </c>
      <c r="T58" s="153">
        <f t="shared" si="2"/>
        <v>9000000</v>
      </c>
      <c r="U58" s="127"/>
      <c r="V58" s="223"/>
    </row>
    <row r="59" spans="1:22" ht="15" customHeight="1" x14ac:dyDescent="0.25">
      <c r="A59" s="304"/>
      <c r="B59" s="41"/>
      <c r="C59" s="128"/>
      <c r="D59" s="41" t="str">
        <f>Upah_Bahan!B814</f>
        <v>Speed Boat</v>
      </c>
      <c r="E59" s="41"/>
      <c r="F59" s="41"/>
      <c r="G59" s="41"/>
      <c r="H59" s="41"/>
      <c r="I59" s="129"/>
      <c r="J59" s="41"/>
      <c r="K59" s="41"/>
      <c r="L59" s="129"/>
      <c r="M59" s="41"/>
      <c r="N59" s="41"/>
      <c r="O59" s="41"/>
      <c r="P59" s="41"/>
      <c r="Q59" s="297">
        <f>Upah_Bahan!K814</f>
        <v>3</v>
      </c>
      <c r="R59" s="130" t="s">
        <v>196</v>
      </c>
      <c r="S59" s="153">
        <f>'Harga Dasar'!I42</f>
        <v>1500000</v>
      </c>
      <c r="T59" s="153">
        <f t="shared" si="2"/>
        <v>4500000</v>
      </c>
      <c r="U59" s="127"/>
      <c r="V59" s="223"/>
    </row>
    <row r="60" spans="1:22" ht="15" customHeight="1" x14ac:dyDescent="0.25">
      <c r="A60" s="304"/>
      <c r="B60" s="41"/>
      <c r="C60" s="128"/>
      <c r="D60" s="41"/>
      <c r="E60" s="41"/>
      <c r="F60" s="41"/>
      <c r="G60" s="41"/>
      <c r="H60" s="41"/>
      <c r="I60" s="129"/>
      <c r="J60" s="41"/>
      <c r="K60" s="41"/>
      <c r="L60" s="129"/>
      <c r="M60" s="41"/>
      <c r="N60" s="41"/>
      <c r="O60" s="41"/>
      <c r="P60" s="41"/>
      <c r="Q60" s="297"/>
      <c r="R60" s="130"/>
      <c r="S60" s="153"/>
      <c r="T60" s="153"/>
      <c r="U60" s="127"/>
      <c r="V60" s="223"/>
    </row>
    <row r="61" spans="1:22" s="142" customFormat="1" ht="15" customHeight="1" x14ac:dyDescent="0.25">
      <c r="A61" s="304">
        <v>532111</v>
      </c>
      <c r="B61" s="137"/>
      <c r="C61" s="40" t="s">
        <v>313</v>
      </c>
      <c r="D61" s="41"/>
      <c r="E61" s="138"/>
      <c r="F61" s="138"/>
      <c r="G61" s="138"/>
      <c r="H61" s="138"/>
      <c r="I61" s="139"/>
      <c r="J61" s="138"/>
      <c r="K61" s="138"/>
      <c r="L61" s="139"/>
      <c r="M61" s="138"/>
      <c r="N61" s="138"/>
      <c r="O61" s="138"/>
      <c r="P61" s="138"/>
      <c r="Q61" s="465"/>
      <c r="R61" s="470"/>
      <c r="S61" s="465"/>
      <c r="T61" s="469">
        <f>ROUNDDOWN(SUM(T62:T66),-3)</f>
        <v>51281000</v>
      </c>
      <c r="U61" s="141"/>
      <c r="V61" s="312"/>
    </row>
    <row r="62" spans="1:22" s="142" customFormat="1" ht="15" customHeight="1" x14ac:dyDescent="0.25">
      <c r="A62" s="313"/>
      <c r="B62" s="137"/>
      <c r="C62" s="128" t="s">
        <v>307</v>
      </c>
      <c r="D62" s="41" t="s">
        <v>203</v>
      </c>
      <c r="E62" s="137"/>
      <c r="F62" s="137"/>
      <c r="G62" s="137"/>
      <c r="H62" s="137"/>
      <c r="I62" s="143"/>
      <c r="J62" s="137"/>
      <c r="K62" s="137"/>
      <c r="L62" s="143"/>
      <c r="M62" s="137"/>
      <c r="N62" s="137"/>
      <c r="O62" s="137"/>
      <c r="P62" s="137"/>
      <c r="Q62" s="152">
        <f>Upah_Bahan!K493</f>
        <v>17.3658513383306</v>
      </c>
      <c r="R62" s="140" t="s">
        <v>43</v>
      </c>
      <c r="S62" s="153">
        <f>'Harga Dasar'!I13</f>
        <v>0</v>
      </c>
      <c r="T62" s="153">
        <f>S62*Q62</f>
        <v>0</v>
      </c>
      <c r="U62" s="141"/>
      <c r="V62" s="312"/>
    </row>
    <row r="63" spans="1:22" s="142" customFormat="1" ht="15" customHeight="1" x14ac:dyDescent="0.25">
      <c r="A63" s="313"/>
      <c r="B63" s="137"/>
      <c r="C63" s="128" t="s">
        <v>307</v>
      </c>
      <c r="D63" s="41" t="s">
        <v>245</v>
      </c>
      <c r="E63" s="137"/>
      <c r="F63" s="137"/>
      <c r="G63" s="137"/>
      <c r="H63" s="137"/>
      <c r="I63" s="143"/>
      <c r="J63" s="137"/>
      <c r="K63" s="137"/>
      <c r="L63" s="143"/>
      <c r="M63" s="137"/>
      <c r="N63" s="137"/>
      <c r="O63" s="137"/>
      <c r="P63" s="137"/>
      <c r="Q63" s="152">
        <f>Upah_Bahan!K615</f>
        <v>236.5</v>
      </c>
      <c r="R63" s="140" t="s">
        <v>51</v>
      </c>
      <c r="S63" s="153">
        <f>'Harga Dasar'!I9</f>
        <v>40000</v>
      </c>
      <c r="T63" s="153">
        <f t="shared" ref="T63:T66" si="3">S63*Q63</f>
        <v>9460000</v>
      </c>
      <c r="U63" s="141"/>
      <c r="V63" s="312"/>
    </row>
    <row r="64" spans="1:22" s="142" customFormat="1" ht="15" customHeight="1" x14ac:dyDescent="0.25">
      <c r="A64" s="313"/>
      <c r="B64" s="137"/>
      <c r="C64" s="128" t="s">
        <v>307</v>
      </c>
      <c r="D64" s="41" t="s">
        <v>56</v>
      </c>
      <c r="E64" s="137"/>
      <c r="F64" s="137"/>
      <c r="G64" s="137"/>
      <c r="H64" s="137"/>
      <c r="I64" s="143"/>
      <c r="J64" s="137"/>
      <c r="K64" s="137"/>
      <c r="L64" s="143"/>
      <c r="M64" s="137"/>
      <c r="N64" s="137"/>
      <c r="O64" s="137"/>
      <c r="P64" s="137"/>
      <c r="Q64" s="152">
        <f>Upah_Bahan!K646</f>
        <v>23.65</v>
      </c>
      <c r="R64" s="140" t="s">
        <v>401</v>
      </c>
      <c r="S64" s="153">
        <f>'Harga Dasar'!I10</f>
        <v>8000</v>
      </c>
      <c r="T64" s="153">
        <f t="shared" si="3"/>
        <v>189200</v>
      </c>
      <c r="U64" s="141"/>
      <c r="V64" s="312"/>
    </row>
    <row r="65" spans="1:22" s="142" customFormat="1" ht="15" customHeight="1" x14ac:dyDescent="0.25">
      <c r="A65" s="313"/>
      <c r="B65" s="137"/>
      <c r="C65" s="128" t="s">
        <v>307</v>
      </c>
      <c r="D65" s="41" t="s">
        <v>247</v>
      </c>
      <c r="E65" s="137"/>
      <c r="F65" s="137"/>
      <c r="G65" s="137"/>
      <c r="H65" s="137"/>
      <c r="I65" s="143"/>
      <c r="J65" s="137"/>
      <c r="K65" s="137"/>
      <c r="L65" s="143"/>
      <c r="M65" s="137"/>
      <c r="N65" s="137"/>
      <c r="O65" s="137"/>
      <c r="P65" s="137"/>
      <c r="Q65" s="152">
        <f>Upah_Bahan!K677</f>
        <v>272.99999999999994</v>
      </c>
      <c r="R65" s="140" t="s">
        <v>51</v>
      </c>
      <c r="S65" s="153">
        <f>'Harga Dasar'!I11</f>
        <v>40000</v>
      </c>
      <c r="T65" s="153">
        <f t="shared" si="3"/>
        <v>10919999.999999998</v>
      </c>
      <c r="U65" s="141"/>
      <c r="V65" s="312"/>
    </row>
    <row r="66" spans="1:22" s="142" customFormat="1" ht="15" customHeight="1" x14ac:dyDescent="0.25">
      <c r="A66" s="313"/>
      <c r="B66" s="137"/>
      <c r="C66" s="128" t="s">
        <v>307</v>
      </c>
      <c r="D66" s="41" t="s">
        <v>248</v>
      </c>
      <c r="E66" s="137"/>
      <c r="F66" s="137"/>
      <c r="G66" s="137"/>
      <c r="H66" s="137"/>
      <c r="I66" s="143"/>
      <c r="J66" s="137"/>
      <c r="K66" s="137"/>
      <c r="L66" s="143"/>
      <c r="M66" s="137"/>
      <c r="N66" s="137"/>
      <c r="O66" s="137"/>
      <c r="P66" s="137"/>
      <c r="Q66" s="152">
        <f>Upah_Bahan!K697</f>
        <v>409.49999999999994</v>
      </c>
      <c r="R66" s="140" t="s">
        <v>51</v>
      </c>
      <c r="S66" s="153">
        <f>'Harga Dasar'!I12</f>
        <v>75000</v>
      </c>
      <c r="T66" s="153">
        <f t="shared" si="3"/>
        <v>30712499.999999996</v>
      </c>
      <c r="U66" s="141"/>
      <c r="V66" s="312"/>
    </row>
    <row r="67" spans="1:22" s="142" customFormat="1" ht="15" customHeight="1" thickBot="1" x14ac:dyDescent="0.3">
      <c r="A67" s="314"/>
      <c r="B67" s="315"/>
      <c r="C67" s="316"/>
      <c r="D67" s="214"/>
      <c r="E67" s="315"/>
      <c r="F67" s="315"/>
      <c r="G67" s="315"/>
      <c r="H67" s="315"/>
      <c r="I67" s="317"/>
      <c r="J67" s="315"/>
      <c r="K67" s="315"/>
      <c r="L67" s="317"/>
      <c r="M67" s="315"/>
      <c r="N67" s="315"/>
      <c r="O67" s="315"/>
      <c r="P67" s="315"/>
      <c r="Q67" s="306"/>
      <c r="R67" s="318"/>
      <c r="S67" s="226"/>
      <c r="T67" s="226"/>
      <c r="U67" s="319"/>
      <c r="V67" s="320"/>
    </row>
    <row r="68" spans="1:22" ht="15" customHeight="1" x14ac:dyDescent="0.25">
      <c r="A68" s="300">
        <v>523133</v>
      </c>
      <c r="B68" s="210"/>
      <c r="C68" s="301" t="s">
        <v>314</v>
      </c>
      <c r="D68" s="302"/>
      <c r="E68" s="302"/>
      <c r="F68" s="302"/>
      <c r="G68" s="302"/>
      <c r="H68" s="302"/>
      <c r="I68" s="303"/>
      <c r="J68" s="302"/>
      <c r="K68" s="302"/>
      <c r="L68" s="303"/>
      <c r="M68" s="302"/>
      <c r="N68" s="302"/>
      <c r="O68" s="302"/>
      <c r="P68" s="302"/>
      <c r="Q68" s="471"/>
      <c r="R68" s="472"/>
      <c r="S68" s="471"/>
      <c r="T68" s="473">
        <f>ROUND(SUM(T69:T74),-3)</f>
        <v>145750000</v>
      </c>
      <c r="U68" s="218"/>
      <c r="V68" s="219"/>
    </row>
    <row r="69" spans="1:22" ht="15" customHeight="1" x14ac:dyDescent="0.2">
      <c r="A69" s="304"/>
      <c r="B69" s="41"/>
      <c r="C69" s="128" t="s">
        <v>307</v>
      </c>
      <c r="D69" s="144" t="str">
        <f>'Harga Dasar'!G48</f>
        <v>Batu</v>
      </c>
      <c r="E69" s="41"/>
      <c r="F69" s="41"/>
      <c r="G69" s="41"/>
      <c r="H69" s="41"/>
      <c r="I69" s="129"/>
      <c r="J69" s="41"/>
      <c r="K69" s="41"/>
      <c r="L69" s="129"/>
      <c r="M69" s="41"/>
      <c r="N69" s="41"/>
      <c r="O69" s="41"/>
      <c r="P69" s="41"/>
      <c r="Q69" s="427">
        <f>Upah_Bahan!K717</f>
        <v>222</v>
      </c>
      <c r="R69" s="133" t="str">
        <f>'Harga Dasar'!H48</f>
        <v>m3</v>
      </c>
      <c r="S69" s="153">
        <f>'Harga Dasar'!I48</f>
        <v>250000</v>
      </c>
      <c r="T69" s="153">
        <f>S69*Q69</f>
        <v>55500000</v>
      </c>
      <c r="U69" s="127"/>
      <c r="V69" s="223"/>
    </row>
    <row r="70" spans="1:22" ht="15" customHeight="1" x14ac:dyDescent="0.2">
      <c r="A70" s="304"/>
      <c r="B70" s="41"/>
      <c r="C70" s="128" t="s">
        <v>307</v>
      </c>
      <c r="D70" s="144" t="str">
        <f>'Harga Dasar'!G49</f>
        <v>Pasir Pasang</v>
      </c>
      <c r="E70" s="41"/>
      <c r="F70" s="41"/>
      <c r="G70" s="41"/>
      <c r="H70" s="41"/>
      <c r="I70" s="129"/>
      <c r="J70" s="41"/>
      <c r="K70" s="41"/>
      <c r="L70" s="129"/>
      <c r="M70" s="41"/>
      <c r="N70" s="41"/>
      <c r="O70" s="41"/>
      <c r="P70" s="41"/>
      <c r="Q70" s="427">
        <f>Upah_Bahan!K727</f>
        <v>81.400000000000006</v>
      </c>
      <c r="R70" s="133" t="str">
        <f>'Harga Dasar'!H49</f>
        <v>m3</v>
      </c>
      <c r="S70" s="153">
        <f>'Harga Dasar'!I49</f>
        <v>210000</v>
      </c>
      <c r="T70" s="153">
        <f t="shared" ref="T70:T74" si="4">S70*Q70</f>
        <v>17094000</v>
      </c>
      <c r="U70" s="127"/>
      <c r="V70" s="223"/>
    </row>
    <row r="71" spans="1:22" ht="15" customHeight="1" x14ac:dyDescent="0.2">
      <c r="A71" s="304"/>
      <c r="B71" s="41"/>
      <c r="C71" s="128" t="s">
        <v>307</v>
      </c>
      <c r="D71" s="144" t="str">
        <f>'Harga Dasar'!G50</f>
        <v>Portland Sement</v>
      </c>
      <c r="E71" s="41"/>
      <c r="F71" s="41"/>
      <c r="G71" s="41"/>
      <c r="H71" s="41"/>
      <c r="I71" s="129"/>
      <c r="J71" s="41"/>
      <c r="K71" s="41"/>
      <c r="L71" s="129"/>
      <c r="M71" s="41"/>
      <c r="N71" s="41"/>
      <c r="O71" s="41"/>
      <c r="P71" s="41"/>
      <c r="Q71" s="152">
        <f>Upah_Bahan!K737</f>
        <v>46620</v>
      </c>
      <c r="R71" s="133" t="str">
        <f>'Harga Dasar'!H50</f>
        <v>kg</v>
      </c>
      <c r="S71" s="153">
        <f>'Harga Dasar'!I50</f>
        <v>1230</v>
      </c>
      <c r="T71" s="153">
        <f t="shared" si="4"/>
        <v>57342600</v>
      </c>
      <c r="U71" s="127"/>
      <c r="V71" s="223"/>
    </row>
    <row r="72" spans="1:22" ht="15" customHeight="1" x14ac:dyDescent="0.2">
      <c r="A72" s="304"/>
      <c r="B72" s="41"/>
      <c r="C72" s="128" t="s">
        <v>307</v>
      </c>
      <c r="D72" s="144" t="str">
        <f>'Harga Dasar'!G51</f>
        <v>Sewa Molen</v>
      </c>
      <c r="E72" s="41"/>
      <c r="F72" s="41"/>
      <c r="G72" s="41"/>
      <c r="H72" s="41"/>
      <c r="I72" s="129"/>
      <c r="J72" s="41"/>
      <c r="K72" s="41"/>
      <c r="L72" s="129"/>
      <c r="M72" s="41"/>
      <c r="N72" s="41"/>
      <c r="O72" s="41"/>
      <c r="P72" s="41"/>
      <c r="Q72" s="427">
        <f>Upah_Bahan!K747</f>
        <v>30.895</v>
      </c>
      <c r="R72" s="133" t="str">
        <f>'Harga Dasar'!H51</f>
        <v>unit</v>
      </c>
      <c r="S72" s="153">
        <f>'Harga Dasar'!I51</f>
        <v>350000</v>
      </c>
      <c r="T72" s="153">
        <f t="shared" si="4"/>
        <v>10813250</v>
      </c>
      <c r="U72" s="127"/>
      <c r="V72" s="223"/>
    </row>
    <row r="73" spans="1:22" ht="15" customHeight="1" x14ac:dyDescent="0.2">
      <c r="A73" s="304"/>
      <c r="B73" s="41"/>
      <c r="C73" s="128" t="s">
        <v>307</v>
      </c>
      <c r="D73" s="144" t="str">
        <f>AHSP!B501</f>
        <v>Pemeliharaan bangunan kantor dan fasilitasnya, di luar pengecatan (misal perbaikan genteng, pintu, kran air, dll)</v>
      </c>
      <c r="E73" s="41"/>
      <c r="F73" s="41"/>
      <c r="G73" s="41"/>
      <c r="H73" s="41"/>
      <c r="I73" s="129"/>
      <c r="J73" s="41"/>
      <c r="K73" s="41"/>
      <c r="L73" s="129"/>
      <c r="M73" s="41"/>
      <c r="N73" s="41"/>
      <c r="O73" s="41"/>
      <c r="P73" s="41"/>
      <c r="Q73" s="427">
        <f>'OP TAHUNAN'!T128</f>
        <v>1</v>
      </c>
      <c r="R73" s="133" t="str">
        <f>AHSP!C501</f>
        <v>Ls</v>
      </c>
      <c r="S73" s="153">
        <f>'Harga Dasar'!I52</f>
        <v>2500000</v>
      </c>
      <c r="T73" s="153">
        <f t="shared" si="4"/>
        <v>2500000</v>
      </c>
      <c r="U73" s="127"/>
      <c r="V73" s="223"/>
    </row>
    <row r="74" spans="1:22" ht="15" customHeight="1" x14ac:dyDescent="0.2">
      <c r="A74" s="304"/>
      <c r="B74" s="41"/>
      <c r="C74" s="128" t="s">
        <v>307</v>
      </c>
      <c r="D74" s="144" t="str">
        <f>AHSP!B502</f>
        <v>Pemeliharaan peralatan eletrikal (misal penggantian lampu, AC, lampu jalan, kabel, baterai, dll)</v>
      </c>
      <c r="E74" s="41"/>
      <c r="F74" s="41"/>
      <c r="G74" s="41"/>
      <c r="H74" s="41"/>
      <c r="I74" s="129"/>
      <c r="J74" s="41"/>
      <c r="K74" s="41"/>
      <c r="L74" s="129"/>
      <c r="M74" s="41"/>
      <c r="N74" s="41"/>
      <c r="O74" s="41"/>
      <c r="P74" s="41"/>
      <c r="Q74" s="427">
        <f>Q73</f>
        <v>1</v>
      </c>
      <c r="R74" s="133" t="str">
        <f>AHSP!C502</f>
        <v>Ls</v>
      </c>
      <c r="S74" s="153">
        <f>'Harga Dasar'!I53</f>
        <v>2500000</v>
      </c>
      <c r="T74" s="153">
        <f t="shared" si="4"/>
        <v>2500000</v>
      </c>
      <c r="U74" s="127"/>
      <c r="V74" s="223"/>
    </row>
    <row r="75" spans="1:22" ht="15" customHeight="1" x14ac:dyDescent="0.2">
      <c r="A75" s="304"/>
      <c r="B75" s="41"/>
      <c r="C75" s="128"/>
      <c r="D75" s="144"/>
      <c r="E75" s="41"/>
      <c r="F75" s="41"/>
      <c r="G75" s="41"/>
      <c r="H75" s="41"/>
      <c r="I75" s="129"/>
      <c r="J75" s="41"/>
      <c r="K75" s="41"/>
      <c r="L75" s="129"/>
      <c r="M75" s="41"/>
      <c r="N75" s="41"/>
      <c r="O75" s="41"/>
      <c r="P75" s="41"/>
      <c r="Q75" s="152"/>
      <c r="R75" s="133"/>
      <c r="S75" s="153"/>
      <c r="T75" s="153"/>
      <c r="U75" s="127"/>
      <c r="V75" s="223"/>
    </row>
    <row r="76" spans="1:22" ht="15" customHeight="1" x14ac:dyDescent="0.25">
      <c r="A76" s="304">
        <v>524119</v>
      </c>
      <c r="B76" s="41"/>
      <c r="C76" s="40" t="s">
        <v>315</v>
      </c>
      <c r="D76" s="41"/>
      <c r="E76" s="41"/>
      <c r="F76" s="41"/>
      <c r="G76" s="41"/>
      <c r="H76" s="41"/>
      <c r="I76" s="129"/>
      <c r="J76" s="41"/>
      <c r="K76" s="41"/>
      <c r="L76" s="129"/>
      <c r="M76" s="41"/>
      <c r="N76" s="41"/>
      <c r="O76" s="41"/>
      <c r="P76" s="41"/>
      <c r="Q76" s="465"/>
      <c r="R76" s="466"/>
      <c r="S76" s="465"/>
      <c r="T76" s="468">
        <f>T83+T77</f>
        <v>79920000</v>
      </c>
      <c r="U76" s="134" t="s">
        <v>306</v>
      </c>
      <c r="V76" s="223"/>
    </row>
    <row r="77" spans="1:22" ht="15" customHeight="1" x14ac:dyDescent="0.2">
      <c r="A77" s="304"/>
      <c r="B77" s="41"/>
      <c r="C77" s="144" t="s">
        <v>316</v>
      </c>
      <c r="D77" s="41"/>
      <c r="E77" s="41"/>
      <c r="F77" s="41"/>
      <c r="G77" s="41"/>
      <c r="H77" s="41"/>
      <c r="I77" s="129"/>
      <c r="J77" s="41"/>
      <c r="K77" s="41"/>
      <c r="L77" s="129"/>
      <c r="M77" s="41"/>
      <c r="N77" s="41"/>
      <c r="O77" s="41"/>
      <c r="P77" s="41"/>
      <c r="Q77" s="152"/>
      <c r="R77" s="133"/>
      <c r="S77" s="153"/>
      <c r="T77" s="154">
        <f>SUM(T78:T81)</f>
        <v>62000000</v>
      </c>
      <c r="U77" s="134"/>
      <c r="V77" s="223"/>
    </row>
    <row r="78" spans="1:22" ht="15" customHeight="1" x14ac:dyDescent="0.25">
      <c r="A78" s="304"/>
      <c r="B78" s="41"/>
      <c r="C78" s="128" t="s">
        <v>307</v>
      </c>
      <c r="D78" s="41" t="s">
        <v>156</v>
      </c>
      <c r="E78" s="41"/>
      <c r="F78" s="136"/>
      <c r="G78" s="41"/>
      <c r="H78" s="41"/>
      <c r="I78" s="129"/>
      <c r="J78" s="41"/>
      <c r="K78" s="41"/>
      <c r="L78" s="129"/>
      <c r="M78" s="41"/>
      <c r="N78" s="41"/>
      <c r="O78" s="41"/>
      <c r="P78" s="41"/>
      <c r="Q78" s="152">
        <f>Upah_Bahan!K805</f>
        <v>16</v>
      </c>
      <c r="R78" s="133" t="s">
        <v>37</v>
      </c>
      <c r="S78" s="153">
        <f>'Harga Dasar'!D23</f>
        <v>500000</v>
      </c>
      <c r="T78" s="153">
        <f>Q78*S78</f>
        <v>8000000</v>
      </c>
      <c r="U78" s="127"/>
      <c r="V78" s="223"/>
    </row>
    <row r="79" spans="1:22" ht="15" customHeight="1" x14ac:dyDescent="0.25">
      <c r="A79" s="304"/>
      <c r="B79" s="41"/>
      <c r="C79" s="128" t="s">
        <v>307</v>
      </c>
      <c r="D79" s="41" t="s">
        <v>157</v>
      </c>
      <c r="E79" s="41"/>
      <c r="F79" s="136"/>
      <c r="G79" s="41"/>
      <c r="H79" s="41"/>
      <c r="I79" s="129"/>
      <c r="J79" s="41"/>
      <c r="K79" s="41"/>
      <c r="L79" s="129"/>
      <c r="M79" s="41"/>
      <c r="N79" s="41"/>
      <c r="O79" s="41"/>
      <c r="P79" s="41"/>
      <c r="Q79" s="152">
        <f>Upah_Bahan!K806</f>
        <v>16</v>
      </c>
      <c r="R79" s="133" t="s">
        <v>37</v>
      </c>
      <c r="S79" s="153">
        <f>'Harga Dasar'!D24</f>
        <v>1000000</v>
      </c>
      <c r="T79" s="153">
        <f>Q79*S79</f>
        <v>16000000</v>
      </c>
      <c r="U79" s="127"/>
      <c r="V79" s="223"/>
    </row>
    <row r="80" spans="1:22" ht="15" customHeight="1" x14ac:dyDescent="0.25">
      <c r="A80" s="304"/>
      <c r="B80" s="41"/>
      <c r="C80" s="128" t="s">
        <v>307</v>
      </c>
      <c r="D80" s="41" t="s">
        <v>158</v>
      </c>
      <c r="E80" s="41"/>
      <c r="F80" s="136"/>
      <c r="G80" s="41"/>
      <c r="H80" s="41"/>
      <c r="I80" s="129"/>
      <c r="J80" s="41"/>
      <c r="K80" s="41"/>
      <c r="L80" s="41"/>
      <c r="M80" s="41"/>
      <c r="N80" s="41"/>
      <c r="O80" s="41"/>
      <c r="P80" s="41"/>
      <c r="Q80" s="152">
        <f>Upah_Bahan!K807</f>
        <v>8</v>
      </c>
      <c r="R80" s="133" t="s">
        <v>37</v>
      </c>
      <c r="S80" s="153">
        <f>'Harga Dasar'!D25</f>
        <v>250000</v>
      </c>
      <c r="T80" s="153">
        <f>Q80*S80</f>
        <v>2000000</v>
      </c>
      <c r="U80" s="127"/>
      <c r="V80" s="223"/>
    </row>
    <row r="81" spans="1:22" ht="15" customHeight="1" x14ac:dyDescent="0.25">
      <c r="A81" s="304"/>
      <c r="B81" s="41"/>
      <c r="C81" s="128" t="s">
        <v>307</v>
      </c>
      <c r="D81" s="41" t="s">
        <v>159</v>
      </c>
      <c r="E81" s="41"/>
      <c r="F81" s="136"/>
      <c r="G81" s="41"/>
      <c r="H81" s="41"/>
      <c r="I81" s="129"/>
      <c r="J81" s="41"/>
      <c r="K81" s="41"/>
      <c r="L81" s="41"/>
      <c r="M81" s="41"/>
      <c r="N81" s="41"/>
      <c r="O81" s="41"/>
      <c r="P81" s="41"/>
      <c r="Q81" s="152">
        <f>Upah_Bahan!K808</f>
        <v>8</v>
      </c>
      <c r="R81" s="133" t="s">
        <v>37</v>
      </c>
      <c r="S81" s="153">
        <f>'Harga Dasar'!D26</f>
        <v>4500000</v>
      </c>
      <c r="T81" s="153">
        <f>Q81*S81</f>
        <v>36000000</v>
      </c>
      <c r="U81" s="127"/>
      <c r="V81" s="223"/>
    </row>
    <row r="82" spans="1:22" ht="15" customHeight="1" x14ac:dyDescent="0.25">
      <c r="A82" s="304"/>
      <c r="B82" s="41"/>
      <c r="C82" s="128"/>
      <c r="D82" s="41"/>
      <c r="E82" s="41"/>
      <c r="F82" s="136"/>
      <c r="G82" s="41"/>
      <c r="H82" s="41"/>
      <c r="I82" s="129"/>
      <c r="J82" s="41"/>
      <c r="K82" s="41"/>
      <c r="L82" s="41"/>
      <c r="M82" s="41"/>
      <c r="N82" s="41"/>
      <c r="O82" s="41"/>
      <c r="P82" s="41"/>
      <c r="Q82" s="152"/>
      <c r="R82" s="133"/>
      <c r="S82" s="153"/>
      <c r="T82" s="153"/>
      <c r="U82" s="127"/>
      <c r="V82" s="223"/>
    </row>
    <row r="83" spans="1:22" ht="15" customHeight="1" x14ac:dyDescent="0.25">
      <c r="A83" s="304"/>
      <c r="B83" s="41"/>
      <c r="C83" s="41" t="s">
        <v>317</v>
      </c>
      <c r="D83" s="41"/>
      <c r="E83" s="41"/>
      <c r="F83" s="41"/>
      <c r="G83" s="41"/>
      <c r="H83" s="41"/>
      <c r="I83" s="129"/>
      <c r="J83" s="41"/>
      <c r="K83" s="41"/>
      <c r="L83" s="129"/>
      <c r="M83" s="41"/>
      <c r="N83" s="41"/>
      <c r="O83" s="41"/>
      <c r="P83" s="41"/>
      <c r="Q83" s="152"/>
      <c r="R83" s="133"/>
      <c r="S83" s="153"/>
      <c r="T83" s="154">
        <f>SUM(T84:T87)</f>
        <v>17920000</v>
      </c>
      <c r="U83" s="127"/>
      <c r="V83" s="223"/>
    </row>
    <row r="84" spans="1:22" ht="15" customHeight="1" x14ac:dyDescent="0.25">
      <c r="A84" s="304"/>
      <c r="B84" s="41"/>
      <c r="C84" s="128" t="s">
        <v>307</v>
      </c>
      <c r="D84" s="41" t="s">
        <v>160</v>
      </c>
      <c r="E84" s="41"/>
      <c r="F84" s="136"/>
      <c r="G84" s="41"/>
      <c r="H84" s="41"/>
      <c r="I84" s="129"/>
      <c r="J84" s="41"/>
      <c r="K84" s="41"/>
      <c r="L84" s="129"/>
      <c r="M84" s="41"/>
      <c r="N84" s="41"/>
      <c r="O84" s="41"/>
      <c r="P84" s="41"/>
      <c r="Q84" s="152">
        <f>Upah_Bahan!K788</f>
        <v>16</v>
      </c>
      <c r="R84" s="133" t="s">
        <v>37</v>
      </c>
      <c r="S84" s="153">
        <f>'Harga Dasar'!D18</f>
        <v>310000</v>
      </c>
      <c r="T84" s="153">
        <f>Q84*S84</f>
        <v>4960000</v>
      </c>
      <c r="U84" s="127"/>
      <c r="V84" s="223"/>
    </row>
    <row r="85" spans="1:22" ht="15" customHeight="1" x14ac:dyDescent="0.25">
      <c r="A85" s="304"/>
      <c r="B85" s="41"/>
      <c r="C85" s="128" t="s">
        <v>307</v>
      </c>
      <c r="D85" s="41" t="s">
        <v>161</v>
      </c>
      <c r="E85" s="41"/>
      <c r="F85" s="136"/>
      <c r="G85" s="41"/>
      <c r="H85" s="41"/>
      <c r="I85" s="129"/>
      <c r="J85" s="41"/>
      <c r="K85" s="41"/>
      <c r="L85" s="129"/>
      <c r="M85" s="41"/>
      <c r="N85" s="41"/>
      <c r="O85" s="41"/>
      <c r="P85" s="41"/>
      <c r="Q85" s="152">
        <f>Upah_Bahan!K792</f>
        <v>16</v>
      </c>
      <c r="R85" s="133" t="s">
        <v>37</v>
      </c>
      <c r="S85" s="153">
        <f>'Harga Dasar'!D19</f>
        <v>290000</v>
      </c>
      <c r="T85" s="153">
        <f>Q85*S85</f>
        <v>4640000</v>
      </c>
      <c r="U85" s="127"/>
      <c r="V85" s="223"/>
    </row>
    <row r="86" spans="1:22" ht="15" customHeight="1" x14ac:dyDescent="0.25">
      <c r="A86" s="304"/>
      <c r="B86" s="41"/>
      <c r="C86" s="128" t="s">
        <v>307</v>
      </c>
      <c r="D86" s="41" t="s">
        <v>162</v>
      </c>
      <c r="E86" s="41"/>
      <c r="F86" s="136"/>
      <c r="G86" s="41"/>
      <c r="H86" s="41"/>
      <c r="I86" s="129"/>
      <c r="J86" s="41"/>
      <c r="K86" s="41"/>
      <c r="L86" s="129"/>
      <c r="M86" s="41"/>
      <c r="N86" s="41"/>
      <c r="O86" s="41"/>
      <c r="P86" s="41"/>
      <c r="Q86" s="152">
        <f>Upah_Bahan!K796</f>
        <v>16</v>
      </c>
      <c r="R86" s="133" t="s">
        <v>37</v>
      </c>
      <c r="S86" s="153">
        <f>'Harga Dasar'!D20</f>
        <v>270000</v>
      </c>
      <c r="T86" s="153">
        <f>Q86*S86</f>
        <v>4320000</v>
      </c>
      <c r="U86" s="127"/>
      <c r="V86" s="223"/>
    </row>
    <row r="87" spans="1:22" ht="15" customHeight="1" x14ac:dyDescent="0.25">
      <c r="A87" s="304"/>
      <c r="B87" s="41"/>
      <c r="C87" s="128" t="s">
        <v>307</v>
      </c>
      <c r="D87" s="41" t="s">
        <v>163</v>
      </c>
      <c r="E87" s="41"/>
      <c r="F87" s="136"/>
      <c r="G87" s="41"/>
      <c r="H87" s="41"/>
      <c r="I87" s="129"/>
      <c r="J87" s="41"/>
      <c r="K87" s="41"/>
      <c r="L87" s="129"/>
      <c r="M87" s="41"/>
      <c r="N87" s="41"/>
      <c r="O87" s="41"/>
      <c r="P87" s="41"/>
      <c r="Q87" s="152">
        <f>Upah_Bahan!K800</f>
        <v>16</v>
      </c>
      <c r="R87" s="133" t="s">
        <v>37</v>
      </c>
      <c r="S87" s="153">
        <f>'Harga Dasar'!D21</f>
        <v>250000</v>
      </c>
      <c r="T87" s="153">
        <f>Q87*S87</f>
        <v>4000000</v>
      </c>
      <c r="U87" s="127"/>
      <c r="V87" s="223"/>
    </row>
    <row r="88" spans="1:22" ht="15" customHeight="1" thickBot="1" x14ac:dyDescent="0.3">
      <c r="A88" s="305"/>
      <c r="B88" s="214"/>
      <c r="C88" s="214"/>
      <c r="D88" s="214"/>
      <c r="E88" s="214"/>
      <c r="F88" s="214"/>
      <c r="G88" s="214"/>
      <c r="H88" s="214"/>
      <c r="I88" s="215"/>
      <c r="J88" s="214"/>
      <c r="K88" s="214"/>
      <c r="L88" s="215"/>
      <c r="M88" s="214"/>
      <c r="N88" s="214"/>
      <c r="O88" s="214"/>
      <c r="P88" s="214"/>
      <c r="Q88" s="306"/>
      <c r="R88" s="307"/>
      <c r="S88" s="308"/>
      <c r="T88" s="308"/>
      <c r="U88" s="228"/>
      <c r="V88" s="229"/>
    </row>
    <row r="89" spans="1:22" ht="15" customHeight="1" x14ac:dyDescent="0.25">
      <c r="A89" s="430" t="s">
        <v>31</v>
      </c>
      <c r="B89" s="209" t="s">
        <v>639</v>
      </c>
      <c r="C89" s="210"/>
      <c r="D89" s="210"/>
      <c r="E89" s="210"/>
      <c r="F89" s="210"/>
      <c r="G89" s="210"/>
      <c r="H89" s="210"/>
      <c r="I89" s="211"/>
      <c r="J89" s="210"/>
      <c r="K89" s="210"/>
      <c r="L89" s="211"/>
      <c r="M89" s="210"/>
      <c r="N89" s="210"/>
      <c r="O89" s="210"/>
      <c r="P89" s="210"/>
      <c r="Q89" s="471"/>
      <c r="R89" s="211"/>
      <c r="S89" s="210"/>
      <c r="T89" s="474">
        <f>T90+T91+T92</f>
        <v>0</v>
      </c>
      <c r="U89" s="218"/>
      <c r="V89" s="219"/>
    </row>
    <row r="90" spans="1:22" ht="15" customHeight="1" x14ac:dyDescent="0.25">
      <c r="A90" s="304"/>
      <c r="B90" s="41"/>
      <c r="C90" s="41" t="str">
        <f>'BERKALA &amp; KHUSUS'!C55</f>
        <v>Rehab Pengaman Tebing</v>
      </c>
      <c r="D90" s="41"/>
      <c r="E90" s="41"/>
      <c r="F90" s="41"/>
      <c r="G90" s="41"/>
      <c r="H90" s="41"/>
      <c r="I90" s="129"/>
      <c r="J90" s="41"/>
      <c r="K90" s="41"/>
      <c r="L90" s="129"/>
      <c r="M90" s="41"/>
      <c r="N90" s="41"/>
      <c r="O90" s="41"/>
      <c r="P90" s="41"/>
      <c r="Q90" s="153">
        <f>'BERKALA &amp; KHUSUS'!F56</f>
        <v>0</v>
      </c>
      <c r="R90" s="153" t="str">
        <f>'BERKALA &amp; KHUSUS'!G56</f>
        <v>PKT</v>
      </c>
      <c r="S90" s="153">
        <f>'BERKALA &amp; KHUSUS'!H56</f>
        <v>0</v>
      </c>
      <c r="T90" s="153">
        <f t="shared" ref="T90:T92" si="5">Q90*S90</f>
        <v>0</v>
      </c>
      <c r="U90" s="127"/>
      <c r="V90" s="223"/>
    </row>
    <row r="91" spans="1:22" ht="15" customHeight="1" x14ac:dyDescent="0.25">
      <c r="A91" s="304"/>
      <c r="B91" s="41"/>
      <c r="C91" s="41" t="str">
        <f>'BERKALA &amp; KHUSUS'!C58:E58</f>
        <v>Perbaikan Saluran</v>
      </c>
      <c r="D91" s="41"/>
      <c r="E91" s="41"/>
      <c r="F91" s="41"/>
      <c r="G91" s="41"/>
      <c r="H91" s="41"/>
      <c r="I91" s="129"/>
      <c r="J91" s="41"/>
      <c r="K91" s="41"/>
      <c r="L91" s="129"/>
      <c r="M91" s="41"/>
      <c r="N91" s="41"/>
      <c r="O91" s="41"/>
      <c r="P91" s="41"/>
      <c r="Q91" s="153">
        <f>'BERKALA &amp; KHUSUS'!F59</f>
        <v>0</v>
      </c>
      <c r="R91" s="153" t="str">
        <f>'BERKALA &amp; KHUSUS'!G59</f>
        <v>KEG</v>
      </c>
      <c r="S91" s="153">
        <f>'BERKALA &amp; KHUSUS'!H59</f>
        <v>0</v>
      </c>
      <c r="T91" s="153">
        <f t="shared" si="5"/>
        <v>0</v>
      </c>
      <c r="U91" s="127"/>
      <c r="V91" s="223"/>
    </row>
    <row r="92" spans="1:22" ht="15" customHeight="1" x14ac:dyDescent="0.25">
      <c r="A92" s="304"/>
      <c r="B92" s="41"/>
      <c r="C92" s="41" t="str">
        <f>'BERKALA &amp; KHUSUS'!E62</f>
        <v>Pengerukan Sedimen pada DPS</v>
      </c>
      <c r="D92" s="41"/>
      <c r="E92" s="41"/>
      <c r="F92" s="41"/>
      <c r="G92" s="41"/>
      <c r="H92" s="41"/>
      <c r="I92" s="129"/>
      <c r="J92" s="41"/>
      <c r="K92" s="41"/>
      <c r="L92" s="129"/>
      <c r="M92" s="41"/>
      <c r="N92" s="41"/>
      <c r="O92" s="41"/>
      <c r="P92" s="41"/>
      <c r="Q92" s="153">
        <f>'BERKALA &amp; KHUSUS'!F62</f>
        <v>0</v>
      </c>
      <c r="R92" s="153" t="str">
        <f>'BERKALA &amp; KHUSUS'!G62</f>
        <v>Ls</v>
      </c>
      <c r="S92" s="153">
        <f>'BERKALA &amp; KHUSUS'!H62</f>
        <v>0</v>
      </c>
      <c r="T92" s="153">
        <f t="shared" si="5"/>
        <v>0</v>
      </c>
      <c r="U92" s="127"/>
      <c r="V92" s="223"/>
    </row>
    <row r="93" spans="1:22" ht="15" customHeight="1" x14ac:dyDescent="0.25">
      <c r="A93" s="304"/>
      <c r="B93" s="41"/>
      <c r="C93" s="41"/>
      <c r="D93" s="41"/>
      <c r="E93" s="41"/>
      <c r="F93" s="41"/>
      <c r="G93" s="41"/>
      <c r="H93" s="41"/>
      <c r="I93" s="129"/>
      <c r="J93" s="41"/>
      <c r="K93" s="41"/>
      <c r="L93" s="129"/>
      <c r="M93" s="41"/>
      <c r="N93" s="41"/>
      <c r="O93" s="41"/>
      <c r="P93" s="41"/>
      <c r="Q93" s="153"/>
      <c r="R93" s="130"/>
      <c r="S93" s="127"/>
      <c r="T93" s="127"/>
      <c r="U93" s="127"/>
      <c r="V93" s="223"/>
    </row>
    <row r="94" spans="1:22" s="208" customFormat="1" ht="18" customHeight="1" x14ac:dyDescent="0.25">
      <c r="A94" s="464" t="s">
        <v>32</v>
      </c>
      <c r="B94" s="209" t="s">
        <v>603</v>
      </c>
      <c r="C94" s="212"/>
      <c r="D94" s="212"/>
      <c r="E94" s="212"/>
      <c r="F94" s="212"/>
      <c r="G94" s="212"/>
      <c r="H94" s="212"/>
      <c r="I94" s="213"/>
      <c r="J94" s="212"/>
      <c r="K94" s="212"/>
      <c r="L94" s="213"/>
      <c r="M94" s="212"/>
      <c r="N94" s="212"/>
      <c r="O94" s="212"/>
      <c r="P94" s="212"/>
      <c r="Q94" s="475"/>
      <c r="R94" s="213"/>
      <c r="S94" s="212"/>
      <c r="T94" s="476">
        <f>T95+T99</f>
        <v>0</v>
      </c>
      <c r="U94" s="221"/>
      <c r="V94" s="222"/>
    </row>
    <row r="95" spans="1:22" s="208" customFormat="1" ht="18" customHeight="1" x14ac:dyDescent="0.25">
      <c r="A95" s="464"/>
      <c r="B95" s="209"/>
      <c r="C95" s="40" t="s">
        <v>691</v>
      </c>
      <c r="D95" s="41"/>
      <c r="E95" s="212"/>
      <c r="F95" s="212"/>
      <c r="G95" s="212"/>
      <c r="H95" s="212"/>
      <c r="I95" s="213"/>
      <c r="J95" s="212"/>
      <c r="K95" s="212"/>
      <c r="L95" s="213"/>
      <c r="M95" s="212"/>
      <c r="N95" s="212"/>
      <c r="O95" s="212"/>
      <c r="P95" s="212"/>
      <c r="Q95" s="475"/>
      <c r="R95" s="213"/>
      <c r="S95" s="212"/>
      <c r="T95" s="476">
        <f>SUM(T96:T97)</f>
        <v>0</v>
      </c>
      <c r="U95" s="221"/>
      <c r="V95" s="222"/>
    </row>
    <row r="96" spans="1:22" s="208" customFormat="1" ht="18" customHeight="1" x14ac:dyDescent="0.25">
      <c r="A96" s="464"/>
      <c r="B96" s="209"/>
      <c r="C96" s="128" t="s">
        <v>307</v>
      </c>
      <c r="D96" s="41" t="str">
        <f>'BERKALA &amp; KHUSUS'!C5</f>
        <v>PEMELIHARAAN INSTRUMENTASI</v>
      </c>
      <c r="E96" s="212"/>
      <c r="F96" s="212"/>
      <c r="G96" s="212"/>
      <c r="H96" s="212"/>
      <c r="I96" s="213"/>
      <c r="J96" s="212"/>
      <c r="K96" s="212"/>
      <c r="L96" s="213"/>
      <c r="M96" s="212"/>
      <c r="N96" s="212"/>
      <c r="O96" s="212"/>
      <c r="P96" s="212"/>
      <c r="Q96" s="220">
        <f>'BERKALA &amp; KHUSUS'!F6</f>
        <v>0</v>
      </c>
      <c r="R96" s="220" t="str">
        <f>'BERKALA &amp; KHUSUS'!G6</f>
        <v>LS</v>
      </c>
      <c r="S96" s="502">
        <f>'BERKALA &amp; KHUSUS'!H6</f>
        <v>0</v>
      </c>
      <c r="T96" s="478">
        <f>S96*Q96</f>
        <v>0</v>
      </c>
      <c r="U96" s="221"/>
      <c r="V96" s="222"/>
    </row>
    <row r="97" spans="1:22" s="208" customFormat="1" ht="18" customHeight="1" x14ac:dyDescent="0.25">
      <c r="A97" s="464"/>
      <c r="B97" s="209"/>
      <c r="C97" s="128" t="s">
        <v>307</v>
      </c>
      <c r="D97" s="41" t="str">
        <f>'BERKALA &amp; KHUSUS'!C8</f>
        <v>PENGGANTIAN SEAL</v>
      </c>
      <c r="E97" s="212"/>
      <c r="F97" s="212"/>
      <c r="G97" s="212"/>
      <c r="H97" s="212"/>
      <c r="I97" s="213"/>
      <c r="J97" s="212"/>
      <c r="K97" s="212"/>
      <c r="L97" s="213"/>
      <c r="M97" s="212"/>
      <c r="N97" s="212"/>
      <c r="O97" s="212"/>
      <c r="P97" s="212"/>
      <c r="Q97" s="220">
        <v>1</v>
      </c>
      <c r="R97" s="220" t="s">
        <v>106</v>
      </c>
      <c r="S97" s="502">
        <f>SUM('BERKALA &amp; KHUSUS'!I9:I12)</f>
        <v>0</v>
      </c>
      <c r="T97" s="478">
        <f t="shared" ref="T97" si="6">S97*Q97</f>
        <v>0</v>
      </c>
      <c r="U97" s="221"/>
      <c r="V97" s="222"/>
    </row>
    <row r="98" spans="1:22" s="208" customFormat="1" ht="18" customHeight="1" x14ac:dyDescent="0.25">
      <c r="A98" s="464"/>
      <c r="B98" s="209"/>
      <c r="C98" s="212"/>
      <c r="D98" s="212"/>
      <c r="E98" s="212"/>
      <c r="F98" s="212"/>
      <c r="G98" s="212"/>
      <c r="H98" s="212"/>
      <c r="I98" s="213"/>
      <c r="J98" s="212"/>
      <c r="K98" s="212"/>
      <c r="L98" s="213"/>
      <c r="M98" s="212"/>
      <c r="N98" s="212"/>
      <c r="O98" s="212"/>
      <c r="P98" s="212"/>
      <c r="Q98" s="475"/>
      <c r="R98" s="213"/>
      <c r="S98" s="212"/>
      <c r="T98" s="476"/>
      <c r="U98" s="221"/>
      <c r="V98" s="222"/>
    </row>
    <row r="99" spans="1:22" ht="15" customHeight="1" x14ac:dyDescent="0.25">
      <c r="A99" s="216"/>
      <c r="B99" s="41"/>
      <c r="C99" s="40" t="s">
        <v>477</v>
      </c>
      <c r="D99" s="41"/>
      <c r="E99" s="41"/>
      <c r="F99" s="41"/>
      <c r="G99" s="41"/>
      <c r="H99" s="41"/>
      <c r="I99" s="129"/>
      <c r="J99" s="41"/>
      <c r="K99" s="41"/>
      <c r="L99" s="129"/>
      <c r="M99" s="41"/>
      <c r="N99" s="41"/>
      <c r="O99" s="41"/>
      <c r="P99" s="41"/>
      <c r="Q99" s="465"/>
      <c r="R99" s="129"/>
      <c r="S99" s="41"/>
      <c r="T99" s="477">
        <f>SUM(T100:T102)</f>
        <v>0</v>
      </c>
      <c r="U99" s="127"/>
      <c r="V99" s="223"/>
    </row>
    <row r="100" spans="1:22" ht="15" customHeight="1" x14ac:dyDescent="0.25">
      <c r="A100" s="216"/>
      <c r="B100" s="41"/>
      <c r="C100" s="128" t="s">
        <v>307</v>
      </c>
      <c r="D100" s="41" t="str">
        <f>'BERKALA &amp; KHUSUS'!E20</f>
        <v>Manual Operasi dan Pemeliharaan</v>
      </c>
      <c r="E100" s="41"/>
      <c r="F100" s="41"/>
      <c r="G100" s="41"/>
      <c r="H100" s="41"/>
      <c r="I100" s="129"/>
      <c r="J100" s="41"/>
      <c r="K100" s="41"/>
      <c r="L100" s="129"/>
      <c r="M100" s="41"/>
      <c r="N100" s="41"/>
      <c r="O100" s="41"/>
      <c r="P100" s="41"/>
      <c r="Q100" s="153">
        <f>'BERKALA &amp; KHUSUS'!F20</f>
        <v>0</v>
      </c>
      <c r="R100" s="130" t="s">
        <v>291</v>
      </c>
      <c r="S100" s="153">
        <f>'BERKALA &amp; KHUSUS'!I20</f>
        <v>0</v>
      </c>
      <c r="T100" s="153">
        <f>S100*Q100</f>
        <v>0</v>
      </c>
      <c r="U100" s="224"/>
      <c r="V100" s="225"/>
    </row>
    <row r="101" spans="1:22" ht="15" customHeight="1" x14ac:dyDescent="0.25">
      <c r="A101" s="216"/>
      <c r="B101" s="41"/>
      <c r="C101" s="128" t="s">
        <v>307</v>
      </c>
      <c r="D101" s="41" t="str">
        <f>'BERKALA &amp; KHUSUS'!E21</f>
        <v>Rencana Tindak Darurat</v>
      </c>
      <c r="E101" s="41"/>
      <c r="F101" s="41"/>
      <c r="G101" s="41"/>
      <c r="H101" s="41"/>
      <c r="I101" s="129"/>
      <c r="J101" s="41"/>
      <c r="K101" s="41"/>
      <c r="L101" s="129"/>
      <c r="M101" s="41"/>
      <c r="N101" s="41"/>
      <c r="O101" s="41"/>
      <c r="P101" s="41"/>
      <c r="Q101" s="153">
        <f>'BERKALA &amp; KHUSUS'!F21</f>
        <v>0</v>
      </c>
      <c r="R101" s="130" t="s">
        <v>291</v>
      </c>
      <c r="S101" s="153">
        <f>'BERKALA &amp; KHUSUS'!I21</f>
        <v>0</v>
      </c>
      <c r="T101" s="153">
        <f t="shared" ref="T101:T102" si="7">S101*Q101</f>
        <v>0</v>
      </c>
      <c r="U101" s="224"/>
      <c r="V101" s="225"/>
    </row>
    <row r="102" spans="1:22" ht="15" customHeight="1" x14ac:dyDescent="0.25">
      <c r="A102" s="216"/>
      <c r="B102" s="41"/>
      <c r="C102" s="128" t="s">
        <v>307</v>
      </c>
      <c r="D102" s="41" t="str">
        <f>'BERKALA &amp; KHUSUS'!E24</f>
        <v>Inspeksi Besar</v>
      </c>
      <c r="E102" s="41"/>
      <c r="F102" s="41"/>
      <c r="G102" s="41"/>
      <c r="H102" s="41"/>
      <c r="I102" s="129"/>
      <c r="J102" s="41"/>
      <c r="K102" s="41"/>
      <c r="L102" s="129"/>
      <c r="M102" s="41"/>
      <c r="N102" s="41"/>
      <c r="O102" s="41"/>
      <c r="P102" s="41"/>
      <c r="Q102" s="153">
        <f>'BERKALA &amp; KHUSUS'!F24</f>
        <v>0</v>
      </c>
      <c r="R102" s="130" t="s">
        <v>291</v>
      </c>
      <c r="S102" s="153">
        <f>'BERKALA &amp; KHUSUS'!I24</f>
        <v>0</v>
      </c>
      <c r="T102" s="153">
        <f t="shared" si="7"/>
        <v>0</v>
      </c>
      <c r="U102" s="127"/>
      <c r="V102" s="223"/>
    </row>
    <row r="103" spans="1:22" ht="15" customHeight="1" x14ac:dyDescent="0.25">
      <c r="A103" s="216"/>
      <c r="B103" s="41"/>
      <c r="C103" s="41"/>
      <c r="D103" s="41"/>
      <c r="E103" s="41"/>
      <c r="F103" s="41"/>
      <c r="G103" s="41"/>
      <c r="H103" s="41"/>
      <c r="I103" s="129"/>
      <c r="J103" s="41"/>
      <c r="K103" s="41"/>
      <c r="L103" s="129"/>
      <c r="M103" s="41"/>
      <c r="N103" s="41"/>
      <c r="O103" s="41"/>
      <c r="P103" s="41"/>
      <c r="Q103" s="153"/>
      <c r="R103" s="130"/>
      <c r="S103" s="127"/>
      <c r="T103" s="133"/>
      <c r="U103" s="127"/>
      <c r="V103" s="223"/>
    </row>
    <row r="104" spans="1:22" ht="15" customHeight="1" x14ac:dyDescent="0.25">
      <c r="A104" s="216"/>
      <c r="B104" s="41"/>
      <c r="C104" s="128"/>
      <c r="D104" s="41"/>
      <c r="E104" s="41"/>
      <c r="F104" s="41"/>
      <c r="G104" s="41"/>
      <c r="H104" s="41"/>
      <c r="I104" s="129"/>
      <c r="J104" s="41"/>
      <c r="K104" s="41"/>
      <c r="L104" s="129"/>
      <c r="M104" s="41"/>
      <c r="N104" s="41"/>
      <c r="O104" s="41"/>
      <c r="P104" s="41"/>
      <c r="Q104" s="153"/>
      <c r="R104" s="130"/>
      <c r="S104" s="127"/>
      <c r="T104" s="127"/>
      <c r="U104" s="127"/>
      <c r="V104" s="223"/>
    </row>
    <row r="105" spans="1:22" ht="15" customHeight="1" thickBot="1" x14ac:dyDescent="0.3">
      <c r="A105" s="217"/>
      <c r="B105" s="214"/>
      <c r="C105" s="214"/>
      <c r="D105" s="214"/>
      <c r="E105" s="214"/>
      <c r="F105" s="214"/>
      <c r="G105" s="214"/>
      <c r="H105" s="214"/>
      <c r="I105" s="215"/>
      <c r="J105" s="214"/>
      <c r="K105" s="214"/>
      <c r="L105" s="215"/>
      <c r="M105" s="214"/>
      <c r="N105" s="214"/>
      <c r="O105" s="214"/>
      <c r="P105" s="214"/>
      <c r="Q105" s="226"/>
      <c r="R105" s="227"/>
      <c r="S105" s="228"/>
      <c r="T105" s="228"/>
      <c r="U105" s="228"/>
      <c r="V105" s="229"/>
    </row>
  </sheetData>
  <sheetProtection selectLockedCells="1"/>
  <mergeCells count="11">
    <mergeCell ref="D46:E46"/>
    <mergeCell ref="B9:P9"/>
    <mergeCell ref="B11:E11"/>
    <mergeCell ref="Q11:T11"/>
    <mergeCell ref="A1:V1"/>
    <mergeCell ref="A7:A8"/>
    <mergeCell ref="B7:P7"/>
    <mergeCell ref="Q7:T7"/>
    <mergeCell ref="U7:U8"/>
    <mergeCell ref="V7:V8"/>
    <mergeCell ref="B8:P8"/>
  </mergeCells>
  <printOptions horizontalCentered="1"/>
  <pageMargins left="0.19685039370078741" right="0.19685039370078741" top="0.59055118110236227" bottom="0.39370078740157483" header="0.51181102362204722" footer="0.51181102362204722"/>
  <pageSetup paperSize="9" scale="75" fitToHeight="2" orientation="portrait" horizontalDpi="4294967293" verticalDpi="300" r:id="rId1"/>
  <headerFooter alignWithMargins="0"/>
  <rowBreaks count="2" manualBreakCount="2">
    <brk id="67" max="21" man="1"/>
    <brk id="88" max="2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DATA TEKNIS</vt:lpstr>
      <vt:lpstr>Asumsi</vt:lpstr>
      <vt:lpstr>Harga Dasar</vt:lpstr>
      <vt:lpstr>AHSP</vt:lpstr>
      <vt:lpstr>OP TAHUNAN</vt:lpstr>
      <vt:lpstr>BERKALA &amp; KHUSUS</vt:lpstr>
      <vt:lpstr>Upah_Bahan</vt:lpstr>
      <vt:lpstr>AKNOP</vt:lpstr>
      <vt:lpstr>AHSP!Print_Area</vt:lpstr>
      <vt:lpstr>AKNOP!Print_Area</vt:lpstr>
      <vt:lpstr>Asumsi!Print_Area</vt:lpstr>
      <vt:lpstr>'BERKALA &amp; KHUSUS'!Print_Area</vt:lpstr>
      <vt:lpstr>'DATA TEKNIS'!Print_Area</vt:lpstr>
      <vt:lpstr>'Harga Dasar'!Print_Area</vt:lpstr>
      <vt:lpstr>'OP TAHUNAN'!Print_Area</vt:lpstr>
      <vt:lpstr>Upah_Bahan!Print_Area</vt:lpstr>
      <vt:lpstr>AKNOP!Print_Titles</vt:lpstr>
      <vt:lpstr>'OP TAHUNAN'!Print_Titles</vt:lpstr>
      <vt:lpstr>Upah_Bahan!Print_Titles</vt:lpstr>
    </vt:vector>
  </TitlesOfParts>
  <Company>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2020-11-30T10:32:29Z</cp:lastPrinted>
  <dcterms:created xsi:type="dcterms:W3CDTF">2015-07-17T13:46:38Z</dcterms:created>
  <dcterms:modified xsi:type="dcterms:W3CDTF">2020-12-19T15:17:09Z</dcterms:modified>
</cp:coreProperties>
</file>