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79c98ab8851c0a/健康/"/>
    </mc:Choice>
  </mc:AlternateContent>
  <xr:revisionPtr revIDLastSave="688" documentId="114_{75DDA684-7CBC-42E2-89CF-9C530A66EC15}" xr6:coauthVersionLast="45" xr6:coauthVersionMax="45" xr10:uidLastSave="{12646A27-92FA-4520-9306-82982DB44042}"/>
  <bookViews>
    <workbookView xWindow="0" yWindow="0" windowWidth="9000" windowHeight="6600" activeTab="3" xr2:uid="{D04F11BC-FC59-40CF-B692-A78D70F74ED9}"/>
  </bookViews>
  <sheets>
    <sheet name="Sheet1" sheetId="1" r:id="rId1"/>
    <sheet name="Sheet2" sheetId="2" r:id="rId2"/>
    <sheet name="Sheet3" sheetId="3" r:id="rId3"/>
    <sheet name="Sheet8" sheetId="8" r:id="rId4"/>
    <sheet name="Sheet6" sheetId="6" r:id="rId5"/>
    <sheet name="Sheet4" sheetId="4" r:id="rId6"/>
    <sheet name="Sheet5" sheetId="5" r:id="rId7"/>
    <sheet name="Sheet7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8" l="1"/>
  <c r="G8" i="8"/>
  <c r="G3" i="8"/>
  <c r="G4" i="8"/>
  <c r="G5" i="8"/>
  <c r="G6" i="8"/>
  <c r="G7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D22" i="8"/>
  <c r="E22" i="8"/>
  <c r="F22" i="8"/>
  <c r="C22" i="8"/>
  <c r="A3" i="5" l="1"/>
  <c r="A3" i="7"/>
  <c r="A15" i="7"/>
  <c r="A15" i="5"/>
  <c r="S15" i="1"/>
  <c r="AD15" i="1" s="1"/>
  <c r="A15" i="3"/>
  <c r="AB15" i="1"/>
  <c r="AC15" i="1"/>
  <c r="Q15" i="1"/>
  <c r="R15" i="1"/>
  <c r="E14" i="1"/>
  <c r="AB14" i="1"/>
  <c r="AC14" i="1"/>
  <c r="Q14" i="1"/>
  <c r="R14" i="1"/>
  <c r="S14" i="1"/>
  <c r="AD14" i="1" s="1"/>
  <c r="A14" i="7"/>
  <c r="A14" i="5"/>
  <c r="A14" i="3"/>
  <c r="E14" i="3"/>
  <c r="E13" i="1"/>
  <c r="H13" i="1" s="1"/>
  <c r="E15" i="1" l="1"/>
  <c r="I14" i="7"/>
  <c r="M14" i="7"/>
  <c r="R14" i="7"/>
  <c r="L14" i="7"/>
  <c r="N14" i="7"/>
  <c r="O14" i="7"/>
  <c r="D14" i="7"/>
  <c r="E14" i="7"/>
  <c r="Q14" i="7"/>
  <c r="F14" i="7"/>
  <c r="G14" i="7"/>
  <c r="S14" i="7"/>
  <c r="K14" i="7"/>
  <c r="B14" i="7"/>
  <c r="C14" i="7"/>
  <c r="P14" i="7"/>
  <c r="H14" i="7"/>
  <c r="T14" i="7"/>
  <c r="U14" i="7"/>
  <c r="J14" i="7"/>
  <c r="V14" i="7"/>
  <c r="W14" i="7"/>
  <c r="X14" i="7"/>
  <c r="F13" i="1"/>
  <c r="G13" i="1"/>
  <c r="G14" i="1"/>
  <c r="F14" i="1"/>
  <c r="H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3" i="1" l="1"/>
  <c r="K15" i="7"/>
  <c r="W15" i="7"/>
  <c r="L15" i="7"/>
  <c r="X15" i="7"/>
  <c r="M15" i="7"/>
  <c r="B15" i="7"/>
  <c r="N15" i="7"/>
  <c r="S15" i="7"/>
  <c r="H15" i="7"/>
  <c r="I15" i="7"/>
  <c r="J15" i="7"/>
  <c r="V15" i="7"/>
  <c r="C15" i="7"/>
  <c r="O15" i="7"/>
  <c r="D15" i="7"/>
  <c r="P15" i="7"/>
  <c r="E15" i="7"/>
  <c r="Q15" i="7"/>
  <c r="F15" i="7"/>
  <c r="R15" i="7"/>
  <c r="G15" i="7"/>
  <c r="T15" i="7"/>
  <c r="U15" i="7"/>
  <c r="H15" i="1"/>
  <c r="G15" i="1"/>
  <c r="F15" i="1"/>
  <c r="I14" i="1"/>
  <c r="X6" i="7"/>
  <c r="X8" i="7"/>
  <c r="X9" i="7"/>
  <c r="X11" i="7"/>
  <c r="W6" i="7"/>
  <c r="W8" i="7"/>
  <c r="W9" i="7"/>
  <c r="W11" i="7"/>
  <c r="V6" i="7"/>
  <c r="V8" i="7"/>
  <c r="V9" i="7"/>
  <c r="V11" i="7"/>
  <c r="U6" i="7"/>
  <c r="U8" i="7"/>
  <c r="U9" i="7"/>
  <c r="U11" i="7"/>
  <c r="T6" i="7"/>
  <c r="T8" i="7"/>
  <c r="T9" i="7"/>
  <c r="T11" i="7"/>
  <c r="S6" i="7"/>
  <c r="S8" i="7"/>
  <c r="S9" i="7"/>
  <c r="S11" i="7"/>
  <c r="R6" i="7"/>
  <c r="R8" i="7"/>
  <c r="R9" i="7"/>
  <c r="R11" i="7"/>
  <c r="Q6" i="7"/>
  <c r="Q8" i="7"/>
  <c r="Q9" i="7"/>
  <c r="Q11" i="7"/>
  <c r="P6" i="7"/>
  <c r="P8" i="7"/>
  <c r="P9" i="7"/>
  <c r="P11" i="7"/>
  <c r="O6" i="7"/>
  <c r="O8" i="7"/>
  <c r="O9" i="7"/>
  <c r="O11" i="7"/>
  <c r="N6" i="7"/>
  <c r="N8" i="7"/>
  <c r="N9" i="7"/>
  <c r="N11" i="7"/>
  <c r="M6" i="7"/>
  <c r="M8" i="7"/>
  <c r="M9" i="7"/>
  <c r="M11" i="7"/>
  <c r="L6" i="7"/>
  <c r="L8" i="7"/>
  <c r="L9" i="7"/>
  <c r="L11" i="7"/>
  <c r="K6" i="7"/>
  <c r="K8" i="7"/>
  <c r="K9" i="7"/>
  <c r="K11" i="7"/>
  <c r="J6" i="7"/>
  <c r="J8" i="7"/>
  <c r="J9" i="7"/>
  <c r="J11" i="7"/>
  <c r="I6" i="7"/>
  <c r="I8" i="7"/>
  <c r="I9" i="7"/>
  <c r="I11" i="7"/>
  <c r="H6" i="7"/>
  <c r="H8" i="7"/>
  <c r="H9" i="7"/>
  <c r="H11" i="7"/>
  <c r="G6" i="7"/>
  <c r="G8" i="7"/>
  <c r="G9" i="7"/>
  <c r="G11" i="7"/>
  <c r="F6" i="7"/>
  <c r="F8" i="7"/>
  <c r="F9" i="7"/>
  <c r="F11" i="7"/>
  <c r="E6" i="7"/>
  <c r="E8" i="7"/>
  <c r="E9" i="7"/>
  <c r="E11" i="7"/>
  <c r="D6" i="7"/>
  <c r="D8" i="7"/>
  <c r="D9" i="7"/>
  <c r="D11" i="7"/>
  <c r="C6" i="7"/>
  <c r="C8" i="7"/>
  <c r="C9" i="7"/>
  <c r="C11" i="7"/>
  <c r="A13" i="7"/>
  <c r="A12" i="7"/>
  <c r="A11" i="7"/>
  <c r="A10" i="7"/>
  <c r="A9" i="7"/>
  <c r="A8" i="7"/>
  <c r="A7" i="7"/>
  <c r="A6" i="7"/>
  <c r="A5" i="7"/>
  <c r="A4" i="7"/>
  <c r="A2" i="7"/>
  <c r="B6" i="7"/>
  <c r="B8" i="7"/>
  <c r="B9" i="7"/>
  <c r="B11" i="7"/>
  <c r="A13" i="5"/>
  <c r="A12" i="5"/>
  <c r="A11" i="5"/>
  <c r="A10" i="5"/>
  <c r="A9" i="5"/>
  <c r="A8" i="5"/>
  <c r="A7" i="5"/>
  <c r="A6" i="5"/>
  <c r="A5" i="5"/>
  <c r="A4" i="5"/>
  <c r="A2" i="5"/>
  <c r="A2" i="4"/>
  <c r="A2" i="3"/>
  <c r="I15" i="1" l="1"/>
  <c r="D2" i="2"/>
  <c r="E2" i="2" s="1"/>
  <c r="G6" i="4"/>
  <c r="G8" i="4"/>
  <c r="G9" i="4"/>
  <c r="G11" i="4"/>
  <c r="F6" i="4"/>
  <c r="F8" i="4"/>
  <c r="F9" i="4"/>
  <c r="F11" i="4"/>
  <c r="E6" i="4"/>
  <c r="E8" i="4"/>
  <c r="E9" i="4"/>
  <c r="E11" i="4"/>
  <c r="A13" i="4"/>
  <c r="A10" i="4"/>
  <c r="A11" i="4"/>
  <c r="A12" i="4"/>
  <c r="A9" i="4"/>
  <c r="A8" i="4"/>
  <c r="A7" i="4"/>
  <c r="A6" i="4"/>
  <c r="A5" i="4"/>
  <c r="A4" i="4"/>
  <c r="A3" i="4"/>
  <c r="E11" i="3"/>
  <c r="A11" i="3"/>
  <c r="A12" i="3"/>
  <c r="A13" i="3"/>
  <c r="AD11" i="1"/>
  <c r="AB11" i="1"/>
  <c r="S11" i="1"/>
  <c r="S12" i="1"/>
  <c r="AD12" i="1" s="1"/>
  <c r="S13" i="1"/>
  <c r="AD13" i="1" s="1"/>
  <c r="R11" i="1"/>
  <c r="AC11" i="1" s="1"/>
  <c r="R12" i="1"/>
  <c r="AC12" i="1" s="1"/>
  <c r="R13" i="1"/>
  <c r="AC13" i="1" s="1"/>
  <c r="Q11" i="1"/>
  <c r="Q12" i="1"/>
  <c r="AB12" i="1" s="1"/>
  <c r="Q13" i="1"/>
  <c r="AB13" i="1" s="1"/>
  <c r="E12" i="1"/>
  <c r="R12" i="7" l="1"/>
  <c r="F12" i="7"/>
  <c r="X12" i="7"/>
  <c r="W12" i="7"/>
  <c r="K12" i="7"/>
  <c r="E12" i="7"/>
  <c r="P12" i="7"/>
  <c r="D12" i="7"/>
  <c r="L12" i="7"/>
  <c r="J12" i="7"/>
  <c r="O12" i="7"/>
  <c r="M12" i="7"/>
  <c r="U12" i="7"/>
  <c r="I12" i="7"/>
  <c r="N12" i="7"/>
  <c r="G12" i="7"/>
  <c r="V12" i="7"/>
  <c r="T12" i="7"/>
  <c r="S12" i="7"/>
  <c r="H12" i="7"/>
  <c r="Q12" i="7"/>
  <c r="N13" i="7"/>
  <c r="E13" i="7"/>
  <c r="O13" i="7"/>
  <c r="P13" i="7"/>
  <c r="T13" i="7"/>
  <c r="Q13" i="7"/>
  <c r="K13" i="7"/>
  <c r="L13" i="7"/>
  <c r="V13" i="7"/>
  <c r="W13" i="7"/>
  <c r="H13" i="7"/>
  <c r="I13" i="7"/>
  <c r="J13" i="7"/>
  <c r="D13" i="7"/>
  <c r="U13" i="7"/>
  <c r="X13" i="7"/>
  <c r="R13" i="7"/>
  <c r="F13" i="7"/>
  <c r="M13" i="7"/>
  <c r="S13" i="7"/>
  <c r="G13" i="7"/>
  <c r="F12" i="1"/>
  <c r="C12" i="7"/>
  <c r="B12" i="7"/>
  <c r="C13" i="7"/>
  <c r="B13" i="7"/>
  <c r="G13" i="4"/>
  <c r="E13" i="3"/>
  <c r="E13" i="4"/>
  <c r="F13" i="4"/>
  <c r="G12" i="4"/>
  <c r="F12" i="4"/>
  <c r="E12" i="4"/>
  <c r="E12" i="3"/>
  <c r="H12" i="1"/>
  <c r="G12" i="1"/>
  <c r="S9" i="1"/>
  <c r="AD9" i="1" s="1"/>
  <c r="S10" i="1"/>
  <c r="AD10" i="1" s="1"/>
  <c r="R9" i="1"/>
  <c r="AC9" i="1" s="1"/>
  <c r="R10" i="1"/>
  <c r="AC10" i="1" s="1"/>
  <c r="Q9" i="1"/>
  <c r="AB9" i="1" s="1"/>
  <c r="Q10" i="1"/>
  <c r="AB10" i="1" s="1"/>
  <c r="E9" i="1"/>
  <c r="H9" i="1" s="1"/>
  <c r="E10" i="1"/>
  <c r="E11" i="1"/>
  <c r="A10" i="3"/>
  <c r="G9" i="1"/>
  <c r="E8" i="1"/>
  <c r="F8" i="1" s="1"/>
  <c r="R10" i="7" l="1"/>
  <c r="T10" i="7"/>
  <c r="L10" i="7"/>
  <c r="W10" i="7"/>
  <c r="E10" i="7"/>
  <c r="V10" i="7"/>
  <c r="H10" i="7"/>
  <c r="X10" i="7"/>
  <c r="N10" i="7"/>
  <c r="J10" i="7"/>
  <c r="D10" i="7"/>
  <c r="Q10" i="7"/>
  <c r="I10" i="7"/>
  <c r="P10" i="7"/>
  <c r="F10" i="7"/>
  <c r="O10" i="7"/>
  <c r="G10" i="7"/>
  <c r="M10" i="7"/>
  <c r="U10" i="7"/>
  <c r="K10" i="7"/>
  <c r="S10" i="7"/>
  <c r="C10" i="7"/>
  <c r="B10" i="7"/>
  <c r="E10" i="3"/>
  <c r="E10" i="4"/>
  <c r="F10" i="4"/>
  <c r="G10" i="4"/>
  <c r="I12" i="1"/>
  <c r="H8" i="1"/>
  <c r="F11" i="1"/>
  <c r="H11" i="1"/>
  <c r="G11" i="1"/>
  <c r="G8" i="1"/>
  <c r="I8" i="1" s="1"/>
  <c r="F10" i="1"/>
  <c r="G10" i="1"/>
  <c r="H10" i="1"/>
  <c r="F9" i="1"/>
  <c r="I9" i="1" s="1"/>
  <c r="Q8" i="1"/>
  <c r="AB8" i="1" s="1"/>
  <c r="S8" i="1"/>
  <c r="AD8" i="1" s="1"/>
  <c r="E8" i="3"/>
  <c r="A8" i="3"/>
  <c r="A9" i="3"/>
  <c r="S6" i="1"/>
  <c r="AD6" i="1" s="1"/>
  <c r="S7" i="1"/>
  <c r="AD7" i="1" s="1"/>
  <c r="R8" i="1"/>
  <c r="AC8" i="1" s="1"/>
  <c r="Q7" i="1"/>
  <c r="E6" i="1"/>
  <c r="H6" i="1" s="1"/>
  <c r="E7" i="1"/>
  <c r="E9" i="3"/>
  <c r="Q7" i="7" l="1"/>
  <c r="X7" i="7"/>
  <c r="L7" i="7"/>
  <c r="S7" i="7"/>
  <c r="G7" i="7"/>
  <c r="B7" i="7"/>
  <c r="I7" i="7"/>
  <c r="D7" i="7"/>
  <c r="K7" i="7"/>
  <c r="F7" i="7"/>
  <c r="M7" i="7"/>
  <c r="H7" i="7"/>
  <c r="O7" i="7"/>
  <c r="C7" i="7"/>
  <c r="J7" i="7"/>
  <c r="E7" i="7"/>
  <c r="N7" i="7"/>
  <c r="U7" i="7"/>
  <c r="P7" i="7"/>
  <c r="W7" i="7"/>
  <c r="R7" i="7"/>
  <c r="T7" i="7"/>
  <c r="V7" i="7"/>
  <c r="F7" i="1"/>
  <c r="E7" i="4"/>
  <c r="F7" i="4"/>
  <c r="G7" i="4"/>
  <c r="I11" i="1"/>
  <c r="I10" i="1"/>
  <c r="F6" i="1"/>
  <c r="E6" i="3"/>
  <c r="E7" i="3"/>
  <c r="H7" i="1"/>
  <c r="G7" i="1"/>
  <c r="I7" i="1" l="1"/>
  <c r="E5" i="1"/>
  <c r="X5" i="7" l="1"/>
  <c r="T5" i="7"/>
  <c r="P5" i="7"/>
  <c r="L5" i="7"/>
  <c r="H5" i="7"/>
  <c r="D5" i="7"/>
  <c r="S5" i="7"/>
  <c r="M5" i="7"/>
  <c r="Q5" i="7"/>
  <c r="K5" i="7"/>
  <c r="U5" i="7"/>
  <c r="I5" i="7"/>
  <c r="E5" i="7"/>
  <c r="F5" i="7"/>
  <c r="W5" i="7"/>
  <c r="G5" i="7"/>
  <c r="V5" i="7"/>
  <c r="R5" i="7"/>
  <c r="J5" i="7"/>
  <c r="O5" i="7"/>
  <c r="N5" i="7"/>
  <c r="C5" i="7"/>
  <c r="B5" i="7"/>
  <c r="G5" i="4"/>
  <c r="F5" i="4"/>
  <c r="E5" i="4"/>
  <c r="E5" i="3"/>
  <c r="G5" i="1"/>
  <c r="H5" i="1"/>
  <c r="F5" i="1"/>
  <c r="R7" i="1"/>
  <c r="AC7" i="1" s="1"/>
  <c r="AB7" i="1"/>
  <c r="A7" i="3"/>
  <c r="E4" i="1"/>
  <c r="E3" i="1"/>
  <c r="E2" i="1"/>
  <c r="S3" i="1"/>
  <c r="AD3" i="1" s="1"/>
  <c r="S4" i="1"/>
  <c r="AD4" i="1" s="1"/>
  <c r="S5" i="1"/>
  <c r="AD5" i="1" s="1"/>
  <c r="R3" i="1"/>
  <c r="AC3" i="1" s="1"/>
  <c r="R4" i="1"/>
  <c r="AC4" i="1" s="1"/>
  <c r="R5" i="1"/>
  <c r="AC5" i="1" s="1"/>
  <c r="R6" i="1"/>
  <c r="AC6" i="1"/>
  <c r="Q4" i="1"/>
  <c r="AB4" i="1" s="1"/>
  <c r="Q5" i="1"/>
  <c r="AB5" i="1" s="1"/>
  <c r="Q3" i="1"/>
  <c r="AB3" i="1" s="1"/>
  <c r="Q6" i="1"/>
  <c r="AB6" i="1" s="1"/>
  <c r="Q2" i="1"/>
  <c r="AB2" i="1" s="1"/>
  <c r="S2" i="1"/>
  <c r="AD2" i="1" s="1"/>
  <c r="A3" i="3"/>
  <c r="A4" i="3"/>
  <c r="A5" i="3"/>
  <c r="A6" i="3"/>
  <c r="G6" i="1"/>
  <c r="I6" i="1" s="1"/>
  <c r="R2" i="1"/>
  <c r="AC2" i="1" s="1"/>
  <c r="F4" i="2"/>
  <c r="F3" i="2"/>
  <c r="F2" i="2"/>
  <c r="C2" i="2"/>
  <c r="X4" i="7" l="1"/>
  <c r="R4" i="7"/>
  <c r="L4" i="7"/>
  <c r="F4" i="7"/>
  <c r="I4" i="7"/>
  <c r="J4" i="7"/>
  <c r="D4" i="7"/>
  <c r="W4" i="7"/>
  <c r="O4" i="7"/>
  <c r="P4" i="7"/>
  <c r="Q4" i="7"/>
  <c r="S4" i="7"/>
  <c r="M4" i="7"/>
  <c r="G4" i="7"/>
  <c r="E4" i="7"/>
  <c r="T4" i="7"/>
  <c r="N4" i="7"/>
  <c r="H4" i="7"/>
  <c r="U4" i="7"/>
  <c r="V4" i="7"/>
  <c r="K4" i="7"/>
  <c r="X3" i="7"/>
  <c r="L3" i="7"/>
  <c r="U3" i="7"/>
  <c r="M3" i="7"/>
  <c r="D3" i="7"/>
  <c r="R3" i="7"/>
  <c r="S3" i="7"/>
  <c r="J3" i="7"/>
  <c r="N3" i="7"/>
  <c r="E3" i="7"/>
  <c r="O3" i="7"/>
  <c r="F3" i="7"/>
  <c r="H3" i="7"/>
  <c r="W3" i="7"/>
  <c r="K3" i="7"/>
  <c r="P3" i="7"/>
  <c r="T3" i="7"/>
  <c r="I3" i="7"/>
  <c r="Q3" i="7"/>
  <c r="G3" i="7"/>
  <c r="V3" i="7"/>
  <c r="S2" i="7"/>
  <c r="C2" i="7"/>
  <c r="R2" i="7"/>
  <c r="F2" i="7"/>
  <c r="E2" i="7"/>
  <c r="W2" i="7"/>
  <c r="B2" i="7"/>
  <c r="Q2" i="7"/>
  <c r="J2" i="7"/>
  <c r="O2" i="7"/>
  <c r="M2" i="7"/>
  <c r="N2" i="6" s="1"/>
  <c r="X2" i="7"/>
  <c r="P2" i="7"/>
  <c r="I2" i="7"/>
  <c r="J2" i="6" s="1"/>
  <c r="H2" i="7"/>
  <c r="K2" i="7"/>
  <c r="N2" i="7"/>
  <c r="G2" i="7"/>
  <c r="L2" i="7"/>
  <c r="D2" i="7"/>
  <c r="V2" i="7"/>
  <c r="U2" i="7"/>
  <c r="T2" i="7"/>
  <c r="U2" i="6" s="1"/>
  <c r="C4" i="7"/>
  <c r="B4" i="7"/>
  <c r="C3" i="7"/>
  <c r="B3" i="7"/>
  <c r="I5" i="1"/>
  <c r="G2" i="4"/>
  <c r="F2" i="4"/>
  <c r="E2" i="4"/>
  <c r="G3" i="4"/>
  <c r="F3" i="4"/>
  <c r="E3" i="4"/>
  <c r="F4" i="1"/>
  <c r="G4" i="4"/>
  <c r="F4" i="4"/>
  <c r="E4" i="4"/>
  <c r="E2" i="3"/>
  <c r="G2" i="1"/>
  <c r="H2" i="1"/>
  <c r="F2" i="1"/>
  <c r="E3" i="3"/>
  <c r="F3" i="1"/>
  <c r="G3" i="2"/>
  <c r="G2" i="2"/>
  <c r="G4" i="2"/>
  <c r="W2" i="1"/>
  <c r="X2" i="1"/>
  <c r="G4" i="1"/>
  <c r="E4" i="3"/>
  <c r="H4" i="1"/>
  <c r="H3" i="1"/>
  <c r="Y2" i="1"/>
  <c r="G3" i="1"/>
  <c r="S2" i="6" l="1"/>
  <c r="D2" i="6"/>
  <c r="B2" i="6" s="1"/>
  <c r="N6" i="3" s="1"/>
  <c r="N8" i="3" s="1"/>
  <c r="L2" i="6"/>
  <c r="X2" i="6"/>
  <c r="I2" i="6"/>
  <c r="Y2" i="6"/>
  <c r="M2" i="6"/>
  <c r="Q2" i="6"/>
  <c r="V2" i="6"/>
  <c r="T2" i="6"/>
  <c r="E2" i="6"/>
  <c r="P2" i="6"/>
  <c r="K2" i="6"/>
  <c r="W2" i="6"/>
  <c r="R2" i="6"/>
  <c r="H2" i="6"/>
  <c r="O2" i="6"/>
  <c r="F2" i="6"/>
  <c r="G2" i="6"/>
  <c r="C2" i="6"/>
  <c r="A2" i="6" s="1"/>
  <c r="M6" i="3" s="1"/>
  <c r="M8" i="3" s="1"/>
  <c r="B3" i="6"/>
  <c r="N9" i="3" s="1"/>
  <c r="J2" i="4"/>
  <c r="J2" i="1"/>
  <c r="H2" i="4"/>
  <c r="I2" i="4"/>
  <c r="I4" i="1"/>
  <c r="I2" i="1"/>
  <c r="I3" i="1"/>
  <c r="Z2" i="1"/>
  <c r="K2" i="1"/>
  <c r="H37" i="1" l="1"/>
  <c r="A3" i="6"/>
  <c r="M9" i="3" s="1"/>
  <c r="K2" i="4"/>
  <c r="M4" i="3" s="1"/>
  <c r="L2" i="4"/>
  <c r="N4" i="3" s="1"/>
  <c r="M2" i="4"/>
  <c r="O4" i="3" s="1"/>
  <c r="I37" i="1" l="1"/>
  <c r="M2" i="1" s="1"/>
  <c r="L2" i="1"/>
  <c r="O6" i="3" l="1"/>
  <c r="L2" i="3"/>
  <c r="L3" i="3" s="1"/>
  <c r="K2" i="3"/>
  <c r="K3" i="3" s="1"/>
  <c r="N2" i="1"/>
  <c r="M2" i="3" s="1"/>
  <c r="P2" i="1"/>
  <c r="O2" i="3" s="1"/>
  <c r="V2" i="1"/>
  <c r="T2" i="1"/>
  <c r="F2" i="3" s="1"/>
  <c r="F3" i="3" s="1"/>
  <c r="U2" i="1"/>
  <c r="G2" i="3" s="1"/>
  <c r="G3" i="3" s="1"/>
  <c r="O2" i="1"/>
  <c r="N2" i="3" s="1"/>
  <c r="I2" i="3"/>
  <c r="I3" i="3" s="1"/>
  <c r="H2" i="3" l="1"/>
  <c r="H3" i="3" s="1"/>
</calcChain>
</file>

<file path=xl/sharedStrings.xml><?xml version="1.0" encoding="utf-8"?>
<sst xmlns="http://schemas.openxmlformats.org/spreadsheetml/2006/main" count="192" uniqueCount="135">
  <si>
    <t>食品</t>
    <phoneticPr fontId="1" type="noConversion"/>
  </si>
  <si>
    <t>数量</t>
    <phoneticPr fontId="1" type="noConversion"/>
  </si>
  <si>
    <t>鸡蛋/50g</t>
    <phoneticPr fontId="1" type="noConversion"/>
  </si>
  <si>
    <t>世壮燕麦/25g</t>
    <phoneticPr fontId="1" type="noConversion"/>
  </si>
  <si>
    <t>香蕉/100g</t>
    <phoneticPr fontId="1" type="noConversion"/>
  </si>
  <si>
    <t>身高/cm</t>
    <phoneticPr fontId="1" type="noConversion"/>
  </si>
  <si>
    <t>体重/kg</t>
    <phoneticPr fontId="1" type="noConversion"/>
  </si>
  <si>
    <t>目标体重/kg</t>
    <phoneticPr fontId="1" type="noConversion"/>
  </si>
  <si>
    <t>目标BMI</t>
    <phoneticPr fontId="1" type="noConversion"/>
  </si>
  <si>
    <t>当前体重推荐热量/kcal</t>
    <phoneticPr fontId="1" type="noConversion"/>
  </si>
  <si>
    <t>目标体重推荐热量/kcal</t>
    <phoneticPr fontId="1" type="noConversion"/>
  </si>
  <si>
    <t>当前BMI</t>
    <phoneticPr fontId="1" type="noConversion"/>
  </si>
  <si>
    <t>活动系数(轻度1.55/中度1.78/重度2.10)</t>
    <phoneticPr fontId="1" type="noConversion"/>
  </si>
  <si>
    <t>脂肪供能比例(20%～30%)</t>
    <phoneticPr fontId="1" type="noConversion"/>
  </si>
  <si>
    <t>总能量/kcal</t>
    <phoneticPr fontId="1" type="noConversion"/>
  </si>
  <si>
    <t>总碳水/S/g</t>
    <phoneticPr fontId="1" type="noConversion"/>
  </si>
  <si>
    <t>总脂肪/F/g</t>
    <phoneticPr fontId="1" type="noConversion"/>
  </si>
  <si>
    <t>总蛋白质/P/g</t>
    <phoneticPr fontId="1" type="noConversion"/>
  </si>
  <si>
    <t>蛋白质/P/g</t>
    <phoneticPr fontId="1" type="noConversion"/>
  </si>
  <si>
    <t>脂肪/F/g</t>
    <phoneticPr fontId="1" type="noConversion"/>
  </si>
  <si>
    <t>碳水/S/g</t>
    <phoneticPr fontId="1" type="noConversion"/>
  </si>
  <si>
    <t>合蛋白质/P/g</t>
    <phoneticPr fontId="1" type="noConversion"/>
  </si>
  <si>
    <t>合脂肪/F/g</t>
    <phoneticPr fontId="1" type="noConversion"/>
  </si>
  <si>
    <t>合碳水/S/g</t>
    <phoneticPr fontId="1" type="noConversion"/>
  </si>
  <si>
    <t>合能量/kcal</t>
    <phoneticPr fontId="1" type="noConversion"/>
  </si>
  <si>
    <t>早</t>
    <phoneticPr fontId="1" type="noConversion"/>
  </si>
  <si>
    <t>中</t>
    <phoneticPr fontId="1" type="noConversion"/>
  </si>
  <si>
    <t>晚</t>
    <phoneticPr fontId="1" type="noConversion"/>
  </si>
  <si>
    <t>总</t>
    <phoneticPr fontId="1" type="noConversion"/>
  </si>
  <si>
    <t>早差量</t>
    <phoneticPr fontId="1" type="noConversion"/>
  </si>
  <si>
    <t>中差量</t>
    <phoneticPr fontId="1" type="noConversion"/>
  </si>
  <si>
    <t>晚差量</t>
    <phoneticPr fontId="1" type="noConversion"/>
  </si>
  <si>
    <t>总差量</t>
    <phoneticPr fontId="1" type="noConversion"/>
  </si>
  <si>
    <t>当前标准热量差</t>
    <phoneticPr fontId="1" type="noConversion"/>
  </si>
  <si>
    <t>目标标准热量差</t>
    <phoneticPr fontId="1" type="noConversion"/>
  </si>
  <si>
    <t>早目标</t>
    <phoneticPr fontId="1" type="noConversion"/>
  </si>
  <si>
    <t>中目标</t>
    <phoneticPr fontId="1" type="noConversion"/>
  </si>
  <si>
    <t>晚目标</t>
    <phoneticPr fontId="1" type="noConversion"/>
  </si>
  <si>
    <t>早实际</t>
    <phoneticPr fontId="1" type="noConversion"/>
  </si>
  <si>
    <t>中实际</t>
    <phoneticPr fontId="1" type="noConversion"/>
  </si>
  <si>
    <t>晚实际</t>
    <phoneticPr fontId="1" type="noConversion"/>
  </si>
  <si>
    <t>日实际</t>
    <phoneticPr fontId="1" type="noConversion"/>
  </si>
  <si>
    <t>早单项</t>
    <phoneticPr fontId="1" type="noConversion"/>
  </si>
  <si>
    <t>中单项</t>
    <phoneticPr fontId="1" type="noConversion"/>
  </si>
  <si>
    <t>晚单项</t>
    <phoneticPr fontId="1" type="noConversion"/>
  </si>
  <si>
    <t>牛肉面(拌)/475g/30g</t>
    <phoneticPr fontId="1" type="noConversion"/>
  </si>
  <si>
    <t>肉夹馍/82g/33g</t>
    <phoneticPr fontId="1" type="noConversion"/>
  </si>
  <si>
    <t>.</t>
    <phoneticPr fontId="1" type="noConversion"/>
  </si>
  <si>
    <t>麻辣王子(小包装)/18.5g</t>
    <phoneticPr fontId="1" type="noConversion"/>
  </si>
  <si>
    <t>花蛤杏鲍菇酱/100g</t>
    <phoneticPr fontId="1" type="noConversion"/>
  </si>
  <si>
    <t>汇香牛肉酱/100g</t>
    <phoneticPr fontId="1" type="noConversion"/>
  </si>
  <si>
    <t>碳水供能比例(50%～65%)</t>
    <phoneticPr fontId="1" type="noConversion"/>
  </si>
  <si>
    <t>蛋白质供能比例(10%～20%)</t>
    <phoneticPr fontId="1" type="noConversion"/>
  </si>
  <si>
    <t xml:space="preserve"> </t>
    <phoneticPr fontId="1" type="noConversion"/>
  </si>
  <si>
    <t>蛋黄/16g</t>
    <phoneticPr fontId="1" type="noConversion"/>
  </si>
  <si>
    <t>蛋白/39g</t>
    <phoneticPr fontId="1" type="noConversion"/>
  </si>
  <si>
    <t>亚麻籽粉/100g</t>
    <phoneticPr fontId="1" type="noConversion"/>
  </si>
  <si>
    <t>夏威夷果仁/100g</t>
    <phoneticPr fontId="1" type="noConversion"/>
  </si>
  <si>
    <t>饱和脂肪酸比例</t>
    <phoneticPr fontId="1" type="noConversion"/>
  </si>
  <si>
    <t>单不饱和脂肪酸比例</t>
    <phoneticPr fontId="1" type="noConversion"/>
  </si>
  <si>
    <t>多不饱和脂肪酸比例</t>
    <phoneticPr fontId="1" type="noConversion"/>
  </si>
  <si>
    <t>饱和脂肪酸/g</t>
    <phoneticPr fontId="1" type="noConversion"/>
  </si>
  <si>
    <t>单不饱和脂肪酸/g</t>
    <phoneticPr fontId="1" type="noConversion"/>
  </si>
  <si>
    <t>多不饱和脂肪酸/g</t>
    <phoneticPr fontId="1" type="noConversion"/>
  </si>
  <si>
    <t>总饱和脂肪酸/g</t>
    <phoneticPr fontId="1" type="noConversion"/>
  </si>
  <si>
    <t>总单不饱和脂肪酸/g</t>
    <phoneticPr fontId="1" type="noConversion"/>
  </si>
  <si>
    <t>总多不饱和脂肪酸/g</t>
    <phoneticPr fontId="1" type="noConversion"/>
  </si>
  <si>
    <t>总饱和脂肪酸比例(10%-18%)</t>
    <phoneticPr fontId="1" type="noConversion"/>
  </si>
  <si>
    <t>总单不饱和脂肪酸比例(45%-70%)</t>
    <phoneticPr fontId="1" type="noConversion"/>
  </si>
  <si>
    <t>总多不饱和脂肪酸比例(20%-35%)</t>
    <phoneticPr fontId="1" type="noConversion"/>
  </si>
  <si>
    <t>钙(1000mg-2000mg)</t>
    <phoneticPr fontId="1" type="noConversion"/>
  </si>
  <si>
    <t>磷(720mg-3500mg)</t>
    <phoneticPr fontId="1" type="noConversion"/>
  </si>
  <si>
    <t>钾(3900mg-5000mg)</t>
    <phoneticPr fontId="1" type="noConversion"/>
  </si>
  <si>
    <t>钠(2200mg-3500mg)</t>
    <phoneticPr fontId="1" type="noConversion"/>
  </si>
  <si>
    <t>镁(330mg)</t>
    <phoneticPr fontId="1" type="noConversion"/>
  </si>
  <si>
    <t>铁(16mg)</t>
    <phoneticPr fontId="1" type="noConversion"/>
  </si>
  <si>
    <t>碘(120ug)</t>
    <phoneticPr fontId="1" type="noConversion"/>
  </si>
  <si>
    <t>锌(12.5mg)</t>
    <phoneticPr fontId="1" type="noConversion"/>
  </si>
  <si>
    <t>硒(60ug)</t>
    <phoneticPr fontId="1" type="noConversion"/>
  </si>
  <si>
    <t>药品</t>
    <phoneticPr fontId="1" type="noConversion"/>
  </si>
  <si>
    <t xml:space="preserve"> 维生素A(820ugRAE)</t>
    <phoneticPr fontId="1" type="noConversion"/>
  </si>
  <si>
    <t xml:space="preserve"> 维生素D(15ug)</t>
    <phoneticPr fontId="1" type="noConversion"/>
  </si>
  <si>
    <t xml:space="preserve"> 维生素E(14mga-TE)</t>
    <phoneticPr fontId="1" type="noConversion"/>
  </si>
  <si>
    <t xml:space="preserve"> 维生素K(80ug)</t>
    <phoneticPr fontId="1" type="noConversion"/>
  </si>
  <si>
    <t xml:space="preserve"> 维生素B1(1.6mg)</t>
    <phoneticPr fontId="1" type="noConversion"/>
  </si>
  <si>
    <t xml:space="preserve"> 维生素B2(1.5mg)</t>
    <phoneticPr fontId="1" type="noConversion"/>
  </si>
  <si>
    <t xml:space="preserve"> 维生素B6(1.6mg)</t>
    <phoneticPr fontId="1" type="noConversion"/>
  </si>
  <si>
    <t xml:space="preserve"> 维生素B12(2.4ug)</t>
    <phoneticPr fontId="1" type="noConversion"/>
  </si>
  <si>
    <t xml:space="preserve"> 维生素C(200mg)</t>
    <phoneticPr fontId="1" type="noConversion"/>
  </si>
  <si>
    <t>泛酸(5mg)</t>
    <phoneticPr fontId="1" type="noConversion"/>
  </si>
  <si>
    <t>叶酸(400ugDEF)</t>
    <phoneticPr fontId="1" type="noConversion"/>
  </si>
  <si>
    <t>烟酸(16mgNE)</t>
    <phoneticPr fontId="1" type="noConversion"/>
  </si>
  <si>
    <t>胆碱(500mg)</t>
    <phoneticPr fontId="1" type="noConversion"/>
  </si>
  <si>
    <t>生物素(40ug)</t>
    <phoneticPr fontId="1" type="noConversion"/>
  </si>
  <si>
    <t xml:space="preserve"> 维生素A(820ugRAE UL3000)</t>
    <phoneticPr fontId="1" type="noConversion"/>
  </si>
  <si>
    <t xml:space="preserve"> 维生素D(15ug UL20)</t>
    <phoneticPr fontId="1" type="noConversion"/>
  </si>
  <si>
    <t xml:space="preserve"> 维生素E(14mga-TE UL800)</t>
    <phoneticPr fontId="1" type="noConversion"/>
  </si>
  <si>
    <t xml:space="preserve"> 维生素B1(1.6mg UL50)</t>
    <phoneticPr fontId="1" type="noConversion"/>
  </si>
  <si>
    <t xml:space="preserve"> 维生素B6(1.6mg UL100)</t>
    <phoneticPr fontId="1" type="noConversion"/>
  </si>
  <si>
    <t xml:space="preserve"> 维生素C(200mg UL1000)</t>
    <phoneticPr fontId="1" type="noConversion"/>
  </si>
  <si>
    <t>叶酸(400ugDEF UL1000)</t>
    <phoneticPr fontId="1" type="noConversion"/>
  </si>
  <si>
    <t>烟酸(16mgNE UL35)</t>
    <phoneticPr fontId="1" type="noConversion"/>
  </si>
  <si>
    <t>胆碱(500mg UL2500)</t>
    <phoneticPr fontId="1" type="noConversion"/>
  </si>
  <si>
    <t>铁(16mg-50mg)</t>
    <phoneticPr fontId="1" type="noConversion"/>
  </si>
  <si>
    <t>锌(12.5mg-45mg)</t>
    <phoneticPr fontId="1" type="noConversion"/>
  </si>
  <si>
    <t>补钠/g(nacl)</t>
    <phoneticPr fontId="1" type="noConversion"/>
  </si>
  <si>
    <t>补钾/g(葡萄糖酸钾)</t>
    <phoneticPr fontId="1" type="noConversion"/>
  </si>
  <si>
    <t>维他原味豆奶/100ml</t>
    <phoneticPr fontId="1" type="noConversion"/>
  </si>
  <si>
    <t>单次补钠/g(nacl)</t>
    <phoneticPr fontId="1" type="noConversion"/>
  </si>
  <si>
    <t>单次补钾/g(葡萄糖酸钾)</t>
    <phoneticPr fontId="1" type="noConversion"/>
  </si>
  <si>
    <t>分次</t>
    <phoneticPr fontId="1" type="noConversion"/>
  </si>
  <si>
    <t>红薯(带皮焙烤，不含盐)/100g</t>
    <phoneticPr fontId="1" type="noConversion"/>
  </si>
  <si>
    <t>r硫辛酸</t>
    <phoneticPr fontId="1" type="noConversion"/>
  </si>
  <si>
    <t>虾青素</t>
    <phoneticPr fontId="1" type="noConversion"/>
  </si>
  <si>
    <t>辅酶q10</t>
    <phoneticPr fontId="1" type="noConversion"/>
  </si>
  <si>
    <t>肌肽</t>
    <phoneticPr fontId="1" type="noConversion"/>
  </si>
  <si>
    <t>α-酮戊二酸</t>
    <phoneticPr fontId="1" type="noConversion"/>
  </si>
  <si>
    <t>维生素C</t>
    <phoneticPr fontId="1" type="noConversion"/>
  </si>
  <si>
    <t>21维生素</t>
    <phoneticPr fontId="1" type="noConversion"/>
  </si>
  <si>
    <t>善存17</t>
    <phoneticPr fontId="1" type="noConversion"/>
  </si>
  <si>
    <t>维生素k2</t>
    <phoneticPr fontId="1" type="noConversion"/>
  </si>
  <si>
    <t>钙胶囊</t>
    <phoneticPr fontId="1" type="noConversion"/>
  </si>
  <si>
    <t>UC2</t>
    <phoneticPr fontId="1" type="noConversion"/>
  </si>
  <si>
    <t>维生素B12</t>
    <phoneticPr fontId="1" type="noConversion"/>
  </si>
  <si>
    <t>维生素B6</t>
    <phoneticPr fontId="1" type="noConversion"/>
  </si>
  <si>
    <t xml:space="preserve"> 二甲双胍</t>
    <phoneticPr fontId="1" type="noConversion"/>
  </si>
  <si>
    <t>傍</t>
    <phoneticPr fontId="1" type="noConversion"/>
  </si>
  <si>
    <t>剂量/mg</t>
    <phoneticPr fontId="1" type="noConversion"/>
  </si>
  <si>
    <t>叶酸</t>
    <phoneticPr fontId="1" type="noConversion"/>
  </si>
  <si>
    <t>铬片</t>
    <phoneticPr fontId="1" type="noConversion"/>
  </si>
  <si>
    <t>硒片</t>
    <phoneticPr fontId="1" type="noConversion"/>
  </si>
  <si>
    <t>NMN肠溶</t>
    <phoneticPr fontId="1" type="noConversion"/>
  </si>
  <si>
    <t>N-乙酰半胱氨酸肠溶</t>
    <phoneticPr fontId="1" type="noConversion"/>
  </si>
  <si>
    <t>槲皮素非肠溶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</si>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</sst>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45D1-2C31-4890-B2A7-0531F6C50559}">
  <dimension ref="A1:AD37"/>
  <sheetViews>
    <sheetView workbookViewId="0">
      <selection activeCell="H17" sqref="H17"/>
    </sheetView>
  </sheetViews>
  <sheetFormatPr defaultRowHeight="14.25" x14ac:dyDescent="0.2"/>
  <cols>
    <col min="1" max="1" width="9.875" customWidth="1"/>
    <col min="4" max="4" width="25" customWidth="1"/>
    <col min="6" max="6" width="12.5" customWidth="1"/>
    <col min="7" max="7" width="10.5" customWidth="1"/>
    <col min="8" max="8" width="10.875" customWidth="1"/>
    <col min="9" max="9" width="10.625" customWidth="1"/>
    <col min="10" max="10" width="12.5" customWidth="1"/>
    <col min="11" max="11" width="10" customWidth="1"/>
    <col min="12" max="12" width="10.75" customWidth="1"/>
    <col min="13" max="13" width="10.375" customWidth="1"/>
    <col min="14" max="14" width="23.625" style="1" customWidth="1"/>
    <col min="15" max="16" width="21.25" style="1" customWidth="1"/>
    <col min="17" max="17" width="7.375" customWidth="1"/>
    <col min="18" max="18" width="7.75" customWidth="1"/>
    <col min="19" max="19" width="8.375" customWidth="1"/>
  </cols>
  <sheetData>
    <row r="1" spans="1:30" x14ac:dyDescent="0.2">
      <c r="A1" t="s">
        <v>18</v>
      </c>
      <c r="B1" t="s">
        <v>19</v>
      </c>
      <c r="C1" t="s">
        <v>20</v>
      </c>
      <c r="D1" t="s">
        <v>0</v>
      </c>
      <c r="E1" t="s">
        <v>1</v>
      </c>
      <c r="F1" t="s">
        <v>21</v>
      </c>
      <c r="G1" t="s">
        <v>22</v>
      </c>
      <c r="H1" t="s">
        <v>23</v>
      </c>
      <c r="I1" t="s">
        <v>24</v>
      </c>
      <c r="J1" t="s">
        <v>17</v>
      </c>
      <c r="K1" t="s">
        <v>16</v>
      </c>
      <c r="L1" t="s">
        <v>15</v>
      </c>
      <c r="M1" t="s">
        <v>14</v>
      </c>
      <c r="N1" s="1" t="s">
        <v>52</v>
      </c>
      <c r="O1" s="1" t="s">
        <v>13</v>
      </c>
      <c r="P1" s="1" t="s">
        <v>51</v>
      </c>
      <c r="Q1" s="1" t="s">
        <v>25</v>
      </c>
      <c r="R1" s="1" t="s">
        <v>26</v>
      </c>
      <c r="S1" s="1" t="s">
        <v>27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B1" s="1" t="s">
        <v>42</v>
      </c>
      <c r="AC1" s="1" t="s">
        <v>43</v>
      </c>
      <c r="AD1" s="1" t="s">
        <v>44</v>
      </c>
    </row>
    <row r="2" spans="1:30" x14ac:dyDescent="0.2">
      <c r="A2">
        <v>6.05</v>
      </c>
      <c r="B2">
        <v>5.25</v>
      </c>
      <c r="C2">
        <v>0.05</v>
      </c>
      <c r="D2" t="s">
        <v>2</v>
      </c>
      <c r="E2">
        <f>Sheet3!B2+Sheet3!C2+Sheet3!D2</f>
        <v>0</v>
      </c>
      <c r="F2">
        <f t="shared" ref="F2:F12" si="0">A2*E2</f>
        <v>0</v>
      </c>
      <c r="G2">
        <f>B2*E2</f>
        <v>0</v>
      </c>
      <c r="H2">
        <f>C2*E2</f>
        <v>0</v>
      </c>
      <c r="I2">
        <f t="shared" ref="I2:I12" si="1">F2*4+G2*9+H2*4</f>
        <v>0</v>
      </c>
      <c r="J2">
        <f>SUM(F:F)</f>
        <v>21.065000000000005</v>
      </c>
      <c r="K2">
        <f>SUM(G:G)</f>
        <v>35.195</v>
      </c>
      <c r="L2">
        <f>SUM(H:H)</f>
        <v>92.021674200000007</v>
      </c>
      <c r="M2">
        <f>SUM(I:I)</f>
        <v>769.10169680000001</v>
      </c>
      <c r="N2" s="1">
        <f>J2*4/M2</f>
        <v>0.10955638292124494</v>
      </c>
      <c r="O2" s="1">
        <f>K2*9/M2</f>
        <v>0.41185060612650048</v>
      </c>
      <c r="P2" s="1">
        <f>L2*4/M2</f>
        <v>0.47859301095225465</v>
      </c>
      <c r="Q2">
        <f>Sheet3!B2</f>
        <v>0</v>
      </c>
      <c r="R2">
        <f>Sheet3!C2</f>
        <v>0</v>
      </c>
      <c r="S2">
        <f>Sheet3!D2</f>
        <v>0</v>
      </c>
      <c r="T2">
        <f>0.3*M2</f>
        <v>230.73050903999999</v>
      </c>
      <c r="U2">
        <f>0.4*M2</f>
        <v>307.64067872000004</v>
      </c>
      <c r="V2">
        <f>0.3*M2</f>
        <v>230.73050903999999</v>
      </c>
      <c r="W2">
        <f>SUM(AB:AB)</f>
        <v>0</v>
      </c>
      <c r="X2">
        <f>SUM(AC:AC)</f>
        <v>507.69</v>
      </c>
      <c r="Y2">
        <f>SUM(AD:AD)</f>
        <v>199.38500000000002</v>
      </c>
      <c r="Z2">
        <f>W2+X2+Y2</f>
        <v>707.07500000000005</v>
      </c>
      <c r="AB2">
        <f t="shared" ref="AB2:AB7" si="2">Q2*(A2*4+B2*9+C2*4)</f>
        <v>0</v>
      </c>
      <c r="AC2">
        <f>R2*(A2*4+B2*9+C2*4)</f>
        <v>0</v>
      </c>
      <c r="AD2">
        <f>S2*(A2*4+B2*9+C2*4)</f>
        <v>0</v>
      </c>
    </row>
    <row r="3" spans="1:30" x14ac:dyDescent="0.2">
      <c r="A3">
        <v>2.75</v>
      </c>
      <c r="B3">
        <v>1.5249999999999999</v>
      </c>
      <c r="C3">
        <v>16.850000000000001</v>
      </c>
      <c r="D3" t="s">
        <v>3</v>
      </c>
      <c r="E3">
        <f>Sheet3!B3+Sheet3!C3+Sheet3!D3</f>
        <v>3</v>
      </c>
      <c r="F3">
        <f t="shared" si="0"/>
        <v>8.25</v>
      </c>
      <c r="G3">
        <f t="shared" ref="G3:G6" si="3">B3*E3</f>
        <v>4.5749999999999993</v>
      </c>
      <c r="H3">
        <f t="shared" ref="H3:H4" si="4">C3*E3</f>
        <v>50.550000000000004</v>
      </c>
      <c r="I3">
        <f t="shared" si="1"/>
        <v>276.375</v>
      </c>
      <c r="Q3">
        <f>Sheet3!B3</f>
        <v>0</v>
      </c>
      <c r="R3">
        <f>Sheet3!C3</f>
        <v>2</v>
      </c>
      <c r="S3">
        <f>Sheet3!D3</f>
        <v>1</v>
      </c>
      <c r="AB3">
        <f t="shared" si="2"/>
        <v>0</v>
      </c>
      <c r="AC3">
        <f t="shared" ref="AC3:AC4" si="5">R3*(A3*4+B3*9+C3*4)</f>
        <v>184.25</v>
      </c>
      <c r="AD3">
        <f t="shared" ref="AD3:AD4" si="6">S3*(A3*4+B3*9+C3*4)</f>
        <v>92.125</v>
      </c>
    </row>
    <row r="4" spans="1:30" x14ac:dyDescent="0.2">
      <c r="A4">
        <v>1.4</v>
      </c>
      <c r="B4">
        <v>0.2</v>
      </c>
      <c r="C4">
        <v>22</v>
      </c>
      <c r="D4" t="s">
        <v>4</v>
      </c>
      <c r="E4">
        <f>Sheet3!B4+Sheet3!C4+Sheet3!D4</f>
        <v>1</v>
      </c>
      <c r="F4">
        <f t="shared" si="0"/>
        <v>1.4</v>
      </c>
      <c r="G4">
        <f t="shared" si="3"/>
        <v>0.2</v>
      </c>
      <c r="H4">
        <f t="shared" si="4"/>
        <v>22</v>
      </c>
      <c r="I4">
        <f t="shared" si="1"/>
        <v>95.4</v>
      </c>
      <c r="Q4">
        <f>Sheet3!B4</f>
        <v>0</v>
      </c>
      <c r="R4">
        <f>Sheet3!C4</f>
        <v>1</v>
      </c>
      <c r="S4">
        <f>Sheet3!D4</f>
        <v>0</v>
      </c>
      <c r="AB4">
        <f t="shared" si="2"/>
        <v>0</v>
      </c>
      <c r="AC4">
        <f t="shared" si="5"/>
        <v>95.4</v>
      </c>
      <c r="AD4">
        <f t="shared" si="6"/>
        <v>0</v>
      </c>
    </row>
    <row r="5" spans="1:30" x14ac:dyDescent="0.2">
      <c r="A5">
        <v>26.625</v>
      </c>
      <c r="B5">
        <v>6.4</v>
      </c>
      <c r="C5">
        <v>108.3</v>
      </c>
      <c r="D5" t="s">
        <v>45</v>
      </c>
      <c r="E5">
        <f>Sheet3!B5+Sheet3!C5+Sheet3!D5</f>
        <v>0</v>
      </c>
      <c r="F5">
        <f t="shared" si="0"/>
        <v>0</v>
      </c>
      <c r="G5">
        <f>B5*E5</f>
        <v>0</v>
      </c>
      <c r="H5">
        <f>C5*E5</f>
        <v>0</v>
      </c>
      <c r="I5">
        <f t="shared" si="1"/>
        <v>0</v>
      </c>
      <c r="Q5">
        <f>Sheet3!B5</f>
        <v>0</v>
      </c>
      <c r="R5">
        <f>Sheet3!C5</f>
        <v>0</v>
      </c>
      <c r="S5">
        <f>Sheet3!D5</f>
        <v>0</v>
      </c>
      <c r="AB5">
        <f t="shared" si="2"/>
        <v>0</v>
      </c>
      <c r="AC5">
        <f>R5*(A5*4+B5*9+C5*4)</f>
        <v>0</v>
      </c>
      <c r="AD5">
        <f>S5*(A5*4+B5*9+C5*4)</f>
        <v>0</v>
      </c>
    </row>
    <row r="6" spans="1:30" x14ac:dyDescent="0.2">
      <c r="A6">
        <v>13.455</v>
      </c>
      <c r="B6">
        <v>12.445</v>
      </c>
      <c r="C6">
        <v>45.65</v>
      </c>
      <c r="D6" t="s">
        <v>46</v>
      </c>
      <c r="E6">
        <f>Sheet3!B6+Sheet3!C6+Sheet3!D6</f>
        <v>0</v>
      </c>
      <c r="F6">
        <f t="shared" si="0"/>
        <v>0</v>
      </c>
      <c r="G6">
        <f t="shared" si="3"/>
        <v>0</v>
      </c>
      <c r="H6">
        <f>C6*E6</f>
        <v>0</v>
      </c>
      <c r="I6">
        <f t="shared" si="1"/>
        <v>0</v>
      </c>
      <c r="Q6">
        <f>Sheet3!B6</f>
        <v>0</v>
      </c>
      <c r="R6">
        <f>Sheet3!C6</f>
        <v>0</v>
      </c>
      <c r="S6">
        <f>Sheet3!D6</f>
        <v>0</v>
      </c>
      <c r="AB6">
        <f t="shared" si="2"/>
        <v>0</v>
      </c>
      <c r="AC6">
        <f>R6*(A6*4+B6*9+C6*4)</f>
        <v>0</v>
      </c>
      <c r="AD6">
        <f>S6*(A6*4+B6*9+C6*4)</f>
        <v>0</v>
      </c>
    </row>
    <row r="7" spans="1:30" x14ac:dyDescent="0.2">
      <c r="A7">
        <v>1.5169999999999999</v>
      </c>
      <c r="B7">
        <v>5.3280000000000003</v>
      </c>
      <c r="C7">
        <v>7.4740000000000002</v>
      </c>
      <c r="D7" t="s">
        <v>48</v>
      </c>
      <c r="E7">
        <f>Sheet3!B7+Sheet3!C7+Sheet3!D7</f>
        <v>0</v>
      </c>
      <c r="F7">
        <f t="shared" si="0"/>
        <v>0</v>
      </c>
      <c r="G7">
        <f>B7*E7</f>
        <v>0</v>
      </c>
      <c r="H7">
        <f>C7*E7</f>
        <v>0</v>
      </c>
      <c r="I7">
        <f t="shared" si="1"/>
        <v>0</v>
      </c>
      <c r="Q7">
        <f>Sheet3!B7</f>
        <v>0</v>
      </c>
      <c r="R7">
        <f>Sheet3!C7</f>
        <v>0</v>
      </c>
      <c r="S7">
        <f>Sheet3!D7</f>
        <v>0</v>
      </c>
      <c r="AB7">
        <f t="shared" si="2"/>
        <v>0</v>
      </c>
      <c r="AC7">
        <f>R7*(A7*4+B7*9+C7*4)</f>
        <v>0</v>
      </c>
      <c r="AD7">
        <f>S7*(A7*4+B7*9+C7*4)</f>
        <v>0</v>
      </c>
    </row>
    <row r="8" spans="1:30" x14ac:dyDescent="0.2">
      <c r="A8">
        <v>8.4</v>
      </c>
      <c r="B8">
        <v>31.2</v>
      </c>
      <c r="C8">
        <v>0.7</v>
      </c>
      <c r="D8" t="s">
        <v>49</v>
      </c>
      <c r="E8">
        <f>Sheet3!B8+Sheet3!C8+Sheet3!D8</f>
        <v>0</v>
      </c>
      <c r="F8">
        <f t="shared" si="0"/>
        <v>0</v>
      </c>
      <c r="G8">
        <f t="shared" ref="G8:G12" si="7">B8*E8</f>
        <v>0</v>
      </c>
      <c r="H8">
        <f t="shared" ref="H8:H12" si="8">C8*E8</f>
        <v>0</v>
      </c>
      <c r="I8">
        <f t="shared" si="1"/>
        <v>0</v>
      </c>
      <c r="Q8">
        <f>Sheet3!B8</f>
        <v>0</v>
      </c>
      <c r="R8">
        <f>Sheet3!C8</f>
        <v>0</v>
      </c>
      <c r="S8">
        <f>Sheet3!D8</f>
        <v>0</v>
      </c>
      <c r="AB8">
        <f>Q8*(A8*4+B8*9+C8*4)</f>
        <v>0</v>
      </c>
      <c r="AC8">
        <f>R8*(A8*4+B8*9+C8*4)</f>
        <v>0</v>
      </c>
      <c r="AD8">
        <f t="shared" ref="AD8:AD9" si="9">S8*(A8*4+B8*9+C8*4)</f>
        <v>0</v>
      </c>
    </row>
    <row r="9" spans="1:30" x14ac:dyDescent="0.2">
      <c r="A9">
        <v>11.2</v>
      </c>
      <c r="B9">
        <v>50.1</v>
      </c>
      <c r="C9">
        <v>9.5</v>
      </c>
      <c r="D9" t="s">
        <v>50</v>
      </c>
      <c r="E9">
        <f>Sheet3!B9+Sheet3!C9+Sheet3!D9</f>
        <v>0</v>
      </c>
      <c r="F9">
        <f t="shared" si="0"/>
        <v>0</v>
      </c>
      <c r="G9">
        <f t="shared" si="7"/>
        <v>0</v>
      </c>
      <c r="H9">
        <f t="shared" si="8"/>
        <v>0</v>
      </c>
      <c r="I9">
        <f t="shared" si="1"/>
        <v>0</v>
      </c>
      <c r="Q9">
        <f>Sheet3!B9</f>
        <v>0</v>
      </c>
      <c r="R9">
        <f>Sheet3!C9</f>
        <v>0</v>
      </c>
      <c r="S9">
        <f>Sheet3!D9</f>
        <v>0</v>
      </c>
      <c r="AB9">
        <f t="shared" ref="AB9:AB13" si="10">Q9*(A9*4+B9*9+C9*4)</f>
        <v>0</v>
      </c>
      <c r="AC9">
        <f t="shared" ref="AC9:AC13" si="11">R9*(A9*4+B9*9+C9*4)</f>
        <v>0</v>
      </c>
      <c r="AD9">
        <f t="shared" si="9"/>
        <v>0</v>
      </c>
    </row>
    <row r="10" spans="1:30" x14ac:dyDescent="0.2">
      <c r="A10">
        <v>2.4300000000000002</v>
      </c>
      <c r="B10">
        <v>4.5</v>
      </c>
      <c r="C10">
        <v>0.16</v>
      </c>
      <c r="D10" t="s">
        <v>54</v>
      </c>
      <c r="E10">
        <f>Sheet3!B10+Sheet3!C10+Sheet3!D10</f>
        <v>2</v>
      </c>
      <c r="F10">
        <f t="shared" si="0"/>
        <v>4.8600000000000003</v>
      </c>
      <c r="G10">
        <f t="shared" si="7"/>
        <v>9</v>
      </c>
      <c r="H10">
        <f t="shared" si="8"/>
        <v>0.32</v>
      </c>
      <c r="I10">
        <f t="shared" si="1"/>
        <v>101.72</v>
      </c>
      <c r="Q10">
        <f>Sheet3!B10</f>
        <v>0</v>
      </c>
      <c r="R10">
        <f>Sheet3!C10</f>
        <v>1</v>
      </c>
      <c r="S10">
        <f>Sheet3!D10</f>
        <v>1</v>
      </c>
      <c r="AB10">
        <f t="shared" si="10"/>
        <v>0</v>
      </c>
      <c r="AC10">
        <f t="shared" si="11"/>
        <v>50.86</v>
      </c>
      <c r="AD10">
        <f>S10*(A10*4+B10*9+C10*4)</f>
        <v>50.86</v>
      </c>
    </row>
    <row r="11" spans="1:30" x14ac:dyDescent="0.2">
      <c r="A11">
        <v>3.9</v>
      </c>
      <c r="B11">
        <v>0</v>
      </c>
      <c r="C11">
        <v>0</v>
      </c>
      <c r="D11" t="s">
        <v>55</v>
      </c>
      <c r="E11">
        <f>Sheet3!B11+Sheet3!C11+Sheet3!D11</f>
        <v>0</v>
      </c>
      <c r="F11">
        <f t="shared" si="0"/>
        <v>0</v>
      </c>
      <c r="G11">
        <f t="shared" si="7"/>
        <v>0</v>
      </c>
      <c r="H11">
        <f t="shared" si="8"/>
        <v>0</v>
      </c>
      <c r="I11">
        <f t="shared" si="1"/>
        <v>0</v>
      </c>
      <c r="Q11">
        <f>Sheet3!B11</f>
        <v>0</v>
      </c>
      <c r="R11">
        <f>Sheet3!C11</f>
        <v>0</v>
      </c>
      <c r="S11">
        <f>Sheet3!D11</f>
        <v>0</v>
      </c>
      <c r="AB11">
        <f t="shared" si="10"/>
        <v>0</v>
      </c>
      <c r="AC11">
        <f t="shared" si="11"/>
        <v>0</v>
      </c>
      <c r="AD11">
        <f>S11*(A11*4+B11*9+C11*4)</f>
        <v>0</v>
      </c>
    </row>
    <row r="12" spans="1:30" x14ac:dyDescent="0.2">
      <c r="A12">
        <v>20</v>
      </c>
      <c r="B12">
        <v>42</v>
      </c>
      <c r="C12">
        <v>3</v>
      </c>
      <c r="D12" t="s">
        <v>56</v>
      </c>
      <c r="E12">
        <f>Sheet3!B12+Sheet3!C12+Sheet3!D12</f>
        <v>0.27</v>
      </c>
      <c r="F12">
        <f t="shared" si="0"/>
        <v>5.4</v>
      </c>
      <c r="G12">
        <f t="shared" si="7"/>
        <v>11.34</v>
      </c>
      <c r="H12">
        <f t="shared" si="8"/>
        <v>0.81</v>
      </c>
      <c r="I12">
        <f t="shared" si="1"/>
        <v>126.89999999999999</v>
      </c>
      <c r="Q12">
        <f>Sheet3!B12</f>
        <v>0</v>
      </c>
      <c r="R12">
        <f>Sheet3!C12</f>
        <v>0.15</v>
      </c>
      <c r="S12">
        <f>Sheet3!D12</f>
        <v>0.12</v>
      </c>
      <c r="AB12">
        <f t="shared" si="10"/>
        <v>0</v>
      </c>
      <c r="AC12">
        <f t="shared" si="11"/>
        <v>70.5</v>
      </c>
      <c r="AD12">
        <f t="shared" ref="AD12:AD13" si="12">S12*(A12*4+B12*9+C12*4)</f>
        <v>56.4</v>
      </c>
    </row>
    <row r="13" spans="1:30" x14ac:dyDescent="0.2">
      <c r="A13">
        <v>7.7</v>
      </c>
      <c r="B13">
        <v>67.2</v>
      </c>
      <c r="C13">
        <v>18.899999999999999</v>
      </c>
      <c r="D13" t="s">
        <v>57</v>
      </c>
      <c r="E13">
        <f>Sheet3!B13+Sheet3!C13+Sheet3!D13</f>
        <v>0.15</v>
      </c>
      <c r="F13">
        <f>A13*E13</f>
        <v>1.155</v>
      </c>
      <c r="G13">
        <f>B13*E13</f>
        <v>10.08</v>
      </c>
      <c r="H13">
        <f>C13*E13</f>
        <v>2.8349999999999995</v>
      </c>
      <c r="I13">
        <f>F13*4+G13*9+H13*4</f>
        <v>106.68</v>
      </c>
      <c r="Q13">
        <f>Sheet3!B13</f>
        <v>0</v>
      </c>
      <c r="R13">
        <f>Sheet3!C13</f>
        <v>0.15</v>
      </c>
      <c r="S13">
        <f>Sheet3!D13</f>
        <v>0</v>
      </c>
      <c r="AB13">
        <f t="shared" si="10"/>
        <v>0</v>
      </c>
      <c r="AC13">
        <f t="shared" si="11"/>
        <v>106.68</v>
      </c>
      <c r="AD13">
        <f t="shared" si="12"/>
        <v>0</v>
      </c>
    </row>
    <row r="14" spans="1:30" x14ac:dyDescent="0.2">
      <c r="A14">
        <v>2</v>
      </c>
      <c r="B14">
        <v>1.4</v>
      </c>
      <c r="C14">
        <v>6.5</v>
      </c>
      <c r="D14" t="s">
        <v>107</v>
      </c>
      <c r="E14">
        <f>Sheet3!B14+Sheet3!C14+Sheet3!D14</f>
        <v>0</v>
      </c>
      <c r="F14">
        <f>A14*E14</f>
        <v>0</v>
      </c>
      <c r="G14">
        <f>B14*E14</f>
        <v>0</v>
      </c>
      <c r="H14">
        <f t="shared" ref="H14" si="13">C14*E14</f>
        <v>0</v>
      </c>
      <c r="I14">
        <f>F14*4+G14*9+H14*4</f>
        <v>0</v>
      </c>
      <c r="Q14">
        <f>Sheet3!B14</f>
        <v>0</v>
      </c>
      <c r="R14">
        <f>Sheet3!C14</f>
        <v>0</v>
      </c>
      <c r="S14">
        <f>Sheet3!D14</f>
        <v>0</v>
      </c>
      <c r="AB14">
        <f t="shared" ref="AB14" si="14">Q14*(A14*4+B14*9+C14*4)</f>
        <v>0</v>
      </c>
      <c r="AC14">
        <f t="shared" ref="AC14" si="15">R14*(A14*4+B14*9+C14*4)</f>
        <v>0</v>
      </c>
      <c r="AD14">
        <f t="shared" ref="AD14" si="16">S14*(A14*4+B14*9+C14*4)</f>
        <v>0</v>
      </c>
    </row>
    <row r="15" spans="1:30" x14ac:dyDescent="0.2">
      <c r="A15">
        <v>2</v>
      </c>
      <c r="B15">
        <v>0.2</v>
      </c>
      <c r="C15">
        <v>20.7</v>
      </c>
      <c r="D15" t="s">
        <v>111</v>
      </c>
      <c r="E15">
        <f>Sheet3!B15+Sheet3!C15+Sheet3!D15</f>
        <v>0</v>
      </c>
      <c r="F15">
        <f>A15*E15</f>
        <v>0</v>
      </c>
      <c r="G15">
        <f>B15*E15</f>
        <v>0</v>
      </c>
      <c r="H15">
        <f>C15*E15</f>
        <v>0</v>
      </c>
      <c r="I15">
        <f>F15*4+G15*9+H15*4</f>
        <v>0</v>
      </c>
      <c r="Q15">
        <f>Sheet3!B15</f>
        <v>0</v>
      </c>
      <c r="R15">
        <f>Sheet3!C15</f>
        <v>0</v>
      </c>
      <c r="S15">
        <f>Sheet3!D15</f>
        <v>0</v>
      </c>
      <c r="AB15">
        <f t="shared" ref="AB15" si="17">Q15*(A15*4+B15*9+C15*4)</f>
        <v>0</v>
      </c>
      <c r="AC15">
        <f t="shared" ref="AC15" si="18">R15*(A15*4+B15*9+C15*4)</f>
        <v>0</v>
      </c>
      <c r="AD15">
        <f t="shared" ref="AD15" si="19">S15*(A15*4+B15*9+C15*4)</f>
        <v>0</v>
      </c>
    </row>
    <row r="16" spans="1:30" x14ac:dyDescent="0.2">
      <c r="I16">
        <f t="shared" ref="I16:I37" si="20">F16*4+G16*9+H16*4</f>
        <v>0</v>
      </c>
    </row>
    <row r="17" spans="9:9" x14ac:dyDescent="0.2">
      <c r="I17">
        <f t="shared" si="20"/>
        <v>0</v>
      </c>
    </row>
    <row r="18" spans="9:9" x14ac:dyDescent="0.2">
      <c r="I18">
        <f t="shared" si="20"/>
        <v>0</v>
      </c>
    </row>
    <row r="19" spans="9:9" x14ac:dyDescent="0.2">
      <c r="I19">
        <f t="shared" si="20"/>
        <v>0</v>
      </c>
    </row>
    <row r="20" spans="9:9" x14ac:dyDescent="0.2">
      <c r="I20">
        <f t="shared" si="20"/>
        <v>0</v>
      </c>
    </row>
    <row r="21" spans="9:9" x14ac:dyDescent="0.2">
      <c r="I21">
        <f t="shared" si="20"/>
        <v>0</v>
      </c>
    </row>
    <row r="22" spans="9:9" x14ac:dyDescent="0.2">
      <c r="I22">
        <f t="shared" si="20"/>
        <v>0</v>
      </c>
    </row>
    <row r="23" spans="9:9" x14ac:dyDescent="0.2">
      <c r="I23">
        <f t="shared" si="20"/>
        <v>0</v>
      </c>
    </row>
    <row r="24" spans="9:9" x14ac:dyDescent="0.2">
      <c r="I24">
        <f t="shared" si="20"/>
        <v>0</v>
      </c>
    </row>
    <row r="25" spans="9:9" x14ac:dyDescent="0.2">
      <c r="I25">
        <f t="shared" si="20"/>
        <v>0</v>
      </c>
    </row>
    <row r="26" spans="9:9" x14ac:dyDescent="0.2">
      <c r="I26">
        <f t="shared" si="20"/>
        <v>0</v>
      </c>
    </row>
    <row r="27" spans="9:9" x14ac:dyDescent="0.2">
      <c r="I27">
        <f t="shared" si="20"/>
        <v>0</v>
      </c>
    </row>
    <row r="28" spans="9:9" x14ac:dyDescent="0.2">
      <c r="I28">
        <f t="shared" si="20"/>
        <v>0</v>
      </c>
    </row>
    <row r="29" spans="9:9" x14ac:dyDescent="0.2">
      <c r="I29">
        <f t="shared" si="20"/>
        <v>0</v>
      </c>
    </row>
    <row r="30" spans="9:9" x14ac:dyDescent="0.2">
      <c r="I30">
        <f t="shared" si="20"/>
        <v>0</v>
      </c>
    </row>
    <row r="31" spans="9:9" x14ac:dyDescent="0.2">
      <c r="I31">
        <f t="shared" si="20"/>
        <v>0</v>
      </c>
    </row>
    <row r="32" spans="9:9" x14ac:dyDescent="0.2">
      <c r="I32">
        <f t="shared" si="20"/>
        <v>0</v>
      </c>
    </row>
    <row r="33" spans="8:9" x14ac:dyDescent="0.2">
      <c r="I33">
        <f t="shared" si="20"/>
        <v>0</v>
      </c>
    </row>
    <row r="34" spans="8:9" x14ac:dyDescent="0.2">
      <c r="I34">
        <f t="shared" si="20"/>
        <v>0</v>
      </c>
    </row>
    <row r="35" spans="8:9" x14ac:dyDescent="0.2">
      <c r="I35">
        <f t="shared" si="20"/>
        <v>0</v>
      </c>
    </row>
    <row r="36" spans="8:9" x14ac:dyDescent="0.2">
      <c r="I36">
        <f t="shared" si="20"/>
        <v>0</v>
      </c>
    </row>
    <row r="37" spans="8:9" x14ac:dyDescent="0.2">
      <c r="H37">
        <f>Sheet6!B2*0.83</f>
        <v>15.506674199999999</v>
      </c>
      <c r="I37">
        <f t="shared" si="20"/>
        <v>62.026696799999996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5342-1DB5-4AF5-B071-35640752B8DF}">
  <dimension ref="A1:I4"/>
  <sheetViews>
    <sheetView workbookViewId="0">
      <selection activeCell="D40" sqref="D40"/>
    </sheetView>
  </sheetViews>
  <sheetFormatPr defaultRowHeight="14.25" x14ac:dyDescent="0.2"/>
  <cols>
    <col min="3" max="3" width="9.5" customWidth="1"/>
    <col min="4" max="4" width="11.75" customWidth="1"/>
    <col min="5" max="5" width="12.125" customWidth="1"/>
    <col min="6" max="6" width="20.5" customWidth="1"/>
    <col min="7" max="7" width="19.75" customWidth="1"/>
    <col min="9" max="9" width="31.875" customWidth="1"/>
  </cols>
  <sheetData>
    <row r="1" spans="1:9" x14ac:dyDescent="0.2">
      <c r="A1" t="s">
        <v>5</v>
      </c>
      <c r="B1" t="s">
        <v>6</v>
      </c>
      <c r="C1" t="s">
        <v>11</v>
      </c>
      <c r="D1" t="s">
        <v>8</v>
      </c>
      <c r="E1" t="s">
        <v>7</v>
      </c>
      <c r="F1" t="s">
        <v>9</v>
      </c>
      <c r="G1" t="s">
        <v>10</v>
      </c>
      <c r="I1" t="s">
        <v>12</v>
      </c>
    </row>
    <row r="2" spans="1:9" x14ac:dyDescent="0.2">
      <c r="A2">
        <v>178</v>
      </c>
      <c r="B2">
        <v>74.5</v>
      </c>
      <c r="C2">
        <f>B2/(A2*A2/10000)</f>
        <v>23.513445272061606</v>
      </c>
      <c r="D2">
        <f>Sheet3!J2</f>
        <v>14</v>
      </c>
      <c r="E2">
        <f>D2*(A2*A2/10000)</f>
        <v>44.357600000000005</v>
      </c>
      <c r="F2">
        <f>(15.3*B2+679)*I2</f>
        <v>2819.2175000000002</v>
      </c>
      <c r="G2">
        <f>(15.3*E2+679)*I2</f>
        <v>2104.390484</v>
      </c>
      <c r="I2">
        <v>1.55</v>
      </c>
    </row>
    <row r="3" spans="1:9" x14ac:dyDescent="0.2">
      <c r="F3">
        <f>(15.3*B2+679)*I3</f>
        <v>3237.5530000000003</v>
      </c>
      <c r="G3">
        <f>(15.3*E2+679)*I3</f>
        <v>2416.6548784000001</v>
      </c>
      <c r="I3">
        <v>1.78</v>
      </c>
    </row>
    <row r="4" spans="1:9" x14ac:dyDescent="0.2">
      <c r="F4">
        <f>(15.3*B2+679)*I4</f>
        <v>3819.5850000000005</v>
      </c>
      <c r="G4">
        <f>(15.3*E2+679)*I4</f>
        <v>2851.109688</v>
      </c>
      <c r="I4">
        <v>2.1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7A5C-1D97-44C8-AAE2-D64EB9C70471}">
  <dimension ref="A1:O17"/>
  <sheetViews>
    <sheetView workbookViewId="0">
      <selection activeCell="C3" sqref="C3"/>
    </sheetView>
  </sheetViews>
  <sheetFormatPr defaultRowHeight="14.25" x14ac:dyDescent="0.2"/>
  <cols>
    <col min="1" max="1" width="24.875" customWidth="1"/>
    <col min="6" max="6" width="8.75" customWidth="1"/>
    <col min="7" max="7" width="7.25" customWidth="1"/>
    <col min="8" max="8" width="7.625" customWidth="1"/>
    <col min="9" max="9" width="8" customWidth="1"/>
    <col min="10" max="10" width="7.625" customWidth="1"/>
    <col min="11" max="11" width="14" customWidth="1"/>
    <col min="12" max="12" width="14.125" customWidth="1"/>
    <col min="13" max="13" width="23.875" customWidth="1"/>
    <col min="14" max="14" width="27.375" customWidth="1"/>
    <col min="15" max="15" width="20.625" customWidth="1"/>
  </cols>
  <sheetData>
    <row r="1" spans="1:15" x14ac:dyDescent="0.2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8</v>
      </c>
      <c r="K1" t="s">
        <v>33</v>
      </c>
      <c r="L1" t="s">
        <v>34</v>
      </c>
      <c r="M1" s="1" t="s">
        <v>52</v>
      </c>
      <c r="N1" s="1" t="s">
        <v>13</v>
      </c>
      <c r="O1" s="1" t="s">
        <v>51</v>
      </c>
    </row>
    <row r="2" spans="1:15" x14ac:dyDescent="0.2">
      <c r="A2" t="str">
        <f>Sheet1!D2</f>
        <v>鸡蛋/50g</v>
      </c>
      <c r="E2">
        <f>Sheet1!E2</f>
        <v>0</v>
      </c>
      <c r="F2">
        <f>Sheet1!W2-Sheet1!T2</f>
        <v>-230.73050903999999</v>
      </c>
      <c r="G2">
        <f>Sheet1!X2-Sheet1!U2</f>
        <v>200.04932127999996</v>
      </c>
      <c r="H2">
        <f>Sheet1!Y2-Sheet1!V2</f>
        <v>-31.345509039999968</v>
      </c>
      <c r="I2">
        <f>Sheet1!Z2-Sheet1!M2</f>
        <v>-62.026696799999968</v>
      </c>
      <c r="J2">
        <v>14</v>
      </c>
      <c r="K2">
        <f>Sheet1!M2-Sheet2!F2</f>
        <v>-2050.1158032000003</v>
      </c>
      <c r="L2">
        <f>Sheet1!M2-Sheet2!G2</f>
        <v>-1335.2887872000001</v>
      </c>
      <c r="M2" s="1">
        <f>Sheet1!N2</f>
        <v>0.10955638292124494</v>
      </c>
      <c r="N2" s="1">
        <f>Sheet1!O2</f>
        <v>0.41185060612650048</v>
      </c>
      <c r="O2" s="1">
        <f>Sheet1!P2</f>
        <v>0.47859301095225465</v>
      </c>
    </row>
    <row r="3" spans="1:15" x14ac:dyDescent="0.2">
      <c r="A3" t="str">
        <f>Sheet1!D3</f>
        <v>世壮燕麦/25g</v>
      </c>
      <c r="C3">
        <v>2</v>
      </c>
      <c r="D3">
        <v>1</v>
      </c>
      <c r="E3">
        <f>Sheet1!E3</f>
        <v>3</v>
      </c>
      <c r="F3" s="1">
        <f>F2/Sheet1!T2</f>
        <v>-1</v>
      </c>
      <c r="G3" s="1">
        <f>G2/Sheet1!U2</f>
        <v>0.65026940556868085</v>
      </c>
      <c r="H3" s="1">
        <f>H2/Sheet1!V2</f>
        <v>-0.13585333456949047</v>
      </c>
      <c r="I3" s="1">
        <f>I2/Sheet1!M2</f>
        <v>-8.0648238143374698E-2</v>
      </c>
      <c r="J3" t="s">
        <v>47</v>
      </c>
      <c r="K3" s="1">
        <f>K2/Sheet2!F2</f>
        <v>-0.7271932027947472</v>
      </c>
      <c r="L3" s="1">
        <f>L2/Sheet2!G2</f>
        <v>-0.63452519736826563</v>
      </c>
      <c r="M3" s="2" t="s">
        <v>67</v>
      </c>
      <c r="N3" s="2" t="s">
        <v>68</v>
      </c>
      <c r="O3" s="2" t="s">
        <v>69</v>
      </c>
    </row>
    <row r="4" spans="1:15" x14ac:dyDescent="0.2">
      <c r="A4" t="str">
        <f>Sheet1!D4</f>
        <v>香蕉/100g</v>
      </c>
      <c r="C4">
        <v>1</v>
      </c>
      <c r="E4">
        <f>Sheet1!E4</f>
        <v>1</v>
      </c>
      <c r="M4" s="1">
        <f>Sheet4!K2</f>
        <v>0.21077925417916843</v>
      </c>
      <c r="N4" s="1">
        <f>Sheet4!L2</f>
        <v>0.46011915987998286</v>
      </c>
      <c r="O4" s="1">
        <f>Sheet4!M2</f>
        <v>0.32910158594084871</v>
      </c>
    </row>
    <row r="5" spans="1:15" x14ac:dyDescent="0.2">
      <c r="A5" t="str">
        <f>Sheet1!D5</f>
        <v>牛肉面(拌)/475g/30g</v>
      </c>
      <c r="E5">
        <f>Sheet1!E5</f>
        <v>0</v>
      </c>
      <c r="M5" t="s">
        <v>105</v>
      </c>
      <c r="N5" t="s">
        <v>106</v>
      </c>
      <c r="O5" t="s">
        <v>14</v>
      </c>
    </row>
    <row r="6" spans="1:15" x14ac:dyDescent="0.2">
      <c r="A6" t="str">
        <f>Sheet1!D6</f>
        <v>肉夹馍/82g/33g</v>
      </c>
      <c r="B6">
        <v>0</v>
      </c>
      <c r="C6">
        <v>0</v>
      </c>
      <c r="D6">
        <v>0</v>
      </c>
      <c r="E6">
        <f>Sheet1!E6</f>
        <v>0</v>
      </c>
      <c r="M6">
        <f>Sheet6!A2</f>
        <v>7.4378820000000001</v>
      </c>
      <c r="N6">
        <f>Sheet6!B2</f>
        <v>18.682739999999999</v>
      </c>
      <c r="O6">
        <f>Sheet1!M2</f>
        <v>769.10169680000001</v>
      </c>
    </row>
    <row r="7" spans="1:15" x14ac:dyDescent="0.2">
      <c r="A7" t="str">
        <f>Sheet1!D7</f>
        <v>麻辣王子(小包装)/18.5g</v>
      </c>
      <c r="B7">
        <v>0</v>
      </c>
      <c r="E7">
        <f>Sheet1!E7</f>
        <v>0</v>
      </c>
      <c r="M7" t="s">
        <v>108</v>
      </c>
      <c r="N7" t="s">
        <v>109</v>
      </c>
      <c r="O7" t="s">
        <v>110</v>
      </c>
    </row>
    <row r="8" spans="1:15" x14ac:dyDescent="0.2">
      <c r="A8" t="str">
        <f>Sheet1!D8</f>
        <v>花蛤杏鲍菇酱/100g</v>
      </c>
      <c r="B8">
        <v>0</v>
      </c>
      <c r="C8">
        <v>0</v>
      </c>
      <c r="D8">
        <v>0</v>
      </c>
      <c r="E8">
        <f>Sheet1!E8</f>
        <v>0</v>
      </c>
      <c r="M8">
        <f>M6/O8</f>
        <v>2.4792939999999999</v>
      </c>
      <c r="N8">
        <f>N6/O8</f>
        <v>6.2275799999999997</v>
      </c>
      <c r="O8">
        <v>3</v>
      </c>
    </row>
    <row r="9" spans="1:15" x14ac:dyDescent="0.2">
      <c r="A9" t="str">
        <f>Sheet1!D9</f>
        <v>汇香牛肉酱/100g</v>
      </c>
      <c r="B9">
        <v>0</v>
      </c>
      <c r="C9">
        <v>0</v>
      </c>
      <c r="D9">
        <v>0</v>
      </c>
      <c r="E9">
        <f>Sheet1!E9</f>
        <v>0</v>
      </c>
      <c r="M9">
        <f>Sheet6!A3/3</f>
        <v>2.2252940000000003</v>
      </c>
      <c r="N9">
        <f>Sheet6!B3/3</f>
        <v>5.8275800000000002</v>
      </c>
    </row>
    <row r="10" spans="1:15" x14ac:dyDescent="0.2">
      <c r="A10" t="str">
        <f>Sheet1!D10</f>
        <v>蛋黄/16g</v>
      </c>
      <c r="B10">
        <v>0</v>
      </c>
      <c r="C10">
        <v>1</v>
      </c>
      <c r="D10">
        <v>1</v>
      </c>
      <c r="E10">
        <f>Sheet1!E10</f>
        <v>2</v>
      </c>
    </row>
    <row r="11" spans="1:15" x14ac:dyDescent="0.2">
      <c r="A11" t="str">
        <f>Sheet1!D11</f>
        <v>蛋白/39g</v>
      </c>
      <c r="B11">
        <v>0</v>
      </c>
      <c r="C11">
        <v>0</v>
      </c>
      <c r="D11">
        <v>0</v>
      </c>
      <c r="E11">
        <f>Sheet1!E11</f>
        <v>0</v>
      </c>
    </row>
    <row r="12" spans="1:15" x14ac:dyDescent="0.2">
      <c r="A12" t="str">
        <f>Sheet1!D12</f>
        <v>亚麻籽粉/100g</v>
      </c>
      <c r="B12">
        <v>0</v>
      </c>
      <c r="C12">
        <v>0.15</v>
      </c>
      <c r="D12">
        <v>0.12</v>
      </c>
      <c r="E12">
        <f>Sheet1!E12</f>
        <v>0.27</v>
      </c>
    </row>
    <row r="13" spans="1:15" x14ac:dyDescent="0.2">
      <c r="A13" t="str">
        <f>Sheet1!D13</f>
        <v>夏威夷果仁/100g</v>
      </c>
      <c r="C13">
        <v>0.15</v>
      </c>
      <c r="D13">
        <v>0</v>
      </c>
      <c r="E13">
        <f>Sheet1!E13</f>
        <v>0.15</v>
      </c>
    </row>
    <row r="14" spans="1:15" x14ac:dyDescent="0.2">
      <c r="A14" t="str">
        <f>Sheet1!D14</f>
        <v>维他原味豆奶/100ml</v>
      </c>
      <c r="E14">
        <f>Sheet1!E14</f>
        <v>0</v>
      </c>
    </row>
    <row r="15" spans="1:15" x14ac:dyDescent="0.2">
      <c r="A15" t="str">
        <f>Sheet1!D15</f>
        <v>红薯(带皮焙烤，不含盐)/100g</v>
      </c>
    </row>
    <row r="17" spans="8:8" x14ac:dyDescent="0.2">
      <c r="H17" t="s">
        <v>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B30A-C6C6-4BEE-AE06-984B7F0552D4}">
  <dimension ref="A1:G22"/>
  <sheetViews>
    <sheetView tabSelected="1" workbookViewId="0">
      <selection activeCell="D25" sqref="D25"/>
    </sheetView>
  </sheetViews>
  <sheetFormatPr defaultRowHeight="14.25" x14ac:dyDescent="0.2"/>
  <cols>
    <col min="1" max="1" width="18.25" customWidth="1"/>
  </cols>
  <sheetData>
    <row r="1" spans="1:7" x14ac:dyDescent="0.2">
      <c r="A1" t="s">
        <v>79</v>
      </c>
      <c r="B1" t="s">
        <v>127</v>
      </c>
      <c r="C1" t="s">
        <v>25</v>
      </c>
      <c r="D1" t="s">
        <v>26</v>
      </c>
      <c r="E1" t="s">
        <v>126</v>
      </c>
      <c r="F1" t="s">
        <v>27</v>
      </c>
      <c r="G1" t="s">
        <v>134</v>
      </c>
    </row>
    <row r="2" spans="1:7" x14ac:dyDescent="0.2">
      <c r="A2" t="s">
        <v>112</v>
      </c>
      <c r="B2">
        <v>150</v>
      </c>
      <c r="C2">
        <v>1</v>
      </c>
      <c r="D2">
        <v>1</v>
      </c>
      <c r="E2">
        <v>1</v>
      </c>
      <c r="F2">
        <v>1</v>
      </c>
      <c r="G2">
        <f>SUM(C2:F2)</f>
        <v>4</v>
      </c>
    </row>
    <row r="3" spans="1:7" x14ac:dyDescent="0.2">
      <c r="A3" t="s">
        <v>113</v>
      </c>
      <c r="B3">
        <v>200</v>
      </c>
      <c r="C3">
        <v>1</v>
      </c>
      <c r="F3">
        <v>1</v>
      </c>
      <c r="G3">
        <f t="shared" ref="G3:G22" si="0">SUM(C3:F3)</f>
        <v>2</v>
      </c>
    </row>
    <row r="4" spans="1:7" x14ac:dyDescent="0.2">
      <c r="A4" t="s">
        <v>132</v>
      </c>
      <c r="B4">
        <v>400</v>
      </c>
      <c r="C4">
        <v>1</v>
      </c>
      <c r="D4">
        <v>1</v>
      </c>
      <c r="E4">
        <v>1</v>
      </c>
      <c r="G4">
        <f t="shared" si="0"/>
        <v>3</v>
      </c>
    </row>
    <row r="5" spans="1:7" x14ac:dyDescent="0.2">
      <c r="A5" t="s">
        <v>114</v>
      </c>
      <c r="B5">
        <v>200</v>
      </c>
      <c r="C5">
        <v>1</v>
      </c>
      <c r="D5">
        <v>1</v>
      </c>
      <c r="E5">
        <v>1</v>
      </c>
      <c r="G5">
        <f t="shared" si="0"/>
        <v>3</v>
      </c>
    </row>
    <row r="6" spans="1:7" x14ac:dyDescent="0.2">
      <c r="A6" t="s">
        <v>115</v>
      </c>
      <c r="B6">
        <v>400</v>
      </c>
      <c r="C6">
        <v>1</v>
      </c>
      <c r="F6">
        <v>1</v>
      </c>
      <c r="G6">
        <f t="shared" si="0"/>
        <v>2</v>
      </c>
    </row>
    <row r="7" spans="1:7" x14ac:dyDescent="0.2">
      <c r="A7" t="s">
        <v>133</v>
      </c>
      <c r="B7">
        <v>500</v>
      </c>
      <c r="D7">
        <v>1</v>
      </c>
      <c r="E7">
        <v>1</v>
      </c>
      <c r="G7">
        <f t="shared" si="0"/>
        <v>2</v>
      </c>
    </row>
    <row r="8" spans="1:7" x14ac:dyDescent="0.2">
      <c r="A8" t="s">
        <v>116</v>
      </c>
      <c r="B8">
        <v>300</v>
      </c>
      <c r="C8">
        <v>1</v>
      </c>
      <c r="E8">
        <v>1</v>
      </c>
      <c r="G8">
        <f t="shared" si="0"/>
        <v>2</v>
      </c>
    </row>
    <row r="9" spans="1:7" x14ac:dyDescent="0.2">
      <c r="A9" t="s">
        <v>125</v>
      </c>
      <c r="F9">
        <v>1</v>
      </c>
      <c r="G9">
        <f t="shared" si="0"/>
        <v>1</v>
      </c>
    </row>
    <row r="10" spans="1:7" x14ac:dyDescent="0.2">
      <c r="A10" t="s">
        <v>117</v>
      </c>
      <c r="C10">
        <v>1</v>
      </c>
      <c r="D10">
        <v>1</v>
      </c>
      <c r="E10">
        <v>1</v>
      </c>
      <c r="F10">
        <v>1</v>
      </c>
      <c r="G10">
        <f t="shared" si="0"/>
        <v>4</v>
      </c>
    </row>
    <row r="11" spans="1:7" x14ac:dyDescent="0.2">
      <c r="A11" t="s">
        <v>118</v>
      </c>
      <c r="C11">
        <v>1</v>
      </c>
      <c r="G11">
        <f t="shared" si="0"/>
        <v>1</v>
      </c>
    </row>
    <row r="12" spans="1:7" x14ac:dyDescent="0.2">
      <c r="A12" t="s">
        <v>119</v>
      </c>
      <c r="F12">
        <v>1</v>
      </c>
      <c r="G12">
        <f t="shared" si="0"/>
        <v>1</v>
      </c>
    </row>
    <row r="13" spans="1:7" x14ac:dyDescent="0.2">
      <c r="A13" t="s">
        <v>120</v>
      </c>
      <c r="D13">
        <v>1</v>
      </c>
      <c r="F13">
        <v>1</v>
      </c>
      <c r="G13">
        <f t="shared" si="0"/>
        <v>2</v>
      </c>
    </row>
    <row r="14" spans="1:7" x14ac:dyDescent="0.2">
      <c r="A14" t="s">
        <v>121</v>
      </c>
      <c r="E14">
        <v>1</v>
      </c>
      <c r="G14">
        <f t="shared" si="0"/>
        <v>1</v>
      </c>
    </row>
    <row r="15" spans="1:7" x14ac:dyDescent="0.2">
      <c r="A15" t="s">
        <v>122</v>
      </c>
      <c r="D15">
        <v>1</v>
      </c>
      <c r="G15">
        <f t="shared" si="0"/>
        <v>1</v>
      </c>
    </row>
    <row r="16" spans="1:7" x14ac:dyDescent="0.2">
      <c r="A16" t="s">
        <v>123</v>
      </c>
      <c r="D16">
        <v>1</v>
      </c>
      <c r="F16">
        <v>1</v>
      </c>
      <c r="G16">
        <f t="shared" si="0"/>
        <v>2</v>
      </c>
    </row>
    <row r="17" spans="1:7" x14ac:dyDescent="0.2">
      <c r="A17" t="s">
        <v>124</v>
      </c>
      <c r="F17">
        <v>1</v>
      </c>
      <c r="G17">
        <f t="shared" si="0"/>
        <v>1</v>
      </c>
    </row>
    <row r="18" spans="1:7" x14ac:dyDescent="0.2">
      <c r="A18" t="s">
        <v>128</v>
      </c>
      <c r="D18">
        <v>1</v>
      </c>
      <c r="G18">
        <f t="shared" si="0"/>
        <v>1</v>
      </c>
    </row>
    <row r="19" spans="1:7" x14ac:dyDescent="0.2">
      <c r="A19" t="s">
        <v>129</v>
      </c>
      <c r="E19">
        <v>1</v>
      </c>
      <c r="G19">
        <f t="shared" si="0"/>
        <v>1</v>
      </c>
    </row>
    <row r="20" spans="1:7" x14ac:dyDescent="0.2">
      <c r="A20" t="s">
        <v>130</v>
      </c>
      <c r="E20">
        <v>1</v>
      </c>
      <c r="G20">
        <f t="shared" si="0"/>
        <v>1</v>
      </c>
    </row>
    <row r="21" spans="1:7" x14ac:dyDescent="0.2">
      <c r="A21" t="s">
        <v>131</v>
      </c>
      <c r="B21">
        <v>180</v>
      </c>
      <c r="C21">
        <v>1</v>
      </c>
      <c r="G21">
        <f t="shared" si="0"/>
        <v>1</v>
      </c>
    </row>
    <row r="22" spans="1:7" x14ac:dyDescent="0.2">
      <c r="A22" t="s">
        <v>134</v>
      </c>
      <c r="C22">
        <f>SUM(C2:C21)</f>
        <v>9</v>
      </c>
      <c r="D22">
        <f t="shared" ref="D22:F22" si="1">SUM(D2:D21)</f>
        <v>9</v>
      </c>
      <c r="E22">
        <f t="shared" si="1"/>
        <v>9</v>
      </c>
      <c r="F22">
        <f t="shared" si="1"/>
        <v>9</v>
      </c>
      <c r="G22">
        <f t="shared" si="0"/>
        <v>36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0167-7F43-4E2E-A8D7-DD63BA4BEF12}">
  <dimension ref="A1:Y3"/>
  <sheetViews>
    <sheetView topLeftCell="T1" workbookViewId="0">
      <selection activeCell="M2" sqref="M2"/>
    </sheetView>
  </sheetViews>
  <sheetFormatPr defaultRowHeight="14.25" x14ac:dyDescent="0.2"/>
  <cols>
    <col min="1" max="1" width="19.375" customWidth="1"/>
    <col min="2" max="2" width="20.5" customWidth="1"/>
    <col min="3" max="3" width="20.375" customWidth="1"/>
    <col min="4" max="4" width="19.375" customWidth="1"/>
    <col min="5" max="5" width="18.25" customWidth="1"/>
    <col min="6" max="6" width="9.625" customWidth="1"/>
    <col min="7" max="7" width="16.75" customWidth="1"/>
    <col min="8" max="8" width="14.25" customWidth="1"/>
    <col min="10" max="10" width="15.625" customWidth="1"/>
    <col min="12" max="12" width="24.75" customWidth="1"/>
    <col min="13" max="13" width="18.5" customWidth="1"/>
    <col min="14" max="14" width="24" customWidth="1"/>
    <col min="15" max="15" width="13.125" customWidth="1"/>
    <col min="16" max="16" width="20.375" customWidth="1"/>
    <col min="17" max="17" width="15.125" customWidth="1"/>
    <col min="18" max="18" width="20.875" customWidth="1"/>
    <col min="19" max="19" width="16.625" customWidth="1"/>
    <col min="20" max="20" width="20.875" customWidth="1"/>
    <col min="21" max="21" width="9.875" customWidth="1"/>
    <col min="22" max="22" width="21" customWidth="1"/>
    <col min="23" max="23" width="17.375" customWidth="1"/>
    <col min="24" max="24" width="17.875" customWidth="1"/>
    <col min="25" max="25" width="12.5" customWidth="1"/>
  </cols>
  <sheetData>
    <row r="1" spans="1:25" x14ac:dyDescent="0.2">
      <c r="A1" t="s">
        <v>105</v>
      </c>
      <c r="B1" t="s">
        <v>106</v>
      </c>
      <c r="C1" t="s">
        <v>73</v>
      </c>
      <c r="D1" t="s">
        <v>72</v>
      </c>
      <c r="E1" t="s">
        <v>70</v>
      </c>
      <c r="F1" t="s">
        <v>74</v>
      </c>
      <c r="G1" t="s">
        <v>71</v>
      </c>
      <c r="H1" t="s">
        <v>103</v>
      </c>
      <c r="I1" t="s">
        <v>76</v>
      </c>
      <c r="J1" t="s">
        <v>104</v>
      </c>
      <c r="K1" t="s">
        <v>78</v>
      </c>
      <c r="L1" t="s">
        <v>94</v>
      </c>
      <c r="M1" t="s">
        <v>95</v>
      </c>
      <c r="N1" t="s">
        <v>96</v>
      </c>
      <c r="O1" t="s">
        <v>83</v>
      </c>
      <c r="P1" t="s">
        <v>97</v>
      </c>
      <c r="Q1" t="s">
        <v>85</v>
      </c>
      <c r="R1" t="s">
        <v>98</v>
      </c>
      <c r="S1" t="s">
        <v>87</v>
      </c>
      <c r="T1" t="s">
        <v>99</v>
      </c>
      <c r="U1" t="s">
        <v>89</v>
      </c>
      <c r="V1" t="s">
        <v>100</v>
      </c>
      <c r="W1" t="s">
        <v>101</v>
      </c>
      <c r="X1" t="s">
        <v>102</v>
      </c>
      <c r="Y1" t="s">
        <v>93</v>
      </c>
    </row>
    <row r="2" spans="1:25" x14ac:dyDescent="0.2">
      <c r="A2">
        <f>(3000-C2)*2.54/1000</f>
        <v>7.4378820000000001</v>
      </c>
      <c r="B2">
        <f>(4200-D2)*6/1000</f>
        <v>18.682739999999999</v>
      </c>
      <c r="C2">
        <f>SUM(Sheet7!B:B)</f>
        <v>71.7</v>
      </c>
      <c r="D2">
        <f>SUM(Sheet7!C:C)</f>
        <v>1086.21</v>
      </c>
      <c r="E2">
        <f>SUM(Sheet7!D:D)</f>
        <v>1160.4000000000001</v>
      </c>
      <c r="F2">
        <f>SUM(Sheet7!E:E)</f>
        <v>461.54000000000008</v>
      </c>
      <c r="G2">
        <f>SUM(Sheet7!F:F)</f>
        <v>843.64</v>
      </c>
      <c r="H2">
        <f>SUM(Sheet7!G:G)</f>
        <v>20.934000000000001</v>
      </c>
      <c r="I2">
        <f>SUM(Sheet7!H:H)</f>
        <v>51.35</v>
      </c>
      <c r="J2">
        <f>SUM(Sheet7!I:I)</f>
        <v>19.306000000000001</v>
      </c>
      <c r="K2">
        <f>SUM(Sheet7!J:J)</f>
        <v>19.100000000000001</v>
      </c>
      <c r="L2">
        <f>SUM(Sheet7!K:K)</f>
        <v>890</v>
      </c>
      <c r="M2">
        <f>SUM(Sheet7!L:L)</f>
        <v>8.32</v>
      </c>
      <c r="N2">
        <f>SUM(Sheet7!M:M)</f>
        <v>20.7</v>
      </c>
      <c r="O2">
        <f>SUM(Sheet7!N:N)</f>
        <v>102</v>
      </c>
      <c r="P2">
        <f>SUM(Sheet7!O:O)</f>
        <v>2.5</v>
      </c>
      <c r="Q2">
        <f>SUM(Sheet7!P:P)</f>
        <v>3.2</v>
      </c>
      <c r="R2">
        <f>SUM(Sheet7!Q:Q)</f>
        <v>10.979999999999999</v>
      </c>
      <c r="S2">
        <f>SUM(Sheet7!R:R)</f>
        <v>3.0999999999999996</v>
      </c>
      <c r="T2">
        <f>SUM(Sheet7!S:S)</f>
        <v>485</v>
      </c>
      <c r="U2">
        <f>SUM(Sheet7!T:T)</f>
        <v>5</v>
      </c>
      <c r="V2">
        <f>SUM(Sheet7!U:U)</f>
        <v>390</v>
      </c>
      <c r="W2">
        <f>SUM(Sheet7!V:V)</f>
        <v>13.8</v>
      </c>
      <c r="X2">
        <f>SUM(Sheet7!W:W)</f>
        <v>300</v>
      </c>
      <c r="Y2">
        <f>SUM(Sheet7!X:X)</f>
        <v>36.450000000000003</v>
      </c>
    </row>
    <row r="3" spans="1:25" x14ac:dyDescent="0.2">
      <c r="A3">
        <f>(2700-C2)*2.54/1000</f>
        <v>6.6758820000000005</v>
      </c>
      <c r="B3">
        <f>(4000-D2)*6/1000</f>
        <v>17.48274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3CFF-7A87-4096-9F15-3962477C7756}">
  <dimension ref="A1:M13"/>
  <sheetViews>
    <sheetView workbookViewId="0">
      <selection activeCell="G15" sqref="G15"/>
    </sheetView>
  </sheetViews>
  <sheetFormatPr defaultRowHeight="14.25" x14ac:dyDescent="0.2"/>
  <cols>
    <col min="1" max="1" width="20.5" customWidth="1"/>
    <col min="2" max="2" width="15.25" style="1" customWidth="1"/>
    <col min="3" max="3" width="17.75" style="1" customWidth="1"/>
    <col min="4" max="4" width="17.875" style="1" customWidth="1"/>
    <col min="5" max="5" width="12.75" customWidth="1"/>
    <col min="6" max="6" width="16.75" customWidth="1"/>
    <col min="7" max="7" width="16.875" customWidth="1"/>
    <col min="8" max="8" width="14.75" style="2" customWidth="1"/>
    <col min="9" max="9" width="17.375" style="2" customWidth="1"/>
    <col min="10" max="10" width="18.875" style="2" customWidth="1"/>
    <col min="11" max="11" width="24.625" customWidth="1"/>
    <col min="12" max="12" width="27.875" customWidth="1"/>
    <col min="13" max="13" width="27.25" customWidth="1"/>
  </cols>
  <sheetData>
    <row r="1" spans="1:13" x14ac:dyDescent="0.2">
      <c r="A1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</row>
    <row r="2" spans="1:13" x14ac:dyDescent="0.2">
      <c r="A2" t="str">
        <f>Sheet1!D2</f>
        <v>鸡蛋/50g</v>
      </c>
      <c r="B2" s="1">
        <v>0.37</v>
      </c>
      <c r="C2" s="1">
        <v>0.46500000000000002</v>
      </c>
      <c r="D2" s="1">
        <v>0.16500000000000001</v>
      </c>
      <c r="E2">
        <f>Sheet1!B2*B2*Sheet1!E2</f>
        <v>0</v>
      </c>
      <c r="F2">
        <f>Sheet1!B2*C2*Sheet1!E2</f>
        <v>0</v>
      </c>
      <c r="G2">
        <f>Sheet1!B2*D2*Sheet1!E2</f>
        <v>0</v>
      </c>
      <c r="H2" s="2">
        <f>SUM(E:E)</f>
        <v>7.37622</v>
      </c>
      <c r="I2" s="2">
        <f>SUM(F:F)</f>
        <v>16.101870000000002</v>
      </c>
      <c r="J2" s="2">
        <f>SUM(G:G)</f>
        <v>11.516910000000001</v>
      </c>
      <c r="K2" s="1">
        <f>H2/(H2+I2+J2)</f>
        <v>0.21077925417916843</v>
      </c>
      <c r="L2" s="1">
        <f>I2/(H2+I2+J2)</f>
        <v>0.46011915987998286</v>
      </c>
      <c r="M2" s="1">
        <f>J2/(H2+I2+J2)</f>
        <v>0.32910158594084871</v>
      </c>
    </row>
    <row r="3" spans="1:13" x14ac:dyDescent="0.2">
      <c r="A3" t="str">
        <f>Sheet1!D3</f>
        <v>世壮燕麦/25g</v>
      </c>
      <c r="B3" s="1">
        <v>0.3</v>
      </c>
      <c r="C3" s="1">
        <v>0.35</v>
      </c>
      <c r="D3" s="1">
        <v>0.35</v>
      </c>
      <c r="E3">
        <f>Sheet1!B3*B3*Sheet1!E3</f>
        <v>1.3724999999999998</v>
      </c>
      <c r="F3">
        <f>Sheet1!B3*C3*Sheet1!E3</f>
        <v>1.6012499999999998</v>
      </c>
      <c r="G3">
        <f>Sheet1!B3*D3*Sheet1!E3</f>
        <v>1.6012499999999998</v>
      </c>
    </row>
    <row r="4" spans="1:13" x14ac:dyDescent="0.2">
      <c r="A4" t="str">
        <f>Sheet1!D4</f>
        <v>香蕉/100g</v>
      </c>
      <c r="B4" s="1">
        <v>0</v>
      </c>
      <c r="C4" s="1">
        <v>0</v>
      </c>
      <c r="D4" s="1">
        <v>0</v>
      </c>
      <c r="E4">
        <f>Sheet1!B4*B4*Sheet1!E4</f>
        <v>0</v>
      </c>
      <c r="F4">
        <f>Sheet1!B4*C4*Sheet1!E4</f>
        <v>0</v>
      </c>
      <c r="G4">
        <f>Sheet1!B4*D4*Sheet1!E4</f>
        <v>0</v>
      </c>
    </row>
    <row r="5" spans="1:13" x14ac:dyDescent="0.2">
      <c r="A5" t="str">
        <f>Sheet1!D5</f>
        <v>牛肉面(拌)/475g/30g</v>
      </c>
      <c r="B5" s="1">
        <v>0</v>
      </c>
      <c r="C5" s="1">
        <v>0</v>
      </c>
      <c r="D5" s="1">
        <v>0</v>
      </c>
      <c r="E5">
        <f>Sheet1!B5*B5*Sheet1!E5</f>
        <v>0</v>
      </c>
      <c r="F5">
        <f>Sheet1!B5*C5*Sheet1!E5</f>
        <v>0</v>
      </c>
      <c r="G5">
        <f>Sheet1!B5*D5*Sheet1!E5</f>
        <v>0</v>
      </c>
    </row>
    <row r="6" spans="1:13" x14ac:dyDescent="0.2">
      <c r="A6" t="str">
        <f>Sheet1!D6</f>
        <v>肉夹馍/82g/33g</v>
      </c>
      <c r="B6" s="1">
        <v>0</v>
      </c>
      <c r="C6" s="1">
        <v>0</v>
      </c>
      <c r="D6" s="1">
        <v>0</v>
      </c>
      <c r="E6">
        <f>Sheet1!B6*B6*Sheet1!E6</f>
        <v>0</v>
      </c>
      <c r="F6">
        <f>Sheet1!B6*C6*Sheet1!E6</f>
        <v>0</v>
      </c>
      <c r="G6">
        <f>Sheet1!B6*D6*Sheet1!E6</f>
        <v>0</v>
      </c>
    </row>
    <row r="7" spans="1:13" x14ac:dyDescent="0.2">
      <c r="A7" t="str">
        <f>Sheet1!D7</f>
        <v>麻辣王子(小包装)/18.5g</v>
      </c>
      <c r="B7" s="1">
        <v>0.16500000000000001</v>
      </c>
      <c r="C7" s="1">
        <v>0.53500000000000003</v>
      </c>
      <c r="D7" s="1">
        <v>0.3</v>
      </c>
      <c r="E7">
        <f>Sheet1!B7*B7*Sheet1!E7</f>
        <v>0</v>
      </c>
      <c r="F7">
        <f>Sheet1!B7*C7*Sheet1!E7</f>
        <v>0</v>
      </c>
      <c r="G7">
        <f>Sheet1!B7*D7*Sheet1!E7</f>
        <v>0</v>
      </c>
    </row>
    <row r="8" spans="1:13" x14ac:dyDescent="0.2">
      <c r="A8" t="str">
        <f>Sheet1!D8</f>
        <v>花蛤杏鲍菇酱/100g</v>
      </c>
      <c r="B8" s="1">
        <v>0</v>
      </c>
      <c r="C8" s="1">
        <v>0</v>
      </c>
      <c r="D8" s="1">
        <v>0</v>
      </c>
      <c r="E8">
        <f>Sheet1!B8*B8*Sheet1!E8</f>
        <v>0</v>
      </c>
      <c r="F8">
        <f>Sheet1!B8*C8*Sheet1!E8</f>
        <v>0</v>
      </c>
      <c r="G8">
        <f>Sheet1!B8*D8*Sheet1!E8</f>
        <v>0</v>
      </c>
    </row>
    <row r="9" spans="1:13" x14ac:dyDescent="0.2">
      <c r="A9" t="str">
        <f>Sheet1!D9</f>
        <v>汇香牛肉酱/100g</v>
      </c>
      <c r="B9" s="1">
        <v>0</v>
      </c>
      <c r="C9" s="1">
        <v>0</v>
      </c>
      <c r="D9" s="1">
        <v>0</v>
      </c>
      <c r="E9">
        <f>Sheet1!B9*B9*Sheet1!E9</f>
        <v>0</v>
      </c>
      <c r="F9">
        <f>Sheet1!B9*C9*Sheet1!E9</f>
        <v>0</v>
      </c>
      <c r="G9">
        <f>Sheet1!B9*D9*Sheet1!E9</f>
        <v>0</v>
      </c>
    </row>
    <row r="10" spans="1:13" x14ac:dyDescent="0.2">
      <c r="A10" t="str">
        <f>Sheet1!D10</f>
        <v>蛋黄/16g</v>
      </c>
      <c r="B10" s="1">
        <v>0.37</v>
      </c>
      <c r="C10" s="1">
        <v>0.46500000000000002</v>
      </c>
      <c r="D10" s="1">
        <v>0.16500000000000001</v>
      </c>
      <c r="E10">
        <f>Sheet1!B10*B10*Sheet1!E10</f>
        <v>3.33</v>
      </c>
      <c r="F10">
        <f>Sheet1!B10*C10*Sheet1!E10</f>
        <v>4.1850000000000005</v>
      </c>
      <c r="G10">
        <f>Sheet1!B10*D10*Sheet1!E10</f>
        <v>1.4850000000000001</v>
      </c>
    </row>
    <row r="11" spans="1:13" x14ac:dyDescent="0.2">
      <c r="A11" t="str">
        <f>Sheet1!D11</f>
        <v>蛋白/39g</v>
      </c>
      <c r="B11" s="1">
        <v>0</v>
      </c>
      <c r="C11" s="1">
        <v>0</v>
      </c>
      <c r="D11" s="1">
        <v>0</v>
      </c>
      <c r="E11">
        <f>Sheet1!B11*B11*Sheet1!E11</f>
        <v>0</v>
      </c>
      <c r="F11">
        <f>Sheet1!B11*C11*Sheet1!E11</f>
        <v>0</v>
      </c>
      <c r="G11">
        <f>Sheet1!B11*D11*Sheet1!E11</f>
        <v>0</v>
      </c>
    </row>
    <row r="12" spans="1:13" x14ac:dyDescent="0.2">
      <c r="A12" t="str">
        <f>Sheet1!D12</f>
        <v>亚麻籽粉/100g</v>
      </c>
      <c r="B12" s="1">
        <v>0.09</v>
      </c>
      <c r="C12" s="1">
        <v>0.187</v>
      </c>
      <c r="D12" s="1">
        <v>0.72299999999999998</v>
      </c>
      <c r="E12">
        <f>Sheet1!B12*B12*Sheet1!E12</f>
        <v>1.0206</v>
      </c>
      <c r="F12">
        <f>Sheet1!B12*C12*Sheet1!E12</f>
        <v>2.1205800000000004</v>
      </c>
      <c r="G12">
        <f>Sheet1!B12*D12*Sheet1!E12</f>
        <v>8.1988200000000013</v>
      </c>
    </row>
    <row r="13" spans="1:13" x14ac:dyDescent="0.2">
      <c r="A13" t="str">
        <f>Sheet1!D13</f>
        <v>夏威夷果仁/100g</v>
      </c>
      <c r="B13" s="1">
        <v>0.16400000000000001</v>
      </c>
      <c r="C13" s="1">
        <v>0.81299999999999994</v>
      </c>
      <c r="D13" s="1">
        <v>2.3E-2</v>
      </c>
      <c r="E13">
        <f>Sheet1!B13*B13*Sheet1!E13</f>
        <v>1.6531200000000001</v>
      </c>
      <c r="F13">
        <f>Sheet1!B13*C13*Sheet1!E13</f>
        <v>8.1950400000000005</v>
      </c>
      <c r="G13">
        <f>Sheet1!B13*D13*Sheet1!E13</f>
        <v>0.23183999999999999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7FCC-E425-42BC-8315-1A75FAB68A80}">
  <dimension ref="A1:X15"/>
  <sheetViews>
    <sheetView topLeftCell="A13" workbookViewId="0">
      <selection activeCell="F8" sqref="F8"/>
    </sheetView>
  </sheetViews>
  <sheetFormatPr defaultRowHeight="14.25" x14ac:dyDescent="0.2"/>
  <cols>
    <col min="1" max="1" width="19.5" customWidth="1"/>
    <col min="2" max="2" width="18.375" customWidth="1"/>
    <col min="3" max="3" width="19" customWidth="1"/>
    <col min="4" max="4" width="18.5" customWidth="1"/>
    <col min="6" max="6" width="17" customWidth="1"/>
    <col min="9" max="9" width="10" customWidth="1"/>
    <col min="11" max="11" width="17.875" customWidth="1"/>
    <col min="12" max="12" width="14.75" customWidth="1"/>
    <col min="13" max="13" width="18.25" customWidth="1"/>
    <col min="14" max="14" width="13.375" customWidth="1"/>
    <col min="15" max="15" width="15.625" customWidth="1"/>
    <col min="16" max="16" width="15.75" customWidth="1"/>
    <col min="17" max="17" width="15" customWidth="1"/>
    <col min="18" max="18" width="15.875" customWidth="1"/>
    <col min="19" max="19" width="15.75" customWidth="1"/>
    <col min="20" max="20" width="9.75" customWidth="1"/>
    <col min="21" max="21" width="14.375" customWidth="1"/>
    <col min="22" max="22" width="13.375" customWidth="1"/>
    <col min="23" max="23" width="11.625" customWidth="1"/>
    <col min="24" max="24" width="11.375" customWidth="1"/>
  </cols>
  <sheetData>
    <row r="1" spans="1:24" x14ac:dyDescent="0.2">
      <c r="A1" t="s">
        <v>0</v>
      </c>
      <c r="B1" t="s">
        <v>73</v>
      </c>
      <c r="C1" t="s">
        <v>72</v>
      </c>
      <c r="D1" t="s">
        <v>70</v>
      </c>
      <c r="E1" t="s">
        <v>74</v>
      </c>
      <c r="F1" t="s">
        <v>71</v>
      </c>
      <c r="G1" t="s">
        <v>75</v>
      </c>
      <c r="H1" t="s">
        <v>76</v>
      </c>
      <c r="I1" t="s">
        <v>77</v>
      </c>
      <c r="J1" t="s">
        <v>78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</row>
    <row r="2" spans="1:24" x14ac:dyDescent="0.2">
      <c r="A2" t="str">
        <f>Sheet1!D2</f>
        <v>鸡蛋/50g</v>
      </c>
      <c r="B2">
        <v>47.5</v>
      </c>
      <c r="C2">
        <v>49</v>
      </c>
      <c r="D2">
        <v>24</v>
      </c>
      <c r="E2">
        <v>7</v>
      </c>
      <c r="F2">
        <v>88</v>
      </c>
      <c r="G2">
        <v>1</v>
      </c>
      <c r="I2">
        <v>0.5</v>
      </c>
      <c r="J2">
        <v>8.1999999999999993</v>
      </c>
      <c r="K2">
        <v>70</v>
      </c>
      <c r="L2">
        <v>0.16</v>
      </c>
      <c r="M2">
        <v>0.35</v>
      </c>
      <c r="N2">
        <v>1</v>
      </c>
      <c r="Q2">
        <v>1.4999999999999999E-2</v>
      </c>
      <c r="R2">
        <v>0.6</v>
      </c>
      <c r="U2">
        <v>35</v>
      </c>
      <c r="V2">
        <v>0.1</v>
      </c>
      <c r="W2">
        <v>150</v>
      </c>
    </row>
    <row r="3" spans="1:24" x14ac:dyDescent="0.2">
      <c r="A3" t="str">
        <f>Sheet1!D3</f>
        <v>世壮燕麦/25g</v>
      </c>
      <c r="B3">
        <v>1</v>
      </c>
      <c r="C3">
        <v>141.5</v>
      </c>
      <c r="D3">
        <v>14.5</v>
      </c>
      <c r="E3">
        <v>58.7</v>
      </c>
      <c r="F3">
        <v>183.5</v>
      </c>
      <c r="G3">
        <v>1.3</v>
      </c>
      <c r="I3">
        <v>0.78</v>
      </c>
      <c r="J3">
        <v>3.5</v>
      </c>
      <c r="U3">
        <v>12</v>
      </c>
      <c r="V3">
        <v>0.3</v>
      </c>
      <c r="X3">
        <v>6.15</v>
      </c>
    </row>
    <row r="4" spans="1:24" x14ac:dyDescent="0.2">
      <c r="A4" t="str">
        <f>Sheet1!D4</f>
        <v>香蕉/100g</v>
      </c>
      <c r="B4">
        <v>1</v>
      </c>
      <c r="C4">
        <v>358</v>
      </c>
      <c r="D4">
        <v>5</v>
      </c>
      <c r="E4">
        <v>27</v>
      </c>
      <c r="F4">
        <v>22</v>
      </c>
      <c r="G4">
        <v>0.3</v>
      </c>
      <c r="I4">
        <v>0.15</v>
      </c>
      <c r="U4">
        <v>30</v>
      </c>
      <c r="V4">
        <v>0.7</v>
      </c>
    </row>
    <row r="5" spans="1:24" x14ac:dyDescent="0.2">
      <c r="A5" t="str">
        <f>Sheet1!D5</f>
        <v>牛肉面(拌)/475g/30g</v>
      </c>
      <c r="B5">
        <v>1900</v>
      </c>
      <c r="C5">
        <v>330</v>
      </c>
      <c r="D5">
        <v>70</v>
      </c>
      <c r="E5">
        <v>30</v>
      </c>
      <c r="F5">
        <v>200</v>
      </c>
      <c r="G5">
        <v>2</v>
      </c>
      <c r="I5">
        <v>0.6</v>
      </c>
    </row>
    <row r="6" spans="1:24" x14ac:dyDescent="0.2">
      <c r="A6" t="str">
        <f>Sheet1!D6</f>
        <v>肉夹馍/82g/33g</v>
      </c>
    </row>
    <row r="7" spans="1:24" x14ac:dyDescent="0.2">
      <c r="A7" t="str">
        <f>Sheet1!D7</f>
        <v>麻辣王子(小包装)/18.5g</v>
      </c>
      <c r="B7">
        <v>455.1</v>
      </c>
    </row>
    <row r="8" spans="1:24" x14ac:dyDescent="0.2">
      <c r="A8" t="str">
        <f>Sheet1!D8</f>
        <v>花蛤杏鲍菇酱/100g</v>
      </c>
    </row>
    <row r="9" spans="1:24" x14ac:dyDescent="0.2">
      <c r="A9" t="str">
        <f>Sheet1!D9</f>
        <v>汇香牛肉酱/100g</v>
      </c>
    </row>
    <row r="10" spans="1:24" x14ac:dyDescent="0.2">
      <c r="A10" t="str">
        <f>Sheet1!D10</f>
        <v>蛋黄/16g</v>
      </c>
      <c r="B10">
        <v>8.8000000000000007</v>
      </c>
      <c r="C10">
        <v>17.100000000000001</v>
      </c>
      <c r="D10">
        <v>18</v>
      </c>
      <c r="E10">
        <v>6.5</v>
      </c>
      <c r="F10">
        <v>38.4</v>
      </c>
      <c r="G10">
        <v>1</v>
      </c>
      <c r="I10">
        <v>0.5</v>
      </c>
      <c r="J10">
        <v>4.3</v>
      </c>
      <c r="K10">
        <v>70</v>
      </c>
      <c r="L10">
        <v>0.16</v>
      </c>
      <c r="M10">
        <v>0.35</v>
      </c>
      <c r="N10">
        <v>1</v>
      </c>
      <c r="Q10">
        <v>1.4999999999999999E-2</v>
      </c>
      <c r="R10">
        <v>0.6</v>
      </c>
      <c r="U10">
        <v>35</v>
      </c>
      <c r="V10">
        <v>0.1</v>
      </c>
      <c r="W10">
        <v>150</v>
      </c>
    </row>
    <row r="11" spans="1:24" x14ac:dyDescent="0.2">
      <c r="A11" t="str">
        <f>Sheet1!D11</f>
        <v>蛋白/39g</v>
      </c>
    </row>
    <row r="12" spans="1:24" x14ac:dyDescent="0.2">
      <c r="A12" t="str">
        <f>Sheet1!D12</f>
        <v>亚麻籽粉/100g</v>
      </c>
      <c r="B12">
        <v>30</v>
      </c>
      <c r="C12">
        <v>813</v>
      </c>
      <c r="D12">
        <v>255</v>
      </c>
      <c r="E12">
        <v>392</v>
      </c>
      <c r="F12">
        <v>642</v>
      </c>
      <c r="G12">
        <v>5.7</v>
      </c>
      <c r="H12">
        <v>5</v>
      </c>
      <c r="I12">
        <v>4.3</v>
      </c>
    </row>
    <row r="13" spans="1:24" x14ac:dyDescent="0.2">
      <c r="A13" t="str">
        <f>Sheet1!D13</f>
        <v>夏威夷果仁/100g</v>
      </c>
      <c r="B13">
        <v>280</v>
      </c>
      <c r="C13">
        <v>300</v>
      </c>
      <c r="D13">
        <v>47</v>
      </c>
      <c r="E13">
        <v>94</v>
      </c>
      <c r="F13">
        <v>140</v>
      </c>
      <c r="G13">
        <v>1.3</v>
      </c>
      <c r="I13">
        <v>0.7</v>
      </c>
    </row>
    <row r="14" spans="1:24" x14ac:dyDescent="0.2">
      <c r="A14" t="str">
        <f>Sheet1!D14</f>
        <v>维他原味豆奶/100ml</v>
      </c>
      <c r="B14">
        <v>35</v>
      </c>
      <c r="P14">
        <v>0.11</v>
      </c>
      <c r="Q14">
        <v>0.11</v>
      </c>
      <c r="V14">
        <v>0.75</v>
      </c>
    </row>
    <row r="15" spans="1:24" x14ac:dyDescent="0.2">
      <c r="A15" t="str">
        <f>Sheet1!D15</f>
        <v>红薯(带皮焙烤，不含盐)/100g</v>
      </c>
      <c r="B15">
        <v>36</v>
      </c>
      <c r="C15">
        <v>475</v>
      </c>
      <c r="D15">
        <v>38</v>
      </c>
      <c r="E15">
        <v>27</v>
      </c>
      <c r="F15">
        <v>54</v>
      </c>
      <c r="G15">
        <v>0.7</v>
      </c>
      <c r="I15">
        <v>0.32</v>
      </c>
      <c r="K15">
        <v>961</v>
      </c>
      <c r="M15">
        <v>0.71</v>
      </c>
      <c r="N15">
        <v>2.2999999999999998</v>
      </c>
      <c r="O15">
        <v>0.11</v>
      </c>
      <c r="P15">
        <v>0.11</v>
      </c>
      <c r="Q15">
        <v>0.28999999999999998</v>
      </c>
      <c r="S15">
        <v>19.600000000000001</v>
      </c>
      <c r="U15">
        <v>6</v>
      </c>
      <c r="V15">
        <v>1.2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6578-E718-4921-B265-BC8C554889C6}">
  <dimension ref="A1:X27"/>
  <sheetViews>
    <sheetView topLeftCell="B1" workbookViewId="0">
      <selection activeCell="I27" sqref="I27"/>
    </sheetView>
  </sheetViews>
  <sheetFormatPr defaultRowHeight="14.25" x14ac:dyDescent="0.2"/>
  <cols>
    <col min="1" max="1" width="19.25" customWidth="1"/>
    <col min="2" max="2" width="18.375" customWidth="1"/>
    <col min="3" max="3" width="19.75" customWidth="1"/>
    <col min="4" max="4" width="18.375" customWidth="1"/>
    <col min="6" max="6" width="17.5" customWidth="1"/>
    <col min="9" max="9" width="10.5" customWidth="1"/>
    <col min="11" max="11" width="20.25" customWidth="1"/>
    <col min="12" max="12" width="15.125" customWidth="1"/>
    <col min="13" max="13" width="18.875" customWidth="1"/>
    <col min="14" max="14" width="13.5" customWidth="1"/>
    <col min="15" max="15" width="16.875" customWidth="1"/>
    <col min="16" max="16" width="15" customWidth="1"/>
    <col min="17" max="17" width="16.25" customWidth="1"/>
    <col min="18" max="19" width="15.625" customWidth="1"/>
    <col min="20" max="20" width="10.875" customWidth="1"/>
    <col min="21" max="21" width="15.125" customWidth="1"/>
    <col min="22" max="22" width="14.25" customWidth="1"/>
    <col min="23" max="23" width="12.75" customWidth="1"/>
  </cols>
  <sheetData>
    <row r="1" spans="1:24" x14ac:dyDescent="0.2">
      <c r="A1" t="s">
        <v>0</v>
      </c>
      <c r="B1" t="s">
        <v>73</v>
      </c>
      <c r="C1" t="s">
        <v>72</v>
      </c>
      <c r="D1" t="s">
        <v>70</v>
      </c>
      <c r="E1" t="s">
        <v>74</v>
      </c>
      <c r="F1" t="s">
        <v>71</v>
      </c>
      <c r="G1" t="s">
        <v>75</v>
      </c>
      <c r="H1" t="s">
        <v>76</v>
      </c>
      <c r="I1" t="s">
        <v>77</v>
      </c>
      <c r="J1" t="s">
        <v>78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</row>
    <row r="2" spans="1:24" x14ac:dyDescent="0.2">
      <c r="A2" t="str">
        <f>Sheet1!D2</f>
        <v>鸡蛋/50g</v>
      </c>
      <c r="B2">
        <f>Sheet5!B2*Sheet1!E2</f>
        <v>0</v>
      </c>
      <c r="C2">
        <f>Sheet5!C2*Sheet1!E2</f>
        <v>0</v>
      </c>
      <c r="D2">
        <f>Sheet5!D2*Sheet1!E2</f>
        <v>0</v>
      </c>
      <c r="E2">
        <f>Sheet5!E2*Sheet1!E2</f>
        <v>0</v>
      </c>
      <c r="F2">
        <f>Sheet5!F2*Sheet1!E2</f>
        <v>0</v>
      </c>
      <c r="G2">
        <f>Sheet5!G2*Sheet1!E2</f>
        <v>0</v>
      </c>
      <c r="H2">
        <f>Sheet5!H2*Sheet1!E2</f>
        <v>0</v>
      </c>
      <c r="I2">
        <f>Sheet5!I2*Sheet1!E2</f>
        <v>0</v>
      </c>
      <c r="J2">
        <f>Sheet5!J2*Sheet1!E2</f>
        <v>0</v>
      </c>
      <c r="K2">
        <f>Sheet5!K2*Sheet1!E2</f>
        <v>0</v>
      </c>
      <c r="L2">
        <f>Sheet5!L2*Sheet1!E2</f>
        <v>0</v>
      </c>
      <c r="M2">
        <f>Sheet5!M2*Sheet1!E2</f>
        <v>0</v>
      </c>
      <c r="N2">
        <f>Sheet5!N2*Sheet1!E2</f>
        <v>0</v>
      </c>
      <c r="O2">
        <f>Sheet5!O2*Sheet1!E2</f>
        <v>0</v>
      </c>
      <c r="P2">
        <f>Sheet5!P2*Sheet1!E2</f>
        <v>0</v>
      </c>
      <c r="Q2">
        <f>Sheet5!Q2*Sheet1!E2</f>
        <v>0</v>
      </c>
      <c r="R2">
        <f>Sheet5!R2*Sheet1!E2</f>
        <v>0</v>
      </c>
      <c r="S2">
        <f>Sheet5!S2*Sheet1!E2</f>
        <v>0</v>
      </c>
      <c r="T2">
        <f>Sheet5!T2*Sheet1!E2</f>
        <v>0</v>
      </c>
      <c r="U2">
        <f>Sheet5!U2*Sheet1!E2</f>
        <v>0</v>
      </c>
      <c r="V2">
        <f>Sheet5!V2*Sheet1!E2</f>
        <v>0</v>
      </c>
      <c r="W2">
        <f>Sheet5!W2*Sheet1!E2</f>
        <v>0</v>
      </c>
      <c r="X2">
        <f>Sheet5!X2*Sheet1!E2</f>
        <v>0</v>
      </c>
    </row>
    <row r="3" spans="1:24" x14ac:dyDescent="0.2">
      <c r="A3" t="str">
        <f>Sheet1!D3</f>
        <v>世壮燕麦/25g</v>
      </c>
      <c r="B3">
        <f>Sheet5!B3*Sheet1!E3</f>
        <v>3</v>
      </c>
      <c r="C3">
        <f>Sheet5!C3*Sheet1!E3</f>
        <v>424.5</v>
      </c>
      <c r="D3">
        <f>Sheet5!D3*Sheet1!E3</f>
        <v>43.5</v>
      </c>
      <c r="E3">
        <f>Sheet5!E3*Sheet1!E3</f>
        <v>176.10000000000002</v>
      </c>
      <c r="F3">
        <f>Sheet5!F3*Sheet1!E3</f>
        <v>550.5</v>
      </c>
      <c r="G3">
        <f>Sheet5!G3*Sheet1!E3</f>
        <v>3.9000000000000004</v>
      </c>
      <c r="H3">
        <f>Sheet5!H3*Sheet1!E3</f>
        <v>0</v>
      </c>
      <c r="I3">
        <f>Sheet5!I3*Sheet1!E3</f>
        <v>2.34</v>
      </c>
      <c r="J3">
        <f>Sheet5!J3*Sheet1!E3</f>
        <v>10.5</v>
      </c>
      <c r="K3">
        <f>Sheet5!K3*Sheet1!E3</f>
        <v>0</v>
      </c>
      <c r="L3">
        <f>Sheet5!L3*Sheet1!E3</f>
        <v>0</v>
      </c>
      <c r="M3">
        <f>Sheet5!M3*Sheet1!E3</f>
        <v>0</v>
      </c>
      <c r="N3">
        <f>Sheet5!N3*Sheet1!E3</f>
        <v>0</v>
      </c>
      <c r="O3">
        <f>Sheet5!O3*Sheet1!E3</f>
        <v>0</v>
      </c>
      <c r="P3">
        <f>Sheet5!P3*Sheet1!E3</f>
        <v>0</v>
      </c>
      <c r="Q3">
        <f>Sheet5!Q3*Sheet1!E3</f>
        <v>0</v>
      </c>
      <c r="R3">
        <f>Sheet5!R3*Sheet1!E3</f>
        <v>0</v>
      </c>
      <c r="S3">
        <f>Sheet5!S3*Sheet1!E3</f>
        <v>0</v>
      </c>
      <c r="T3">
        <f>Sheet5!T3*Sheet1!E3</f>
        <v>0</v>
      </c>
      <c r="U3">
        <f>Sheet5!U3*Sheet1!E3</f>
        <v>36</v>
      </c>
      <c r="V3">
        <f>Sheet5!V3*Sheet1!E3</f>
        <v>0.89999999999999991</v>
      </c>
      <c r="W3">
        <f>Sheet5!W3*Sheet1!E3</f>
        <v>0</v>
      </c>
      <c r="X3">
        <f>Sheet5!X3*Sheet1!E3</f>
        <v>18.450000000000003</v>
      </c>
    </row>
    <row r="4" spans="1:24" x14ac:dyDescent="0.2">
      <c r="A4" t="str">
        <f>Sheet1!D4</f>
        <v>香蕉/100g</v>
      </c>
      <c r="B4">
        <f>Sheet5!B4*Sheet1!E4</f>
        <v>1</v>
      </c>
      <c r="C4">
        <f>Sheet5!C4*Sheet1!E4</f>
        <v>358</v>
      </c>
      <c r="D4">
        <f>Sheet5!D4*Sheet1!E4</f>
        <v>5</v>
      </c>
      <c r="E4">
        <f>Sheet5!E4*Sheet1!E4</f>
        <v>27</v>
      </c>
      <c r="F4">
        <f>Sheet5!F4*Sheet1!E4</f>
        <v>22</v>
      </c>
      <c r="G4">
        <f>Sheet5!G4*Sheet1!E4</f>
        <v>0.3</v>
      </c>
      <c r="H4">
        <f>Sheet5!H4*Sheet1!E4</f>
        <v>0</v>
      </c>
      <c r="I4">
        <f>Sheet5!I4*Sheet1!E4</f>
        <v>0.15</v>
      </c>
      <c r="J4">
        <f>Sheet5!J4*Sheet1!E4</f>
        <v>0</v>
      </c>
      <c r="K4">
        <f>Sheet5!K4*Sheet1!E4</f>
        <v>0</v>
      </c>
      <c r="L4">
        <f>Sheet5!L4*Sheet1!E4</f>
        <v>0</v>
      </c>
      <c r="M4">
        <f>Sheet5!M4*Sheet1!E4</f>
        <v>0</v>
      </c>
      <c r="N4">
        <f>Sheet5!N4*Sheet1!E4</f>
        <v>0</v>
      </c>
      <c r="O4">
        <f>Sheet5!O4*Sheet1!E4</f>
        <v>0</v>
      </c>
      <c r="P4">
        <f>Sheet5!P4*Sheet1!E4</f>
        <v>0</v>
      </c>
      <c r="Q4">
        <f>Sheet5!Q4*Sheet1!E4</f>
        <v>0</v>
      </c>
      <c r="R4">
        <f>Sheet5!R4*Sheet1!E4</f>
        <v>0</v>
      </c>
      <c r="S4">
        <f>Sheet5!S4*Sheet1!E4</f>
        <v>0</v>
      </c>
      <c r="T4">
        <f>Sheet5!T4*Sheet1!E4</f>
        <v>0</v>
      </c>
      <c r="U4">
        <f>Sheet5!U4*Sheet1!E4</f>
        <v>30</v>
      </c>
      <c r="V4">
        <f>Sheet5!V4*Sheet1!E4</f>
        <v>0.7</v>
      </c>
      <c r="W4">
        <f>Sheet5!W4*Sheet1!E4</f>
        <v>0</v>
      </c>
      <c r="X4">
        <f>Sheet5!X4*Sheet1!E4</f>
        <v>0</v>
      </c>
    </row>
    <row r="5" spans="1:24" x14ac:dyDescent="0.2">
      <c r="A5" t="str">
        <f>Sheet1!D5</f>
        <v>牛肉面(拌)/475g/30g</v>
      </c>
      <c r="B5">
        <f>Sheet5!B5*Sheet1!E5</f>
        <v>0</v>
      </c>
      <c r="C5">
        <f>Sheet5!C5*Sheet1!E5</f>
        <v>0</v>
      </c>
      <c r="D5">
        <f>Sheet5!D5*Sheet1!E5</f>
        <v>0</v>
      </c>
      <c r="E5">
        <f>Sheet5!E5*Sheet1!E5</f>
        <v>0</v>
      </c>
      <c r="F5">
        <f>Sheet5!F5*Sheet1!E5</f>
        <v>0</v>
      </c>
      <c r="G5">
        <f>Sheet5!G5*Sheet1!E5</f>
        <v>0</v>
      </c>
      <c r="H5">
        <f>Sheet5!H5*Sheet1!E5</f>
        <v>0</v>
      </c>
      <c r="I5">
        <f>Sheet5!I5*Sheet1!E5</f>
        <v>0</v>
      </c>
      <c r="J5">
        <f>Sheet5!J5*Sheet1!E5</f>
        <v>0</v>
      </c>
      <c r="K5">
        <f>Sheet5!K5*Sheet1!E5</f>
        <v>0</v>
      </c>
      <c r="L5">
        <f>Sheet5!L5*Sheet1!E5</f>
        <v>0</v>
      </c>
      <c r="M5">
        <f>Sheet5!M5*Sheet1!E5</f>
        <v>0</v>
      </c>
      <c r="N5">
        <f>Sheet5!N5*Sheet1!E5</f>
        <v>0</v>
      </c>
      <c r="O5">
        <f>Sheet5!O5*Sheet1!E5</f>
        <v>0</v>
      </c>
      <c r="P5">
        <f>Sheet5!P5*Sheet1!E5</f>
        <v>0</v>
      </c>
      <c r="Q5">
        <f>Sheet5!Q5*Sheet1!E5</f>
        <v>0</v>
      </c>
      <c r="R5">
        <f>Sheet5!R5*Sheet1!E5</f>
        <v>0</v>
      </c>
      <c r="S5">
        <f>Sheet5!S5*Sheet1!E5</f>
        <v>0</v>
      </c>
      <c r="T5">
        <f>Sheet5!T5*Sheet1!E5</f>
        <v>0</v>
      </c>
      <c r="U5">
        <f>Sheet5!U5*Sheet1!E5</f>
        <v>0</v>
      </c>
      <c r="V5">
        <f>Sheet5!V5*Sheet1!E5</f>
        <v>0</v>
      </c>
      <c r="W5">
        <f>Sheet5!W5*Sheet1!E5</f>
        <v>0</v>
      </c>
      <c r="X5">
        <f>Sheet5!X5*Sheet1!E5</f>
        <v>0</v>
      </c>
    </row>
    <row r="6" spans="1:24" x14ac:dyDescent="0.2">
      <c r="A6" t="str">
        <f>Sheet1!D6</f>
        <v>肉夹馍/82g/33g</v>
      </c>
      <c r="B6">
        <f>Sheet5!B6*Sheet1!E6</f>
        <v>0</v>
      </c>
      <c r="C6">
        <f>Sheet5!C6*Sheet1!E6</f>
        <v>0</v>
      </c>
      <c r="D6">
        <f>Sheet5!D6*Sheet1!E6</f>
        <v>0</v>
      </c>
      <c r="E6">
        <f>Sheet5!E6*Sheet1!E6</f>
        <v>0</v>
      </c>
      <c r="F6">
        <f>Sheet5!F6*Sheet1!E6</f>
        <v>0</v>
      </c>
      <c r="G6">
        <f>Sheet5!G6*Sheet1!E6</f>
        <v>0</v>
      </c>
      <c r="H6">
        <f>Sheet5!H6*Sheet1!E6</f>
        <v>0</v>
      </c>
      <c r="I6">
        <f>Sheet5!I6*Sheet1!E6</f>
        <v>0</v>
      </c>
      <c r="J6">
        <f>Sheet5!J6*Sheet1!E6</f>
        <v>0</v>
      </c>
      <c r="K6">
        <f>Sheet5!K6*Sheet1!E6</f>
        <v>0</v>
      </c>
      <c r="L6">
        <f>Sheet5!L6*Sheet1!E6</f>
        <v>0</v>
      </c>
      <c r="M6">
        <f>Sheet5!M6*Sheet1!E6</f>
        <v>0</v>
      </c>
      <c r="N6">
        <f>Sheet5!N6*Sheet1!E6</f>
        <v>0</v>
      </c>
      <c r="O6">
        <f>Sheet5!O6*Sheet1!E6</f>
        <v>0</v>
      </c>
      <c r="P6">
        <f>Sheet5!P6*Sheet1!E6</f>
        <v>0</v>
      </c>
      <c r="Q6">
        <f>Sheet5!Q6*Sheet1!E6</f>
        <v>0</v>
      </c>
      <c r="R6">
        <f>Sheet5!R6*Sheet1!E6</f>
        <v>0</v>
      </c>
      <c r="S6">
        <f>Sheet5!S6*Sheet1!E6</f>
        <v>0</v>
      </c>
      <c r="T6">
        <f>Sheet5!T6*Sheet1!E6</f>
        <v>0</v>
      </c>
      <c r="U6">
        <f>Sheet5!U6*Sheet1!E6</f>
        <v>0</v>
      </c>
      <c r="V6">
        <f>Sheet5!V6*Sheet1!E6</f>
        <v>0</v>
      </c>
      <c r="W6">
        <f>Sheet5!W6*Sheet1!E6</f>
        <v>0</v>
      </c>
      <c r="X6">
        <f>Sheet5!X6*Sheet1!E6</f>
        <v>0</v>
      </c>
    </row>
    <row r="7" spans="1:24" x14ac:dyDescent="0.2">
      <c r="A7" t="str">
        <f>Sheet1!D7</f>
        <v>麻辣王子(小包装)/18.5g</v>
      </c>
      <c r="B7">
        <f>Sheet5!B7*Sheet1!E7</f>
        <v>0</v>
      </c>
      <c r="C7">
        <f>Sheet5!C7*Sheet1!E7</f>
        <v>0</v>
      </c>
      <c r="D7">
        <f>Sheet5!D7*Sheet1!E7</f>
        <v>0</v>
      </c>
      <c r="E7">
        <f>Sheet5!E7*Sheet1!E7</f>
        <v>0</v>
      </c>
      <c r="F7">
        <f>Sheet5!F7*Sheet1!E7</f>
        <v>0</v>
      </c>
      <c r="G7">
        <f>Sheet5!G7*Sheet1!E7</f>
        <v>0</v>
      </c>
      <c r="H7">
        <f>Sheet5!H7*Sheet1!E7</f>
        <v>0</v>
      </c>
      <c r="I7">
        <f>Sheet5!I7*Sheet1!E7</f>
        <v>0</v>
      </c>
      <c r="J7">
        <f>Sheet5!J7*Sheet1!E7</f>
        <v>0</v>
      </c>
      <c r="K7">
        <f>Sheet5!K7*Sheet1!E7</f>
        <v>0</v>
      </c>
      <c r="L7">
        <f>Sheet5!L7*Sheet1!E7</f>
        <v>0</v>
      </c>
      <c r="M7">
        <f>Sheet5!M7*Sheet1!E7</f>
        <v>0</v>
      </c>
      <c r="N7">
        <f>Sheet5!N7*Sheet1!E7</f>
        <v>0</v>
      </c>
      <c r="O7">
        <f>Sheet5!O7*Sheet1!E7</f>
        <v>0</v>
      </c>
      <c r="P7">
        <f>Sheet5!P7*Sheet1!E7</f>
        <v>0</v>
      </c>
      <c r="Q7">
        <f>Sheet5!Q7*Sheet1!E7</f>
        <v>0</v>
      </c>
      <c r="R7">
        <f>Sheet5!R7*Sheet1!E7</f>
        <v>0</v>
      </c>
      <c r="S7">
        <f>Sheet5!S7*Sheet1!E7</f>
        <v>0</v>
      </c>
      <c r="T7">
        <f>Sheet5!T7*Sheet1!E7</f>
        <v>0</v>
      </c>
      <c r="U7">
        <f>Sheet5!U7*Sheet1!E7</f>
        <v>0</v>
      </c>
      <c r="V7">
        <f>Sheet5!V7*Sheet1!E7</f>
        <v>0</v>
      </c>
      <c r="W7">
        <f>Sheet5!W7*Sheet1!E7</f>
        <v>0</v>
      </c>
      <c r="X7">
        <f>Sheet5!X7*Sheet1!E7</f>
        <v>0</v>
      </c>
    </row>
    <row r="8" spans="1:24" x14ac:dyDescent="0.2">
      <c r="A8" t="str">
        <f>Sheet1!D8</f>
        <v>花蛤杏鲍菇酱/100g</v>
      </c>
      <c r="B8">
        <f>Sheet5!B8*Sheet1!E8</f>
        <v>0</v>
      </c>
      <c r="C8">
        <f>Sheet5!C8*Sheet1!E8</f>
        <v>0</v>
      </c>
      <c r="D8">
        <f>Sheet5!D8*Sheet1!E8</f>
        <v>0</v>
      </c>
      <c r="E8">
        <f>Sheet5!E8*Sheet1!E8</f>
        <v>0</v>
      </c>
      <c r="F8">
        <f>Sheet5!F8*Sheet1!E8</f>
        <v>0</v>
      </c>
      <c r="G8">
        <f>Sheet5!G8*Sheet1!E8</f>
        <v>0</v>
      </c>
      <c r="H8">
        <f>Sheet5!H8*Sheet1!E8</f>
        <v>0</v>
      </c>
      <c r="I8">
        <f>Sheet5!I8*Sheet1!E8</f>
        <v>0</v>
      </c>
      <c r="J8">
        <f>Sheet5!J8*Sheet1!E8</f>
        <v>0</v>
      </c>
      <c r="K8">
        <f>Sheet5!K8*Sheet1!E8</f>
        <v>0</v>
      </c>
      <c r="L8">
        <f>Sheet5!L8*Sheet1!E8</f>
        <v>0</v>
      </c>
      <c r="M8">
        <f>Sheet5!M8*Sheet1!E8</f>
        <v>0</v>
      </c>
      <c r="N8">
        <f>Sheet5!N8*Sheet1!E8</f>
        <v>0</v>
      </c>
      <c r="O8">
        <f>Sheet5!O8*Sheet1!E8</f>
        <v>0</v>
      </c>
      <c r="P8">
        <f>Sheet5!P8*Sheet1!E8</f>
        <v>0</v>
      </c>
      <c r="Q8">
        <f>Sheet5!Q8*Sheet1!E8</f>
        <v>0</v>
      </c>
      <c r="R8">
        <f>Sheet5!R8*Sheet1!E8</f>
        <v>0</v>
      </c>
      <c r="S8">
        <f>Sheet5!S8*Sheet1!E8</f>
        <v>0</v>
      </c>
      <c r="T8">
        <f>Sheet5!T8*Sheet1!E8</f>
        <v>0</v>
      </c>
      <c r="U8">
        <f>Sheet5!U8*Sheet1!E8</f>
        <v>0</v>
      </c>
      <c r="V8">
        <f>Sheet5!V8*Sheet1!E8</f>
        <v>0</v>
      </c>
      <c r="W8">
        <f>Sheet5!W8*Sheet1!E8</f>
        <v>0</v>
      </c>
      <c r="X8">
        <f>Sheet5!X8*Sheet1!E8</f>
        <v>0</v>
      </c>
    </row>
    <row r="9" spans="1:24" x14ac:dyDescent="0.2">
      <c r="A9" t="str">
        <f>Sheet1!D9</f>
        <v>汇香牛肉酱/100g</v>
      </c>
      <c r="B9">
        <f>Sheet5!B9*Sheet1!E9</f>
        <v>0</v>
      </c>
      <c r="C9">
        <f>Sheet5!C9*Sheet1!E9</f>
        <v>0</v>
      </c>
      <c r="D9">
        <f>Sheet5!D9*Sheet1!E9</f>
        <v>0</v>
      </c>
      <c r="E9">
        <f>Sheet5!E9*Sheet1!E9</f>
        <v>0</v>
      </c>
      <c r="F9">
        <f>Sheet5!F9*Sheet1!E9</f>
        <v>0</v>
      </c>
      <c r="G9">
        <f>Sheet5!G9*Sheet1!E9</f>
        <v>0</v>
      </c>
      <c r="H9">
        <f>Sheet5!H9*Sheet1!E9</f>
        <v>0</v>
      </c>
      <c r="I9">
        <f>Sheet5!I9*Sheet1!E9</f>
        <v>0</v>
      </c>
      <c r="J9">
        <f>Sheet5!J9*Sheet1!E9</f>
        <v>0</v>
      </c>
      <c r="K9">
        <f>Sheet5!K9*Sheet1!E9</f>
        <v>0</v>
      </c>
      <c r="L9">
        <f>Sheet5!L9*Sheet1!E9</f>
        <v>0</v>
      </c>
      <c r="M9">
        <f>Sheet5!M9*Sheet1!E9</f>
        <v>0</v>
      </c>
      <c r="N9">
        <f>Sheet5!N9*Sheet1!E9</f>
        <v>0</v>
      </c>
      <c r="O9">
        <f>Sheet5!O9*Sheet1!E9</f>
        <v>0</v>
      </c>
      <c r="P9">
        <f>Sheet5!P9*Sheet1!E9</f>
        <v>0</v>
      </c>
      <c r="Q9">
        <f>Sheet5!Q9*Sheet1!E9</f>
        <v>0</v>
      </c>
      <c r="R9">
        <f>Sheet5!R9*Sheet1!E9</f>
        <v>0</v>
      </c>
      <c r="S9">
        <f>Sheet5!S9*Sheet1!E9</f>
        <v>0</v>
      </c>
      <c r="T9">
        <f>Sheet5!T9*Sheet1!E9</f>
        <v>0</v>
      </c>
      <c r="U9">
        <f>Sheet5!U9*Sheet1!E9</f>
        <v>0</v>
      </c>
      <c r="V9">
        <f>Sheet5!V9*Sheet1!E9</f>
        <v>0</v>
      </c>
      <c r="W9">
        <f>Sheet5!W9*Sheet1!E9</f>
        <v>0</v>
      </c>
      <c r="X9">
        <f>Sheet5!X9*Sheet1!E9</f>
        <v>0</v>
      </c>
    </row>
    <row r="10" spans="1:24" x14ac:dyDescent="0.2">
      <c r="A10" t="str">
        <f>Sheet1!D10</f>
        <v>蛋黄/16g</v>
      </c>
      <c r="B10">
        <f>Sheet5!B10*Sheet1!E10</f>
        <v>17.600000000000001</v>
      </c>
      <c r="C10">
        <f>Sheet5!C10*Sheet1!E10</f>
        <v>34.200000000000003</v>
      </c>
      <c r="D10">
        <f>Sheet5!D10*Sheet1!E10</f>
        <v>36</v>
      </c>
      <c r="E10">
        <f>Sheet5!E10*Sheet1!E10</f>
        <v>13</v>
      </c>
      <c r="F10">
        <f>Sheet5!F10*Sheet1!E10</f>
        <v>76.8</v>
      </c>
      <c r="G10">
        <f>Sheet5!G10*Sheet1!E10</f>
        <v>2</v>
      </c>
      <c r="H10">
        <f>Sheet5!H10*Sheet1!E10</f>
        <v>0</v>
      </c>
      <c r="I10">
        <f>Sheet5!I10*Sheet1!E10</f>
        <v>1</v>
      </c>
      <c r="J10">
        <f>Sheet5!J10*Sheet1!E10</f>
        <v>8.6</v>
      </c>
      <c r="K10">
        <f>Sheet5!K10*Sheet1!E10</f>
        <v>140</v>
      </c>
      <c r="L10">
        <f>Sheet5!L10*Sheet1!E10</f>
        <v>0.32</v>
      </c>
      <c r="M10">
        <f>Sheet5!M10*Sheet1!E10</f>
        <v>0.7</v>
      </c>
      <c r="N10">
        <f>Sheet5!N10*Sheet1!E10</f>
        <v>2</v>
      </c>
      <c r="O10">
        <f>Sheet5!O10*Sheet1!E10</f>
        <v>0</v>
      </c>
      <c r="P10">
        <f>Sheet5!P10*Sheet1!E10</f>
        <v>0</v>
      </c>
      <c r="Q10">
        <f>Sheet5!Q10*Sheet1!E10</f>
        <v>0.03</v>
      </c>
      <c r="R10">
        <f>Sheet5!R10*Sheet1!E10</f>
        <v>1.2</v>
      </c>
      <c r="S10">
        <f>Sheet5!S10*Sheet1!E10</f>
        <v>0</v>
      </c>
      <c r="T10">
        <f>Sheet5!T10*Sheet1!E10</f>
        <v>0</v>
      </c>
      <c r="U10">
        <f>Sheet5!U10*Sheet1!E10</f>
        <v>70</v>
      </c>
      <c r="V10">
        <f>Sheet5!V10*Sheet1!E10</f>
        <v>0.2</v>
      </c>
      <c r="W10">
        <f>Sheet5!W10*Sheet1!E10</f>
        <v>300</v>
      </c>
      <c r="X10">
        <f>Sheet5!X10*Sheet1!E10</f>
        <v>0</v>
      </c>
    </row>
    <row r="11" spans="1:24" x14ac:dyDescent="0.2">
      <c r="A11" t="str">
        <f>Sheet1!D11</f>
        <v>蛋白/39g</v>
      </c>
      <c r="B11">
        <f>Sheet5!B11*Sheet1!E11</f>
        <v>0</v>
      </c>
      <c r="C11">
        <f>Sheet5!C11*Sheet1!E11</f>
        <v>0</v>
      </c>
      <c r="D11">
        <f>Sheet5!D11*Sheet1!E11</f>
        <v>0</v>
      </c>
      <c r="E11">
        <f>Sheet5!E11*Sheet1!E11</f>
        <v>0</v>
      </c>
      <c r="F11">
        <f>Sheet5!F11*Sheet1!E11</f>
        <v>0</v>
      </c>
      <c r="G11">
        <f>Sheet5!G11*Sheet1!E11</f>
        <v>0</v>
      </c>
      <c r="H11">
        <f>Sheet5!H11*Sheet1!E11</f>
        <v>0</v>
      </c>
      <c r="I11">
        <f>Sheet5!I11*Sheet1!E11</f>
        <v>0</v>
      </c>
      <c r="J11">
        <f>Sheet5!J11*Sheet1!E11</f>
        <v>0</v>
      </c>
      <c r="K11">
        <f>Sheet5!K11*Sheet1!E11</f>
        <v>0</v>
      </c>
      <c r="L11">
        <f>Sheet5!L11*Sheet1!E11</f>
        <v>0</v>
      </c>
      <c r="M11">
        <f>Sheet5!M11*Sheet1!E11</f>
        <v>0</v>
      </c>
      <c r="N11">
        <f>Sheet5!N11*Sheet1!E11</f>
        <v>0</v>
      </c>
      <c r="O11">
        <f>Sheet5!O11*Sheet1!E11</f>
        <v>0</v>
      </c>
      <c r="P11">
        <f>Sheet5!P11*Sheet1!E11</f>
        <v>0</v>
      </c>
      <c r="Q11">
        <f>Sheet5!Q11*Sheet1!E11</f>
        <v>0</v>
      </c>
      <c r="R11">
        <f>Sheet5!R11*Sheet1!E11</f>
        <v>0</v>
      </c>
      <c r="S11">
        <f>Sheet5!S11*Sheet1!E11</f>
        <v>0</v>
      </c>
      <c r="T11">
        <f>Sheet5!T11*Sheet1!E11</f>
        <v>0</v>
      </c>
      <c r="U11">
        <f>Sheet5!U11*Sheet1!E11</f>
        <v>0</v>
      </c>
      <c r="V11">
        <f>Sheet5!V11*Sheet1!E11</f>
        <v>0</v>
      </c>
      <c r="W11">
        <f>Sheet5!W11*Sheet1!E11</f>
        <v>0</v>
      </c>
      <c r="X11">
        <f>Sheet5!X11*Sheet1!E11</f>
        <v>0</v>
      </c>
    </row>
    <row r="12" spans="1:24" x14ac:dyDescent="0.2">
      <c r="A12" t="str">
        <f>Sheet1!D12</f>
        <v>亚麻籽粉/100g</v>
      </c>
      <c r="B12">
        <f>Sheet5!B12*Sheet1!E12</f>
        <v>8.1000000000000014</v>
      </c>
      <c r="C12">
        <f>Sheet5!C12*Sheet1!E12</f>
        <v>219.51000000000002</v>
      </c>
      <c r="D12">
        <f>Sheet5!D12*Sheet1!E12</f>
        <v>68.850000000000009</v>
      </c>
      <c r="E12">
        <f>Sheet5!E12*Sheet1!E12</f>
        <v>105.84</v>
      </c>
      <c r="F12">
        <f>Sheet5!F12*Sheet1!E12</f>
        <v>173.34</v>
      </c>
      <c r="G12">
        <f>Sheet5!G12*Sheet1!E12</f>
        <v>1.5390000000000001</v>
      </c>
      <c r="H12">
        <f>Sheet5!H12*Sheet1!E12</f>
        <v>1.35</v>
      </c>
      <c r="I12">
        <f>Sheet5!I12*Sheet1!E12</f>
        <v>1.161</v>
      </c>
      <c r="J12">
        <f>Sheet5!J12*Sheet1!E12</f>
        <v>0</v>
      </c>
      <c r="K12">
        <f>Sheet5!K12*Sheet1!E12</f>
        <v>0</v>
      </c>
      <c r="L12">
        <f>Sheet5!L12*Sheet1!E12</f>
        <v>0</v>
      </c>
      <c r="M12">
        <f>Sheet5!M12*Sheet1!E12</f>
        <v>0</v>
      </c>
      <c r="N12">
        <f>Sheet5!N12*Sheet1!E12</f>
        <v>0</v>
      </c>
      <c r="O12">
        <f>Sheet5!O12*Sheet1!E12</f>
        <v>0</v>
      </c>
      <c r="P12">
        <f>Sheet5!P12*Sheet1!E12</f>
        <v>0</v>
      </c>
      <c r="Q12">
        <f>Sheet5!Q12*Sheet1!E12</f>
        <v>0</v>
      </c>
      <c r="R12">
        <f>Sheet5!R12*Sheet1!E12</f>
        <v>0</v>
      </c>
      <c r="S12">
        <f>Sheet5!S12*Sheet1!E12</f>
        <v>0</v>
      </c>
      <c r="T12">
        <f>Sheet5!T12*Sheet1!E12</f>
        <v>0</v>
      </c>
      <c r="U12">
        <f>Sheet5!U12*Sheet1!E12</f>
        <v>0</v>
      </c>
      <c r="V12">
        <f>Sheet5!V12*Sheet1!E12</f>
        <v>0</v>
      </c>
      <c r="W12">
        <f>Sheet5!W12*Sheet1!E12</f>
        <v>0</v>
      </c>
      <c r="X12">
        <f>Sheet5!X12*Sheet1!E12</f>
        <v>0</v>
      </c>
    </row>
    <row r="13" spans="1:24" x14ac:dyDescent="0.2">
      <c r="A13" t="str">
        <f>Sheet1!D13</f>
        <v>夏威夷果仁/100g</v>
      </c>
      <c r="B13">
        <f>Sheet5!B13*Sheet1!E13</f>
        <v>42</v>
      </c>
      <c r="C13">
        <f>Sheet5!C13*Sheet1!E13</f>
        <v>45</v>
      </c>
      <c r="D13">
        <f>Sheet5!D13*Sheet1!E13</f>
        <v>7.05</v>
      </c>
      <c r="E13">
        <f>Sheet5!E13*Sheet1!E13</f>
        <v>14.1</v>
      </c>
      <c r="F13">
        <f>Sheet5!F13*Sheet1!E13</f>
        <v>21</v>
      </c>
      <c r="G13">
        <f>Sheet5!G13*Sheet1!E13</f>
        <v>0.19500000000000001</v>
      </c>
      <c r="H13">
        <f>Sheet5!H13*Sheet1!E13</f>
        <v>0</v>
      </c>
      <c r="I13">
        <f>Sheet5!I13*Sheet1!E13</f>
        <v>0.105</v>
      </c>
      <c r="J13">
        <f>Sheet5!J13*Sheet1!E13</f>
        <v>0</v>
      </c>
      <c r="K13">
        <f>Sheet5!K13*Sheet1!E13</f>
        <v>0</v>
      </c>
      <c r="L13">
        <f>Sheet5!L13*Sheet1!E13</f>
        <v>0</v>
      </c>
      <c r="M13">
        <f>Sheet5!M13*Sheet1!E13</f>
        <v>0</v>
      </c>
      <c r="N13">
        <f>Sheet5!N13*Sheet1!E13</f>
        <v>0</v>
      </c>
      <c r="O13">
        <f>Sheet5!O13*Sheet1!E13</f>
        <v>0</v>
      </c>
      <c r="P13">
        <f>Sheet5!P13*Sheet1!E13</f>
        <v>0</v>
      </c>
      <c r="Q13">
        <f>Sheet5!Q13*Sheet1!E13</f>
        <v>0</v>
      </c>
      <c r="R13">
        <f>Sheet5!R13*Sheet1!E13</f>
        <v>0</v>
      </c>
      <c r="S13">
        <f>Sheet5!S13*Sheet1!E13</f>
        <v>0</v>
      </c>
      <c r="T13">
        <f>Sheet5!T13*Sheet1!E13</f>
        <v>0</v>
      </c>
      <c r="U13">
        <f>Sheet5!U13*Sheet1!E13</f>
        <v>0</v>
      </c>
      <c r="V13">
        <f>Sheet5!V13*Sheet1!E13</f>
        <v>0</v>
      </c>
      <c r="W13">
        <f>Sheet5!W13*Sheet1!E13</f>
        <v>0</v>
      </c>
      <c r="X13">
        <f>Sheet5!X13*Sheet1!E13</f>
        <v>0</v>
      </c>
    </row>
    <row r="14" spans="1:24" x14ac:dyDescent="0.2">
      <c r="A14" t="str">
        <f>Sheet1!D14</f>
        <v>维他原味豆奶/100ml</v>
      </c>
      <c r="B14">
        <f>Sheet5!B14*Sheet1!E14</f>
        <v>0</v>
      </c>
      <c r="C14">
        <f>Sheet5!C14*Sheet1!E14</f>
        <v>0</v>
      </c>
      <c r="D14">
        <f>Sheet5!D14*Sheet1!E14</f>
        <v>0</v>
      </c>
      <c r="E14">
        <f>Sheet5!E14*Sheet1!E14</f>
        <v>0</v>
      </c>
      <c r="F14">
        <f>Sheet5!F14*Sheet1!E14</f>
        <v>0</v>
      </c>
      <c r="G14">
        <f>Sheet5!G14*Sheet1!E14</f>
        <v>0</v>
      </c>
      <c r="H14">
        <f>Sheet5!H14*Sheet1!E14</f>
        <v>0</v>
      </c>
      <c r="I14">
        <f>Sheet5!I14*Sheet1!E14</f>
        <v>0</v>
      </c>
      <c r="J14">
        <f>Sheet5!J14*Sheet1!E14</f>
        <v>0</v>
      </c>
      <c r="K14">
        <f>Sheet5!K14*Sheet1!E14</f>
        <v>0</v>
      </c>
      <c r="L14">
        <f>Sheet5!L14*Sheet1!E14</f>
        <v>0</v>
      </c>
      <c r="M14">
        <f>Sheet5!M14*Sheet1!E14</f>
        <v>0</v>
      </c>
      <c r="N14">
        <f>Sheet5!N14*Sheet1!E14</f>
        <v>0</v>
      </c>
      <c r="O14">
        <f>Sheet5!O14*Sheet1!E14</f>
        <v>0</v>
      </c>
      <c r="P14">
        <f>Sheet5!P14*Sheet1!E14</f>
        <v>0</v>
      </c>
      <c r="Q14">
        <f>Sheet5!Q14*Sheet1!E14</f>
        <v>0</v>
      </c>
      <c r="R14">
        <f>Sheet5!R14*Sheet1!E14</f>
        <v>0</v>
      </c>
      <c r="S14">
        <f>Sheet5!S14*Sheet1!E14</f>
        <v>0</v>
      </c>
      <c r="T14">
        <f>Sheet5!T14*Sheet1!E14</f>
        <v>0</v>
      </c>
      <c r="U14">
        <f>Sheet5!U14*Sheet1!E14</f>
        <v>0</v>
      </c>
      <c r="V14">
        <f>Sheet5!V14*Sheet1!E14</f>
        <v>0</v>
      </c>
      <c r="W14">
        <f>Sheet5!W14*Sheet1!E14</f>
        <v>0</v>
      </c>
      <c r="X14">
        <f>Sheet5!X14*Sheet1!E14</f>
        <v>0</v>
      </c>
    </row>
    <row r="15" spans="1:24" x14ac:dyDescent="0.2">
      <c r="A15" t="str">
        <f>Sheet1!D15</f>
        <v>红薯(带皮焙烤，不含盐)/100g</v>
      </c>
      <c r="B15">
        <f>Sheet5!B15*Sheet1!E15</f>
        <v>0</v>
      </c>
      <c r="C15">
        <f>Sheet5!C15*Sheet1!E15</f>
        <v>0</v>
      </c>
      <c r="D15">
        <f>Sheet5!D15*Sheet1!E15</f>
        <v>0</v>
      </c>
      <c r="E15">
        <f>Sheet5!E15*Sheet1!E15</f>
        <v>0</v>
      </c>
      <c r="F15">
        <f>Sheet5!F15*Sheet1!E15</f>
        <v>0</v>
      </c>
      <c r="G15">
        <f>Sheet5!G15*Sheet1!E15</f>
        <v>0</v>
      </c>
      <c r="H15">
        <f>Sheet5!H15*Sheet1!E15</f>
        <v>0</v>
      </c>
      <c r="I15">
        <f>Sheet5!I15*Sheet1!E15</f>
        <v>0</v>
      </c>
      <c r="J15">
        <f>Sheet5!J15*Sheet1!E15</f>
        <v>0</v>
      </c>
      <c r="K15">
        <f>Sheet5!K15*Sheet1!E15</f>
        <v>0</v>
      </c>
      <c r="L15">
        <f>Sheet5!L15*Sheet1!E15</f>
        <v>0</v>
      </c>
      <c r="M15">
        <f>Sheet5!M15*Sheet1!E15</f>
        <v>0</v>
      </c>
      <c r="N15">
        <f>Sheet5!N15*Sheet1!E15</f>
        <v>0</v>
      </c>
      <c r="O15">
        <f>Sheet5!O15*Sheet1!E15</f>
        <v>0</v>
      </c>
      <c r="P15">
        <f>Sheet5!P15*Sheet1!E15</f>
        <v>0</v>
      </c>
      <c r="Q15">
        <f>Sheet5!Q15*Sheet1!E15</f>
        <v>0</v>
      </c>
      <c r="R15">
        <f>Sheet5!R15*Sheet1!E15</f>
        <v>0</v>
      </c>
      <c r="S15">
        <f>Sheet5!S15*Sheet1!E15</f>
        <v>0</v>
      </c>
      <c r="T15">
        <f>Sheet5!T15*Sheet1!E15</f>
        <v>0</v>
      </c>
      <c r="U15">
        <f>Sheet5!U15*Sheet1!E15</f>
        <v>0</v>
      </c>
      <c r="V15">
        <f>Sheet5!V15*Sheet1!E15</f>
        <v>0</v>
      </c>
      <c r="W15">
        <f>Sheet5!W15*Sheet1!E15</f>
        <v>0</v>
      </c>
      <c r="X15">
        <f>Sheet5!X15*Sheet1!E15</f>
        <v>0</v>
      </c>
    </row>
    <row r="27" spans="1:24" x14ac:dyDescent="0.2">
      <c r="A27" t="s">
        <v>79</v>
      </c>
      <c r="C27">
        <v>5</v>
      </c>
      <c r="D27">
        <v>1000</v>
      </c>
      <c r="E27">
        <v>125.5</v>
      </c>
      <c r="G27">
        <v>13</v>
      </c>
      <c r="H27">
        <v>50</v>
      </c>
      <c r="I27">
        <v>14.55</v>
      </c>
      <c r="K27">
        <v>750</v>
      </c>
      <c r="L27">
        <v>8</v>
      </c>
      <c r="M27">
        <v>20</v>
      </c>
      <c r="N27">
        <v>100</v>
      </c>
      <c r="O27">
        <v>2.5</v>
      </c>
      <c r="P27">
        <v>3.2</v>
      </c>
      <c r="Q27">
        <v>10.95</v>
      </c>
      <c r="R27">
        <v>1.9</v>
      </c>
      <c r="S27">
        <v>485</v>
      </c>
      <c r="T27">
        <v>5</v>
      </c>
      <c r="U27">
        <v>254</v>
      </c>
      <c r="V27">
        <v>12</v>
      </c>
      <c r="X27">
        <v>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Sheet8</vt:lpstr>
      <vt:lpstr>Sheet6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柏晟张</dc:creator>
  <cp:lastModifiedBy>柏晟张</cp:lastModifiedBy>
  <dcterms:created xsi:type="dcterms:W3CDTF">2020-09-10T10:09:46Z</dcterms:created>
  <dcterms:modified xsi:type="dcterms:W3CDTF">2020-12-10T10:22:38Z</dcterms:modified>
</cp:coreProperties>
</file>