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020" yWindow="0" windowWidth="23780" windowHeight="16360" tabRatio="657"/>
  </bookViews>
  <sheets>
    <sheet name="GO-Bayes" sheetId="1" r:id="rId1"/>
    <sheet name="GO-summary" sheetId="13" r:id="rId2"/>
    <sheet name="PubmedGO-comp" sheetId="14" r:id="rId3"/>
    <sheet name="GO dataset-notes" sheetId="12" r:id="rId4"/>
    <sheet name="taxonomy-Bayes" sheetId="3" r:id="rId5"/>
    <sheet name="taxonomy-Bayes x-val" sheetId="8" r:id="rId6"/>
    <sheet name="taxonomy-notes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" i="1" l="1"/>
  <c r="D53" i="1"/>
  <c r="B53" i="1"/>
  <c r="C189" i="1"/>
  <c r="C267" i="1"/>
  <c r="H35" i="1"/>
  <c r="F92" i="1"/>
  <c r="G92" i="1"/>
  <c r="H74" i="1"/>
  <c r="B267" i="1"/>
  <c r="G74" i="1"/>
  <c r="F35" i="1"/>
  <c r="F53" i="1"/>
  <c r="H189" i="1"/>
  <c r="B246" i="1"/>
  <c r="C246" i="1"/>
  <c r="F74" i="1"/>
  <c r="H304" i="1"/>
  <c r="H209" i="1"/>
  <c r="G35" i="1"/>
  <c r="F304" i="1"/>
  <c r="F209" i="1"/>
  <c r="D209" i="1"/>
  <c r="F189" i="1"/>
  <c r="F285" i="1"/>
  <c r="G209" i="1"/>
  <c r="G189" i="1"/>
  <c r="C154" i="1"/>
  <c r="J36" i="13"/>
  <c r="D304" i="1"/>
  <c r="J15" i="13"/>
  <c r="B189" i="1"/>
  <c r="D189" i="1"/>
  <c r="B226" i="1"/>
  <c r="C53" i="1"/>
  <c r="B92" i="1"/>
  <c r="D92" i="1"/>
  <c r="C304" i="1"/>
  <c r="D285" i="1"/>
  <c r="C285" i="1"/>
  <c r="C92" i="1"/>
  <c r="C35" i="1"/>
  <c r="C74" i="1"/>
  <c r="B74" i="1"/>
  <c r="B304" i="1"/>
  <c r="C209" i="1"/>
  <c r="B285" i="1"/>
  <c r="D110" i="1"/>
  <c r="C16" i="1"/>
  <c r="B35" i="1"/>
  <c r="B209" i="1"/>
  <c r="B154" i="1"/>
  <c r="C138" i="1"/>
  <c r="B138" i="1"/>
  <c r="B16" i="1"/>
  <c r="C110" i="1"/>
  <c r="C124" i="1"/>
  <c r="B124" i="1"/>
  <c r="B110" i="1"/>
  <c r="B24" i="9"/>
  <c r="C307" i="8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C259" i="8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<sst xmlns="http://schemas.openxmlformats.org/spreadsheetml/2006/main" count="1925" uniqueCount="546">
  <si>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</si>
  <si>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</si>
  <si>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</si>
  <si>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</si>
  <si>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</si>
  <si>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</si>
  <si>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</si>
  <si>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</si>
  <si>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</si>
  <si>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</si>
  <si>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</si>
  <si>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</si>
  <si>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</si>
  <si>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</si>
  <si>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</si>
  <si>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</si>
  <si>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</si>
  <si>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</si>
  <si>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</si>
  <si>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</si>
  <si>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</si>
  <si>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</si>
  <si>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</si>
  <si>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</si>
  <si>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</si>
  <si>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</si>
  <si>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</si>
  <si>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</si>
  <si>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</si>
  <si>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</si>
  <si>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</si>
  <si>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</si>
  <si>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</si>
  <si>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</si>
  <si>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</si>
  <si>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</si>
  <si>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</si>
  <si>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</si>
  <si>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</si>
  <si>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</si>
  <si>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</si>
  <si>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</si>
  <si>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</si>
  <si>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</si>
  <si>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</si>
  <si>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</si>
  <si>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</si>
  <si>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</si>
  <si>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</si>
  <si>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</si>
  <si>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</si>
  <si>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</si>
  <si>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</si>
  <si>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</si>
  <si>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</si>
  <si>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</si>
  <si>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</si>
  <si>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</si>
  <si>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</si>
  <si>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</si>
  <si>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</si>
  <si>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</si>
  <si>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</si>
  <si>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</si>
  <si>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</si>
  <si>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</si>
  <si>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</si>
  <si>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</si>
  <si>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</si>
  <si>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</si>
  <si>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</si>
  <si>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</si>
  <si>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</si>
  <si>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</si>
  <si>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</si>
  <si>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</si>
  <si>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</si>
  <si>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</si>
  <si>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</si>
  <si>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</si>
  <si>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</si>
  <si>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</si>
  <si>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</si>
  <si>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</si>
  <si>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</si>
  <si>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</si>
  <si>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</si>
  <si>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</si>
  <si>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</si>
  <si>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</si>
  <si>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</si>
  <si>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</si>
  <si>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</si>
  <si>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</si>
  <si>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</si>
  <si>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</si>
  <si>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</si>
  <si>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</si>
  <si>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</si>
  <si>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</si>
  <si>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</si>
  <si>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</si>
  <si>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</si>
  <si>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</si>
  <si>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</si>
  <si>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</si>
  <si>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</si>
  <si>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</si>
  <si>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</si>
  <si>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</si>
  <si>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</si>
  <si>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</si>
  <si>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</si>
  <si>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</si>
  <si>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</si>
  <si>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</si>
  <si>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</si>
  <si>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</si>
  <si>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</si>
  <si>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</si>
  <si>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</si>
  <si>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</si>
  <si>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</si>
  <si>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</si>
  <si>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</si>
  <si>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</si>
  <si>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</si>
  <si>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</si>
  <si>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</si>
  <si>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</si>
  <si>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</si>
  <si>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</si>
  <si>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</si>
  <si>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</si>
  <si>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</si>
  <si>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</si>
  <si>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</si>
  <si>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</si>
  <si>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</si>
  <si>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</si>
  <si>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</si>
  <si>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</si>
  <si>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</si>
  <si>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</si>
  <si>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</si>
  <si>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</si>
  <si>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</si>
  <si>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</si>
  <si>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</si>
  <si>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</si>
  <si>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</si>
  <si>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</si>
  <si>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</si>
  <si>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</si>
  <si>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</si>
  <si>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</si>
  <si>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</si>
  <si>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</si>
  <si>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</si>
  <si>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</si>
  <si>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</si>
  <si>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</si>
  <si>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</si>
  <si>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</si>
  <si>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</si>
  <si>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</si>
  <si>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</si>
  <si>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</si>
  <si>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</si>
  <si>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</si>
  <si>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</si>
  <si>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</si>
  <si>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</si>
  <si>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</si>
  <si>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</si>
  <si>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</si>
  <si>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</si>
  <si>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</si>
  <si>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</si>
  <si>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</si>
  <si>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</si>
  <si>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</si>
  <si>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</si>
  <si>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</si>
  <si>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</si>
  <si>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</si>
  <si>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</si>
  <si>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</si>
  <si>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</si>
  <si>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</si>
  <si>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</si>
  <si>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</si>
  <si>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</si>
  <si>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</si>
  <si>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</si>
  <si>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</si>
  <si>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</si>
  <si>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</si>
  <si>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</si>
  <si>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</si>
  <si>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</si>
  <si>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</si>
  <si>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</si>
  <si>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</si>
  <si>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</si>
  <si>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</si>
  <si>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</si>
  <si>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</si>
  <si>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</si>
  <si>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</si>
  <si>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</si>
  <si>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</si>
  <si>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</si>
  <si>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</si>
  <si>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</si>
  <si>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</si>
  <si>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</si>
  <si>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</si>
  <si>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</si>
  <si>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</si>
  <si>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</si>
  <si>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</si>
  <si>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</si>
  <si>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</si>
  <si>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</si>
  <si>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</si>
  <si>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</si>
  <si>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</si>
  <si>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</si>
  <si>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</si>
  <si>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</si>
  <si>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</si>
  <si>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</si>
  <si>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</si>
  <si>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</si>
  <si>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</si>
  <si>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</si>
  <si>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</si>
  <si>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</si>
  <si>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</si>
  <si>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</si>
  <si>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</si>
  <si>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</si>
  <si>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</si>
  <si>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</si>
  <si>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</si>
  <si>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</si>
  <si>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</si>
  <si>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</si>
  <si>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</si>
  <si>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</si>
  <si>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</si>
  <si>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</si>
  <si>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</si>
  <si>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</si>
  <si>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</si>
  <si>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</si>
  <si>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</si>
  <si>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</si>
  <si>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</si>
  <si>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</si>
  <si>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</si>
  <si>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</si>
  <si>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</si>
  <si>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</si>
  <si>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</si>
  <si>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</si>
  <si>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</si>
  <si>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</si>
  <si>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</si>
  <si>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</si>
  <si>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</si>
  <si>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</si>
  <si>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</si>
  <si>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</si>
  <si>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</si>
  <si>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</si>
  <si>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</si>
  <si>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</si>
  <si>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</si>
  <si>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</si>
  <si>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</si>
  <si>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</si>
  <si>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</si>
  <si>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</si>
  <si>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</si>
  <si>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</si>
  <si>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</si>
  <si>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</si>
  <si>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</si>
  <si>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</si>
  <si>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</si>
  <si>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</si>
  <si>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</si>
  <si>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</si>
  <si>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</si>
  <si>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</si>
  <si>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</si>
  <si>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</si>
  <si>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</si>
  <si>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</si>
  <si>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</si>
  <si>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</si>
  <si>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</si>
  <si>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</si>
  <si>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</si>
  <si>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</si>
  <si>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</si>
  <si>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</si>
  <si>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</si>
  <si>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</si>
  <si>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</si>
  <si>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</si>
  <si>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</si>
  <si>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</si>
  <si>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</si>
  <si>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</si>
  <si>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</si>
  <si>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</si>
  <si>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</si>
  <si>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</si>
  <si>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</si>
  <si>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</si>
  <si>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</si>
  <si>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</si>
  <si>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</si>
  <si>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</si>
  <si>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</si>
  <si>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</si>
  <si>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</si>
  <si>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</si>
  <si>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</si>
  <si>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</si>
  <si>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</si>
  <si>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</si>
  <si>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</si>
  <si>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</si>
  <si>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</si>
  <si>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</si>
  <si>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</si>
  <si>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</si>
  <si>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</si>
  <si>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</si>
  <si>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</si>
  <si>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</si>
  <si>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</si>
  <si>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</si>
  <si>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</si>
  <si>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</si>
  <si>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</si>
  <si>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</si>
  <si>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</si>
  <si>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</si>
  <si>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</si>
  <si>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</si>
  <si>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</si>
  <si>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</si>
  <si>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</si>
  <si>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</si>
  <si>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</si>
  <si>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</si>
  <si>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</si>
  <si>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</si>
  <si>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</si>
  <si>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</si>
  <si>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</si>
  <si>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</si>
  <si>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</si>
  <si>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</si>
  <si>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</si>
  <si>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</si>
  <si>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</si>
  <si>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</si>
  <si>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</si>
  <si>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</si>
  <si>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</si>
  <si>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</si>
  <si>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</si>
  <si>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</si>
  <si>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</si>
  <si>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</si>
  <si>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</si>
  <si>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</si>
  <si>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</si>
  <si>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</si>
  <si>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</si>
  <si>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</si>
  <si>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</si>
  <si>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</si>
  <si>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</si>
  <si>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</si>
  <si>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</si>
  <si>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</si>
  <si>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</si>
  <si>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</si>
  <si>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</si>
  <si>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</si>
  <si>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</si>
  <si>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</si>
  <si>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</si>
  <si>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</si>
  <si>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</si>
  <si>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</si>
  <si>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</si>
  <si>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</si>
  <si>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</si>
  <si>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</si>
  <si>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</si>
  <si>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</si>
  <si>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</si>
  <si>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</si>
  <si>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</si>
  <si>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</si>
  <si>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</si>
  <si>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</si>
  <si>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</si>
  <si>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</si>
  <si>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</si>
  <si>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</si>
  <si>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</si>
  <si>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</si>
  <si>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</si>
  <si>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</si>
  <si>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</si>
  <si>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</si>
  <si>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</si>
  <si>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</si>
  <si>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</si>
  <si>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</si>
  <si>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</si>
  <si>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</si>
  <si>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</si>
  <si>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</si>
  <si>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</si>
  <si>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</si>
  <si>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</si>
  <si>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</si>
  <si>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</si>
  <si>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</si>
  <si>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</si>
  <si>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</si>
  <si>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</si>
  <si>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</si>
  <si>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</si>
  <si>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</si>
  <si>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</si>
  <si>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</si>
  <si>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</si>
  <si>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</si>
  <si>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</si>
  <si>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</si>
  <si>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</si>
  <si>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</si>
  <si>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</si>
  <si>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</si>
  <si>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</si>
  <si>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</si>
  <si>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</si>
  <si>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</si>
  <si>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</si>
  <si>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</si>
  <si>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</si>
  <si>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</si>
  <si>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</si>
  <si>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</si>
  <si>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</si>
  <si>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</si>
  <si>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</si>
  <si>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</si>
  <si>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</si>
  <si>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Dataset: P3</t>
  </si>
  <si>
    <t>Dataset: P4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</si>
  <si>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</si>
  <si>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</si>
  <si>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</si>
  <si>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</si>
  <si>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</si>
  <si>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</si>
  <si>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</si>
  <si>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</si>
  <si>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</si>
  <si>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</si>
  <si>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</si>
  <si>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</si>
  <si>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</si>
  <si>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</si>
  <si>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</si>
  <si>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</si>
  <si>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</si>
  <si>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</si>
  <si>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</si>
  <si>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</si>
  <si>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</si>
  <si>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</si>
  <si>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</si>
  <si>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</si>
  <si>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</si>
  <si>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</si>
  <si>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</si>
  <si>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</si>
  <si>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</si>
  <si>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</si>
  <si>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</si>
  <si>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</si>
  <si>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</si>
  <si>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Best F1 (F-max)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</si>
  <si>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</si>
  <si>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</si>
  <si>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</si>
  <si>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</si>
  <si>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</si>
  <si>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</si>
  <si>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</si>
  <si>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</si>
  <si>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</si>
  <si>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</si>
  <si>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</si>
  <si>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</si>
  <si>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</si>
  <si>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</si>
  <si>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</si>
  <si>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</si>
  <si>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</si>
  <si>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</si>
  <si>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</si>
  <si>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</si>
  <si>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</si>
  <si>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</si>
  <si>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</si>
  <si>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</si>
  <si>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</si>
  <si>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</si>
  <si>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</si>
  <si>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</si>
  <si>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</si>
  <si>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</si>
  <si>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</si>
  <si>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</si>
  <si>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</si>
  <si>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</si>
  <si>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</si>
  <si>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Concatenate papers by protein</t>
  </si>
  <si>
    <t>Max F1 pruned</t>
  </si>
  <si>
    <t>Max Precision pruned</t>
  </si>
  <si>
    <t>Max Recall pruned</t>
  </si>
  <si>
    <t>Best Thresh % pruned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</si>
</sst>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4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</cellXfs>
  <cellStyles count="1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8"/>
  <sheetViews>
    <sheetView tabSelected="1" topLeftCell="A91" zoomScale="150" zoomScaleNormal="150" zoomScalePageLayoutView="150" workbookViewId="0">
      <selection activeCell="F101" sqref="F101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491</v>
      </c>
      <c r="B1" s="4" t="s">
        <v>219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 s="1" customFormat="1">
      <c r="A3" s="1" t="s">
        <v>291</v>
      </c>
      <c r="B3" s="26">
        <v>10</v>
      </c>
      <c r="C3" s="26">
        <v>10</v>
      </c>
      <c r="D3" s="26">
        <v>10</v>
      </c>
    </row>
    <row r="4" spans="1:13">
      <c r="A4" s="1" t="s">
        <v>461</v>
      </c>
      <c r="B4" s="26">
        <v>3</v>
      </c>
      <c r="C4" s="26">
        <v>3</v>
      </c>
      <c r="D4" s="26">
        <v>5</v>
      </c>
      <c r="E4" s="2"/>
      <c r="F4" s="2"/>
      <c r="G4" s="1"/>
      <c r="H4" s="2"/>
      <c r="I4" s="2"/>
      <c r="J4" s="2"/>
      <c r="K4" s="2"/>
      <c r="L4" s="2"/>
      <c r="M4" s="2"/>
    </row>
    <row r="5" spans="1:13">
      <c r="A5" s="1" t="s">
        <v>482</v>
      </c>
      <c r="B5" s="26"/>
      <c r="C5" s="26"/>
      <c r="D5" s="26">
        <v>177654</v>
      </c>
      <c r="E5" s="2"/>
      <c r="F5" s="2"/>
      <c r="G5" s="1"/>
      <c r="H5" s="2"/>
      <c r="I5" s="2"/>
      <c r="J5" s="2"/>
      <c r="K5" s="2"/>
      <c r="L5" s="2"/>
      <c r="M5" s="2"/>
    </row>
    <row r="6" spans="1:13">
      <c r="A6" s="1" t="s">
        <v>483</v>
      </c>
      <c r="B6" s="1"/>
      <c r="C6" s="1"/>
      <c r="D6" s="1">
        <v>5906</v>
      </c>
      <c r="E6" s="2"/>
      <c r="F6" s="2"/>
      <c r="G6" s="1"/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1">
        <v>0.57232841863100004</v>
      </c>
      <c r="C8" s="1">
        <v>0.37404382107400003</v>
      </c>
      <c r="D8" s="1">
        <v>0.28703612342500001</v>
      </c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463</v>
      </c>
      <c r="B9" s="1">
        <v>0.60534428895900005</v>
      </c>
      <c r="C9" s="1">
        <v>0.51190817936800004</v>
      </c>
      <c r="D9" s="1">
        <v>0.31844459973</v>
      </c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 t="s">
        <v>464</v>
      </c>
      <c r="B10" s="1">
        <v>0.54296284867900002</v>
      </c>
      <c r="C10" s="1">
        <v>0.294687157719</v>
      </c>
      <c r="D10" s="1">
        <v>0.26126711380700002</v>
      </c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465</v>
      </c>
      <c r="B11" s="1">
        <v>9.1</v>
      </c>
      <c r="C11" s="1">
        <v>1</v>
      </c>
      <c r="D11" s="1">
        <v>2</v>
      </c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475</v>
      </c>
      <c r="B12" s="1">
        <v>0.57284340380099996</v>
      </c>
      <c r="C12" s="1">
        <v>0.40000483500799999</v>
      </c>
      <c r="D12" s="1">
        <v>0.28773165953199997</v>
      </c>
      <c r="E12" s="2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476</v>
      </c>
      <c r="B13" s="1">
        <v>0.60534428895900005</v>
      </c>
      <c r="C13" s="1">
        <v>0.47671588843200002</v>
      </c>
      <c r="D13" s="1">
        <v>0.31844459973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477</v>
      </c>
      <c r="B14" s="1">
        <v>0.543889753325</v>
      </c>
      <c r="C14" s="1">
        <v>0.34467395561600001</v>
      </c>
      <c r="D14" s="1">
        <v>0.26242192326199998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>
      <c r="A15" s="1" t="s">
        <v>478</v>
      </c>
      <c r="B15" s="1">
        <v>9.1</v>
      </c>
      <c r="C15" s="1">
        <v>2.1</v>
      </c>
      <c r="D15" s="1">
        <v>2</v>
      </c>
      <c r="E15" s="2"/>
      <c r="F15" s="2"/>
      <c r="G15" s="1"/>
      <c r="H15" s="2"/>
      <c r="I15" s="2"/>
      <c r="J15" s="2"/>
      <c r="K15" s="2"/>
      <c r="L15" s="2"/>
      <c r="M15" s="2"/>
    </row>
    <row r="16" spans="1:13">
      <c r="A16" s="1" t="s">
        <v>466</v>
      </c>
      <c r="B16" s="1">
        <f>102766.184485/(60*60)</f>
        <v>28.546162356944446</v>
      </c>
      <c r="C16" s="1">
        <f>307623.181039/(60*60)</f>
        <v>85.450883621944442</v>
      </c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B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4" customFormat="1">
      <c r="A18" s="4" t="s">
        <v>506</v>
      </c>
      <c r="B18" s="4" t="s">
        <v>507</v>
      </c>
      <c r="F18" s="4" t="s">
        <v>527</v>
      </c>
    </row>
    <row r="19" spans="1:13" s="5" customFormat="1">
      <c r="B19" s="5" t="s">
        <v>304</v>
      </c>
      <c r="C19" s="5" t="s">
        <v>296</v>
      </c>
      <c r="D19" s="5" t="s">
        <v>299</v>
      </c>
      <c r="F19" s="5" t="s">
        <v>304</v>
      </c>
      <c r="G19" s="5" t="s">
        <v>296</v>
      </c>
      <c r="H19" s="5" t="s">
        <v>299</v>
      </c>
    </row>
    <row r="20" spans="1:13">
      <c r="A20" s="1" t="s">
        <v>291</v>
      </c>
      <c r="B20" s="1">
        <v>10</v>
      </c>
      <c r="C20">
        <v>5</v>
      </c>
      <c r="D20" s="1">
        <v>5</v>
      </c>
      <c r="E20" s="2"/>
      <c r="F20" s="2">
        <v>5</v>
      </c>
      <c r="G20" s="1">
        <v>5</v>
      </c>
      <c r="H20" s="2">
        <v>5</v>
      </c>
      <c r="J20" s="2"/>
      <c r="K20" s="2"/>
      <c r="L20" s="2"/>
      <c r="M20" s="2"/>
    </row>
    <row r="21" spans="1:13">
      <c r="A21" s="1" t="s">
        <v>461</v>
      </c>
      <c r="B21" s="1">
        <v>3</v>
      </c>
      <c r="C21">
        <v>3</v>
      </c>
      <c r="D21" s="1">
        <v>100</v>
      </c>
      <c r="E21" s="2"/>
      <c r="F21" s="2">
        <v>3</v>
      </c>
      <c r="G21" s="1">
        <v>5</v>
      </c>
      <c r="H21" s="2">
        <v>5</v>
      </c>
      <c r="J21" s="2"/>
      <c r="K21" s="2"/>
      <c r="L21" s="2"/>
      <c r="M21" s="2"/>
    </row>
    <row r="22" spans="1:13">
      <c r="A22" s="1" t="s">
        <v>481</v>
      </c>
      <c r="B22" s="81">
        <v>1</v>
      </c>
      <c r="C22" s="10">
        <v>1</v>
      </c>
      <c r="D22" s="81">
        <v>1</v>
      </c>
      <c r="E22" s="2"/>
      <c r="F22" s="11">
        <v>1</v>
      </c>
      <c r="G22" s="81">
        <v>1</v>
      </c>
      <c r="H22" s="11">
        <v>1</v>
      </c>
      <c r="J22" s="2"/>
      <c r="K22" s="2"/>
      <c r="L22" s="2"/>
      <c r="M22" s="2"/>
    </row>
    <row r="23" spans="1:13">
      <c r="A23" s="1" t="s">
        <v>482</v>
      </c>
      <c r="B23" s="86"/>
      <c r="C23" s="108">
        <v>65918</v>
      </c>
      <c r="D23" s="1">
        <v>157915</v>
      </c>
      <c r="E23" s="2"/>
      <c r="F23" s="2">
        <v>62240</v>
      </c>
      <c r="G23" s="1">
        <v>65918</v>
      </c>
      <c r="H23" s="2">
        <v>157915</v>
      </c>
      <c r="J23" s="2"/>
      <c r="K23" s="2"/>
      <c r="L23" s="2"/>
      <c r="M23" s="2"/>
    </row>
    <row r="24" spans="1:13">
      <c r="A24" s="1" t="s">
        <v>483</v>
      </c>
      <c r="B24" s="86"/>
      <c r="C24" s="108">
        <v>8351</v>
      </c>
      <c r="D24" s="1">
        <v>12759</v>
      </c>
      <c r="E24" s="2"/>
      <c r="F24" s="2">
        <v>7264</v>
      </c>
      <c r="G24" s="1">
        <v>8331</v>
      </c>
      <c r="H24" s="2">
        <v>12766</v>
      </c>
      <c r="J24" s="2"/>
      <c r="K24" s="2"/>
      <c r="L24" s="2"/>
      <c r="M24" s="2"/>
    </row>
    <row r="25" spans="1:13">
      <c r="A25" s="1" t="s">
        <v>528</v>
      </c>
      <c r="B25" s="86"/>
      <c r="C25" s="108"/>
      <c r="D25" s="1"/>
      <c r="E25" s="2"/>
      <c r="F25" s="2">
        <v>561</v>
      </c>
      <c r="G25" s="1"/>
      <c r="H25" s="2">
        <v>2185</v>
      </c>
      <c r="J25" s="2"/>
      <c r="K25" s="2"/>
      <c r="L25" s="2"/>
      <c r="M25" s="2"/>
    </row>
    <row r="26" spans="1:13">
      <c r="A26" s="1"/>
      <c r="B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462</v>
      </c>
      <c r="B27" s="1">
        <v>0.54334475660899995</v>
      </c>
      <c r="C27">
        <v>0.36154761508099997</v>
      </c>
      <c r="D27" s="1">
        <v>0.31179277986800003</v>
      </c>
      <c r="E27" s="2"/>
      <c r="F27" s="2">
        <v>0.56146399021600002</v>
      </c>
      <c r="G27" s="1">
        <v>0.290758383979</v>
      </c>
      <c r="H27" s="2">
        <v>0.16736098885299999</v>
      </c>
      <c r="I27" s="2"/>
      <c r="J27" s="2"/>
      <c r="K27" s="2"/>
      <c r="L27" s="2"/>
      <c r="M27" s="2"/>
    </row>
    <row r="28" spans="1:13">
      <c r="A28" s="1" t="s">
        <v>463</v>
      </c>
      <c r="B28" s="1">
        <v>0.60286606219600003</v>
      </c>
      <c r="C28">
        <v>0.50670366055600002</v>
      </c>
      <c r="D28" s="1">
        <v>0.355939058064</v>
      </c>
      <c r="E28" s="2"/>
      <c r="F28" s="2">
        <v>0.57214231228800005</v>
      </c>
      <c r="G28" s="1">
        <v>0.50163302141400001</v>
      </c>
      <c r="H28" s="2">
        <v>0.34311288842900001</v>
      </c>
      <c r="I28" s="2"/>
      <c r="J28" s="2"/>
      <c r="K28" s="2"/>
      <c r="L28" s="2"/>
      <c r="M28" s="2"/>
    </row>
    <row r="29" spans="1:13">
      <c r="A29" s="1" t="s">
        <v>464</v>
      </c>
      <c r="B29" s="1">
        <v>0.49452047210400002</v>
      </c>
      <c r="C29">
        <v>0.28105462600800002</v>
      </c>
      <c r="D29" s="1">
        <v>0.277388892617</v>
      </c>
      <c r="E29" s="2"/>
      <c r="F29" s="2">
        <v>0.55137818229299995</v>
      </c>
      <c r="G29" s="1">
        <v>0.20471348891999999</v>
      </c>
      <c r="H29" s="2">
        <v>0.110676392244</v>
      </c>
      <c r="I29" s="2"/>
      <c r="J29" s="2"/>
      <c r="K29" s="2"/>
      <c r="L29" s="2"/>
      <c r="M29" s="2"/>
    </row>
    <row r="30" spans="1:13">
      <c r="A30" s="1" t="s">
        <v>465</v>
      </c>
      <c r="B30" s="1">
        <v>13</v>
      </c>
      <c r="C30">
        <v>1</v>
      </c>
      <c r="D30" s="1">
        <v>1</v>
      </c>
      <c r="E30" s="2"/>
      <c r="F30" s="2">
        <v>2</v>
      </c>
      <c r="G30" s="1">
        <v>1</v>
      </c>
      <c r="H30" s="2">
        <v>1</v>
      </c>
      <c r="I30" s="2"/>
      <c r="J30" s="2"/>
      <c r="K30" s="2"/>
      <c r="L30" s="2"/>
      <c r="M30" s="2"/>
    </row>
    <row r="31" spans="1:13">
      <c r="A31" s="1" t="s">
        <v>475</v>
      </c>
      <c r="B31" s="1">
        <v>0.55433625440699996</v>
      </c>
      <c r="C31">
        <v>0.39842475725499998</v>
      </c>
      <c r="D31" s="1">
        <v>0.313366908853</v>
      </c>
      <c r="E31" s="2"/>
      <c r="F31" s="2">
        <v>0.56434440035300004</v>
      </c>
      <c r="G31" s="1">
        <v>0.405733097381</v>
      </c>
      <c r="H31" s="2">
        <v>0.193238918787</v>
      </c>
      <c r="I31" s="2"/>
      <c r="J31" s="2"/>
      <c r="K31" s="2"/>
      <c r="L31" s="2"/>
      <c r="M31" s="2"/>
    </row>
    <row r="32" spans="1:13">
      <c r="A32" s="1" t="s">
        <v>476</v>
      </c>
      <c r="B32" s="1">
        <v>0.58418873646400005</v>
      </c>
      <c r="C32">
        <v>0.49287125225700001</v>
      </c>
      <c r="D32" s="1">
        <v>0.355939058064</v>
      </c>
      <c r="E32" s="2"/>
      <c r="F32" s="2">
        <v>0.57163226351999996</v>
      </c>
      <c r="G32" s="1">
        <v>0.41892052403300001</v>
      </c>
      <c r="H32" s="2">
        <v>0.34156667779700001</v>
      </c>
      <c r="I32" s="2"/>
      <c r="J32" s="2"/>
      <c r="K32" s="2"/>
      <c r="L32" s="2"/>
      <c r="M32" s="2"/>
    </row>
    <row r="33" spans="1:13">
      <c r="A33" s="1" t="s">
        <v>477</v>
      </c>
      <c r="B33" s="1">
        <v>0.52955716715900003</v>
      </c>
      <c r="C33">
        <v>0.33478607116800002</v>
      </c>
      <c r="D33" s="1">
        <v>0.27989055346399999</v>
      </c>
      <c r="E33" s="2"/>
      <c r="F33" s="2">
        <v>0.55744445698900003</v>
      </c>
      <c r="G33" s="1">
        <v>0.39337968651299998</v>
      </c>
      <c r="H33" s="2">
        <v>0.13473713509900001</v>
      </c>
      <c r="I33" s="2"/>
      <c r="J33" s="2"/>
      <c r="K33" s="2"/>
      <c r="L33" s="2"/>
      <c r="M33" s="2"/>
    </row>
    <row r="34" spans="1:13">
      <c r="A34" s="1" t="s">
        <v>478</v>
      </c>
      <c r="B34" s="1">
        <v>8.5</v>
      </c>
      <c r="C34">
        <v>2.4</v>
      </c>
      <c r="D34" s="1">
        <v>1</v>
      </c>
      <c r="E34" s="2"/>
      <c r="F34" s="2">
        <v>2</v>
      </c>
      <c r="G34" s="1">
        <v>1</v>
      </c>
      <c r="H34" s="2">
        <v>1</v>
      </c>
      <c r="I34" s="2"/>
      <c r="J34" s="2"/>
      <c r="K34" s="2"/>
      <c r="L34" s="2"/>
      <c r="M34" s="2"/>
    </row>
    <row r="35" spans="1:13">
      <c r="A35" s="1" t="s">
        <v>466</v>
      </c>
      <c r="B35" s="1">
        <f>38269.5294571/(60*60)</f>
        <v>10.630424849194444</v>
      </c>
      <c r="C35">
        <f>82249.328444/(60*60)</f>
        <v>22.84703567888889</v>
      </c>
      <c r="D35" s="3">
        <v>1</v>
      </c>
      <c r="E35" s="2"/>
      <c r="F35" s="2">
        <f>11725.006268/(60*60)</f>
        <v>3.2569461855555555</v>
      </c>
      <c r="G35" s="3">
        <f>23749.9245069/(60*60)</f>
        <v>6.5972012519166663</v>
      </c>
      <c r="H35" s="2">
        <f>82626.7127459/(60*60)</f>
        <v>22.951864651638889</v>
      </c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4" customFormat="1">
      <c r="A37" s="4" t="s">
        <v>524</v>
      </c>
      <c r="C37" s="4" t="s">
        <v>507</v>
      </c>
      <c r="F37" s="4" t="s">
        <v>527</v>
      </c>
    </row>
    <row r="38" spans="1:13" s="5" customFormat="1">
      <c r="B38" s="5" t="s">
        <v>304</v>
      </c>
      <c r="C38" s="5" t="s">
        <v>296</v>
      </c>
      <c r="D38" s="5" t="s">
        <v>299</v>
      </c>
      <c r="F38" s="5" t="s">
        <v>304</v>
      </c>
      <c r="G38" s="5" t="s">
        <v>296</v>
      </c>
      <c r="H38" s="5" t="s">
        <v>299</v>
      </c>
    </row>
    <row r="39" spans="1:13">
      <c r="A39" s="1" t="s">
        <v>291</v>
      </c>
      <c r="B39" s="1">
        <v>5</v>
      </c>
      <c r="C39">
        <v>5</v>
      </c>
      <c r="D39" s="3">
        <v>5</v>
      </c>
      <c r="E39" s="2"/>
      <c r="F39" s="2">
        <v>5</v>
      </c>
      <c r="G39" s="3"/>
      <c r="H39" s="2"/>
      <c r="I39" s="2"/>
      <c r="J39" s="2"/>
      <c r="K39" s="2"/>
      <c r="L39" s="2"/>
      <c r="M39" s="2"/>
    </row>
    <row r="40" spans="1:13">
      <c r="A40" s="1" t="s">
        <v>461</v>
      </c>
      <c r="B40" s="1">
        <v>3</v>
      </c>
      <c r="C40">
        <v>3</v>
      </c>
      <c r="D40" s="3">
        <v>5</v>
      </c>
      <c r="E40" s="2"/>
      <c r="F40" s="2">
        <v>3</v>
      </c>
      <c r="G40" s="3"/>
      <c r="H40" s="2"/>
      <c r="I40" s="2"/>
      <c r="J40" s="2"/>
      <c r="K40" s="2"/>
      <c r="L40" s="2"/>
      <c r="M40" s="2"/>
    </row>
    <row r="41" spans="1:13">
      <c r="A41" s="1" t="s">
        <v>482</v>
      </c>
      <c r="B41" s="1">
        <v>16659</v>
      </c>
      <c r="C41">
        <v>19252</v>
      </c>
      <c r="D41" s="3">
        <v>37356</v>
      </c>
      <c r="E41" s="2"/>
      <c r="F41" s="2">
        <v>16659</v>
      </c>
      <c r="G41" s="3"/>
      <c r="H41" s="2"/>
      <c r="I41" s="2"/>
      <c r="J41" s="2"/>
      <c r="K41" s="2"/>
      <c r="L41" s="2"/>
      <c r="M41" s="2"/>
    </row>
    <row r="42" spans="1:13">
      <c r="A42" s="1" t="s">
        <v>483</v>
      </c>
      <c r="B42" s="1">
        <v>1816</v>
      </c>
      <c r="C42">
        <v>2229</v>
      </c>
      <c r="D42" s="3">
        <v>2401</v>
      </c>
      <c r="E42" s="2"/>
      <c r="F42" s="2">
        <v>1877</v>
      </c>
      <c r="G42" s="3"/>
      <c r="H42" s="2"/>
      <c r="I42" s="2"/>
      <c r="J42" s="2"/>
      <c r="K42" s="2"/>
      <c r="L42" s="2"/>
      <c r="M42" s="2"/>
    </row>
    <row r="43" spans="1:13">
      <c r="A43" s="1" t="s">
        <v>525</v>
      </c>
      <c r="B43" s="1">
        <v>843</v>
      </c>
      <c r="D43" s="3"/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462</v>
      </c>
      <c r="B45" s="1">
        <v>0.55747120183599996</v>
      </c>
      <c r="C45">
        <v>0.36403529024100001</v>
      </c>
      <c r="D45" s="3">
        <v>0.311596445404</v>
      </c>
      <c r="E45" s="2"/>
      <c r="F45" s="2">
        <v>0.56102639635999996</v>
      </c>
      <c r="G45" s="3"/>
      <c r="H45" s="2"/>
      <c r="I45" s="2"/>
      <c r="J45" s="2"/>
      <c r="K45" s="2"/>
      <c r="L45" s="2"/>
      <c r="M45" s="2"/>
    </row>
    <row r="46" spans="1:13">
      <c r="A46" s="1" t="s">
        <v>463</v>
      </c>
      <c r="B46" s="1">
        <v>0.56936034674500002</v>
      </c>
      <c r="C46">
        <v>0.53418588580299997</v>
      </c>
      <c r="D46" s="3">
        <v>0.37334212508999998</v>
      </c>
      <c r="E46" s="2"/>
      <c r="F46" s="2">
        <v>0.56557965266300003</v>
      </c>
      <c r="G46" s="3"/>
      <c r="H46" s="2"/>
      <c r="I46" s="2"/>
      <c r="J46" s="2"/>
      <c r="K46" s="2"/>
      <c r="L46" s="2"/>
      <c r="M46" s="2"/>
    </row>
    <row r="47" spans="1:13">
      <c r="A47" s="1" t="s">
        <v>464</v>
      </c>
      <c r="B47" s="1">
        <v>0.54634771790400005</v>
      </c>
      <c r="C47">
        <v>0.27610331008299999</v>
      </c>
      <c r="D47" s="3">
        <v>0.267404010021</v>
      </c>
      <c r="E47" s="2"/>
      <c r="F47" s="2">
        <v>0.55656463304299997</v>
      </c>
      <c r="G47" s="3"/>
      <c r="H47" s="2"/>
      <c r="I47" s="2"/>
      <c r="J47" s="2"/>
      <c r="K47" s="2"/>
      <c r="L47" s="2"/>
      <c r="M47" s="2"/>
    </row>
    <row r="48" spans="1:13">
      <c r="A48" s="1" t="s">
        <v>465</v>
      </c>
      <c r="B48" s="1">
        <v>4.4000000000000004</v>
      </c>
      <c r="C48">
        <v>1</v>
      </c>
      <c r="D48" s="3">
        <v>1</v>
      </c>
      <c r="E48" s="2"/>
      <c r="F48" s="2">
        <v>2</v>
      </c>
      <c r="G48" s="3"/>
      <c r="H48" s="2"/>
      <c r="I48" s="2"/>
      <c r="J48" s="2"/>
      <c r="K48" s="2"/>
      <c r="L48" s="2"/>
      <c r="M48" s="2"/>
    </row>
    <row r="49" spans="1:13">
      <c r="A49" s="1" t="s">
        <v>475</v>
      </c>
      <c r="B49" s="1">
        <v>0.558382880508</v>
      </c>
      <c r="C49">
        <v>0.40556372286999998</v>
      </c>
      <c r="D49" s="3">
        <v>0.314074636327</v>
      </c>
      <c r="E49" s="2"/>
      <c r="F49" s="2">
        <v>0.56433691725099999</v>
      </c>
      <c r="G49" s="3"/>
      <c r="H49" s="2"/>
      <c r="I49" s="2"/>
      <c r="J49" s="2"/>
      <c r="K49" s="2"/>
      <c r="L49" s="2"/>
      <c r="M49" s="2"/>
    </row>
    <row r="50" spans="1:13">
      <c r="A50" s="1" t="s">
        <v>476</v>
      </c>
      <c r="B50" s="1">
        <v>0.56936034674500002</v>
      </c>
      <c r="C50">
        <v>0.50018986494899997</v>
      </c>
      <c r="D50" s="3">
        <v>0.37334212508999998</v>
      </c>
      <c r="E50" s="2"/>
      <c r="F50" s="2">
        <v>0.56500988200299995</v>
      </c>
      <c r="G50" s="3"/>
      <c r="H50" s="2"/>
      <c r="I50" s="2"/>
      <c r="J50" s="2"/>
      <c r="K50" s="2"/>
      <c r="L50" s="2"/>
      <c r="M50" s="2"/>
    </row>
    <row r="51" spans="1:13">
      <c r="A51" s="1" t="s">
        <v>477</v>
      </c>
      <c r="B51" s="1">
        <v>0.54810592871800001</v>
      </c>
      <c r="C51">
        <v>0.34179689241299999</v>
      </c>
      <c r="D51" s="3">
        <v>0.27107365799799998</v>
      </c>
      <c r="E51" s="2"/>
      <c r="F51" s="2">
        <v>0.56369053583700002</v>
      </c>
      <c r="G51" s="3"/>
      <c r="H51" s="2"/>
      <c r="I51" s="2"/>
      <c r="J51" s="2"/>
      <c r="K51" s="2"/>
      <c r="L51" s="2"/>
      <c r="M51" s="2"/>
    </row>
    <row r="52" spans="1:13">
      <c r="A52" s="1" t="s">
        <v>478</v>
      </c>
      <c r="B52" s="1">
        <v>4.4000000000000004</v>
      </c>
      <c r="C52">
        <v>1.6</v>
      </c>
      <c r="D52" s="3">
        <v>1</v>
      </c>
      <c r="E52" s="2"/>
      <c r="F52" s="2">
        <v>2</v>
      </c>
      <c r="G52" s="3"/>
      <c r="H52" s="2"/>
      <c r="I52" s="2"/>
      <c r="J52" s="2"/>
      <c r="K52" s="2"/>
      <c r="L52" s="2"/>
      <c r="M52" s="2"/>
    </row>
    <row r="53" spans="1:13">
      <c r="A53" s="1" t="s">
        <v>466</v>
      </c>
      <c r="B53" s="1">
        <f>7260.89316607/(60*60)</f>
        <v>2.0169147683527777</v>
      </c>
      <c r="C53">
        <f>21890.6608701/(60*60)</f>
        <v>6.0807391305833338</v>
      </c>
      <c r="D53" s="3">
        <f>67577.7197659/(60*60)</f>
        <v>18.771588823861109</v>
      </c>
      <c r="E53" s="2"/>
      <c r="F53" s="2">
        <f>5441.92880583/(60*60)</f>
        <v>1.5116468905083333</v>
      </c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 s="4" customFormat="1">
      <c r="A56" s="4" t="s">
        <v>518</v>
      </c>
      <c r="B56" s="4" t="s">
        <v>519</v>
      </c>
      <c r="F56" s="4" t="s">
        <v>527</v>
      </c>
    </row>
    <row r="57" spans="1:13" s="5" customFormat="1">
      <c r="B57" s="5" t="s">
        <v>304</v>
      </c>
      <c r="C57" s="5" t="s">
        <v>296</v>
      </c>
      <c r="D57" s="5" t="s">
        <v>299</v>
      </c>
      <c r="F57" s="5" t="s">
        <v>304</v>
      </c>
      <c r="G57" s="5" t="s">
        <v>296</v>
      </c>
      <c r="H57" s="5" t="s">
        <v>299</v>
      </c>
    </row>
    <row r="58" spans="1:13">
      <c r="A58" s="1" t="s">
        <v>291</v>
      </c>
      <c r="B58" s="1">
        <v>5</v>
      </c>
      <c r="C58">
        <v>5</v>
      </c>
      <c r="D58" s="3">
        <v>5</v>
      </c>
      <c r="E58" s="2"/>
      <c r="F58" s="2">
        <v>5</v>
      </c>
      <c r="G58" s="3">
        <v>5</v>
      </c>
      <c r="H58" s="2">
        <v>5</v>
      </c>
      <c r="I58" s="2"/>
      <c r="J58" s="2"/>
      <c r="K58" s="2"/>
      <c r="L58" s="2"/>
      <c r="M58" s="2"/>
    </row>
    <row r="59" spans="1:13">
      <c r="A59" s="1" t="s">
        <v>461</v>
      </c>
      <c r="B59" s="1">
        <v>3</v>
      </c>
      <c r="C59">
        <v>3</v>
      </c>
      <c r="D59" s="3">
        <v>10</v>
      </c>
      <c r="E59" s="2"/>
      <c r="F59" s="2">
        <v>3</v>
      </c>
      <c r="G59" s="3">
        <v>5</v>
      </c>
      <c r="H59" s="2">
        <v>5</v>
      </c>
      <c r="I59" s="2"/>
      <c r="J59" s="2"/>
      <c r="K59" s="2"/>
      <c r="L59" s="2"/>
      <c r="M59" s="2"/>
    </row>
    <row r="60" spans="1:13">
      <c r="A60" s="1" t="s">
        <v>531</v>
      </c>
      <c r="B60" s="81">
        <v>1</v>
      </c>
      <c r="C60" s="81">
        <v>1</v>
      </c>
      <c r="D60" s="109">
        <v>1</v>
      </c>
      <c r="E60" s="2"/>
      <c r="F60" s="11">
        <v>1</v>
      </c>
      <c r="G60" s="109">
        <v>1</v>
      </c>
      <c r="H60" s="11">
        <v>1</v>
      </c>
      <c r="I60" s="2"/>
      <c r="J60" s="2"/>
      <c r="K60" s="2"/>
      <c r="L60" s="2"/>
      <c r="M60" s="2"/>
    </row>
    <row r="61" spans="1:13">
      <c r="A61" s="1" t="s">
        <v>532</v>
      </c>
      <c r="B61" s="81">
        <v>1</v>
      </c>
      <c r="C61" s="81">
        <v>1</v>
      </c>
      <c r="D61" s="109">
        <v>1</v>
      </c>
      <c r="E61" s="2"/>
      <c r="F61" s="11">
        <v>1</v>
      </c>
      <c r="G61" s="109">
        <v>1</v>
      </c>
      <c r="H61" s="11">
        <v>1</v>
      </c>
      <c r="I61" s="2"/>
      <c r="J61" s="2"/>
      <c r="K61" s="2"/>
      <c r="L61" s="2"/>
      <c r="M61" s="2"/>
    </row>
    <row r="62" spans="1:13">
      <c r="A62" s="1" t="s">
        <v>482</v>
      </c>
      <c r="B62" s="1">
        <v>62240</v>
      </c>
      <c r="D62" s="3">
        <v>157915</v>
      </c>
      <c r="E62" s="2"/>
      <c r="F62" s="2">
        <v>62240</v>
      </c>
      <c r="G62" s="3">
        <v>65918</v>
      </c>
      <c r="H62" s="2">
        <v>157915</v>
      </c>
      <c r="I62" s="2"/>
      <c r="J62" s="2"/>
      <c r="K62" s="2"/>
      <c r="L62" s="2"/>
      <c r="M62" s="2"/>
    </row>
    <row r="63" spans="1:13">
      <c r="A63" s="1" t="s">
        <v>483</v>
      </c>
      <c r="B63" s="1">
        <v>7308</v>
      </c>
      <c r="D63" s="3">
        <v>12907</v>
      </c>
      <c r="E63" s="2"/>
      <c r="F63" s="2"/>
      <c r="G63" s="3">
        <v>8277</v>
      </c>
      <c r="H63" s="2">
        <v>12815</v>
      </c>
      <c r="I63" s="2"/>
      <c r="J63" s="2"/>
      <c r="K63" s="2"/>
      <c r="L63" s="2"/>
      <c r="M63" s="2"/>
    </row>
    <row r="64" spans="1:13">
      <c r="A64" s="1" t="s">
        <v>525</v>
      </c>
      <c r="B64" s="1"/>
      <c r="D64" s="3">
        <v>7940</v>
      </c>
      <c r="E64" s="2"/>
      <c r="F64" s="2"/>
      <c r="G64" s="3">
        <v>919</v>
      </c>
      <c r="H64" s="2">
        <v>2184</v>
      </c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462</v>
      </c>
      <c r="B66" s="1">
        <v>0.64805276266599998</v>
      </c>
      <c r="C66">
        <v>0.37767025855899999</v>
      </c>
      <c r="D66" s="3">
        <v>0.31205954244849998</v>
      </c>
      <c r="E66" s="2"/>
      <c r="F66" s="2">
        <v>0.63573908025000003</v>
      </c>
      <c r="G66" s="3">
        <v>0.34992037744799998</v>
      </c>
      <c r="H66" s="2">
        <v>0.21206398451399999</v>
      </c>
      <c r="I66" s="2"/>
      <c r="J66" s="2"/>
      <c r="K66" s="2"/>
      <c r="L66" s="2"/>
      <c r="M66" s="2"/>
    </row>
    <row r="67" spans="1:13">
      <c r="A67" s="1" t="s">
        <v>463</v>
      </c>
      <c r="B67" s="1">
        <v>0.70243964447999996</v>
      </c>
      <c r="C67">
        <v>0.52676407527799995</v>
      </c>
      <c r="D67" s="3">
        <v>0.32338808960400001</v>
      </c>
      <c r="E67" s="2"/>
      <c r="F67" s="2">
        <v>0.76505994170900005</v>
      </c>
      <c r="G67" s="3">
        <v>0.58526797581000001</v>
      </c>
      <c r="H67" s="2">
        <v>0.473384271307</v>
      </c>
      <c r="I67" s="2"/>
      <c r="J67" s="2"/>
      <c r="K67" s="2"/>
      <c r="L67" s="2"/>
      <c r="M67" s="2"/>
    </row>
    <row r="68" spans="1:13">
      <c r="A68" s="1" t="s">
        <v>464</v>
      </c>
      <c r="B68" s="1">
        <v>0.60204252691399995</v>
      </c>
      <c r="C68">
        <v>0.294501958003</v>
      </c>
      <c r="D68" s="3">
        <v>0.30149791975599999</v>
      </c>
      <c r="E68" s="2"/>
      <c r="F68" s="2">
        <v>0.54398941004099999</v>
      </c>
      <c r="G68" s="3">
        <v>0.24959638262100001</v>
      </c>
      <c r="H68" s="2">
        <v>0.13665614137400001</v>
      </c>
      <c r="I68" s="2"/>
      <c r="J68" s="2"/>
      <c r="K68" s="2"/>
      <c r="L68" s="2"/>
      <c r="M68" s="2"/>
    </row>
    <row r="69" spans="1:13">
      <c r="A69" s="1" t="s">
        <v>465</v>
      </c>
      <c r="B69" s="1">
        <v>6.8</v>
      </c>
      <c r="C69">
        <v>1.2</v>
      </c>
      <c r="D69" s="3">
        <v>1.4</v>
      </c>
      <c r="E69" s="2"/>
      <c r="F69" s="2">
        <v>5.2</v>
      </c>
      <c r="G69" s="3">
        <v>1</v>
      </c>
      <c r="H69" s="2">
        <v>1</v>
      </c>
      <c r="I69" s="2"/>
      <c r="J69" s="2"/>
      <c r="K69" s="2"/>
      <c r="L69" s="2"/>
      <c r="M69" s="2"/>
    </row>
    <row r="70" spans="1:13">
      <c r="A70" s="1" t="s">
        <v>475</v>
      </c>
      <c r="B70" s="1">
        <v>0.64962673023600004</v>
      </c>
      <c r="C70">
        <v>0.40246566695699998</v>
      </c>
      <c r="D70" s="3">
        <v>0.31314877923099999</v>
      </c>
      <c r="E70" s="2"/>
      <c r="F70" s="2">
        <v>0.64303784106499995</v>
      </c>
      <c r="G70" s="3">
        <v>0.39633771103799997</v>
      </c>
      <c r="H70" s="2">
        <v>0.244086671753</v>
      </c>
      <c r="I70" s="2"/>
      <c r="J70" s="2"/>
      <c r="K70" s="2"/>
      <c r="L70" s="2"/>
      <c r="M70" s="2"/>
    </row>
    <row r="71" spans="1:13">
      <c r="A71" s="1" t="s">
        <v>476</v>
      </c>
      <c r="B71" s="1">
        <v>0.71565352077599997</v>
      </c>
      <c r="C71">
        <v>0.463761201638</v>
      </c>
      <c r="D71" s="3">
        <v>0.32338808960400001</v>
      </c>
      <c r="E71" s="2"/>
      <c r="F71" s="2">
        <v>0.76374796069399997</v>
      </c>
      <c r="G71" s="3">
        <v>0.58461875423300003</v>
      </c>
      <c r="H71" s="2">
        <v>0.47152976045700001</v>
      </c>
      <c r="I71" s="2"/>
      <c r="J71" s="2"/>
      <c r="K71" s="2"/>
      <c r="L71" s="2"/>
      <c r="M71" s="2"/>
    </row>
    <row r="72" spans="1:13">
      <c r="A72" s="1" t="s">
        <v>477</v>
      </c>
      <c r="B72" s="1">
        <v>0.59529483547299999</v>
      </c>
      <c r="C72">
        <v>0.35601713587</v>
      </c>
      <c r="D72" s="3">
        <v>0.30353818641499902</v>
      </c>
      <c r="E72" s="2"/>
      <c r="F72" s="2">
        <v>0.55544619074900003</v>
      </c>
      <c r="G72" s="3">
        <v>0.29984709613600002</v>
      </c>
      <c r="H72" s="2">
        <v>0.16469226863700001</v>
      </c>
      <c r="I72" s="2"/>
      <c r="J72" s="2"/>
      <c r="K72" s="2"/>
      <c r="L72" s="2"/>
      <c r="M72" s="2"/>
    </row>
    <row r="73" spans="1:13">
      <c r="A73" s="1" t="s">
        <v>478</v>
      </c>
      <c r="B73" s="1">
        <v>8.8000000000000007</v>
      </c>
      <c r="C73">
        <v>2.2000000000000002</v>
      </c>
      <c r="D73" s="3">
        <v>1.4</v>
      </c>
      <c r="E73" s="2"/>
      <c r="F73" s="2">
        <v>5.2</v>
      </c>
      <c r="G73" s="3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466</v>
      </c>
      <c r="B74" s="1">
        <f>15342.5640671/(60*60)</f>
        <v>4.2618233519722226</v>
      </c>
      <c r="C74">
        <f>39076.0317781/(60*60)</f>
        <v>10.854453271694444</v>
      </c>
      <c r="D74" s="3">
        <f>183519.357289/(60*60)</f>
        <v>50.977599246944443</v>
      </c>
      <c r="E74" s="2"/>
      <c r="F74" s="2">
        <f>8110.09684682/(60*60)</f>
        <v>2.2528046796722223</v>
      </c>
      <c r="G74" s="3">
        <f>12288.5697439/(60*60)</f>
        <v>3.4134915955277778</v>
      </c>
      <c r="H74" s="2">
        <f>57639.935349/(60*60)</f>
        <v>16.011093152499999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520</v>
      </c>
      <c r="C76" s="4" t="s">
        <v>519</v>
      </c>
      <c r="F76" s="4" t="s">
        <v>527</v>
      </c>
    </row>
    <row r="77" spans="1:13" s="5" customFormat="1">
      <c r="B77" s="5" t="s">
        <v>304</v>
      </c>
      <c r="C77" s="5" t="s">
        <v>296</v>
      </c>
      <c r="D77" s="5" t="s">
        <v>299</v>
      </c>
      <c r="F77" s="5" t="s">
        <v>304</v>
      </c>
      <c r="G77" s="5" t="s">
        <v>296</v>
      </c>
      <c r="H77" s="5" t="s">
        <v>299</v>
      </c>
    </row>
    <row r="78" spans="1:13">
      <c r="A78" s="1" t="s">
        <v>291</v>
      </c>
      <c r="B78" s="1">
        <v>5</v>
      </c>
      <c r="C78">
        <v>5</v>
      </c>
      <c r="D78" s="3">
        <v>5</v>
      </c>
      <c r="E78" s="2"/>
      <c r="F78" s="2">
        <v>5</v>
      </c>
      <c r="G78" s="3">
        <v>5</v>
      </c>
      <c r="H78" s="2"/>
      <c r="I78" s="2"/>
      <c r="J78" s="2"/>
      <c r="K78" s="2"/>
      <c r="L78" s="2"/>
      <c r="M78" s="2"/>
    </row>
    <row r="79" spans="1:13">
      <c r="A79" s="1" t="s">
        <v>461</v>
      </c>
      <c r="B79" s="1">
        <v>5</v>
      </c>
      <c r="C79">
        <v>3</v>
      </c>
      <c r="D79" s="3">
        <v>5</v>
      </c>
      <c r="E79" s="2"/>
      <c r="F79" s="2">
        <v>3</v>
      </c>
      <c r="G79" s="3">
        <v>5</v>
      </c>
      <c r="H79" s="2"/>
      <c r="I79" s="2"/>
      <c r="J79" s="2"/>
      <c r="K79" s="2"/>
      <c r="L79" s="2"/>
      <c r="M79" s="2"/>
    </row>
    <row r="80" spans="1:13">
      <c r="A80" s="1" t="s">
        <v>482</v>
      </c>
      <c r="B80" s="1">
        <v>4583</v>
      </c>
      <c r="C80">
        <v>4616</v>
      </c>
      <c r="D80" s="3">
        <v>8649</v>
      </c>
      <c r="E80" s="2"/>
      <c r="F80" s="2">
        <v>4583</v>
      </c>
      <c r="G80" s="3">
        <v>4616</v>
      </c>
      <c r="H80" s="2"/>
      <c r="I80" s="2"/>
      <c r="J80" s="2"/>
      <c r="K80" s="2"/>
      <c r="L80" s="2"/>
      <c r="M80" s="2"/>
    </row>
    <row r="81" spans="1:13">
      <c r="A81" s="1" t="s">
        <v>483</v>
      </c>
      <c r="B81" s="1">
        <v>636</v>
      </c>
      <c r="C81">
        <v>796</v>
      </c>
      <c r="D81" s="3">
        <v>1200</v>
      </c>
      <c r="E81" s="2"/>
      <c r="F81" s="2">
        <v>666</v>
      </c>
      <c r="G81" s="3">
        <v>784</v>
      </c>
      <c r="H81" s="2"/>
      <c r="I81" s="2"/>
      <c r="J81" s="2"/>
      <c r="K81" s="2"/>
      <c r="L81" s="2"/>
      <c r="M81" s="2"/>
    </row>
    <row r="82" spans="1:13">
      <c r="A82" s="1" t="s">
        <v>525</v>
      </c>
      <c r="B82" s="1"/>
      <c r="D82" s="3"/>
      <c r="E82" s="2"/>
      <c r="F82" s="2">
        <v>292</v>
      </c>
      <c r="G82" s="3">
        <v>329</v>
      </c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462</v>
      </c>
      <c r="B84" s="1">
        <v>0.64969930593000003</v>
      </c>
      <c r="C84">
        <v>0.37692168634200002</v>
      </c>
      <c r="D84" s="3">
        <v>0.33053819339099999</v>
      </c>
      <c r="E84" s="2"/>
      <c r="F84" s="2">
        <v>0.63624991107499995</v>
      </c>
      <c r="G84" s="3">
        <v>0.35143375196400001</v>
      </c>
      <c r="H84" s="2"/>
      <c r="I84" s="2"/>
      <c r="J84" s="2"/>
      <c r="K84" s="2"/>
      <c r="L84" s="2"/>
      <c r="M84" s="2"/>
    </row>
    <row r="85" spans="1:13">
      <c r="A85" s="1" t="s">
        <v>463</v>
      </c>
      <c r="B85" s="1">
        <v>0.70583675124599998</v>
      </c>
      <c r="C85">
        <v>0.54919246156299995</v>
      </c>
      <c r="D85" s="3">
        <v>0.34849253161900001</v>
      </c>
      <c r="E85" s="2"/>
      <c r="F85" s="2">
        <v>0.77570783283099998</v>
      </c>
      <c r="G85" s="3">
        <v>0.59342730963799994</v>
      </c>
      <c r="H85" s="2"/>
      <c r="I85" s="2"/>
      <c r="J85" s="2"/>
      <c r="K85" s="2"/>
      <c r="L85" s="2"/>
      <c r="M85" s="2"/>
    </row>
    <row r="86" spans="1:13">
      <c r="A86" s="1" t="s">
        <v>464</v>
      </c>
      <c r="B86" s="1">
        <v>0.602202921951</v>
      </c>
      <c r="C86">
        <v>0.28713442019000002</v>
      </c>
      <c r="D86" s="3">
        <v>0.31436486208100001</v>
      </c>
      <c r="E86" s="2"/>
      <c r="F86" s="2">
        <v>0.539526109546</v>
      </c>
      <c r="G86" s="3">
        <v>0.249700117247</v>
      </c>
      <c r="H86" s="2"/>
      <c r="I86" s="2"/>
      <c r="J86" s="2"/>
      <c r="K86" s="2"/>
      <c r="L86" s="2"/>
      <c r="M86" s="2"/>
    </row>
    <row r="87" spans="1:13">
      <c r="A87" s="1" t="s">
        <v>465</v>
      </c>
      <c r="B87" s="1">
        <v>12.2</v>
      </c>
      <c r="C87">
        <v>1.2</v>
      </c>
      <c r="D87" s="3">
        <v>1</v>
      </c>
      <c r="E87" s="2"/>
      <c r="F87" s="2">
        <v>8</v>
      </c>
      <c r="G87" s="3">
        <v>1</v>
      </c>
      <c r="H87" s="2"/>
      <c r="I87" s="2"/>
      <c r="J87" s="2"/>
      <c r="K87" s="2"/>
      <c r="L87" s="2"/>
      <c r="M87" s="2"/>
    </row>
    <row r="88" spans="1:13">
      <c r="A88" s="1" t="s">
        <v>475</v>
      </c>
      <c r="B88" s="1">
        <v>0.65499221150700004</v>
      </c>
      <c r="C88">
        <v>0.41682058483599999</v>
      </c>
      <c r="D88" s="3">
        <v>0.335492816059</v>
      </c>
      <c r="E88" s="2"/>
      <c r="F88" s="2">
        <v>0.64646374457599998</v>
      </c>
      <c r="G88" s="3">
        <v>0.41756144638300002</v>
      </c>
      <c r="H88" s="2"/>
      <c r="I88" s="2"/>
      <c r="J88" s="2"/>
      <c r="K88" s="2"/>
      <c r="L88" s="2"/>
      <c r="M88" s="2"/>
    </row>
    <row r="89" spans="1:13">
      <c r="A89" s="1" t="s">
        <v>476</v>
      </c>
      <c r="B89" s="1">
        <v>0.70853610610499995</v>
      </c>
      <c r="C89">
        <v>0.473330008887</v>
      </c>
      <c r="D89" s="3">
        <v>0.34849253161900001</v>
      </c>
      <c r="E89" s="2"/>
      <c r="F89" s="2">
        <v>0.77355004148100004</v>
      </c>
      <c r="G89" s="3">
        <v>0.59261286153799997</v>
      </c>
      <c r="H89" s="2"/>
      <c r="I89" s="2"/>
      <c r="J89" s="2"/>
      <c r="K89" s="2"/>
      <c r="L89" s="2"/>
      <c r="M89" s="2"/>
    </row>
    <row r="90" spans="1:13">
      <c r="A90" s="1" t="s">
        <v>477</v>
      </c>
      <c r="B90" s="1">
        <v>0.609533856767</v>
      </c>
      <c r="C90">
        <v>0.37308812155299997</v>
      </c>
      <c r="D90" s="3">
        <v>0.32345259782300001</v>
      </c>
      <c r="E90" s="2"/>
      <c r="F90" s="2">
        <v>0.55552420471499997</v>
      </c>
      <c r="G90" s="3">
        <v>0.32243423818799999</v>
      </c>
      <c r="H90" s="2"/>
      <c r="I90" s="2"/>
      <c r="J90" s="2"/>
      <c r="K90" s="2"/>
      <c r="L90" s="2"/>
      <c r="M90" s="2"/>
    </row>
    <row r="91" spans="1:13">
      <c r="A91" s="1" t="s">
        <v>478</v>
      </c>
      <c r="B91" s="1">
        <v>13</v>
      </c>
      <c r="C91">
        <v>1.8</v>
      </c>
      <c r="D91" s="3">
        <v>1</v>
      </c>
      <c r="E91" s="2"/>
      <c r="F91" s="2">
        <v>8</v>
      </c>
      <c r="G91" s="3">
        <v>1</v>
      </c>
      <c r="H91" s="2"/>
      <c r="I91" s="2"/>
      <c r="J91" s="2"/>
      <c r="K91" s="2"/>
      <c r="L91" s="2"/>
      <c r="M91" s="2"/>
    </row>
    <row r="92" spans="1:13">
      <c r="A92" s="1" t="s">
        <v>466</v>
      </c>
      <c r="B92" s="1">
        <f>2973.51055908/(60*60)</f>
        <v>0.82597515529999999</v>
      </c>
      <c r="C92">
        <f>3786.9177022/(60*60)</f>
        <v>1.0519215839444445</v>
      </c>
      <c r="D92" s="3">
        <f>17027.715533/(60*60)</f>
        <v>4.7299209813888883</v>
      </c>
      <c r="E92" s="2"/>
      <c r="F92" s="2">
        <f>2526.96068382/(60*60)</f>
        <v>0.70193352328333336</v>
      </c>
      <c r="G92" s="3">
        <f>3082.74151397/(60*60)</f>
        <v>0.85631708721388888</v>
      </c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s="4" customFormat="1">
      <c r="A96" s="4" t="s">
        <v>490</v>
      </c>
      <c r="C96" s="4" t="s">
        <v>219</v>
      </c>
      <c r="F96" s="4" t="s">
        <v>541</v>
      </c>
    </row>
    <row r="97" spans="1:13" s="5" customFormat="1">
      <c r="B97" s="5" t="s">
        <v>304</v>
      </c>
      <c r="C97" s="5" t="s">
        <v>296</v>
      </c>
      <c r="D97" s="5" t="s">
        <v>299</v>
      </c>
    </row>
    <row r="98" spans="1:13">
      <c r="A98" s="1" t="s">
        <v>461</v>
      </c>
      <c r="B98" s="26">
        <v>3</v>
      </c>
      <c r="C98" s="26">
        <v>3</v>
      </c>
      <c r="D98" s="26">
        <v>3</v>
      </c>
      <c r="E98" s="2"/>
      <c r="F98" s="2">
        <v>3</v>
      </c>
      <c r="G98" s="3"/>
      <c r="H98" s="2"/>
      <c r="I98" s="2"/>
      <c r="J98" s="2"/>
      <c r="K98" s="2"/>
      <c r="L98" s="2"/>
      <c r="M98" s="2"/>
    </row>
    <row r="99" spans="1:13" s="1" customFormat="1">
      <c r="A99" s="1" t="s">
        <v>472</v>
      </c>
      <c r="B99" s="79">
        <v>0.2</v>
      </c>
      <c r="C99" s="79">
        <v>0.2</v>
      </c>
      <c r="D99" s="79">
        <v>0.2</v>
      </c>
      <c r="E99" s="3"/>
      <c r="F99" s="109">
        <v>1</v>
      </c>
      <c r="G99" s="6"/>
      <c r="H99" s="3"/>
      <c r="I99" s="3"/>
      <c r="J99" s="3"/>
      <c r="K99" s="3"/>
      <c r="L99" s="3"/>
      <c r="M99" s="3"/>
    </row>
    <row r="100" spans="1:13" s="1" customFormat="1">
      <c r="A100" s="1" t="s">
        <v>473</v>
      </c>
      <c r="B100" s="80">
        <v>0.1</v>
      </c>
      <c r="C100" s="80">
        <v>0.1</v>
      </c>
      <c r="D100" s="80">
        <v>0.1</v>
      </c>
      <c r="E100" s="3"/>
      <c r="F100" s="109">
        <v>0.3</v>
      </c>
      <c r="G100" s="6"/>
      <c r="H100" s="3"/>
      <c r="I100" s="3"/>
      <c r="J100" s="3"/>
      <c r="K100" s="3"/>
      <c r="L100" s="3"/>
      <c r="M100" s="3"/>
    </row>
    <row r="101" spans="1:13">
      <c r="A101" s="1"/>
      <c r="B101" s="26"/>
      <c r="C101" s="26"/>
      <c r="D101" s="2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29</v>
      </c>
      <c r="B102" s="1">
        <v>0.54123569231599999</v>
      </c>
      <c r="C102" s="1">
        <v>0.332173751485</v>
      </c>
      <c r="D102" s="3">
        <v>0.28263653123400001</v>
      </c>
      <c r="E102" s="2"/>
      <c r="F102" s="2">
        <v>0.570401451946</v>
      </c>
      <c r="G102" s="3"/>
      <c r="H102" s="2"/>
      <c r="I102" s="2"/>
      <c r="J102" s="2"/>
      <c r="K102" s="2"/>
      <c r="L102" s="2"/>
      <c r="M102" s="2"/>
    </row>
    <row r="103" spans="1:13">
      <c r="A103" s="1" t="s">
        <v>467</v>
      </c>
      <c r="B103" s="1">
        <v>0.69026655235699996</v>
      </c>
      <c r="C103" s="1">
        <v>0.56665696099100005</v>
      </c>
      <c r="D103" s="3">
        <v>0.448743637054</v>
      </c>
      <c r="E103" s="2"/>
      <c r="F103" s="2">
        <v>0.54120101946700006</v>
      </c>
      <c r="G103" s="3"/>
      <c r="H103" s="2"/>
      <c r="I103" s="2"/>
      <c r="J103" s="2"/>
      <c r="K103" s="2"/>
      <c r="L103" s="2"/>
      <c r="M103" s="2"/>
    </row>
    <row r="104" spans="1:13">
      <c r="A104" s="1" t="s">
        <v>468</v>
      </c>
      <c r="B104" s="1">
        <v>0.44513052206300002</v>
      </c>
      <c r="C104" s="1">
        <v>0.234950855629</v>
      </c>
      <c r="D104" s="3">
        <v>0.20627989225099999</v>
      </c>
      <c r="E104" s="2"/>
      <c r="F104" s="2">
        <v>0.60293260426600004</v>
      </c>
      <c r="G104" s="3"/>
      <c r="H104" s="2"/>
      <c r="I104" s="2"/>
      <c r="J104" s="2"/>
      <c r="K104" s="2"/>
      <c r="L104" s="2"/>
      <c r="M104" s="2"/>
    </row>
    <row r="105" spans="1:13">
      <c r="A105" s="1" t="s">
        <v>469</v>
      </c>
      <c r="B105" s="1">
        <v>41</v>
      </c>
      <c r="C105" s="1">
        <v>1</v>
      </c>
      <c r="D105" s="3">
        <v>1</v>
      </c>
      <c r="E105" s="2"/>
      <c r="F105" s="2">
        <v>1</v>
      </c>
      <c r="G105" s="3"/>
      <c r="H105" s="2"/>
      <c r="I105" s="2"/>
      <c r="J105" s="2"/>
      <c r="K105" s="2"/>
      <c r="L105" s="2"/>
      <c r="M105" s="2"/>
    </row>
    <row r="106" spans="1:13">
      <c r="A106" s="1" t="s">
        <v>542</v>
      </c>
      <c r="B106" s="1"/>
      <c r="C106" s="1"/>
      <c r="D106" s="3"/>
      <c r="E106" s="2"/>
      <c r="F106" s="2">
        <v>0.57100743513800001</v>
      </c>
      <c r="G106" s="3"/>
      <c r="H106" s="2"/>
      <c r="I106" s="2"/>
      <c r="J106" s="2"/>
      <c r="K106" s="2"/>
      <c r="L106" s="2"/>
      <c r="M106" s="2"/>
    </row>
    <row r="107" spans="1:13">
      <c r="A107" s="1" t="s">
        <v>543</v>
      </c>
      <c r="B107" s="1"/>
      <c r="C107" s="1"/>
      <c r="D107" s="3"/>
      <c r="E107" s="2"/>
      <c r="F107" s="2">
        <v>0.54120101946700006</v>
      </c>
      <c r="G107" s="3"/>
      <c r="H107" s="2"/>
      <c r="I107" s="2"/>
      <c r="J107" s="2"/>
      <c r="K107" s="2"/>
      <c r="L107" s="2"/>
      <c r="M107" s="2"/>
    </row>
    <row r="108" spans="1:13">
      <c r="A108" s="1" t="s">
        <v>544</v>
      </c>
      <c r="B108" s="1"/>
      <c r="C108" s="1"/>
      <c r="D108" s="3"/>
      <c r="E108" s="2"/>
      <c r="F108" s="2">
        <v>0.60428835917599999</v>
      </c>
      <c r="G108" s="3"/>
      <c r="H108" s="2"/>
      <c r="I108" s="2"/>
      <c r="J108" s="2"/>
      <c r="K108" s="2"/>
      <c r="L108" s="2"/>
      <c r="M108" s="2"/>
    </row>
    <row r="109" spans="1:13">
      <c r="A109" s="1" t="s">
        <v>545</v>
      </c>
      <c r="B109" s="1"/>
      <c r="C109" s="1"/>
      <c r="D109" s="3"/>
      <c r="E109" s="2"/>
      <c r="F109" s="2">
        <v>1</v>
      </c>
      <c r="G109" s="3"/>
      <c r="H109" s="2"/>
      <c r="I109" s="2"/>
      <c r="J109" s="2"/>
      <c r="K109" s="2"/>
      <c r="L109" s="2"/>
      <c r="M109" s="2"/>
    </row>
    <row r="110" spans="1:13" s="1" customFormat="1">
      <c r="A110" s="1" t="s">
        <v>466</v>
      </c>
      <c r="B110" s="1">
        <f>19974.843426/(60*60)</f>
        <v>5.5485676183333332</v>
      </c>
      <c r="C110" s="1">
        <f>67321.9787359/(60*60)</f>
        <v>18.700549648861113</v>
      </c>
      <c r="D110" s="3">
        <f>327632.954097/(60*60)</f>
        <v>91.009153915833338</v>
      </c>
      <c r="E110" s="3"/>
      <c r="F110" s="3"/>
      <c r="G110" s="6"/>
      <c r="H110" s="3"/>
      <c r="I110" s="3"/>
      <c r="J110" s="3"/>
      <c r="K110" s="3"/>
      <c r="L110" s="3"/>
      <c r="M110" s="3"/>
    </row>
    <row r="111" spans="1:13" s="1" customFormat="1">
      <c r="D111" s="3"/>
      <c r="E111" s="3"/>
      <c r="F111" s="3"/>
      <c r="G111" s="6"/>
      <c r="H111" s="3"/>
      <c r="I111" s="3"/>
      <c r="J111" s="3"/>
      <c r="K111" s="3"/>
      <c r="L111" s="3"/>
      <c r="M111" s="3"/>
    </row>
    <row r="112" spans="1:13" s="1" customFormat="1">
      <c r="D112" s="3"/>
      <c r="E112" s="3"/>
      <c r="F112" s="3"/>
      <c r="G112" s="6"/>
      <c r="H112" s="3"/>
      <c r="I112" s="3"/>
      <c r="J112" s="3"/>
      <c r="K112" s="3"/>
      <c r="L112" s="3"/>
      <c r="M112" s="3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 s="4" customFormat="1">
      <c r="A114" s="4" t="s">
        <v>489</v>
      </c>
      <c r="C114" s="4" t="s">
        <v>219</v>
      </c>
    </row>
    <row r="115" spans="1:13" s="5" customFormat="1">
      <c r="B115" s="5" t="s">
        <v>304</v>
      </c>
      <c r="C115" s="5" t="s">
        <v>296</v>
      </c>
      <c r="D115" s="5" t="s">
        <v>299</v>
      </c>
    </row>
    <row r="116" spans="1:13">
      <c r="A116" s="1" t="s">
        <v>461</v>
      </c>
      <c r="B116" s="26">
        <v>3</v>
      </c>
      <c r="C116" s="26">
        <v>3</v>
      </c>
      <c r="D116" s="26">
        <v>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472</v>
      </c>
      <c r="B117" s="79">
        <v>0.2</v>
      </c>
      <c r="C117" s="79">
        <v>0.2</v>
      </c>
      <c r="D117" s="79">
        <v>0.2</v>
      </c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 t="s">
        <v>473</v>
      </c>
      <c r="B118" s="80">
        <v>0.1</v>
      </c>
      <c r="C118" s="80">
        <v>0.1</v>
      </c>
      <c r="D118" s="80">
        <v>0.1</v>
      </c>
      <c r="E118" s="2"/>
      <c r="F118" s="2"/>
      <c r="G118" s="3"/>
      <c r="H118" s="2"/>
      <c r="I118" s="2"/>
      <c r="J118" s="2"/>
      <c r="K118" s="2"/>
      <c r="L118" s="2"/>
      <c r="M118" s="2"/>
    </row>
    <row r="119" spans="1:13">
      <c r="A119" s="1"/>
      <c r="B119" s="1"/>
      <c r="D119" s="3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A120" s="1" t="s">
        <v>29</v>
      </c>
      <c r="B120" s="1">
        <v>0.58701127993400004</v>
      </c>
      <c r="C120" s="1">
        <v>0.37201945201999997</v>
      </c>
      <c r="D120" s="3">
        <v>0.303088379751</v>
      </c>
      <c r="E120" s="3"/>
      <c r="F120" s="3"/>
      <c r="G120" s="6"/>
      <c r="H120" s="3"/>
      <c r="I120" s="3"/>
      <c r="J120" s="3"/>
      <c r="K120" s="3"/>
      <c r="L120" s="3"/>
      <c r="M120" s="3"/>
    </row>
    <row r="121" spans="1:13">
      <c r="A121" s="1" t="s">
        <v>467</v>
      </c>
      <c r="B121" s="1">
        <v>0.63869553760599995</v>
      </c>
      <c r="C121" s="1">
        <v>0.51737629308599997</v>
      </c>
      <c r="D121" s="3">
        <v>0.32761940948000001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468</v>
      </c>
      <c r="B122" s="1">
        <v>0.54306555258800004</v>
      </c>
      <c r="C122" s="1">
        <v>0.29042465982600002</v>
      </c>
      <c r="D122" s="3">
        <v>0.28197504514600003</v>
      </c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469</v>
      </c>
      <c r="B123" s="1">
        <v>13</v>
      </c>
      <c r="C123" s="1">
        <v>1</v>
      </c>
      <c r="D123" s="3">
        <v>3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466</v>
      </c>
      <c r="B124" s="1">
        <f>48495.66765/(60*60)</f>
        <v>13.471018791666667</v>
      </c>
      <c r="C124" s="1">
        <f>55646.4552431/(60*60)</f>
        <v>15.457348678638889</v>
      </c>
      <c r="D124" s="3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461</v>
      </c>
      <c r="B126" s="1">
        <v>3</v>
      </c>
      <c r="C126">
        <v>3</v>
      </c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472</v>
      </c>
      <c r="B127" s="81">
        <v>0.2</v>
      </c>
      <c r="C127" s="81">
        <v>0.2</v>
      </c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473</v>
      </c>
      <c r="B128" s="81">
        <v>1</v>
      </c>
      <c r="C128" s="81">
        <v>1</v>
      </c>
      <c r="D128" s="2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D129" s="2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29</v>
      </c>
      <c r="B130" s="1">
        <v>0.58411354119000003</v>
      </c>
      <c r="C130">
        <v>0.37247357138499998</v>
      </c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 s="1" customFormat="1">
      <c r="A131" s="1" t="s">
        <v>467</v>
      </c>
      <c r="B131" s="1">
        <v>0.62570359615399995</v>
      </c>
      <c r="C131">
        <v>0.52278472510899998</v>
      </c>
      <c r="D131" s="3"/>
      <c r="E131" s="3"/>
      <c r="F131" s="3"/>
      <c r="G131" s="6"/>
      <c r="H131" s="3"/>
      <c r="I131" s="3"/>
      <c r="J131" s="3"/>
      <c r="K131" s="3"/>
      <c r="L131" s="3"/>
      <c r="M131" s="3"/>
    </row>
    <row r="132" spans="1:13">
      <c r="A132" s="1" t="s">
        <v>468</v>
      </c>
      <c r="B132" s="1">
        <v>0.54770780850800005</v>
      </c>
      <c r="C132">
        <v>0.28929532886800002</v>
      </c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469</v>
      </c>
      <c r="B133" s="1">
        <v>10</v>
      </c>
      <c r="C133">
        <v>1</v>
      </c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487</v>
      </c>
      <c r="B134" s="1">
        <v>0.58480186572199999</v>
      </c>
      <c r="C134">
        <v>0.40163892943099999</v>
      </c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486</v>
      </c>
      <c r="B135" s="1">
        <v>0.62570359615399995</v>
      </c>
      <c r="C135">
        <v>0.50742618513100002</v>
      </c>
      <c r="D135" s="3"/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485</v>
      </c>
      <c r="B136" s="1">
        <v>0.54891945177500001</v>
      </c>
      <c r="C136">
        <v>0.33235101547200002</v>
      </c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484</v>
      </c>
      <c r="B137" s="1">
        <v>10</v>
      </c>
      <c r="C137">
        <v>3</v>
      </c>
      <c r="D137" s="3"/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466</v>
      </c>
      <c r="B138" s="1">
        <f>62705.809418/(60*60)</f>
        <v>17.418280393888889</v>
      </c>
      <c r="C138">
        <f>86001.47382/(60*60)</f>
        <v>23.889298283333332</v>
      </c>
      <c r="D138" s="3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 t="s">
        <v>461</v>
      </c>
      <c r="B140" s="26">
        <v>3</v>
      </c>
      <c r="C140" s="26">
        <v>3</v>
      </c>
      <c r="D140" s="3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472</v>
      </c>
      <c r="B141" s="82">
        <v>0.5</v>
      </c>
      <c r="C141" s="82">
        <v>1</v>
      </c>
      <c r="D141" s="3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473</v>
      </c>
      <c r="B142" s="82">
        <v>1</v>
      </c>
      <c r="C142" s="82">
        <v>1</v>
      </c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482</v>
      </c>
      <c r="B143" s="85">
        <v>152574</v>
      </c>
      <c r="C143" s="85">
        <v>110922</v>
      </c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483</v>
      </c>
      <c r="B144" s="85">
        <v>15560</v>
      </c>
      <c r="C144" s="85">
        <v>82397</v>
      </c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29</v>
      </c>
      <c r="B146" s="1">
        <v>0.58328682582000002</v>
      </c>
      <c r="C146">
        <v>0.360502147976</v>
      </c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467</v>
      </c>
      <c r="B147" s="1">
        <v>0.632411026928</v>
      </c>
      <c r="C147">
        <v>0.48775433765199999</v>
      </c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468</v>
      </c>
      <c r="B148" s="1">
        <v>0.54124424583800002</v>
      </c>
      <c r="C148">
        <v>0.28590995151300003</v>
      </c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469</v>
      </c>
      <c r="B149" s="1">
        <v>17</v>
      </c>
      <c r="C149">
        <v>1</v>
      </c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487</v>
      </c>
      <c r="B150" s="1">
        <v>0.58355527655299999</v>
      </c>
      <c r="C150">
        <v>0.38865855884099998</v>
      </c>
      <c r="D150" s="3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486</v>
      </c>
      <c r="B151" s="1">
        <v>0.632411026928</v>
      </c>
      <c r="C151">
        <v>0.489216710251</v>
      </c>
    </row>
    <row r="152" spans="1:13">
      <c r="A152" s="1" t="s">
        <v>485</v>
      </c>
      <c r="B152" s="1">
        <v>0.54170672049400004</v>
      </c>
      <c r="C152">
        <v>0.32239126135599999</v>
      </c>
      <c r="D152" s="3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 t="s">
        <v>484</v>
      </c>
      <c r="B153" s="1">
        <v>17</v>
      </c>
      <c r="C153">
        <v>1</v>
      </c>
    </row>
    <row r="154" spans="1:13">
      <c r="A154" s="1" t="s">
        <v>466</v>
      </c>
      <c r="B154" s="1">
        <f>80494.262604/(60*60)</f>
        <v>22.359517390000001</v>
      </c>
      <c r="C154">
        <f>469755.182134/(60*60)</f>
        <v>130.48755059277778</v>
      </c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 t="s">
        <v>461</v>
      </c>
      <c r="B156" s="1">
        <v>3</v>
      </c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 t="s">
        <v>472</v>
      </c>
      <c r="B157" s="81">
        <v>1</v>
      </c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473</v>
      </c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482</v>
      </c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483</v>
      </c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</row>
    <row r="162" spans="1:13">
      <c r="A162" s="1" t="s">
        <v>29</v>
      </c>
      <c r="B162" s="1"/>
    </row>
    <row r="163" spans="1:13">
      <c r="A163" s="1" t="s">
        <v>467</v>
      </c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 t="s">
        <v>468</v>
      </c>
      <c r="B164" s="1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 t="s">
        <v>469</v>
      </c>
      <c r="B165" s="1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487</v>
      </c>
      <c r="B166" s="1"/>
    </row>
    <row r="167" spans="1:13">
      <c r="A167" s="1" t="s">
        <v>486</v>
      </c>
      <c r="B167" s="1"/>
    </row>
    <row r="168" spans="1:13">
      <c r="A168" s="1" t="s">
        <v>485</v>
      </c>
      <c r="B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484</v>
      </c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466</v>
      </c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 s="4" customFormat="1">
      <c r="A172" s="4" t="s">
        <v>492</v>
      </c>
      <c r="C172" s="4" t="s">
        <v>488</v>
      </c>
      <c r="D172" s="96"/>
      <c r="E172" s="96"/>
      <c r="F172" s="96" t="s">
        <v>527</v>
      </c>
      <c r="G172" s="96"/>
      <c r="H172" s="96"/>
      <c r="I172" s="96"/>
      <c r="J172" s="96"/>
      <c r="K172" s="96"/>
      <c r="L172" s="96"/>
      <c r="M172" s="96"/>
    </row>
    <row r="173" spans="1:13" s="100" customFormat="1">
      <c r="A173" s="5"/>
      <c r="B173" s="5" t="s">
        <v>304</v>
      </c>
      <c r="C173" s="5" t="s">
        <v>296</v>
      </c>
      <c r="D173" s="98" t="s">
        <v>299</v>
      </c>
      <c r="E173" s="99"/>
      <c r="F173" s="5" t="s">
        <v>304</v>
      </c>
      <c r="G173" s="5" t="s">
        <v>296</v>
      </c>
      <c r="H173" s="98" t="s">
        <v>299</v>
      </c>
      <c r="I173" s="99"/>
      <c r="J173" s="99"/>
      <c r="K173" s="99"/>
      <c r="L173" s="99"/>
      <c r="M173" s="99"/>
    </row>
    <row r="174" spans="1:13">
      <c r="A174" s="1" t="s">
        <v>461</v>
      </c>
      <c r="B174" s="1">
        <v>3</v>
      </c>
      <c r="C174">
        <v>5</v>
      </c>
      <c r="D174" s="3">
        <v>5</v>
      </c>
      <c r="E174" s="2"/>
      <c r="F174" s="2">
        <v>3</v>
      </c>
      <c r="G174" s="3">
        <v>3</v>
      </c>
      <c r="H174" s="2">
        <v>5</v>
      </c>
      <c r="I174" s="2"/>
      <c r="J174" s="2"/>
      <c r="K174" s="2"/>
      <c r="L174" s="2"/>
      <c r="M174" s="2"/>
    </row>
    <row r="175" spans="1:13">
      <c r="A175" s="1" t="s">
        <v>472</v>
      </c>
      <c r="B175" s="81">
        <v>1</v>
      </c>
      <c r="C175" s="10">
        <v>1</v>
      </c>
      <c r="D175" s="109">
        <v>0.2</v>
      </c>
      <c r="E175" s="2"/>
      <c r="F175" s="11">
        <v>1</v>
      </c>
      <c r="G175" s="109">
        <v>1</v>
      </c>
      <c r="H175" s="11">
        <v>0.5</v>
      </c>
      <c r="I175" s="2"/>
      <c r="J175" s="2"/>
      <c r="K175" s="2"/>
      <c r="L175" s="2"/>
      <c r="M175" s="2"/>
    </row>
    <row r="176" spans="1:13">
      <c r="A176" s="1" t="s">
        <v>473</v>
      </c>
      <c r="B176" s="81">
        <v>1</v>
      </c>
      <c r="C176" s="10">
        <v>1</v>
      </c>
      <c r="D176" s="109">
        <v>1</v>
      </c>
      <c r="E176" s="2"/>
      <c r="F176" s="11">
        <v>1</v>
      </c>
      <c r="G176" s="109">
        <v>1</v>
      </c>
      <c r="H176" s="11">
        <v>1</v>
      </c>
      <c r="I176" s="2"/>
      <c r="J176" s="2"/>
      <c r="K176" s="2"/>
      <c r="L176" s="2"/>
      <c r="M176" s="2"/>
    </row>
    <row r="177" spans="1:13">
      <c r="A177" s="1" t="s">
        <v>482</v>
      </c>
      <c r="B177" s="86">
        <v>13584</v>
      </c>
      <c r="C177">
        <v>31223</v>
      </c>
      <c r="D177" s="3">
        <v>19700</v>
      </c>
      <c r="E177" s="2"/>
      <c r="F177" s="2">
        <v>13584</v>
      </c>
      <c r="G177" s="3">
        <v>31223</v>
      </c>
      <c r="H177" s="2">
        <v>49250</v>
      </c>
      <c r="I177" s="2"/>
      <c r="J177" s="2"/>
      <c r="K177" s="2"/>
      <c r="L177" s="2"/>
      <c r="M177" s="2"/>
    </row>
    <row r="178" spans="1:13">
      <c r="A178" s="1" t="s">
        <v>483</v>
      </c>
      <c r="B178" s="86">
        <v>20823</v>
      </c>
      <c r="C178">
        <v>24064</v>
      </c>
      <c r="D178" s="3">
        <v>46694</v>
      </c>
      <c r="E178" s="2"/>
      <c r="F178" s="2">
        <v>20823</v>
      </c>
      <c r="G178" s="3">
        <v>24064</v>
      </c>
      <c r="H178" s="2">
        <v>46694</v>
      </c>
      <c r="I178" s="2"/>
      <c r="J178" s="2"/>
      <c r="K178" s="2"/>
      <c r="L178" s="2"/>
      <c r="M178" s="2"/>
    </row>
    <row r="179" spans="1:13">
      <c r="A179" s="1" t="s">
        <v>525</v>
      </c>
      <c r="B179" s="86"/>
      <c r="C179">
        <v>4858</v>
      </c>
      <c r="D179" s="3"/>
      <c r="E179" s="2"/>
      <c r="F179" s="2">
        <v>410</v>
      </c>
      <c r="G179" s="3">
        <v>629</v>
      </c>
      <c r="H179" s="2">
        <v>1185</v>
      </c>
      <c r="I179" s="2"/>
      <c r="J179" s="2"/>
      <c r="K179" s="2"/>
      <c r="L179" s="2"/>
      <c r="M179" s="2"/>
    </row>
    <row r="180" spans="1:13">
      <c r="A180" s="1"/>
      <c r="B180" s="1"/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29</v>
      </c>
      <c r="B181" s="1">
        <v>0.544435373768</v>
      </c>
      <c r="C181">
        <v>0.33058326203299998</v>
      </c>
      <c r="D181" s="3">
        <v>0.27648899426599999</v>
      </c>
      <c r="E181" s="2"/>
      <c r="F181" s="2">
        <v>0.55206751971199997</v>
      </c>
      <c r="G181" s="3">
        <v>0.27513703684800001</v>
      </c>
      <c r="H181" s="2">
        <v>3.5037999856700003E-2</v>
      </c>
      <c r="I181" s="2"/>
      <c r="J181" s="2"/>
      <c r="K181" s="2"/>
      <c r="L181" s="2"/>
      <c r="M181" s="2"/>
    </row>
    <row r="182" spans="1:13">
      <c r="A182" s="1" t="s">
        <v>467</v>
      </c>
      <c r="B182" s="1">
        <v>0.51530898957399995</v>
      </c>
      <c r="C182">
        <v>0.46690352498299997</v>
      </c>
      <c r="D182" s="3">
        <v>0.58535094510100005</v>
      </c>
      <c r="E182" s="2"/>
      <c r="F182" s="2">
        <v>0.570019669517</v>
      </c>
      <c r="G182" s="3">
        <v>0.59337554345700005</v>
      </c>
      <c r="H182" s="2">
        <v>0.16008180621699999</v>
      </c>
      <c r="I182" s="2"/>
      <c r="J182" s="2"/>
      <c r="K182" s="2"/>
      <c r="L182" s="2"/>
      <c r="M182" s="2"/>
    </row>
    <row r="183" spans="1:13">
      <c r="A183" s="1" t="s">
        <v>468</v>
      </c>
      <c r="B183" s="1">
        <v>0.57705158358200004</v>
      </c>
      <c r="C183">
        <v>0.25587600063400001</v>
      </c>
      <c r="D183" s="3">
        <v>0.18098944316099999</v>
      </c>
      <c r="E183" s="2"/>
      <c r="F183" s="2">
        <v>0.53521161184199995</v>
      </c>
      <c r="G183" s="3">
        <v>0.17908849556799999</v>
      </c>
      <c r="H183" s="2">
        <v>1.9671843061000002E-2</v>
      </c>
      <c r="I183" s="2"/>
      <c r="J183" s="2"/>
      <c r="K183" s="2"/>
      <c r="L183" s="2"/>
      <c r="M183" s="2"/>
    </row>
    <row r="184" spans="1:13">
      <c r="A184" s="1" t="s">
        <v>469</v>
      </c>
      <c r="B184" s="1">
        <v>1</v>
      </c>
      <c r="C184">
        <v>1</v>
      </c>
      <c r="D184" s="3">
        <v>1</v>
      </c>
      <c r="E184" s="2"/>
      <c r="F184" s="2">
        <v>1</v>
      </c>
      <c r="G184" s="3">
        <v>1</v>
      </c>
      <c r="H184" s="2">
        <v>1</v>
      </c>
      <c r="I184" s="2"/>
      <c r="J184" s="2"/>
      <c r="K184" s="2"/>
      <c r="L184" s="2"/>
      <c r="M184" s="2"/>
    </row>
    <row r="185" spans="1:13">
      <c r="A185" s="1" t="s">
        <v>509</v>
      </c>
      <c r="B185" s="1">
        <v>0.54520244163800002</v>
      </c>
      <c r="C185">
        <v>0.36584915146899999</v>
      </c>
      <c r="D185" s="3">
        <v>0.29245777091199998</v>
      </c>
      <c r="E185" s="2"/>
      <c r="F185" s="2">
        <v>0.55831624720999995</v>
      </c>
      <c r="G185" s="3">
        <v>0.32509258224299997</v>
      </c>
      <c r="H185" s="2">
        <v>4.6929596022299999E-2</v>
      </c>
      <c r="I185" s="2"/>
      <c r="J185" s="2"/>
      <c r="K185" s="2"/>
      <c r="L185" s="2"/>
      <c r="M185" s="2"/>
    </row>
    <row r="186" spans="1:13">
      <c r="A186" s="1" t="s">
        <v>510</v>
      </c>
      <c r="B186" s="1">
        <v>0.51530898957399995</v>
      </c>
      <c r="C186">
        <v>0.456920330215</v>
      </c>
      <c r="D186" s="3">
        <v>0.58535094510100005</v>
      </c>
      <c r="E186" s="2"/>
      <c r="F186" s="2">
        <v>0.56942978753200002</v>
      </c>
      <c r="G186" s="3">
        <v>0.59625797977899997</v>
      </c>
      <c r="H186" s="2">
        <v>0.15988548227999999</v>
      </c>
      <c r="I186" s="2"/>
      <c r="J186" s="2"/>
      <c r="K186" s="2"/>
      <c r="L186" s="2"/>
      <c r="M186" s="2"/>
    </row>
    <row r="187" spans="1:13">
      <c r="A187" s="1" t="s">
        <v>511</v>
      </c>
      <c r="B187" s="1">
        <v>0.57877776380000001</v>
      </c>
      <c r="C187">
        <v>0.30504836729099999</v>
      </c>
      <c r="D187" s="3">
        <v>0.194923517101</v>
      </c>
      <c r="E187" s="2"/>
      <c r="F187" s="2">
        <v>0.54762820752700003</v>
      </c>
      <c r="G187" s="3">
        <v>0.22346532431400001</v>
      </c>
      <c r="H187" s="2">
        <v>2.7500819005E-2</v>
      </c>
      <c r="I187" s="2"/>
      <c r="J187" s="2"/>
      <c r="K187" s="2"/>
      <c r="L187" s="2"/>
      <c r="M187" s="2"/>
    </row>
    <row r="188" spans="1:13">
      <c r="A188" s="1" t="s">
        <v>512</v>
      </c>
      <c r="B188" s="1">
        <v>1</v>
      </c>
      <c r="C188">
        <v>3</v>
      </c>
      <c r="D188" s="3">
        <v>1</v>
      </c>
      <c r="E188" s="2"/>
      <c r="F188" s="2">
        <v>1</v>
      </c>
      <c r="G188" s="3">
        <v>2</v>
      </c>
      <c r="H188" s="2">
        <v>1</v>
      </c>
      <c r="I188" s="2"/>
      <c r="J188" s="2"/>
      <c r="K188" s="2"/>
      <c r="L188" s="2"/>
      <c r="M188" s="2"/>
    </row>
    <row r="189" spans="1:13" s="12" customFormat="1">
      <c r="A189" s="12" t="s">
        <v>466</v>
      </c>
      <c r="B189" s="12">
        <f>75998.92347/(60*60)</f>
        <v>21.110812074999998</v>
      </c>
      <c r="C189" s="12">
        <f>224997.318769/(60*60)</f>
        <v>62.499255213611114</v>
      </c>
      <c r="D189" s="12">
        <f>190149.622466/(60*60)</f>
        <v>52.81933957388889</v>
      </c>
      <c r="F189" s="12">
        <f>9091.90804005/(60*60)</f>
        <v>2.5255300111250003</v>
      </c>
      <c r="G189" s="12">
        <f>34827.5274389/(60*60)</f>
        <v>9.6743131774722215</v>
      </c>
      <c r="H189" s="12">
        <f>112109.865358/(60*60)</f>
        <v>31.14162926611111</v>
      </c>
    </row>
    <row r="190" spans="1:13" s="12" customFormat="1">
      <c r="C190" s="25"/>
    </row>
    <row r="191" spans="1:13" s="12" customFormat="1">
      <c r="A191" s="25"/>
      <c r="B191" s="25"/>
      <c r="C191" s="25"/>
    </row>
    <row r="192" spans="1:13" s="4" customFormat="1">
      <c r="A192" s="4" t="s">
        <v>493</v>
      </c>
      <c r="C192" s="4" t="s">
        <v>488</v>
      </c>
      <c r="F192" s="96" t="s">
        <v>527</v>
      </c>
    </row>
    <row r="193" spans="1:13" s="100" customFormat="1">
      <c r="A193" s="5"/>
      <c r="B193" s="5" t="s">
        <v>304</v>
      </c>
      <c r="C193" s="5" t="s">
        <v>296</v>
      </c>
      <c r="D193" s="98" t="s">
        <v>299</v>
      </c>
      <c r="E193" s="99"/>
      <c r="F193" s="5" t="s">
        <v>304</v>
      </c>
      <c r="G193" s="5" t="s">
        <v>296</v>
      </c>
      <c r="H193" s="98" t="s">
        <v>299</v>
      </c>
      <c r="I193" s="99"/>
      <c r="J193" s="99"/>
      <c r="K193" s="99"/>
      <c r="L193" s="99"/>
      <c r="M193" s="99"/>
    </row>
    <row r="194" spans="1:13">
      <c r="A194" s="1" t="s">
        <v>461</v>
      </c>
      <c r="B194" s="1">
        <v>3</v>
      </c>
      <c r="C194">
        <v>3</v>
      </c>
      <c r="D194" s="3">
        <v>10</v>
      </c>
      <c r="E194" s="2"/>
      <c r="F194" s="2">
        <v>3</v>
      </c>
      <c r="G194" s="3">
        <v>3</v>
      </c>
      <c r="H194" s="2">
        <v>3</v>
      </c>
      <c r="I194" s="2"/>
      <c r="J194" s="2"/>
      <c r="K194" s="2"/>
      <c r="L194" s="2"/>
      <c r="M194" s="2"/>
    </row>
    <row r="195" spans="1:13">
      <c r="A195" s="1" t="s">
        <v>472</v>
      </c>
      <c r="B195" s="81">
        <v>0.2</v>
      </c>
      <c r="C195" s="10">
        <v>0.5</v>
      </c>
      <c r="D195" s="109">
        <v>0.2</v>
      </c>
      <c r="E195" s="2"/>
      <c r="F195" s="11">
        <v>1</v>
      </c>
      <c r="G195" s="109">
        <v>1</v>
      </c>
      <c r="H195" s="11">
        <v>0.5</v>
      </c>
      <c r="I195" s="2"/>
      <c r="J195" s="2"/>
      <c r="K195" s="2"/>
      <c r="L195" s="2"/>
      <c r="M195" s="2"/>
    </row>
    <row r="196" spans="1:13">
      <c r="A196" s="1" t="s">
        <v>473</v>
      </c>
      <c r="B196" s="81">
        <v>1</v>
      </c>
      <c r="C196" s="10">
        <v>1</v>
      </c>
      <c r="D196" s="109">
        <v>1</v>
      </c>
      <c r="E196" s="2"/>
      <c r="F196" s="11">
        <v>1</v>
      </c>
      <c r="G196" s="109">
        <v>1</v>
      </c>
      <c r="H196" s="11">
        <v>1</v>
      </c>
      <c r="I196" s="2"/>
      <c r="J196" s="2"/>
      <c r="K196" s="2"/>
      <c r="L196" s="2"/>
      <c r="M196" s="2"/>
    </row>
    <row r="197" spans="1:13">
      <c r="A197" s="1" t="s">
        <v>482</v>
      </c>
      <c r="B197" s="86">
        <v>61029</v>
      </c>
      <c r="C197">
        <v>110922</v>
      </c>
      <c r="D197" s="3">
        <v>131753</v>
      </c>
      <c r="E197" s="2"/>
      <c r="F197" s="2">
        <v>482297</v>
      </c>
      <c r="G197" s="3">
        <v>352665</v>
      </c>
      <c r="H197" s="2">
        <v>526529</v>
      </c>
      <c r="I197" s="2"/>
      <c r="J197" s="2"/>
      <c r="K197" s="2"/>
      <c r="L197" s="2"/>
      <c r="M197" s="2"/>
    </row>
    <row r="198" spans="1:13">
      <c r="A198" s="1" t="s">
        <v>483</v>
      </c>
      <c r="B198" s="86">
        <v>20823</v>
      </c>
      <c r="C198">
        <v>24064</v>
      </c>
      <c r="D198" s="3">
        <v>46694</v>
      </c>
      <c r="E198" s="2"/>
      <c r="F198" s="2">
        <v>20823</v>
      </c>
      <c r="G198" s="3">
        <v>24064</v>
      </c>
      <c r="H198" s="2">
        <v>46694</v>
      </c>
      <c r="I198" s="2"/>
      <c r="J198" s="2"/>
      <c r="K198" s="2"/>
      <c r="L198" s="2"/>
      <c r="M198" s="2"/>
    </row>
    <row r="199" spans="1:13">
      <c r="A199" s="1" t="s">
        <v>525</v>
      </c>
      <c r="B199" s="86"/>
      <c r="D199" s="3">
        <v>7008</v>
      </c>
      <c r="E199" s="2"/>
      <c r="F199" s="2">
        <v>444</v>
      </c>
      <c r="G199" s="3">
        <v>749</v>
      </c>
      <c r="H199" s="2">
        <v>1812</v>
      </c>
      <c r="I199" s="2"/>
      <c r="J199" s="2"/>
      <c r="K199" s="2"/>
      <c r="L199" s="2"/>
      <c r="M199" s="2"/>
    </row>
    <row r="200" spans="1:13">
      <c r="A200" s="1"/>
      <c r="B200" s="1"/>
      <c r="D200" s="3"/>
      <c r="E200" s="2"/>
      <c r="F200" s="2"/>
      <c r="G200" s="3"/>
      <c r="H200" s="2"/>
      <c r="I200" s="2"/>
      <c r="J200" s="2"/>
      <c r="K200" s="2"/>
      <c r="L200" s="2"/>
      <c r="M200" s="2"/>
    </row>
    <row r="201" spans="1:13">
      <c r="A201" s="1" t="s">
        <v>29</v>
      </c>
      <c r="B201" s="1">
        <v>0.57622570056800004</v>
      </c>
      <c r="C201" s="1">
        <v>0.34365936343100001</v>
      </c>
      <c r="D201" s="3">
        <v>0.29917800974699998</v>
      </c>
      <c r="E201" s="2"/>
      <c r="F201" s="2">
        <v>0.56539082063400004</v>
      </c>
      <c r="G201" s="3">
        <v>0.315856022136</v>
      </c>
      <c r="H201" s="2">
        <v>0.23097233601600001</v>
      </c>
      <c r="I201" s="2"/>
      <c r="J201" s="2"/>
      <c r="K201" s="2"/>
      <c r="L201" s="2"/>
      <c r="M201" s="2"/>
    </row>
    <row r="202" spans="1:13">
      <c r="A202" s="1" t="s">
        <v>467</v>
      </c>
      <c r="B202" s="1">
        <v>0.589396971115</v>
      </c>
      <c r="C202" s="1">
        <v>0.52669084960599999</v>
      </c>
      <c r="D202" s="3">
        <v>0.32954939875099998</v>
      </c>
      <c r="E202" s="2"/>
      <c r="F202" s="2">
        <v>0.59725853896299996</v>
      </c>
      <c r="G202" s="3">
        <v>0.40649828947599997</v>
      </c>
      <c r="H202" s="2">
        <v>0.26231347069900002</v>
      </c>
      <c r="I202" s="2"/>
      <c r="J202" s="2"/>
      <c r="K202" s="2"/>
      <c r="L202" s="2"/>
      <c r="M202" s="2"/>
    </row>
    <row r="203" spans="1:13">
      <c r="A203" s="1" t="s">
        <v>468</v>
      </c>
      <c r="B203" s="1">
        <v>0.56363023988299998</v>
      </c>
      <c r="C203" s="1">
        <v>0.25503247252599998</v>
      </c>
      <c r="D203" s="3">
        <v>0.27393231118099998</v>
      </c>
      <c r="E203" s="2"/>
      <c r="F203" s="2">
        <v>0.53675155274599995</v>
      </c>
      <c r="G203" s="3">
        <v>0.258266864288</v>
      </c>
      <c r="H203" s="2">
        <v>0.20632114731100001</v>
      </c>
      <c r="I203" s="2"/>
      <c r="J203" s="2"/>
      <c r="K203" s="2"/>
      <c r="L203" s="2"/>
      <c r="M203" s="2"/>
    </row>
    <row r="204" spans="1:13">
      <c r="A204" s="1" t="s">
        <v>469</v>
      </c>
      <c r="B204" s="1">
        <v>3</v>
      </c>
      <c r="C204" s="1">
        <v>2</v>
      </c>
      <c r="D204" s="3">
        <v>1</v>
      </c>
      <c r="F204" s="2">
        <v>5</v>
      </c>
      <c r="G204" s="3">
        <v>1</v>
      </c>
      <c r="H204" s="2">
        <v>1</v>
      </c>
    </row>
    <row r="205" spans="1:13" s="12" customFormat="1">
      <c r="A205" s="1" t="s">
        <v>509</v>
      </c>
      <c r="C205" s="1">
        <v>0.38357532447199999</v>
      </c>
      <c r="D205" s="12">
        <v>0.30138543316299998</v>
      </c>
      <c r="F205" s="12">
        <v>0.57083508647199999</v>
      </c>
      <c r="G205" s="12">
        <v>0.34283486704600002</v>
      </c>
      <c r="H205" s="12">
        <v>0.24590209516200001</v>
      </c>
    </row>
    <row r="206" spans="1:13" s="12" customFormat="1">
      <c r="A206" s="1" t="s">
        <v>510</v>
      </c>
      <c r="C206" s="1">
        <v>0.51365541473300003</v>
      </c>
      <c r="D206" s="12">
        <v>0.32954939875099998</v>
      </c>
      <c r="F206" s="12">
        <v>0.59669108244400004</v>
      </c>
      <c r="G206" s="12">
        <v>0.40546338021400002</v>
      </c>
      <c r="H206" s="12">
        <v>0.25659870620000003</v>
      </c>
    </row>
    <row r="207" spans="1:13" s="12" customFormat="1">
      <c r="A207" s="1" t="s">
        <v>511</v>
      </c>
      <c r="C207" s="1">
        <v>0.30606598648799999</v>
      </c>
      <c r="D207" s="12">
        <v>0.27765635336099997</v>
      </c>
      <c r="F207" s="12">
        <v>0.54712682374199995</v>
      </c>
      <c r="G207" s="12">
        <v>0.29696516007399998</v>
      </c>
      <c r="H207" s="12">
        <v>0.236061597048</v>
      </c>
    </row>
    <row r="208" spans="1:13" s="12" customFormat="1">
      <c r="A208" s="1" t="s">
        <v>512</v>
      </c>
      <c r="C208" s="1">
        <v>4</v>
      </c>
      <c r="D208" s="12">
        <v>1</v>
      </c>
      <c r="F208" s="12">
        <v>5</v>
      </c>
      <c r="G208" s="12">
        <v>1</v>
      </c>
      <c r="H208" s="12">
        <v>1</v>
      </c>
    </row>
    <row r="209" spans="1:8" s="12" customFormat="1">
      <c r="A209" s="12" t="s">
        <v>466</v>
      </c>
      <c r="B209" s="12">
        <f>59078.7621992/(60*60)</f>
        <v>16.410767277555554</v>
      </c>
      <c r="C209" s="12">
        <f>153526.70817/(60*60)</f>
        <v>42.646307825000001</v>
      </c>
      <c r="D209" s="12">
        <f>349362.91562/(60*60)</f>
        <v>97.045254338888881</v>
      </c>
      <c r="F209" s="12">
        <f>55922.479008/(60*60)</f>
        <v>15.534021946666668</v>
      </c>
      <c r="G209" s="12">
        <f>60103.0951519/(60*60)</f>
        <v>16.69530420886111</v>
      </c>
      <c r="H209" s="12">
        <f>200646.565432/(60*60)</f>
        <v>55.735157064444444</v>
      </c>
    </row>
    <row r="210" spans="1:8" s="12" customFormat="1"/>
    <row r="211" spans="1:8" s="12" customFormat="1">
      <c r="A211" s="1" t="s">
        <v>461</v>
      </c>
      <c r="B211" s="12">
        <v>3</v>
      </c>
      <c r="C211" s="12">
        <v>3</v>
      </c>
    </row>
    <row r="212" spans="1:8" s="12" customFormat="1">
      <c r="A212" s="1" t="s">
        <v>472</v>
      </c>
      <c r="B212" s="107">
        <v>1</v>
      </c>
      <c r="C212" s="107">
        <v>1</v>
      </c>
    </row>
    <row r="213" spans="1:8" s="12" customFormat="1">
      <c r="A213" s="1" t="s">
        <v>473</v>
      </c>
      <c r="B213" s="107">
        <v>1</v>
      </c>
      <c r="C213" s="107">
        <v>1</v>
      </c>
    </row>
    <row r="214" spans="1:8" s="12" customFormat="1">
      <c r="A214" s="1" t="s">
        <v>482</v>
      </c>
      <c r="B214" s="12">
        <v>305148</v>
      </c>
      <c r="C214" s="12">
        <v>221845</v>
      </c>
    </row>
    <row r="215" spans="1:8" s="12" customFormat="1">
      <c r="A215" s="1" t="s">
        <v>483</v>
      </c>
      <c r="B215" s="12">
        <v>20823</v>
      </c>
      <c r="C215" s="12">
        <v>24064</v>
      </c>
    </row>
    <row r="216" spans="1:8" s="12" customFormat="1">
      <c r="A216" s="1"/>
    </row>
    <row r="217" spans="1:8" s="12" customFormat="1">
      <c r="A217" s="1" t="s">
        <v>29</v>
      </c>
      <c r="B217" s="12">
        <v>0.56615836214600002</v>
      </c>
      <c r="C217" s="12">
        <v>0.36469801495562099</v>
      </c>
    </row>
    <row r="218" spans="1:8" s="12" customFormat="1">
      <c r="A218" s="1" t="s">
        <v>467</v>
      </c>
      <c r="B218" s="12">
        <v>0.57224914217900003</v>
      </c>
      <c r="C218" s="12">
        <v>0.48342461575064599</v>
      </c>
    </row>
    <row r="219" spans="1:8" s="12" customFormat="1">
      <c r="A219" s="1" t="s">
        <v>468</v>
      </c>
      <c r="B219" s="12">
        <v>0.56019587206800003</v>
      </c>
      <c r="C219" s="12">
        <v>0.29279023756912498</v>
      </c>
    </row>
    <row r="220" spans="1:8" s="12" customFormat="1">
      <c r="A220" s="1" t="s">
        <v>469</v>
      </c>
      <c r="B220" s="12">
        <v>9</v>
      </c>
      <c r="C220" s="12">
        <v>3</v>
      </c>
    </row>
    <row r="221" spans="1:8" s="12" customFormat="1">
      <c r="A221" s="1" t="s">
        <v>509</v>
      </c>
      <c r="B221" s="12">
        <v>0.56618173750900003</v>
      </c>
      <c r="C221" s="12">
        <v>0.38849284401799999</v>
      </c>
    </row>
    <row r="222" spans="1:8" s="12" customFormat="1">
      <c r="A222" s="1" t="s">
        <v>510</v>
      </c>
      <c r="B222" s="12">
        <v>0.57224914217900003</v>
      </c>
      <c r="C222" s="12">
        <v>0.45432970324100003</v>
      </c>
    </row>
    <row r="223" spans="1:8" s="12" customFormat="1">
      <c r="A223" s="1" t="s">
        <v>511</v>
      </c>
      <c r="B223" s="12">
        <v>0.56024164512200003</v>
      </c>
      <c r="C223" s="12">
        <v>0.33932176973799999</v>
      </c>
    </row>
    <row r="224" spans="1:8" s="12" customFormat="1">
      <c r="A224" s="1" t="s">
        <v>512</v>
      </c>
      <c r="B224" s="12">
        <v>9</v>
      </c>
      <c r="C224" s="12">
        <v>7</v>
      </c>
    </row>
    <row r="225" spans="1:13" s="12" customFormat="1">
      <c r="A225" s="12" t="s">
        <v>474</v>
      </c>
      <c r="B225" s="12">
        <v>1</v>
      </c>
      <c r="C225" s="12">
        <v>1</v>
      </c>
    </row>
    <row r="226" spans="1:13" s="12" customFormat="1">
      <c r="A226" s="12" t="s">
        <v>466</v>
      </c>
      <c r="B226" s="12">
        <f>113330.489251/(60*60)</f>
        <v>31.480691458611112</v>
      </c>
    </row>
    <row r="227" spans="1:13" s="12" customFormat="1"/>
    <row r="228" spans="1:13" s="12" customFormat="1"/>
    <row r="229" spans="1:13" s="12" customFormat="1">
      <c r="C229" s="25"/>
    </row>
    <row r="230" spans="1:13">
      <c r="A230" s="1"/>
      <c r="B230" s="1"/>
      <c r="D230" s="3"/>
      <c r="E230" s="2"/>
      <c r="F230" s="2"/>
      <c r="G230" s="3"/>
      <c r="H230" s="2"/>
      <c r="I230" s="2"/>
      <c r="J230" s="2"/>
      <c r="K230" s="2"/>
      <c r="L230" s="2"/>
      <c r="M230" s="2"/>
    </row>
    <row r="231" spans="1:13" s="35" customFormat="1">
      <c r="A231" s="4" t="s">
        <v>470</v>
      </c>
      <c r="B231" s="4"/>
      <c r="C231" s="4"/>
      <c r="D231" s="96"/>
      <c r="E231" s="97"/>
      <c r="F231" s="96"/>
      <c r="G231" s="4"/>
      <c r="H231" s="4"/>
      <c r="I231" s="97"/>
      <c r="J231" s="97"/>
      <c r="K231" s="97"/>
      <c r="L231" s="97"/>
      <c r="M231" s="97"/>
    </row>
    <row r="232" spans="1:13" s="100" customFormat="1">
      <c r="A232" s="5"/>
      <c r="B232" s="5" t="s">
        <v>304</v>
      </c>
      <c r="C232" s="5" t="s">
        <v>296</v>
      </c>
      <c r="D232" s="98" t="s">
        <v>299</v>
      </c>
      <c r="E232" s="99"/>
      <c r="F232" s="5"/>
      <c r="G232" s="5"/>
      <c r="H232" s="98"/>
      <c r="I232" s="99"/>
      <c r="J232" s="99"/>
      <c r="K232" s="99"/>
      <c r="L232" s="99"/>
      <c r="M232" s="99"/>
    </row>
    <row r="233" spans="1:13">
      <c r="A233" s="1" t="s">
        <v>291</v>
      </c>
      <c r="B233" s="26">
        <v>10</v>
      </c>
      <c r="C233" s="26">
        <v>10</v>
      </c>
      <c r="D233" s="26">
        <v>10</v>
      </c>
      <c r="E233" s="2"/>
      <c r="F233" s="2"/>
      <c r="G233" s="3"/>
      <c r="H233" s="2"/>
      <c r="I233" s="2"/>
      <c r="J233" s="2"/>
      <c r="K233" s="2"/>
      <c r="L233" s="2"/>
      <c r="M233" s="2"/>
    </row>
    <row r="234" spans="1:13">
      <c r="A234" s="1" t="s">
        <v>461</v>
      </c>
      <c r="B234" s="26">
        <v>3</v>
      </c>
      <c r="C234" s="26">
        <v>3</v>
      </c>
      <c r="D234" s="26">
        <v>10</v>
      </c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472</v>
      </c>
      <c r="B235" s="82">
        <v>1</v>
      </c>
      <c r="C235" s="82">
        <v>0.2</v>
      </c>
      <c r="D235" s="82">
        <v>0.5</v>
      </c>
      <c r="E235" s="2"/>
      <c r="F235" s="2"/>
      <c r="G235" s="109"/>
      <c r="H235" s="2"/>
      <c r="I235" s="2"/>
      <c r="J235" s="2"/>
      <c r="K235" s="2"/>
      <c r="L235" s="2"/>
      <c r="M235" s="2"/>
    </row>
    <row r="236" spans="1:13">
      <c r="A236" s="1" t="s">
        <v>473</v>
      </c>
      <c r="B236" s="82">
        <v>1</v>
      </c>
      <c r="C236" s="82">
        <v>1</v>
      </c>
      <c r="D236" s="82">
        <v>0.2</v>
      </c>
      <c r="E236" s="2"/>
      <c r="F236" s="2"/>
      <c r="G236" s="109"/>
      <c r="H236" s="2"/>
      <c r="I236" s="2"/>
      <c r="J236" s="2"/>
      <c r="K236" s="2"/>
      <c r="L236" s="2"/>
      <c r="M236" s="2"/>
    </row>
    <row r="237" spans="1:13">
      <c r="A237" s="1"/>
      <c r="B237" s="1"/>
      <c r="C237" s="1"/>
      <c r="D237" s="3"/>
      <c r="E237" s="2"/>
      <c r="F237" s="2"/>
      <c r="G237" s="3"/>
      <c r="H237" s="2"/>
      <c r="I237" s="2"/>
      <c r="J237" s="2"/>
      <c r="K237" s="2"/>
      <c r="L237" s="2"/>
      <c r="M237" s="2"/>
    </row>
    <row r="238" spans="1:13">
      <c r="A238" s="1" t="s">
        <v>462</v>
      </c>
      <c r="B238" s="1">
        <v>0.56444653526800004</v>
      </c>
      <c r="C238">
        <v>0.37142344429500002</v>
      </c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>
      <c r="A239" s="1" t="s">
        <v>463</v>
      </c>
      <c r="B239" s="1">
        <v>0.60010196679500005</v>
      </c>
      <c r="C239">
        <v>0.57106867546499995</v>
      </c>
      <c r="D239" s="3"/>
      <c r="E239" s="2"/>
      <c r="F239" s="2"/>
      <c r="G239" s="3"/>
      <c r="H239" s="2"/>
      <c r="I239" s="2"/>
      <c r="J239" s="2"/>
      <c r="K239" s="2"/>
      <c r="L239" s="2"/>
      <c r="M239" s="2"/>
    </row>
    <row r="240" spans="1:13">
      <c r="A240" s="1" t="s">
        <v>464</v>
      </c>
      <c r="B240" s="1">
        <v>0.53306287161900001</v>
      </c>
      <c r="C240">
        <v>0.27521142308699997</v>
      </c>
      <c r="D240" s="3"/>
      <c r="E240" s="2"/>
      <c r="F240" s="2"/>
      <c r="G240" s="3"/>
      <c r="H240" s="2"/>
      <c r="I240" s="2"/>
      <c r="J240" s="2"/>
      <c r="K240" s="2"/>
      <c r="L240" s="2"/>
      <c r="M240" s="2"/>
    </row>
    <row r="241" spans="1:13">
      <c r="A241" s="1" t="s">
        <v>465</v>
      </c>
      <c r="B241" s="1">
        <v>14.2</v>
      </c>
      <c r="C241">
        <v>1</v>
      </c>
      <c r="D241" s="3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 t="s">
        <v>514</v>
      </c>
      <c r="B242" s="1">
        <v>0.56446533663099996</v>
      </c>
      <c r="C242">
        <v>0.40468879936800001</v>
      </c>
      <c r="D242" s="3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 t="s">
        <v>515</v>
      </c>
      <c r="B243" s="1">
        <v>0.60010196679500005</v>
      </c>
      <c r="C243">
        <v>0.49009585211200002</v>
      </c>
      <c r="D243" s="3"/>
      <c r="E243" s="2"/>
      <c r="F243" s="2"/>
      <c r="G243" s="3"/>
      <c r="H243" s="2"/>
      <c r="I243" s="2"/>
      <c r="J243" s="2"/>
      <c r="K243" s="2"/>
      <c r="L243" s="2"/>
      <c r="M243" s="2"/>
    </row>
    <row r="244" spans="1:13">
      <c r="A244" s="1" t="s">
        <v>516</v>
      </c>
      <c r="B244" s="1">
        <v>0.53309637348899996</v>
      </c>
      <c r="C244">
        <v>0.34463209886399998</v>
      </c>
      <c r="D244" s="3"/>
      <c r="E244" s="2"/>
      <c r="F244" s="2"/>
      <c r="G244" s="3"/>
      <c r="H244" s="2"/>
      <c r="I244" s="2"/>
      <c r="J244" s="2"/>
      <c r="K244" s="2"/>
      <c r="L244" s="2"/>
      <c r="M244" s="2"/>
    </row>
    <row r="245" spans="1:13">
      <c r="A245" s="1" t="s">
        <v>517</v>
      </c>
      <c r="B245" s="1">
        <v>14.2</v>
      </c>
      <c r="C245">
        <v>1</v>
      </c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 s="12" customFormat="1">
      <c r="A246" s="1" t="s">
        <v>466</v>
      </c>
      <c r="B246" s="1">
        <f>61101.6695879/(60*60)</f>
        <v>16.972685996638891</v>
      </c>
      <c r="C246" s="25">
        <f>467806.127903/(60*60)</f>
        <v>129.94614663972223</v>
      </c>
    </row>
    <row r="247" spans="1:13" s="12" customFormat="1">
      <c r="C247" s="25"/>
    </row>
    <row r="248" spans="1:13">
      <c r="A248" s="1"/>
      <c r="B248" s="1"/>
      <c r="D248" s="1"/>
      <c r="E248" s="2"/>
      <c r="F248" s="2"/>
      <c r="G248" s="1"/>
      <c r="H248" s="2"/>
      <c r="I248" s="2"/>
      <c r="J248" s="2"/>
      <c r="K248" s="2"/>
      <c r="L248" s="2"/>
      <c r="M248" s="2"/>
    </row>
    <row r="249" spans="1:13" s="35" customFormat="1">
      <c r="A249" s="4" t="s">
        <v>471</v>
      </c>
      <c r="B249" s="4"/>
      <c r="C249" s="4"/>
      <c r="D249" s="4"/>
      <c r="E249" s="97"/>
      <c r="F249" s="97"/>
      <c r="G249" s="4"/>
      <c r="H249" s="97"/>
      <c r="I249" s="97"/>
      <c r="J249" s="97"/>
      <c r="K249" s="97"/>
      <c r="L249" s="97"/>
      <c r="M249" s="97"/>
    </row>
    <row r="250" spans="1:13" s="100" customFormat="1">
      <c r="A250" s="5"/>
      <c r="B250" s="5" t="s">
        <v>304</v>
      </c>
      <c r="C250" s="5" t="s">
        <v>296</v>
      </c>
      <c r="D250" s="5" t="s">
        <v>299</v>
      </c>
      <c r="E250" s="99"/>
      <c r="F250" s="99"/>
      <c r="G250" s="5"/>
      <c r="H250" s="99"/>
      <c r="I250" s="99"/>
      <c r="J250" s="99"/>
      <c r="K250" s="99"/>
      <c r="L250" s="99"/>
      <c r="M250" s="99"/>
    </row>
    <row r="251" spans="1:13">
      <c r="A251" s="1" t="s">
        <v>291</v>
      </c>
      <c r="B251" s="26">
        <v>10</v>
      </c>
      <c r="C251" s="26">
        <v>5</v>
      </c>
      <c r="D251" s="1">
        <v>10</v>
      </c>
      <c r="E251" s="2"/>
      <c r="F251" s="2"/>
      <c r="G251" s="1"/>
      <c r="H251" s="2"/>
      <c r="I251" s="2"/>
      <c r="J251" s="2"/>
      <c r="K251" s="2"/>
      <c r="L251" s="2"/>
      <c r="M251" s="2"/>
    </row>
    <row r="252" spans="1:13">
      <c r="A252" s="1" t="s">
        <v>461</v>
      </c>
      <c r="B252" s="26">
        <v>3</v>
      </c>
      <c r="C252" s="26">
        <v>5</v>
      </c>
      <c r="D252" s="1">
        <v>3</v>
      </c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 t="s">
        <v>472</v>
      </c>
      <c r="B253" s="82">
        <v>1</v>
      </c>
      <c r="C253" s="82">
        <v>1</v>
      </c>
      <c r="D253" s="81">
        <v>0.2</v>
      </c>
      <c r="E253" s="2"/>
      <c r="F253" s="2"/>
      <c r="G253" s="1"/>
      <c r="H253" s="2"/>
      <c r="I253" s="2"/>
      <c r="J253" s="2"/>
      <c r="K253" s="2"/>
      <c r="L253" s="2"/>
      <c r="M253" s="2"/>
    </row>
    <row r="254" spans="1:13">
      <c r="A254" s="1" t="s">
        <v>473</v>
      </c>
      <c r="B254" s="82">
        <v>1</v>
      </c>
      <c r="C254" s="82">
        <v>1</v>
      </c>
      <c r="D254" s="81">
        <v>0.1</v>
      </c>
      <c r="E254" s="2"/>
      <c r="F254" s="2"/>
      <c r="G254" s="1"/>
      <c r="H254" s="2"/>
      <c r="I254" s="2"/>
      <c r="J254" s="2"/>
      <c r="K254" s="2"/>
      <c r="L254" s="2"/>
      <c r="M254" s="2"/>
    </row>
    <row r="255" spans="1:13">
      <c r="A255" s="1" t="s">
        <v>482</v>
      </c>
      <c r="B255" s="85">
        <v>651535</v>
      </c>
      <c r="C255" s="26">
        <v>102365</v>
      </c>
      <c r="D255" s="81"/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483</v>
      </c>
      <c r="B256" s="85">
        <v>4160</v>
      </c>
      <c r="C256" s="26">
        <v>40358</v>
      </c>
      <c r="D256" s="8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525</v>
      </c>
      <c r="B257" s="85">
        <v>2622</v>
      </c>
      <c r="C257" s="26">
        <v>3457</v>
      </c>
      <c r="D257" s="81"/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/>
      <c r="B258" s="1"/>
      <c r="C258" s="1"/>
      <c r="D258" s="1"/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 t="s">
        <v>462</v>
      </c>
      <c r="B259" s="1">
        <v>0.55623386209699999</v>
      </c>
      <c r="C259">
        <v>0.371000410424</v>
      </c>
      <c r="D259" s="1">
        <v>0.296636620016</v>
      </c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 t="s">
        <v>463</v>
      </c>
      <c r="B260" s="1">
        <v>0.57671216554399996</v>
      </c>
      <c r="C260">
        <v>0.49649649633699999</v>
      </c>
      <c r="D260" s="1">
        <v>0.32957350139499902</v>
      </c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 t="s">
        <v>464</v>
      </c>
      <c r="B261" s="1">
        <v>0.53855916990599995</v>
      </c>
      <c r="C261">
        <v>0.29614735501299999</v>
      </c>
      <c r="D261" s="1">
        <v>0.26968855537000003</v>
      </c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 t="s">
        <v>465</v>
      </c>
      <c r="B262" s="1">
        <v>21.8</v>
      </c>
      <c r="C262">
        <v>1</v>
      </c>
      <c r="D262" s="1">
        <v>3</v>
      </c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 t="s">
        <v>514</v>
      </c>
      <c r="B263" s="1">
        <v>0.55626305104600005</v>
      </c>
      <c r="C263">
        <v>0.397483802685</v>
      </c>
      <c r="D263" s="1">
        <v>0.30136508638350001</v>
      </c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515</v>
      </c>
      <c r="B264" s="1">
        <v>0.57671216554399996</v>
      </c>
      <c r="C264">
        <v>0.48426569256500002</v>
      </c>
      <c r="D264" s="1">
        <v>0.32957350139499902</v>
      </c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 t="s">
        <v>516</v>
      </c>
      <c r="B265" s="1">
        <v>0.53861204272300001</v>
      </c>
      <c r="C265">
        <v>0.33722315136100001</v>
      </c>
      <c r="D265" s="1">
        <v>0.27760804910949999</v>
      </c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 t="s">
        <v>517</v>
      </c>
      <c r="B266" s="1">
        <v>21.8</v>
      </c>
      <c r="C266">
        <v>2.8</v>
      </c>
      <c r="D266" s="1">
        <v>3</v>
      </c>
      <c r="E266" s="2"/>
      <c r="F266" s="2"/>
      <c r="G266" s="1"/>
      <c r="H266" s="2"/>
      <c r="I266" s="2"/>
      <c r="J266" s="2"/>
      <c r="K266" s="2"/>
      <c r="L266" s="2"/>
      <c r="M266" s="2"/>
    </row>
    <row r="267" spans="1:13" s="12" customFormat="1">
      <c r="A267" s="12" t="s">
        <v>466</v>
      </c>
      <c r="B267" s="12">
        <f>144814.023426/(60*60)</f>
        <v>40.226117618333333</v>
      </c>
      <c r="C267" s="25">
        <f>644056.879452/(60*60)</f>
        <v>178.90468873666669</v>
      </c>
    </row>
    <row r="268" spans="1:13" s="12" customFormat="1">
      <c r="C268" s="101"/>
    </row>
    <row r="269" spans="1:13" s="35" customFormat="1">
      <c r="A269" s="4" t="s">
        <v>508</v>
      </c>
      <c r="B269" s="4"/>
      <c r="C269" s="4"/>
      <c r="D269" s="4"/>
      <c r="E269" s="97"/>
      <c r="F269" s="96" t="s">
        <v>527</v>
      </c>
      <c r="G269" s="4"/>
      <c r="H269" s="4"/>
      <c r="I269" s="97"/>
      <c r="J269" s="97"/>
      <c r="K269" s="97"/>
      <c r="L269" s="97"/>
      <c r="M269" s="97"/>
    </row>
    <row r="270" spans="1:13" s="100" customFormat="1">
      <c r="A270" s="5"/>
      <c r="B270" s="5" t="s">
        <v>304</v>
      </c>
      <c r="C270" s="5" t="s">
        <v>296</v>
      </c>
      <c r="D270" s="5" t="s">
        <v>299</v>
      </c>
      <c r="E270" s="99"/>
      <c r="F270" s="5" t="s">
        <v>304</v>
      </c>
      <c r="G270" s="5" t="s">
        <v>296</v>
      </c>
      <c r="H270" s="98" t="s">
        <v>299</v>
      </c>
      <c r="I270" s="99"/>
      <c r="J270" s="99"/>
      <c r="K270" s="99"/>
      <c r="L270" s="99"/>
      <c r="M270" s="99"/>
    </row>
    <row r="271" spans="1:13" s="25" customFormat="1">
      <c r="A271" s="1" t="s">
        <v>461</v>
      </c>
      <c r="B271" s="12">
        <v>3</v>
      </c>
      <c r="C271" s="12">
        <v>10</v>
      </c>
      <c r="D271" s="12">
        <v>10</v>
      </c>
      <c r="E271" s="27"/>
      <c r="F271" s="27">
        <v>3</v>
      </c>
      <c r="G271" s="12"/>
      <c r="H271" s="27"/>
      <c r="I271" s="27"/>
      <c r="J271" s="27"/>
      <c r="K271" s="27"/>
      <c r="L271" s="27"/>
      <c r="M271" s="27"/>
    </row>
    <row r="272" spans="1:13" s="25" customFormat="1">
      <c r="A272" s="1" t="s">
        <v>472</v>
      </c>
      <c r="B272" s="107">
        <v>1</v>
      </c>
      <c r="C272" s="107">
        <v>1</v>
      </c>
      <c r="D272" s="107">
        <v>0.2</v>
      </c>
      <c r="E272" s="27"/>
      <c r="F272" s="111">
        <v>1</v>
      </c>
      <c r="G272" s="12"/>
      <c r="H272" s="27"/>
      <c r="I272" s="27"/>
      <c r="J272" s="27"/>
      <c r="K272" s="27"/>
      <c r="L272" s="27"/>
      <c r="M272" s="27"/>
    </row>
    <row r="273" spans="1:13" s="25" customFormat="1">
      <c r="A273" s="1" t="s">
        <v>473</v>
      </c>
      <c r="B273" s="107">
        <v>1</v>
      </c>
      <c r="C273" s="107">
        <v>1</v>
      </c>
      <c r="D273" s="107">
        <v>1</v>
      </c>
      <c r="E273" s="27"/>
      <c r="F273" s="111">
        <v>1</v>
      </c>
      <c r="G273" s="12"/>
      <c r="H273" s="27"/>
      <c r="I273" s="27"/>
      <c r="J273" s="27"/>
      <c r="K273" s="27"/>
      <c r="L273" s="27"/>
      <c r="M273" s="27"/>
    </row>
    <row r="274" spans="1:13" s="25" customFormat="1">
      <c r="A274" s="1" t="s">
        <v>482</v>
      </c>
      <c r="B274" s="12">
        <v>13584</v>
      </c>
      <c r="C274" s="12">
        <v>31223</v>
      </c>
      <c r="D274" s="12">
        <v>19700</v>
      </c>
      <c r="E274" s="27"/>
      <c r="F274" s="27">
        <v>15965</v>
      </c>
      <c r="G274" s="12"/>
      <c r="H274" s="27"/>
      <c r="I274" s="27"/>
      <c r="J274" s="27"/>
      <c r="K274" s="27"/>
      <c r="L274" s="27"/>
      <c r="M274" s="27"/>
    </row>
    <row r="275" spans="1:13" s="25" customFormat="1">
      <c r="A275" s="1" t="s">
        <v>483</v>
      </c>
      <c r="B275" s="12">
        <v>5728</v>
      </c>
      <c r="C275" s="12">
        <v>5769</v>
      </c>
      <c r="D275" s="12">
        <v>10811</v>
      </c>
      <c r="E275" s="27"/>
      <c r="F275" s="27">
        <v>5728</v>
      </c>
      <c r="G275" s="12"/>
      <c r="H275" s="27"/>
      <c r="I275" s="27"/>
      <c r="J275" s="27"/>
      <c r="K275" s="27"/>
      <c r="L275" s="27"/>
      <c r="M275" s="27"/>
    </row>
    <row r="276" spans="1:13" s="25" customFormat="1">
      <c r="A276" s="12"/>
      <c r="B276" s="12"/>
      <c r="C276" s="12"/>
      <c r="D276" s="12"/>
      <c r="E276" s="27"/>
      <c r="F276" s="27"/>
      <c r="G276" s="12"/>
      <c r="H276" s="27"/>
      <c r="I276" s="27"/>
      <c r="J276" s="27"/>
      <c r="K276" s="27"/>
      <c r="L276" s="27"/>
      <c r="M276" s="27"/>
    </row>
    <row r="277" spans="1:13">
      <c r="A277" s="1" t="s">
        <v>29</v>
      </c>
      <c r="B277" s="1">
        <v>0.64221370962400004</v>
      </c>
      <c r="C277">
        <v>0.34279795373900002</v>
      </c>
      <c r="D277" s="26">
        <v>0.25807520653799998</v>
      </c>
      <c r="E277" s="2"/>
      <c r="F277" s="2">
        <v>0.480745912484</v>
      </c>
      <c r="G277" s="1"/>
      <c r="H277" s="2"/>
      <c r="I277" s="2"/>
      <c r="J277" s="2"/>
      <c r="K277" s="2"/>
      <c r="L277" s="2"/>
      <c r="M277" s="2"/>
    </row>
    <row r="278" spans="1:13">
      <c r="A278" s="1" t="s">
        <v>467</v>
      </c>
      <c r="B278" s="1">
        <v>0.65446452418599999</v>
      </c>
      <c r="C278">
        <v>0.65725368524600003</v>
      </c>
      <c r="D278" s="26">
        <v>0.51539162061499999</v>
      </c>
      <c r="E278" s="2"/>
      <c r="F278" s="2">
        <v>0.85840889624100003</v>
      </c>
      <c r="G278" s="1"/>
      <c r="H278" s="2"/>
      <c r="I278" s="2"/>
      <c r="J278" s="2"/>
      <c r="K278" s="2"/>
      <c r="L278" s="2"/>
      <c r="M278" s="2"/>
    </row>
    <row r="279" spans="1:13" s="1" customFormat="1">
      <c r="A279" s="1" t="s">
        <v>468</v>
      </c>
      <c r="B279" s="1">
        <v>0.63041310956399998</v>
      </c>
      <c r="C279" s="1">
        <v>0.231864809073</v>
      </c>
      <c r="D279" s="1">
        <v>0.172134613549</v>
      </c>
      <c r="E279" s="3"/>
      <c r="F279" s="3">
        <v>0.33386130271600001</v>
      </c>
      <c r="H279" s="3"/>
      <c r="I279" s="3"/>
      <c r="J279" s="3"/>
      <c r="K279" s="3"/>
      <c r="L279" s="3"/>
      <c r="M279" s="3"/>
    </row>
    <row r="280" spans="1:13">
      <c r="A280" s="1" t="s">
        <v>469</v>
      </c>
      <c r="B280" s="1">
        <v>1</v>
      </c>
      <c r="C280" s="1">
        <v>1</v>
      </c>
      <c r="D280" s="1">
        <v>1</v>
      </c>
      <c r="E280" s="2"/>
      <c r="F280" s="2">
        <v>1</v>
      </c>
      <c r="G280" s="1"/>
      <c r="H280" s="2"/>
      <c r="I280" s="2"/>
      <c r="J280" s="2"/>
      <c r="K280" s="2"/>
      <c r="L280" s="2"/>
      <c r="M280" s="2"/>
    </row>
    <row r="281" spans="1:13">
      <c r="A281" s="1" t="s">
        <v>487</v>
      </c>
      <c r="B281" s="1">
        <v>0.64486091308399995</v>
      </c>
      <c r="C281">
        <v>0.40575044208299998</v>
      </c>
      <c r="D281" s="1">
        <v>0.28072078551000001</v>
      </c>
      <c r="E281" s="2"/>
      <c r="F281" s="2">
        <v>0.51683045702099994</v>
      </c>
      <c r="G281" s="1"/>
      <c r="H281" s="2"/>
      <c r="I281" s="2"/>
      <c r="J281" s="2"/>
      <c r="K281" s="2"/>
      <c r="L281" s="2"/>
      <c r="M281" s="2"/>
    </row>
    <row r="282" spans="1:13">
      <c r="A282" s="1" t="s">
        <v>486</v>
      </c>
      <c r="B282" s="1">
        <v>0.65446452418599999</v>
      </c>
      <c r="C282">
        <v>0.53151276265799996</v>
      </c>
      <c r="D282" s="1">
        <v>0.51539162061499999</v>
      </c>
      <c r="E282" s="2"/>
      <c r="F282" s="2">
        <v>0.85678271585800003</v>
      </c>
      <c r="G282" s="1"/>
      <c r="H282" s="2"/>
      <c r="I282" s="2"/>
      <c r="J282" s="2"/>
      <c r="K282" s="2"/>
      <c r="L282" s="2"/>
      <c r="M282" s="2"/>
    </row>
    <row r="283" spans="1:13">
      <c r="A283" s="1" t="s">
        <v>485</v>
      </c>
      <c r="B283" s="1">
        <v>0.63553507271499998</v>
      </c>
      <c r="C283" s="108">
        <v>0.32811458082400002</v>
      </c>
      <c r="D283" s="1">
        <v>0.19289212449000001</v>
      </c>
      <c r="E283" s="2"/>
      <c r="F283" s="2">
        <v>0.37001626255499998</v>
      </c>
      <c r="G283" s="1"/>
      <c r="H283" s="2"/>
      <c r="I283" s="2"/>
      <c r="J283" s="2"/>
      <c r="K283" s="2"/>
      <c r="L283" s="2"/>
      <c r="M283" s="2"/>
    </row>
    <row r="284" spans="1:13">
      <c r="A284" s="1" t="s">
        <v>484</v>
      </c>
      <c r="B284" s="1">
        <v>1</v>
      </c>
      <c r="C284">
        <v>1</v>
      </c>
      <c r="D284" s="1">
        <v>1</v>
      </c>
      <c r="E284" s="2"/>
      <c r="F284" s="2">
        <v>1</v>
      </c>
      <c r="G284" s="1"/>
      <c r="H284" s="2"/>
      <c r="I284" s="2"/>
      <c r="J284" s="2"/>
      <c r="K284" s="2"/>
      <c r="L284" s="2"/>
      <c r="M284" s="2"/>
    </row>
    <row r="285" spans="1:13">
      <c r="A285" s="1" t="s">
        <v>466</v>
      </c>
      <c r="B285" s="1">
        <f>34790.2647679/(60*60)</f>
        <v>9.6639624355277771</v>
      </c>
      <c r="C285">
        <f>27695.3879449/(60*60)</f>
        <v>7.6931633180277785</v>
      </c>
      <c r="D285" s="1">
        <f>79529.694277/(60*60)</f>
        <v>22.091581743611112</v>
      </c>
      <c r="E285" s="10"/>
      <c r="F285" s="2">
        <f>3643.66030002/(60*60)</f>
        <v>1.0121278611166666</v>
      </c>
      <c r="G285" s="1"/>
      <c r="H285" s="2"/>
      <c r="I285" s="2"/>
      <c r="J285" s="2"/>
      <c r="K285" s="2"/>
      <c r="L285" s="2"/>
      <c r="M285" s="2"/>
    </row>
    <row r="286" spans="1:13" s="8" customFormat="1">
      <c r="A286" s="1"/>
      <c r="B286" s="1"/>
      <c r="C286"/>
      <c r="D286" s="7"/>
      <c r="F286" s="9"/>
      <c r="G286" s="7"/>
      <c r="H286" s="9"/>
      <c r="I286" s="9"/>
      <c r="J286" s="9"/>
      <c r="K286" s="9"/>
      <c r="L286" s="9"/>
      <c r="M286" s="9"/>
    </row>
    <row r="287" spans="1:13" s="35" customFormat="1">
      <c r="A287" s="4" t="s">
        <v>513</v>
      </c>
      <c r="B287" s="4"/>
      <c r="C287" s="4"/>
      <c r="D287" s="4"/>
      <c r="E287" s="97"/>
      <c r="F287" s="96" t="s">
        <v>527</v>
      </c>
      <c r="G287" s="4"/>
      <c r="H287" s="4"/>
      <c r="I287" s="97"/>
      <c r="J287" s="97"/>
      <c r="K287" s="97"/>
      <c r="L287" s="97"/>
      <c r="M287" s="97"/>
    </row>
    <row r="288" spans="1:13" s="100" customFormat="1">
      <c r="A288" s="5"/>
      <c r="B288" s="5" t="s">
        <v>304</v>
      </c>
      <c r="C288" s="5" t="s">
        <v>296</v>
      </c>
      <c r="D288" s="5" t="s">
        <v>299</v>
      </c>
      <c r="E288" s="99"/>
      <c r="F288" s="5" t="s">
        <v>304</v>
      </c>
      <c r="G288" s="5" t="s">
        <v>296</v>
      </c>
      <c r="H288" s="98" t="s">
        <v>299</v>
      </c>
      <c r="I288" s="99"/>
      <c r="J288" s="99"/>
      <c r="K288" s="99"/>
      <c r="L288" s="99"/>
      <c r="M288" s="99"/>
    </row>
    <row r="289" spans="1:13">
      <c r="A289" s="1" t="s">
        <v>461</v>
      </c>
      <c r="B289" s="1">
        <v>3</v>
      </c>
      <c r="C289">
        <v>10</v>
      </c>
      <c r="D289" s="1">
        <v>3</v>
      </c>
      <c r="E289" s="2"/>
      <c r="F289" s="2">
        <v>3</v>
      </c>
      <c r="G289" s="1">
        <v>5</v>
      </c>
      <c r="H289" s="2">
        <v>5</v>
      </c>
      <c r="I289" s="2"/>
      <c r="J289" s="2"/>
      <c r="K289" s="2"/>
      <c r="L289" s="2"/>
      <c r="M289" s="2"/>
    </row>
    <row r="290" spans="1:13" s="1" customFormat="1">
      <c r="A290" s="1" t="s">
        <v>472</v>
      </c>
      <c r="B290" s="81">
        <v>1</v>
      </c>
      <c r="C290" s="10">
        <v>1</v>
      </c>
      <c r="D290" s="81">
        <v>0.5</v>
      </c>
      <c r="E290" s="3"/>
      <c r="F290" s="109">
        <v>1</v>
      </c>
      <c r="G290" s="81"/>
      <c r="H290" s="109">
        <v>0.5</v>
      </c>
      <c r="I290" s="3"/>
      <c r="J290" s="3"/>
      <c r="K290" s="3"/>
      <c r="L290" s="3"/>
      <c r="M290" s="3"/>
    </row>
    <row r="291" spans="1:13">
      <c r="A291" s="1" t="s">
        <v>473</v>
      </c>
      <c r="B291" s="81">
        <v>1</v>
      </c>
      <c r="C291" s="10">
        <v>1</v>
      </c>
      <c r="D291" s="81">
        <v>1</v>
      </c>
      <c r="E291" s="2"/>
      <c r="F291" s="11">
        <v>1</v>
      </c>
      <c r="G291" s="81"/>
      <c r="H291" s="11">
        <v>1</v>
      </c>
      <c r="I291" s="2"/>
      <c r="J291" s="2"/>
      <c r="K291" s="2"/>
      <c r="L291" s="2"/>
      <c r="M291" s="2"/>
    </row>
    <row r="292" spans="1:13">
      <c r="A292" s="1" t="s">
        <v>482</v>
      </c>
      <c r="B292" s="1">
        <v>305148</v>
      </c>
      <c r="C292">
        <v>221845</v>
      </c>
      <c r="D292" s="1">
        <v>110922</v>
      </c>
      <c r="E292" s="2"/>
      <c r="F292" s="2">
        <v>482297</v>
      </c>
      <c r="G292" s="1"/>
      <c r="H292" s="2">
        <v>526529</v>
      </c>
      <c r="I292" s="2"/>
      <c r="J292" s="2"/>
      <c r="K292" s="2"/>
      <c r="L292" s="2"/>
      <c r="M292" s="2"/>
    </row>
    <row r="293" spans="1:13">
      <c r="A293" s="1" t="s">
        <v>483</v>
      </c>
      <c r="B293" s="1">
        <v>5728</v>
      </c>
      <c r="C293">
        <v>5769</v>
      </c>
      <c r="D293" s="1">
        <v>82397</v>
      </c>
      <c r="E293" s="2"/>
      <c r="F293" s="2">
        <v>5728</v>
      </c>
      <c r="G293" s="1"/>
      <c r="H293" s="2">
        <v>10811</v>
      </c>
      <c r="I293" s="2"/>
      <c r="J293" s="2"/>
      <c r="K293" s="2"/>
      <c r="L293" s="2"/>
      <c r="M293" s="2"/>
    </row>
    <row r="294" spans="1:13">
      <c r="A294" s="1" t="s">
        <v>525</v>
      </c>
      <c r="B294" s="1"/>
      <c r="C294">
        <v>4288</v>
      </c>
      <c r="D294" s="1"/>
      <c r="E294" s="2"/>
      <c r="F294" s="2">
        <v>218</v>
      </c>
      <c r="G294" s="1"/>
      <c r="H294" s="2">
        <v>558</v>
      </c>
      <c r="I294" s="2"/>
      <c r="J294" s="2"/>
      <c r="K294" s="2"/>
      <c r="L294" s="2"/>
      <c r="M294" s="2"/>
    </row>
    <row r="295" spans="1:13">
      <c r="A295" s="12"/>
      <c r="B295" s="83"/>
      <c r="C295" s="84"/>
      <c r="D295" s="1"/>
      <c r="E295" s="11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29</v>
      </c>
      <c r="B296" s="83">
        <v>0.64362824113799999</v>
      </c>
      <c r="C296" s="84">
        <v>0.36440334223300003</v>
      </c>
      <c r="D296" s="1">
        <v>0.36039063071900002</v>
      </c>
      <c r="E296" s="2"/>
      <c r="F296" s="2">
        <v>0.60950918760999995</v>
      </c>
      <c r="G296" s="1"/>
      <c r="H296" s="2">
        <v>0.14925312721299999</v>
      </c>
      <c r="I296" s="2"/>
      <c r="J296" s="2"/>
      <c r="K296" s="2"/>
      <c r="L296" s="2"/>
      <c r="M296" s="2"/>
    </row>
    <row r="297" spans="1:13">
      <c r="A297" s="1" t="s">
        <v>467</v>
      </c>
      <c r="B297" s="1">
        <v>0.69987417616699998</v>
      </c>
      <c r="C297">
        <v>0.48080575343199999</v>
      </c>
      <c r="D297" s="1">
        <v>0.486269885924</v>
      </c>
      <c r="E297" s="2"/>
      <c r="F297" s="2">
        <v>0.67350646915099999</v>
      </c>
      <c r="G297" s="1"/>
      <c r="H297" s="2">
        <v>0.222828414108</v>
      </c>
      <c r="I297" s="2"/>
      <c r="J297" s="2"/>
      <c r="K297" s="2"/>
      <c r="L297" s="2"/>
      <c r="M297" s="2"/>
    </row>
    <row r="298" spans="1:13">
      <c r="A298" s="1" t="s">
        <v>468</v>
      </c>
      <c r="B298" s="1">
        <v>0.59575030256899997</v>
      </c>
      <c r="C298">
        <v>0.29337714032000001</v>
      </c>
      <c r="D298" s="1">
        <v>0.28628172305299998</v>
      </c>
      <c r="E298" s="2"/>
      <c r="F298" s="2">
        <v>0.55661870258699997</v>
      </c>
      <c r="G298" s="1"/>
      <c r="H298" s="2">
        <v>0.11220452890800001</v>
      </c>
      <c r="I298" s="2"/>
      <c r="J298" s="2"/>
      <c r="K298" s="2"/>
      <c r="L298" s="2"/>
      <c r="M298" s="2"/>
    </row>
    <row r="299" spans="1:13">
      <c r="A299" s="1" t="s">
        <v>469</v>
      </c>
      <c r="B299" s="1">
        <v>18</v>
      </c>
      <c r="C299">
        <v>4</v>
      </c>
      <c r="D299" s="1">
        <v>1</v>
      </c>
      <c r="E299" s="2"/>
      <c r="F299" s="2">
        <v>2</v>
      </c>
      <c r="G299" s="1"/>
      <c r="H299" s="2">
        <v>1</v>
      </c>
      <c r="I299" s="2"/>
      <c r="J299" s="2"/>
      <c r="K299" s="2"/>
      <c r="L299" s="2"/>
      <c r="M299" s="2"/>
    </row>
    <row r="300" spans="1:13" s="1" customFormat="1">
      <c r="A300" s="1" t="s">
        <v>487</v>
      </c>
      <c r="B300">
        <v>0.64378633739500002</v>
      </c>
      <c r="C300">
        <v>0.39031871412800001</v>
      </c>
      <c r="D300" s="1">
        <v>0.388793502372</v>
      </c>
      <c r="E300" s="3"/>
      <c r="F300" s="3">
        <v>0.63022254161299995</v>
      </c>
      <c r="H300" s="3">
        <v>0.19957159131300001</v>
      </c>
      <c r="I300" s="3"/>
      <c r="J300" s="3"/>
      <c r="K300" s="3"/>
      <c r="L300" s="3"/>
      <c r="M300" s="3"/>
    </row>
    <row r="301" spans="1:13">
      <c r="A301" s="1" t="s">
        <v>486</v>
      </c>
      <c r="B301" s="12">
        <v>0.69987417616699998</v>
      </c>
      <c r="C301" s="12">
        <v>0.46005774679599998</v>
      </c>
      <c r="D301" s="1">
        <v>0.48879564594300001</v>
      </c>
      <c r="E301" s="2"/>
      <c r="F301" s="2">
        <v>0.668588189735</v>
      </c>
      <c r="G301" s="1"/>
      <c r="H301" s="2">
        <v>0.20985894307</v>
      </c>
      <c r="I301" s="2"/>
      <c r="J301" s="2"/>
      <c r="K301" s="2"/>
      <c r="L301" s="2"/>
      <c r="M301" s="2"/>
    </row>
    <row r="302" spans="1:13">
      <c r="A302" s="1" t="s">
        <v>485</v>
      </c>
      <c r="B302" s="12">
        <v>0.59602125980999998</v>
      </c>
      <c r="C302" s="12">
        <v>0.338939674824</v>
      </c>
      <c r="D302" s="1">
        <v>0.32276033387899999</v>
      </c>
      <c r="E302" s="2"/>
      <c r="F302" s="2">
        <v>0.59602102098300003</v>
      </c>
      <c r="G302" s="1"/>
      <c r="H302" s="2">
        <v>0.19024568754400001</v>
      </c>
      <c r="I302" s="2"/>
      <c r="J302" s="2"/>
      <c r="K302" s="2"/>
      <c r="L302" s="2"/>
      <c r="M302" s="2"/>
    </row>
    <row r="303" spans="1:13">
      <c r="A303" s="1" t="s">
        <v>484</v>
      </c>
      <c r="B303" s="7">
        <v>18</v>
      </c>
      <c r="C303" s="8">
        <v>9</v>
      </c>
      <c r="D303" s="1">
        <v>3</v>
      </c>
      <c r="E303" s="2"/>
      <c r="F303" s="2">
        <v>2</v>
      </c>
      <c r="G303" s="1"/>
      <c r="H303" s="2">
        <v>1</v>
      </c>
      <c r="I303" s="2"/>
      <c r="J303" s="2"/>
      <c r="K303" s="2"/>
      <c r="L303" s="2"/>
      <c r="M303" s="2"/>
    </row>
    <row r="304" spans="1:13">
      <c r="A304" s="1" t="s">
        <v>466</v>
      </c>
      <c r="B304" s="7">
        <f>62226.8335788/(60*60)</f>
        <v>17.285231549666666</v>
      </c>
      <c r="C304" s="8">
        <f>63279.076081/(60*60)</f>
        <v>17.577521133611111</v>
      </c>
      <c r="D304" s="1">
        <f>476530.557258/(60*60)</f>
        <v>132.36959923833334</v>
      </c>
      <c r="E304" s="2"/>
      <c r="F304" s="2">
        <f>47406.416955/(60*60)</f>
        <v>13.168449154166666</v>
      </c>
      <c r="G304" s="1"/>
      <c r="H304" s="2">
        <f>111774.987089/(60*60)</f>
        <v>31.048607524722222</v>
      </c>
      <c r="I304" s="2"/>
      <c r="J304" s="2"/>
      <c r="K304" s="2"/>
      <c r="L304" s="2"/>
      <c r="M304" s="2"/>
    </row>
    <row r="305" spans="1:13">
      <c r="A305" s="12"/>
      <c r="B305" s="12"/>
      <c r="C305" s="12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 s="25" customFormat="1">
      <c r="A306" s="1"/>
      <c r="B306" s="1"/>
      <c r="C306"/>
      <c r="D306" s="12"/>
      <c r="E306" s="27"/>
      <c r="F306" s="27"/>
      <c r="G306" s="12"/>
      <c r="H306" s="27"/>
      <c r="I306" s="27"/>
      <c r="J306" s="27"/>
      <c r="K306" s="27"/>
      <c r="L306" s="27"/>
      <c r="M306" s="27"/>
    </row>
    <row r="307" spans="1:13" s="25" customFormat="1">
      <c r="A307" s="1"/>
      <c r="B307" s="1"/>
      <c r="C307" s="1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/>
      <c r="B308" s="1"/>
      <c r="D308" s="1"/>
      <c r="E308" s="2"/>
      <c r="F308" s="2"/>
      <c r="G308" s="1"/>
      <c r="H308" s="2"/>
      <c r="I308" s="2"/>
      <c r="J308" s="2"/>
      <c r="K308" s="2"/>
      <c r="L308" s="2"/>
      <c r="M308" s="2"/>
    </row>
    <row r="309" spans="1:13">
      <c r="A309" s="1"/>
      <c r="B309" s="1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1"/>
      <c r="C311" s="10"/>
    </row>
    <row r="312" spans="1:13" s="12" customFormat="1">
      <c r="A312" s="7"/>
      <c r="B312" s="7"/>
      <c r="C312" s="8"/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1:13" s="12" customFormat="1">
      <c r="A313"/>
      <c r="B313"/>
      <c r="C3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1:13" s="8" customFormat="1">
      <c r="A314"/>
      <c r="B314"/>
      <c r="C314"/>
      <c r="D314" s="7"/>
      <c r="E314" s="9"/>
      <c r="F314" s="9"/>
      <c r="G314" s="7"/>
      <c r="H314" s="9"/>
      <c r="I314" s="9"/>
      <c r="J314" s="9"/>
      <c r="K314" s="9"/>
      <c r="L314" s="9"/>
      <c r="M314" s="9"/>
    </row>
    <row r="315" spans="1:13" s="8" customFormat="1">
      <c r="A315" s="12"/>
      <c r="B315" s="12"/>
      <c r="C315" s="12"/>
      <c r="D315" s="7"/>
      <c r="E315" s="9"/>
      <c r="F315" s="9"/>
      <c r="G315" s="7"/>
      <c r="H315" s="9"/>
      <c r="I315" s="9"/>
      <c r="J315" s="9"/>
      <c r="K315" s="9"/>
      <c r="L315" s="9"/>
      <c r="M315" s="9"/>
    </row>
    <row r="316" spans="1:13" s="8" customFormat="1">
      <c r="A316" s="12"/>
      <c r="B316" s="12"/>
      <c r="C316" s="12"/>
      <c r="D316" s="7"/>
      <c r="E316" s="9"/>
      <c r="F316" s="9"/>
      <c r="G316" s="7"/>
      <c r="H316" s="9"/>
      <c r="I316" s="9"/>
      <c r="J316" s="9"/>
      <c r="K316" s="9"/>
      <c r="L316" s="9"/>
      <c r="M316" s="9"/>
    </row>
    <row r="317" spans="1:13" s="12" customFormat="1">
      <c r="A317" s="1"/>
      <c r="B317" s="1"/>
      <c r="C317" s="1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3">
      <c r="A318" s="1"/>
      <c r="B318" s="1"/>
      <c r="C318" s="1"/>
      <c r="D318" s="1"/>
      <c r="F318" s="2"/>
      <c r="G318" s="1"/>
      <c r="H318" s="2"/>
      <c r="I318" s="2"/>
      <c r="J318" s="2"/>
      <c r="K318" s="2"/>
      <c r="L318" s="2"/>
      <c r="M318" s="2"/>
    </row>
    <row r="319" spans="1:13" s="1" customFormat="1">
      <c r="F319" s="3"/>
      <c r="H319" s="3"/>
      <c r="I319" s="3"/>
      <c r="J319" s="3"/>
      <c r="K319" s="3"/>
      <c r="L319" s="3"/>
      <c r="M319" s="3"/>
    </row>
    <row r="320" spans="1:13">
      <c r="A320" s="1"/>
      <c r="B320" s="1"/>
      <c r="C320" s="1"/>
      <c r="D320" s="1"/>
      <c r="F320" s="2"/>
      <c r="G320" s="1"/>
      <c r="H320" s="2"/>
      <c r="I320" s="2"/>
      <c r="J320" s="2"/>
      <c r="K320" s="2"/>
      <c r="L320" s="2"/>
      <c r="M320" s="2"/>
    </row>
    <row r="321" spans="1:13">
      <c r="A321" s="1"/>
      <c r="B321" s="1"/>
      <c r="C321" s="1"/>
      <c r="D321" s="1"/>
      <c r="F321" s="2"/>
      <c r="G321" s="1"/>
      <c r="H321" s="2"/>
      <c r="I321" s="2"/>
      <c r="J321" s="2"/>
      <c r="K321" s="2"/>
      <c r="L321" s="2"/>
      <c r="M321" s="2"/>
    </row>
    <row r="322" spans="1:13">
      <c r="A322" s="1"/>
      <c r="B322" s="1"/>
      <c r="C322" s="1"/>
      <c r="D322" s="1"/>
      <c r="F322" s="2"/>
      <c r="G322" s="1"/>
      <c r="H322" s="2"/>
      <c r="I322" s="2"/>
      <c r="J322" s="2"/>
      <c r="K322" s="2"/>
      <c r="L322" s="2"/>
      <c r="M322" s="2"/>
    </row>
    <row r="323" spans="1:13">
      <c r="A323" s="1"/>
      <c r="B323" s="1"/>
      <c r="C323" s="1"/>
      <c r="D323" s="1"/>
      <c r="E323" s="10"/>
      <c r="F323" s="2"/>
      <c r="G323" s="1"/>
      <c r="H323" s="2"/>
      <c r="I323" s="2"/>
      <c r="J323" s="2"/>
      <c r="K323" s="2"/>
      <c r="L323" s="2"/>
      <c r="M323" s="2"/>
    </row>
    <row r="324" spans="1:13" s="8" customFormat="1">
      <c r="A324" s="1"/>
      <c r="B324" s="1"/>
      <c r="C324" s="1"/>
      <c r="D324" s="7"/>
      <c r="F324" s="9"/>
      <c r="G324" s="7"/>
      <c r="H324" s="9"/>
      <c r="I324" s="9"/>
      <c r="J324" s="9"/>
      <c r="K324" s="9"/>
      <c r="L324" s="9"/>
      <c r="M324" s="9"/>
    </row>
    <row r="326" spans="1:13">
      <c r="A326" s="12"/>
      <c r="B326" s="12"/>
      <c r="C326" s="12"/>
    </row>
    <row r="327" spans="1:13" s="12" customFormat="1"/>
    <row r="328" spans="1:13" s="12" customFormat="1">
      <c r="G328" s="13"/>
    </row>
    <row r="329" spans="1:13">
      <c r="A329" s="12"/>
      <c r="B329" s="12"/>
      <c r="C329" s="12"/>
    </row>
    <row r="330" spans="1:13">
      <c r="A330" s="12"/>
      <c r="B330" s="12"/>
      <c r="C330" s="12"/>
    </row>
    <row r="331" spans="1:13">
      <c r="A331" s="12"/>
      <c r="B331" s="12"/>
      <c r="C331" s="12"/>
    </row>
    <row r="332" spans="1:13">
      <c r="A332" s="12"/>
      <c r="B332" s="12"/>
      <c r="C332" s="12"/>
    </row>
    <row r="333" spans="1:13">
      <c r="A333" s="12"/>
      <c r="B333" s="12"/>
      <c r="C333" s="12"/>
    </row>
    <row r="334" spans="1:13">
      <c r="A334" s="25"/>
      <c r="B334" s="25"/>
      <c r="C334" s="25"/>
    </row>
    <row r="335" spans="1:13">
      <c r="A335" s="12"/>
      <c r="B335" s="12"/>
      <c r="C335" s="12"/>
    </row>
    <row r="336" spans="1:13">
      <c r="A336" s="12"/>
      <c r="B336" s="12"/>
      <c r="C336" s="12"/>
    </row>
    <row r="337" spans="1:7">
      <c r="A337" s="1"/>
      <c r="B337" s="1"/>
    </row>
    <row r="338" spans="1:7" s="12" customFormat="1">
      <c r="A338" s="1"/>
      <c r="B338" s="1"/>
      <c r="C338"/>
    </row>
    <row r="339" spans="1:7" s="12" customFormat="1">
      <c r="A339" s="1"/>
      <c r="B339" s="1"/>
      <c r="C339"/>
      <c r="G339" s="13"/>
    </row>
    <row r="340" spans="1:7" s="25" customFormat="1">
      <c r="A340" s="1"/>
      <c r="B340" s="1"/>
      <c r="C340"/>
    </row>
    <row r="341" spans="1:7" s="25" customFormat="1">
      <c r="A341" s="1"/>
      <c r="B341" s="1"/>
      <c r="C341"/>
    </row>
    <row r="342" spans="1:7" s="25" customFormat="1">
      <c r="A342" s="1"/>
      <c r="B342" s="1"/>
      <c r="C342"/>
    </row>
    <row r="343" spans="1:7" s="25" customFormat="1">
      <c r="A343" s="1"/>
      <c r="B343" s="1"/>
      <c r="C343"/>
    </row>
    <row r="344" spans="1:7" s="25" customFormat="1">
      <c r="A344" s="1"/>
      <c r="B344" s="1"/>
      <c r="C344"/>
    </row>
    <row r="345" spans="1:7" s="25" customFormat="1">
      <c r="A345"/>
      <c r="B345"/>
      <c r="C345"/>
    </row>
    <row r="346" spans="1:7" s="25" customFormat="1">
      <c r="A346"/>
      <c r="B346"/>
      <c r="C346"/>
    </row>
    <row r="347" spans="1:7" s="12" customFormat="1">
      <c r="A347"/>
      <c r="B347"/>
      <c r="C347"/>
    </row>
    <row r="348" spans="1:7" s="12" customFormat="1">
      <c r="A348"/>
      <c r="B348"/>
      <c r="C348"/>
      <c r="G348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topLeftCell="B1" zoomScale="150" zoomScaleNormal="150" zoomScalePageLayoutView="150" workbookViewId="0">
      <selection activeCell="B22" sqref="A2:XFD22"/>
    </sheetView>
  </sheetViews>
  <sheetFormatPr baseColWidth="10" defaultRowHeight="15" x14ac:dyDescent="0"/>
  <cols>
    <col min="5" max="5" width="13" customWidth="1"/>
    <col min="6" max="6" width="18.83203125" customWidth="1"/>
    <col min="7" max="7" width="20.6640625" customWidth="1"/>
    <col min="8" max="8" width="12.5" customWidth="1"/>
    <col min="9" max="9" width="9" customWidth="1"/>
    <col min="10" max="10" width="14.6640625" customWidth="1"/>
  </cols>
  <sheetData>
    <row r="1" spans="2:11">
      <c r="B1" s="1" t="s">
        <v>505</v>
      </c>
    </row>
    <row r="2" spans="2:11" hidden="1">
      <c r="B2" s="1"/>
    </row>
    <row r="3" spans="2:11" hidden="1">
      <c r="B3" s="104" t="s">
        <v>9</v>
      </c>
      <c r="C3" s="105" t="s">
        <v>496</v>
      </c>
      <c r="D3" s="105"/>
      <c r="E3" s="105"/>
      <c r="F3" s="105"/>
      <c r="G3" s="105"/>
      <c r="H3" s="105"/>
      <c r="I3" s="106"/>
    </row>
    <row r="4" spans="2:11" hidden="1">
      <c r="B4" s="94" t="s">
        <v>482</v>
      </c>
      <c r="C4" s="94" t="s">
        <v>495</v>
      </c>
      <c r="D4" s="94" t="s">
        <v>497</v>
      </c>
      <c r="E4" s="94" t="s">
        <v>498</v>
      </c>
      <c r="F4" s="94" t="s">
        <v>522</v>
      </c>
      <c r="G4" s="94" t="s">
        <v>523</v>
      </c>
      <c r="H4" s="94" t="s">
        <v>525</v>
      </c>
      <c r="I4" s="93" t="s">
        <v>504</v>
      </c>
    </row>
    <row r="5" spans="2:11" hidden="1">
      <c r="B5" s="95" t="s">
        <v>304</v>
      </c>
      <c r="C5" s="93">
        <v>0.57232841863100004</v>
      </c>
      <c r="D5" s="93">
        <v>0.53949972234200005</v>
      </c>
      <c r="E5" s="93">
        <v>0.58328682582000002</v>
      </c>
      <c r="F5" s="93">
        <v>0.568054526575</v>
      </c>
      <c r="G5" s="93">
        <v>0.55626305104600005</v>
      </c>
      <c r="H5" s="93"/>
      <c r="I5" s="93" t="s">
        <v>503</v>
      </c>
    </row>
    <row r="6" spans="2:11" hidden="1">
      <c r="B6" s="95" t="s">
        <v>296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503</v>
      </c>
    </row>
    <row r="7" spans="2:11" hidden="1">
      <c r="B7" s="95" t="s">
        <v>299</v>
      </c>
      <c r="C7" s="93">
        <v>0.28773165953199997</v>
      </c>
      <c r="D7" s="93"/>
      <c r="E7" s="93"/>
      <c r="F7" s="93"/>
      <c r="G7" s="93"/>
      <c r="H7" s="93"/>
      <c r="I7" s="93" t="s">
        <v>503</v>
      </c>
    </row>
    <row r="8" spans="2:11" hidden="1"/>
    <row r="9" spans="2:11" hidden="1"/>
    <row r="10" spans="2:11" hidden="1">
      <c r="B10" s="104" t="s">
        <v>9</v>
      </c>
      <c r="C10" s="105" t="s">
        <v>499</v>
      </c>
      <c r="D10" s="105"/>
      <c r="E10" s="105"/>
      <c r="F10" s="105"/>
      <c r="G10" s="105"/>
      <c r="H10" s="105"/>
      <c r="I10" s="106"/>
      <c r="J10" s="103"/>
    </row>
    <row r="11" spans="2:11" hidden="1">
      <c r="B11" s="94" t="s">
        <v>482</v>
      </c>
      <c r="C11" s="94" t="s">
        <v>495</v>
      </c>
      <c r="D11" s="94" t="s">
        <v>497</v>
      </c>
      <c r="E11" s="94" t="s">
        <v>498</v>
      </c>
      <c r="F11" s="94" t="s">
        <v>522</v>
      </c>
      <c r="G11" s="94" t="s">
        <v>523</v>
      </c>
      <c r="H11" s="94" t="s">
        <v>525</v>
      </c>
      <c r="I11" s="93" t="s">
        <v>504</v>
      </c>
      <c r="J11" s="102" t="s">
        <v>526</v>
      </c>
      <c r="K11" s="110"/>
    </row>
    <row r="12" spans="2:11" hidden="1">
      <c r="B12" s="95" t="s">
        <v>304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1" hidden="1">
      <c r="B13" s="95" t="s">
        <v>296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1" hidden="1">
      <c r="B14" s="95" t="s">
        <v>299</v>
      </c>
      <c r="C14" s="93"/>
      <c r="D14" s="93">
        <v>0.29245777091199998</v>
      </c>
      <c r="E14" s="93">
        <v>0.30138543316299998</v>
      </c>
      <c r="F14" s="93"/>
      <c r="G14" s="93"/>
      <c r="H14" s="93">
        <v>7008</v>
      </c>
      <c r="I14" s="93">
        <v>0.46100000000000002</v>
      </c>
      <c r="J14" s="93">
        <v>2088</v>
      </c>
    </row>
    <row r="15" spans="2:11" hidden="1">
      <c r="J15">
        <f>SUM(J12:J14)</f>
        <v>2942</v>
      </c>
    </row>
    <row r="16" spans="2:11" hidden="1"/>
    <row r="17" spans="2:12" hidden="1">
      <c r="B17" s="104" t="s">
        <v>9</v>
      </c>
      <c r="C17" s="105" t="s">
        <v>500</v>
      </c>
      <c r="D17" s="105"/>
      <c r="E17" s="105"/>
      <c r="F17" s="105"/>
      <c r="G17" s="105"/>
      <c r="H17" s="105"/>
      <c r="I17" s="106"/>
      <c r="J17" s="103"/>
    </row>
    <row r="18" spans="2:12" hidden="1">
      <c r="B18" s="94" t="s">
        <v>482</v>
      </c>
      <c r="C18" s="94" t="s">
        <v>495</v>
      </c>
      <c r="D18" s="94" t="s">
        <v>497</v>
      </c>
      <c r="E18" s="94" t="s">
        <v>498</v>
      </c>
      <c r="F18" s="94" t="s">
        <v>522</v>
      </c>
      <c r="G18" s="94" t="s">
        <v>523</v>
      </c>
      <c r="H18" s="94" t="s">
        <v>525</v>
      </c>
      <c r="I18" s="93" t="s">
        <v>504</v>
      </c>
      <c r="J18" s="102" t="s">
        <v>526</v>
      </c>
    </row>
    <row r="19" spans="2:12" hidden="1">
      <c r="B19" s="95" t="s">
        <v>304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2" hidden="1">
      <c r="B20" s="95" t="s">
        <v>296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2" hidden="1">
      <c r="B21" s="95" t="s">
        <v>299</v>
      </c>
      <c r="C21" s="93">
        <v>0.33671500231899998</v>
      </c>
      <c r="D21" s="93">
        <v>0.31642533070700002</v>
      </c>
      <c r="E21" s="93"/>
      <c r="F21" s="93"/>
      <c r="G21" s="93"/>
      <c r="H21" s="93"/>
      <c r="I21" s="93">
        <v>0.63400000000000001</v>
      </c>
      <c r="J21" s="93">
        <v>2088</v>
      </c>
    </row>
    <row r="22" spans="2:12" hidden="1"/>
    <row r="24" spans="2:12">
      <c r="B24" s="104" t="s">
        <v>9</v>
      </c>
      <c r="C24" s="105" t="s">
        <v>496</v>
      </c>
      <c r="D24" s="105"/>
      <c r="E24" s="105"/>
      <c r="F24" s="105"/>
      <c r="G24" s="105"/>
      <c r="H24" s="105"/>
      <c r="I24" s="106"/>
    </row>
    <row r="25" spans="2:12">
      <c r="B25" s="94" t="s">
        <v>482</v>
      </c>
      <c r="C25" s="94" t="s">
        <v>495</v>
      </c>
      <c r="D25" s="94" t="s">
        <v>497</v>
      </c>
      <c r="E25" s="94" t="s">
        <v>498</v>
      </c>
      <c r="F25" s="94" t="s">
        <v>522</v>
      </c>
      <c r="G25" s="94" t="s">
        <v>523</v>
      </c>
      <c r="H25" s="94" t="s">
        <v>525</v>
      </c>
      <c r="I25" s="93" t="s">
        <v>504</v>
      </c>
    </row>
    <row r="26" spans="2:12">
      <c r="B26" s="95" t="s">
        <v>304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 t="s">
        <v>503</v>
      </c>
    </row>
    <row r="27" spans="2:12">
      <c r="B27" s="95" t="s">
        <v>296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 t="s">
        <v>503</v>
      </c>
    </row>
    <row r="28" spans="2:12">
      <c r="B28" s="95" t="s">
        <v>299</v>
      </c>
      <c r="C28" s="93">
        <v>0.28773165953199997</v>
      </c>
      <c r="D28" s="93"/>
      <c r="E28" s="93"/>
      <c r="F28" s="93"/>
      <c r="G28" s="93"/>
      <c r="H28" s="93"/>
      <c r="I28" s="93" t="s">
        <v>503</v>
      </c>
    </row>
    <row r="31" spans="2:12">
      <c r="B31" s="104" t="s">
        <v>9</v>
      </c>
      <c r="C31" s="105" t="s">
        <v>499</v>
      </c>
      <c r="D31" s="105"/>
      <c r="E31" s="105"/>
      <c r="F31" s="105"/>
      <c r="G31" s="105"/>
      <c r="H31" s="105"/>
      <c r="I31" s="106"/>
      <c r="J31" s="103"/>
      <c r="L31" s="113"/>
    </row>
    <row r="32" spans="2:12">
      <c r="B32" s="94" t="s">
        <v>482</v>
      </c>
      <c r="C32" s="94" t="s">
        <v>495</v>
      </c>
      <c r="D32" s="94" t="s">
        <v>497</v>
      </c>
      <c r="E32" s="94" t="s">
        <v>498</v>
      </c>
      <c r="F32" s="94" t="s">
        <v>522</v>
      </c>
      <c r="G32" s="94" t="s">
        <v>523</v>
      </c>
      <c r="H32" s="94" t="s">
        <v>525</v>
      </c>
      <c r="I32" s="93" t="s">
        <v>504</v>
      </c>
      <c r="J32" s="102" t="s">
        <v>526</v>
      </c>
      <c r="K32" s="112"/>
      <c r="L32" s="113"/>
    </row>
    <row r="33" spans="2:10">
      <c r="B33" s="95" t="s">
        <v>304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>
        <v>0.60799999999999998</v>
      </c>
      <c r="J33" s="102">
        <v>345</v>
      </c>
    </row>
    <row r="34" spans="2:10">
      <c r="B34" s="95" t="s">
        <v>296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>
        <v>0.40799999999999997</v>
      </c>
      <c r="J34" s="93">
        <v>509</v>
      </c>
    </row>
    <row r="35" spans="2:10">
      <c r="B35" s="95" t="s">
        <v>299</v>
      </c>
      <c r="C35" s="93"/>
      <c r="D35" s="93"/>
      <c r="E35" s="93">
        <v>0.24590209516200001</v>
      </c>
      <c r="F35" s="93"/>
      <c r="G35" s="93"/>
      <c r="H35" s="93">
        <v>1812</v>
      </c>
      <c r="I35" s="93">
        <v>0.46100000000000002</v>
      </c>
      <c r="J35" s="93">
        <v>2088</v>
      </c>
    </row>
    <row r="36" spans="2:10">
      <c r="J36">
        <f>SUM(J33:J35)</f>
        <v>2942</v>
      </c>
    </row>
    <row r="38" spans="2:10">
      <c r="B38" s="104" t="s">
        <v>9</v>
      </c>
      <c r="C38" s="105" t="s">
        <v>500</v>
      </c>
      <c r="D38" s="105"/>
      <c r="E38" s="105"/>
      <c r="F38" s="105"/>
      <c r="G38" s="105"/>
      <c r="H38" s="105"/>
      <c r="I38" s="106"/>
      <c r="J38" s="103"/>
    </row>
    <row r="39" spans="2:10">
      <c r="B39" s="94" t="s">
        <v>482</v>
      </c>
      <c r="C39" s="94" t="s">
        <v>495</v>
      </c>
      <c r="D39" s="94" t="s">
        <v>497</v>
      </c>
      <c r="E39" s="94" t="s">
        <v>498</v>
      </c>
      <c r="F39" s="94" t="s">
        <v>522</v>
      </c>
      <c r="G39" s="94" t="s">
        <v>523</v>
      </c>
      <c r="H39" s="94" t="s">
        <v>525</v>
      </c>
      <c r="I39" s="93" t="s">
        <v>504</v>
      </c>
      <c r="J39" s="102" t="s">
        <v>526</v>
      </c>
    </row>
    <row r="40" spans="2:10">
      <c r="B40" s="95" t="s">
        <v>304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>
        <v>0.71899999999999997</v>
      </c>
      <c r="J40" s="102">
        <v>345</v>
      </c>
    </row>
    <row r="41" spans="2:10">
      <c r="B41" s="95" t="s">
        <v>296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>
        <v>0.629</v>
      </c>
      <c r="J41" s="102">
        <v>509</v>
      </c>
    </row>
    <row r="42" spans="2:10">
      <c r="B42" s="95" t="s">
        <v>299</v>
      </c>
      <c r="C42" s="114">
        <v>0.25132599229899999</v>
      </c>
      <c r="D42" s="93"/>
      <c r="E42" s="93"/>
      <c r="F42" s="93"/>
      <c r="G42" s="93"/>
      <c r="H42" s="93"/>
      <c r="I42" s="93">
        <v>0.63400000000000001</v>
      </c>
      <c r="J42" s="93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533</v>
      </c>
    </row>
    <row r="2" spans="1:6" s="1" customFormat="1">
      <c r="A2" s="1" t="s">
        <v>534</v>
      </c>
    </row>
    <row r="3" spans="1:6">
      <c r="A3" s="93"/>
      <c r="B3" s="45" t="s">
        <v>535</v>
      </c>
      <c r="C3" s="45" t="s">
        <v>536</v>
      </c>
      <c r="D3" s="45" t="s">
        <v>539</v>
      </c>
      <c r="E3" s="45" t="s">
        <v>537</v>
      </c>
      <c r="F3" s="45" t="s">
        <v>538</v>
      </c>
    </row>
    <row r="4" spans="1:6">
      <c r="A4" s="45" t="s">
        <v>304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296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299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540</v>
      </c>
    </row>
    <row r="9" spans="1:6">
      <c r="A9" s="93"/>
      <c r="B9" s="45" t="s">
        <v>535</v>
      </c>
      <c r="C9" s="45" t="s">
        <v>536</v>
      </c>
      <c r="D9" s="45" t="s">
        <v>539</v>
      </c>
      <c r="E9" s="45" t="s">
        <v>537</v>
      </c>
      <c r="F9" s="45" t="s">
        <v>538</v>
      </c>
    </row>
    <row r="10" spans="1:6">
      <c r="A10" s="45" t="s">
        <v>304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296</v>
      </c>
      <c r="B11" s="93"/>
      <c r="C11" s="93"/>
      <c r="D11" s="93"/>
      <c r="E11" s="93"/>
      <c r="F11" s="93">
        <v>0.39257096097700001</v>
      </c>
    </row>
    <row r="12" spans="1:6">
      <c r="A12" s="45" t="s">
        <v>299</v>
      </c>
      <c r="B12" s="93"/>
      <c r="C12" s="93"/>
      <c r="D12" s="93"/>
      <c r="E12" s="93"/>
      <c r="F12" s="93"/>
    </row>
    <row r="14" spans="1:6" s="1" customFormat="1">
      <c r="A14" s="1" t="s">
        <v>496</v>
      </c>
    </row>
    <row r="15" spans="1:6">
      <c r="A15" s="93"/>
      <c r="B15" s="45" t="s">
        <v>535</v>
      </c>
      <c r="C15" s="45" t="s">
        <v>536</v>
      </c>
      <c r="D15" s="45" t="s">
        <v>539</v>
      </c>
      <c r="E15" s="45" t="s">
        <v>537</v>
      </c>
      <c r="F15" s="45" t="s">
        <v>538</v>
      </c>
    </row>
    <row r="16" spans="1:6">
      <c r="A16" s="45" t="s">
        <v>304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296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299</v>
      </c>
      <c r="B18" s="93"/>
      <c r="C18" s="93"/>
      <c r="D18" s="93"/>
      <c r="E18" s="93"/>
      <c r="F18" s="9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85" zoomScale="150" zoomScaleNormal="150" zoomScalePageLayoutView="150" workbookViewId="0">
      <selection activeCell="A102" sqref="A102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320</v>
      </c>
      <c r="D29" s="58"/>
    </row>
    <row r="30" spans="1:10">
      <c r="A30" s="67"/>
      <c r="B30" s="60" t="s">
        <v>219</v>
      </c>
      <c r="C30" s="71"/>
      <c r="D30" s="61"/>
      <c r="F30" t="s">
        <v>501</v>
      </c>
      <c r="J30">
        <v>314550</v>
      </c>
    </row>
    <row r="31" spans="1:10">
      <c r="A31" s="66" t="s">
        <v>418</v>
      </c>
      <c r="B31" s="57" t="s">
        <v>254</v>
      </c>
      <c r="C31" s="70" t="s">
        <v>320</v>
      </c>
      <c r="D31" s="58"/>
      <c r="F31" t="s">
        <v>502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419</v>
      </c>
      <c r="B33" s="57" t="s">
        <v>420</v>
      </c>
      <c r="C33" s="70" t="s">
        <v>320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421</v>
      </c>
      <c r="C35" s="72" t="s">
        <v>321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422</v>
      </c>
      <c r="C37" s="72" t="s">
        <v>321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479</v>
      </c>
      <c r="B39" s="53" t="s">
        <v>421</v>
      </c>
      <c r="C39" s="72" t="s">
        <v>321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480</v>
      </c>
      <c r="B41" s="53" t="s">
        <v>422</v>
      </c>
      <c r="C41" s="72" t="s">
        <v>321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423</v>
      </c>
      <c r="C43" s="70" t="s">
        <v>320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424</v>
      </c>
      <c r="C45" s="70" t="s">
        <v>320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425</v>
      </c>
      <c r="C48" s="4"/>
      <c r="D48" s="4"/>
    </row>
    <row r="49" spans="2:9" s="1" customFormat="1">
      <c r="B49" s="74" t="s">
        <v>429</v>
      </c>
      <c r="C49" s="64" t="s">
        <v>214</v>
      </c>
      <c r="D49" s="64" t="s">
        <v>418</v>
      </c>
      <c r="E49" s="64" t="s">
        <v>419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304</v>
      </c>
      <c r="C50" s="65" t="s">
        <v>426</v>
      </c>
      <c r="D50" s="65" t="s">
        <v>426</v>
      </c>
      <c r="E50" s="65" t="s">
        <v>426</v>
      </c>
      <c r="F50" s="63" t="s">
        <v>426</v>
      </c>
      <c r="G50" s="63" t="s">
        <v>426</v>
      </c>
      <c r="H50" s="65" t="s">
        <v>426</v>
      </c>
      <c r="I50" s="65" t="s">
        <v>426</v>
      </c>
    </row>
    <row r="51" spans="2:9">
      <c r="B51" s="45" t="s">
        <v>296</v>
      </c>
      <c r="C51" s="65" t="s">
        <v>426</v>
      </c>
      <c r="D51" s="65" t="s">
        <v>426</v>
      </c>
      <c r="E51" s="65" t="s">
        <v>426</v>
      </c>
      <c r="F51" s="63" t="s">
        <v>426</v>
      </c>
      <c r="G51" s="63" t="s">
        <v>426</v>
      </c>
      <c r="H51" s="65" t="s">
        <v>426</v>
      </c>
      <c r="I51" s="65" t="s">
        <v>426</v>
      </c>
    </row>
    <row r="52" spans="2:9">
      <c r="B52" s="45" t="s">
        <v>299</v>
      </c>
      <c r="C52" s="65" t="s">
        <v>426</v>
      </c>
      <c r="D52" s="65" t="s">
        <v>426</v>
      </c>
      <c r="E52" s="65" t="s">
        <v>426</v>
      </c>
      <c r="F52" s="63" t="s">
        <v>426</v>
      </c>
      <c r="G52" s="63" t="s">
        <v>426</v>
      </c>
      <c r="H52" s="65" t="s">
        <v>426</v>
      </c>
      <c r="I52" s="65" t="s">
        <v>426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441</v>
      </c>
      <c r="C54" s="76" t="s">
        <v>440</v>
      </c>
      <c r="D54" s="77"/>
      <c r="E54" s="77"/>
      <c r="F54" s="78"/>
      <c r="G54" s="51"/>
      <c r="H54" s="51"/>
      <c r="I54" s="51"/>
    </row>
    <row r="55" spans="2:9">
      <c r="B55" s="45" t="s">
        <v>442</v>
      </c>
      <c r="C55" s="91" t="s">
        <v>437</v>
      </c>
      <c r="D55" s="91" t="s">
        <v>438</v>
      </c>
      <c r="E55" s="92" t="s">
        <v>439</v>
      </c>
      <c r="F55" s="91" t="s">
        <v>494</v>
      </c>
      <c r="G55" s="51"/>
      <c r="H55" s="51"/>
      <c r="I55" s="51"/>
    </row>
    <row r="56" spans="2:9">
      <c r="B56" s="45" t="s">
        <v>430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431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432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433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434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435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436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443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444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445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446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447</v>
      </c>
      <c r="C67" s="46"/>
      <c r="D67" s="46"/>
      <c r="E67" s="88"/>
      <c r="F67" s="46"/>
      <c r="G67" s="89"/>
    </row>
    <row r="68" spans="1:9">
      <c r="A68" s="1"/>
      <c r="B68" s="47" t="s">
        <v>448</v>
      </c>
      <c r="C68" s="46"/>
      <c r="D68" s="46"/>
      <c r="E68" s="88"/>
      <c r="F68" s="46"/>
      <c r="G68" s="89"/>
    </row>
    <row r="69" spans="1:9">
      <c r="A69" s="1"/>
      <c r="B69" s="47" t="s">
        <v>449</v>
      </c>
      <c r="C69" s="46"/>
      <c r="D69" s="46"/>
      <c r="E69" s="88"/>
      <c r="F69" s="46"/>
      <c r="G69" s="89"/>
    </row>
    <row r="70" spans="1:9">
      <c r="A70" s="1"/>
      <c r="B70" s="45" t="s">
        <v>450</v>
      </c>
      <c r="C70" s="46"/>
      <c r="D70" s="46"/>
      <c r="E70" s="88"/>
      <c r="F70" s="46"/>
      <c r="G70" s="89"/>
    </row>
    <row r="71" spans="1:9">
      <c r="A71" s="1"/>
      <c r="B71" s="45" t="s">
        <v>451</v>
      </c>
      <c r="C71" s="46"/>
      <c r="D71" s="46"/>
      <c r="E71" s="88"/>
      <c r="F71" s="46"/>
      <c r="G71" s="89"/>
    </row>
    <row r="72" spans="1:9">
      <c r="A72" s="1"/>
      <c r="B72" s="45" t="s">
        <v>452</v>
      </c>
      <c r="C72" s="46"/>
      <c r="D72" s="46"/>
      <c r="E72" s="88"/>
      <c r="F72" s="46"/>
      <c r="G72" s="89"/>
    </row>
    <row r="73" spans="1:9">
      <c r="A73" s="1"/>
      <c r="B73" s="45" t="s">
        <v>453</v>
      </c>
      <c r="C73" s="46"/>
      <c r="D73" s="46"/>
      <c r="E73" s="88"/>
      <c r="F73" s="46"/>
      <c r="G73" s="89"/>
    </row>
    <row r="74" spans="1:9">
      <c r="A74" s="1"/>
      <c r="B74" s="45" t="s">
        <v>454</v>
      </c>
      <c r="C74" s="46"/>
      <c r="D74" s="46"/>
      <c r="E74" s="88"/>
      <c r="F74" s="46"/>
      <c r="G74" s="89"/>
    </row>
    <row r="75" spans="1:9">
      <c r="A75" s="1"/>
      <c r="B75" s="45" t="s">
        <v>455</v>
      </c>
      <c r="C75" s="46"/>
      <c r="D75" s="46"/>
      <c r="E75" s="88"/>
      <c r="F75" s="46"/>
      <c r="G75" s="89"/>
    </row>
    <row r="76" spans="1:9">
      <c r="A76" s="1"/>
      <c r="B76" s="45" t="s">
        <v>456</v>
      </c>
      <c r="C76" s="46"/>
      <c r="D76" s="46"/>
      <c r="E76" s="88"/>
      <c r="F76" s="46"/>
      <c r="G76" s="89"/>
    </row>
    <row r="78" spans="1:9" s="4" customFormat="1">
      <c r="A78" s="4" t="s">
        <v>293</v>
      </c>
    </row>
    <row r="79" spans="1:9" s="4" customFormat="1">
      <c r="A79" s="4" t="s">
        <v>315</v>
      </c>
      <c r="B79" s="4" t="s">
        <v>316</v>
      </c>
      <c r="C79" s="4" t="s">
        <v>319</v>
      </c>
      <c r="D79" s="4" t="s">
        <v>318</v>
      </c>
      <c r="E79" s="4" t="s">
        <v>317</v>
      </c>
    </row>
    <row r="80" spans="1:9">
      <c r="A80" s="26" t="s">
        <v>294</v>
      </c>
      <c r="B80" t="s">
        <v>295</v>
      </c>
      <c r="C80" s="26" t="s">
        <v>296</v>
      </c>
      <c r="D80" s="26"/>
      <c r="E80" s="26" t="s">
        <v>313</v>
      </c>
      <c r="H80" t="s">
        <v>457</v>
      </c>
    </row>
    <row r="81" spans="1:8">
      <c r="A81" s="26" t="s">
        <v>300</v>
      </c>
      <c r="B81" t="s">
        <v>301</v>
      </c>
      <c r="C81" s="26" t="s">
        <v>296</v>
      </c>
      <c r="D81" s="26"/>
      <c r="E81" s="26" t="s">
        <v>314</v>
      </c>
    </row>
    <row r="82" spans="1:8">
      <c r="A82" s="40" t="s">
        <v>297</v>
      </c>
      <c r="B82" t="s">
        <v>298</v>
      </c>
      <c r="C82" s="26" t="s">
        <v>299</v>
      </c>
      <c r="D82" s="26"/>
      <c r="E82" s="26" t="s">
        <v>314</v>
      </c>
    </row>
    <row r="83" spans="1:8">
      <c r="A83" s="26" t="s">
        <v>302</v>
      </c>
      <c r="B83" t="s">
        <v>303</v>
      </c>
      <c r="C83" s="26" t="s">
        <v>304</v>
      </c>
      <c r="D83" s="26"/>
      <c r="E83" s="26" t="s">
        <v>314</v>
      </c>
    </row>
    <row r="84" spans="1:8">
      <c r="A84" s="40" t="s">
        <v>305</v>
      </c>
      <c r="B84" t="s">
        <v>306</v>
      </c>
      <c r="C84" s="26" t="s">
        <v>304</v>
      </c>
      <c r="D84" s="26"/>
      <c r="E84" s="26" t="s">
        <v>314</v>
      </c>
    </row>
    <row r="85" spans="1:8">
      <c r="A85" s="26" t="s">
        <v>307</v>
      </c>
      <c r="B85" t="s">
        <v>308</v>
      </c>
      <c r="C85" s="26" t="s">
        <v>304</v>
      </c>
      <c r="D85" s="26"/>
      <c r="E85" s="26" t="s">
        <v>314</v>
      </c>
    </row>
    <row r="86" spans="1:8">
      <c r="A86" s="40" t="s">
        <v>309</v>
      </c>
      <c r="B86" t="s">
        <v>310</v>
      </c>
      <c r="C86" s="26" t="s">
        <v>304</v>
      </c>
      <c r="D86" s="26"/>
      <c r="E86" s="26" t="s">
        <v>314</v>
      </c>
    </row>
    <row r="87" spans="1:8">
      <c r="A87" s="40" t="s">
        <v>311</v>
      </c>
      <c r="B87" t="s">
        <v>312</v>
      </c>
      <c r="C87" s="26" t="s">
        <v>304</v>
      </c>
      <c r="D87" s="26"/>
      <c r="E87" s="26" t="s">
        <v>314</v>
      </c>
    </row>
    <row r="90" spans="1:8" s="52" customFormat="1">
      <c r="A90" s="52" t="s">
        <v>428</v>
      </c>
    </row>
    <row r="91" spans="1:8" s="49" customFormat="1">
      <c r="A91" s="49" t="s">
        <v>459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427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458</v>
      </c>
    </row>
    <row r="95" spans="1:8">
      <c r="A95" t="s">
        <v>1</v>
      </c>
    </row>
    <row r="96" spans="1:8">
      <c r="A96" t="s">
        <v>460</v>
      </c>
    </row>
    <row r="99" spans="1:4" s="35" customFormat="1">
      <c r="A99" s="35" t="s">
        <v>521</v>
      </c>
      <c r="C99" s="4"/>
      <c r="D99" s="4"/>
    </row>
    <row r="100" spans="1:4">
      <c r="A100" t="s">
        <v>529</v>
      </c>
    </row>
    <row r="101" spans="1:4">
      <c r="A101" t="s">
        <v>530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topLeftCell="A225" zoomScale="150" zoomScaleNormal="150" zoomScalePageLayoutView="150" workbookViewId="0">
      <selection activeCell="F241" sqref="F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267</v>
      </c>
      <c r="T236" s="1" t="s">
        <v>266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288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289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290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269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268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267</v>
      </c>
      <c r="T284" s="1" t="s">
        <v>266</v>
      </c>
      <c r="U284" s="1" t="s">
        <v>270</v>
      </c>
      <c r="W284" s="1" t="s">
        <v>277</v>
      </c>
      <c r="Z284" s="1" t="s">
        <v>284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271</v>
      </c>
      <c r="W285" s="1" t="s">
        <v>278</v>
      </c>
      <c r="Z285" s="1" t="s">
        <v>285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272</v>
      </c>
      <c r="W286" s="1" t="s">
        <v>279</v>
      </c>
      <c r="Z286" s="1" t="s">
        <v>286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273</v>
      </c>
      <c r="W287" t="s">
        <v>280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274</v>
      </c>
      <c r="W288" s="1" t="s">
        <v>281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275</v>
      </c>
      <c r="W289" s="12" t="s">
        <v>282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269</v>
      </c>
      <c r="R290" s="1">
        <v>0.97868020304600001</v>
      </c>
      <c r="S290" s="1"/>
      <c r="T290" s="1"/>
      <c r="U290" s="12" t="s">
        <v>276</v>
      </c>
      <c r="W290" s="12" t="s">
        <v>283</v>
      </c>
    </row>
    <row r="291" spans="1:23">
      <c r="A291" s="1"/>
      <c r="Q291" s="1" t="s">
        <v>268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287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333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334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335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336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337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338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topLeftCell="B156" zoomScale="150" zoomScaleNormal="150" zoomScalePageLayoutView="150" workbookViewId="0">
      <selection activeCell="G164" sqref="G164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292</v>
      </c>
      <c r="B1" s="1">
        <v>5</v>
      </c>
      <c r="F1" s="1" t="s">
        <v>291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327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328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329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" t="s">
        <v>107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323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324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325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326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323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330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331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332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0.88656616439799996</v>
      </c>
      <c r="E177" s="3"/>
      <c r="F177" s="1" t="s">
        <v>323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0.91067813267800002</v>
      </c>
    </row>
    <row r="180" spans="1:13">
      <c r="A180" s="1" t="s">
        <v>192</v>
      </c>
      <c r="B180">
        <v>99.2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17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18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19</v>
      </c>
    </row>
    <row r="208" spans="1:13">
      <c r="A208" s="1" t="s">
        <v>20</v>
      </c>
    </row>
    <row r="209" spans="1:13">
      <c r="A209" s="1" t="s">
        <v>21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17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18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19</v>
      </c>
    </row>
    <row r="215" spans="1:13">
      <c r="A215" s="1" t="s">
        <v>20</v>
      </c>
    </row>
    <row r="216" spans="1:13">
      <c r="A216" s="1" t="s">
        <v>21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17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18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19</v>
      </c>
    </row>
    <row r="222" spans="1:13">
      <c r="A222" s="1" t="s">
        <v>20</v>
      </c>
    </row>
    <row r="223" spans="1:13">
      <c r="A223" s="1" t="s">
        <v>21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17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18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19</v>
      </c>
    </row>
    <row r="229" spans="1:13">
      <c r="A229" s="1" t="s">
        <v>20</v>
      </c>
    </row>
    <row r="230" spans="1:13">
      <c r="A230" s="1" t="s">
        <v>21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31</v>
      </c>
      <c r="B233" s="19" t="s">
        <v>33</v>
      </c>
    </row>
    <row r="234" spans="1:13" s="12" customFormat="1"/>
    <row r="235" spans="1:13" s="1" customFormat="1" ht="45">
      <c r="A235" s="1" t="s">
        <v>10</v>
      </c>
      <c r="B235" s="7" t="s">
        <v>23</v>
      </c>
    </row>
    <row r="236" spans="1:13" s="1" customFormat="1" ht="45">
      <c r="A236" s="1" t="s">
        <v>9</v>
      </c>
      <c r="B236" s="7" t="s">
        <v>23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31" t="s">
        <v>59</v>
      </c>
      <c r="B239" s="31"/>
      <c r="C239" s="22" t="s">
        <v>50</v>
      </c>
      <c r="D239" s="22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263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17</v>
      </c>
      <c r="B241" s="7">
        <v>0.78394581195199997</v>
      </c>
      <c r="D241" s="1">
        <v>0.81781952109900002</v>
      </c>
      <c r="F241" s="3" t="s">
        <v>264</v>
      </c>
      <c r="H241" s="3"/>
      <c r="I241" s="3"/>
      <c r="J241" s="3"/>
      <c r="K241" s="3"/>
      <c r="L241" s="3"/>
      <c r="M241" s="3"/>
    </row>
    <row r="242" spans="1:13">
      <c r="A242" s="1" t="s">
        <v>18</v>
      </c>
      <c r="B242" s="8">
        <v>0.88928643651700001</v>
      </c>
      <c r="D242" s="26">
        <v>0.87617503171199995</v>
      </c>
      <c r="F242" s="2" t="s">
        <v>265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19</v>
      </c>
      <c r="B243" s="8">
        <v>0.70092312043600002</v>
      </c>
      <c r="D243" s="26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20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21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17</v>
      </c>
      <c r="B248" s="1">
        <v>0.81658695577100004</v>
      </c>
      <c r="D248" s="1">
        <v>0.87600684663799999</v>
      </c>
      <c r="E248" s="3"/>
      <c r="F248" s="3" t="s">
        <v>339</v>
      </c>
      <c r="H248" s="3"/>
      <c r="I248" s="3"/>
      <c r="J248" s="3"/>
      <c r="K248" s="3"/>
      <c r="L248" s="3"/>
      <c r="M248" s="3"/>
    </row>
    <row r="249" spans="1:13">
      <c r="A249" s="1" t="s">
        <v>18</v>
      </c>
      <c r="B249">
        <v>0.80864528463100005</v>
      </c>
      <c r="D249" s="1">
        <v>0.91476229901600004</v>
      </c>
      <c r="E249" s="2"/>
      <c r="F249" s="2" t="s">
        <v>340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19</v>
      </c>
      <c r="B250">
        <v>0.82468943055999999</v>
      </c>
      <c r="D250">
        <v>0.84040215639899996</v>
      </c>
      <c r="F250" t="s">
        <v>341</v>
      </c>
    </row>
    <row r="251" spans="1:13">
      <c r="A251" s="1" t="s">
        <v>20</v>
      </c>
      <c r="B251">
        <v>99</v>
      </c>
      <c r="D251" s="1">
        <v>5</v>
      </c>
    </row>
    <row r="252" spans="1:13">
      <c r="A252" s="1" t="s">
        <v>21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17</v>
      </c>
      <c r="H255" s="3"/>
      <c r="I255" s="3"/>
      <c r="J255" s="3"/>
      <c r="K255" s="3"/>
      <c r="L255" s="3"/>
      <c r="M255" s="3"/>
    </row>
    <row r="256" spans="1:13">
      <c r="A256" s="1" t="s">
        <v>18</v>
      </c>
      <c r="H256" s="2"/>
      <c r="I256" s="2"/>
      <c r="J256" s="2"/>
      <c r="K256" s="2"/>
      <c r="L256" s="2"/>
      <c r="M256" s="2"/>
    </row>
    <row r="257" spans="1:13">
      <c r="A257" s="1" t="s">
        <v>19</v>
      </c>
    </row>
    <row r="258" spans="1:13">
      <c r="A258" s="1" t="s">
        <v>20</v>
      </c>
    </row>
    <row r="259" spans="1:13">
      <c r="A259" s="1" t="s">
        <v>21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17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18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19</v>
      </c>
    </row>
    <row r="265" spans="1:13">
      <c r="A265" s="1" t="s">
        <v>20</v>
      </c>
    </row>
    <row r="266" spans="1:13">
      <c r="A266" s="1" t="s">
        <v>21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17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18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19</v>
      </c>
    </row>
    <row r="272" spans="1:13">
      <c r="A272" s="1" t="s">
        <v>20</v>
      </c>
    </row>
    <row r="273" spans="1:13">
      <c r="A273" s="1" t="s">
        <v>21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17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18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19</v>
      </c>
    </row>
    <row r="279" spans="1:13">
      <c r="A279" s="1" t="s">
        <v>20</v>
      </c>
    </row>
    <row r="280" spans="1:13">
      <c r="A280" s="1" t="s">
        <v>21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31</v>
      </c>
      <c r="B283" s="19" t="s">
        <v>33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31" t="s">
        <v>59</v>
      </c>
      <c r="B287" s="31"/>
      <c r="C287" s="22" t="s">
        <v>50</v>
      </c>
      <c r="D287" s="22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17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18</v>
      </c>
      <c r="B290" s="8"/>
      <c r="D290" s="26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19</v>
      </c>
      <c r="B291" s="8"/>
      <c r="D291" s="26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20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17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18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19</v>
      </c>
    </row>
    <row r="299" spans="1:13">
      <c r="A299" s="1" t="s">
        <v>20</v>
      </c>
      <c r="D299" s="1"/>
    </row>
    <row r="300" spans="1:13">
      <c r="A300" s="1" t="s">
        <v>21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17</v>
      </c>
      <c r="H303" s="3"/>
      <c r="I303" s="3"/>
      <c r="J303" s="3"/>
      <c r="K303" s="3"/>
      <c r="L303" s="3"/>
      <c r="M303" s="3"/>
    </row>
    <row r="304" spans="1:13">
      <c r="A304" s="1" t="s">
        <v>18</v>
      </c>
      <c r="H304" s="2"/>
      <c r="I304" s="2"/>
      <c r="J304" s="2"/>
      <c r="K304" s="2"/>
      <c r="L304" s="2"/>
      <c r="M304" s="2"/>
    </row>
    <row r="305" spans="1:13">
      <c r="A305" s="1" t="s">
        <v>19</v>
      </c>
    </row>
    <row r="306" spans="1:13">
      <c r="A306" s="1" t="s">
        <v>20</v>
      </c>
    </row>
    <row r="307" spans="1:13">
      <c r="A307" s="1" t="s">
        <v>21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17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18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19</v>
      </c>
    </row>
    <row r="313" spans="1:13">
      <c r="A313" s="1" t="s">
        <v>20</v>
      </c>
    </row>
    <row r="314" spans="1:13">
      <c r="A314" s="1" t="s">
        <v>21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17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18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19</v>
      </c>
    </row>
    <row r="320" spans="1:13">
      <c r="A320" s="1" t="s">
        <v>20</v>
      </c>
    </row>
    <row r="321" spans="1:13">
      <c r="A321" s="1" t="s">
        <v>21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17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18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19</v>
      </c>
    </row>
    <row r="327" spans="1:13">
      <c r="A327" s="1" t="s">
        <v>20</v>
      </c>
    </row>
    <row r="328" spans="1:13">
      <c r="A328" s="1" t="s">
        <v>21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416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412</v>
      </c>
    </row>
    <row r="8" spans="1:5">
      <c r="A8" t="s">
        <v>415</v>
      </c>
      <c r="B8">
        <v>168765</v>
      </c>
    </row>
    <row r="9" spans="1:5">
      <c r="A9" t="s">
        <v>413</v>
      </c>
      <c r="B9">
        <v>118150</v>
      </c>
    </row>
    <row r="10" spans="1:5">
      <c r="A10" t="s">
        <v>414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322</v>
      </c>
    </row>
    <row r="21" spans="1:7">
      <c r="A21" t="s">
        <v>354</v>
      </c>
      <c r="B21">
        <v>138900</v>
      </c>
    </row>
    <row r="22" spans="1:7">
      <c r="A22" t="s">
        <v>355</v>
      </c>
      <c r="B22">
        <v>44104</v>
      </c>
    </row>
    <row r="23" spans="1:7">
      <c r="A23" t="s">
        <v>356</v>
      </c>
      <c r="B23">
        <v>2425</v>
      </c>
    </row>
    <row r="24" spans="1:7">
      <c r="A24" t="s">
        <v>417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342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343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344</v>
      </c>
      <c r="B48" t="s">
        <v>346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401</v>
      </c>
    </row>
    <row r="56" spans="1:6" s="1" customFormat="1">
      <c r="A56" s="1" t="s">
        <v>411</v>
      </c>
      <c r="E56" s="1" t="b">
        <v>1</v>
      </c>
    </row>
    <row r="57" spans="1:6">
      <c r="A57" t="s">
        <v>361</v>
      </c>
      <c r="E57" t="s">
        <v>362</v>
      </c>
    </row>
    <row r="58" spans="1:6">
      <c r="A58" t="s">
        <v>391</v>
      </c>
      <c r="E58" t="s">
        <v>392</v>
      </c>
    </row>
    <row r="59" spans="1:6">
      <c r="A59" t="s">
        <v>375</v>
      </c>
      <c r="E59" t="s">
        <v>390</v>
      </c>
    </row>
    <row r="60" spans="1:6">
      <c r="A60" t="s">
        <v>358</v>
      </c>
      <c r="E60" t="s">
        <v>389</v>
      </c>
    </row>
    <row r="61" spans="1:6">
      <c r="A61" t="s">
        <v>386</v>
      </c>
      <c r="E61" t="s">
        <v>387</v>
      </c>
    </row>
    <row r="62" spans="1:6">
      <c r="A62" t="s">
        <v>380</v>
      </c>
      <c r="E62" t="s">
        <v>381</v>
      </c>
    </row>
    <row r="63" spans="1:6">
      <c r="A63" t="s">
        <v>378</v>
      </c>
      <c r="E63" t="s">
        <v>379</v>
      </c>
    </row>
    <row r="64" spans="1:6">
      <c r="A64" t="s">
        <v>373</v>
      </c>
      <c r="E64" t="s">
        <v>374</v>
      </c>
    </row>
    <row r="65" spans="1:5">
      <c r="A65" t="s">
        <v>375</v>
      </c>
      <c r="E65" t="s">
        <v>376</v>
      </c>
    </row>
    <row r="66" spans="1:5">
      <c r="A66" t="s">
        <v>373</v>
      </c>
      <c r="E66" t="s">
        <v>377</v>
      </c>
    </row>
    <row r="67" spans="1:5">
      <c r="A67" t="s">
        <v>393</v>
      </c>
      <c r="E67" t="s">
        <v>372</v>
      </c>
    </row>
    <row r="68" spans="1:5">
      <c r="A68" t="s">
        <v>373</v>
      </c>
      <c r="E68" t="s">
        <v>377</v>
      </c>
    </row>
    <row r="69" spans="1:5">
      <c r="A69" t="s">
        <v>386</v>
      </c>
      <c r="E69" t="s">
        <v>387</v>
      </c>
    </row>
    <row r="70" spans="1:5">
      <c r="A70" t="s">
        <v>358</v>
      </c>
      <c r="E70" t="s">
        <v>389</v>
      </c>
    </row>
    <row r="71" spans="1:5">
      <c r="A71" t="s">
        <v>393</v>
      </c>
      <c r="E71" t="s">
        <v>372</v>
      </c>
    </row>
    <row r="72" spans="1:5">
      <c r="A72" t="s">
        <v>407</v>
      </c>
      <c r="E72" t="s">
        <v>379</v>
      </c>
    </row>
    <row r="73" spans="1:5">
      <c r="A73" t="s">
        <v>375</v>
      </c>
      <c r="E73" t="s">
        <v>390</v>
      </c>
    </row>
    <row r="74" spans="1:5">
      <c r="A74" t="s">
        <v>375</v>
      </c>
      <c r="E74" t="s">
        <v>410</v>
      </c>
    </row>
    <row r="76" spans="1:5">
      <c r="A76" t="s">
        <v>363</v>
      </c>
      <c r="E76" t="s">
        <v>360</v>
      </c>
    </row>
    <row r="77" spans="1:5">
      <c r="A77" t="s">
        <v>363</v>
      </c>
      <c r="E77" t="s">
        <v>364</v>
      </c>
    </row>
    <row r="78" spans="1:5">
      <c r="A78" t="s">
        <v>359</v>
      </c>
      <c r="E78" t="s">
        <v>365</v>
      </c>
    </row>
    <row r="79" spans="1:5">
      <c r="A79" t="s">
        <v>359</v>
      </c>
      <c r="E79" t="s">
        <v>360</v>
      </c>
    </row>
    <row r="80" spans="1:5">
      <c r="A80" t="s">
        <v>395</v>
      </c>
      <c r="E80" t="s">
        <v>394</v>
      </c>
    </row>
    <row r="81" spans="1:5">
      <c r="A81" t="s">
        <v>363</v>
      </c>
      <c r="E81" t="s">
        <v>364</v>
      </c>
    </row>
    <row r="82" spans="1:5">
      <c r="A82" t="s">
        <v>394</v>
      </c>
      <c r="E82" t="s">
        <v>395</v>
      </c>
    </row>
    <row r="83" spans="1:5">
      <c r="A83" t="s">
        <v>394</v>
      </c>
      <c r="E83" t="s">
        <v>395</v>
      </c>
    </row>
    <row r="84" spans="1:5">
      <c r="A84" t="s">
        <v>397</v>
      </c>
      <c r="E84" t="s">
        <v>398</v>
      </c>
    </row>
    <row r="85" spans="1:5">
      <c r="A85" t="s">
        <v>382</v>
      </c>
      <c r="E85" t="s">
        <v>383</v>
      </c>
    </row>
    <row r="86" spans="1:5">
      <c r="A86" t="s">
        <v>359</v>
      </c>
      <c r="E86" t="s">
        <v>360</v>
      </c>
    </row>
    <row r="88" spans="1:5">
      <c r="A88" t="s">
        <v>370</v>
      </c>
      <c r="E88" t="s">
        <v>371</v>
      </c>
    </row>
    <row r="89" spans="1:5">
      <c r="A89" t="s">
        <v>366</v>
      </c>
      <c r="E89" t="s">
        <v>367</v>
      </c>
    </row>
    <row r="90" spans="1:5">
      <c r="A90" t="s">
        <v>370</v>
      </c>
      <c r="E90" t="s">
        <v>388</v>
      </c>
    </row>
    <row r="91" spans="1:5">
      <c r="A91" t="s">
        <v>399</v>
      </c>
      <c r="E91" t="s">
        <v>400</v>
      </c>
    </row>
    <row r="92" spans="1:5">
      <c r="A92" t="s">
        <v>366</v>
      </c>
      <c r="E92" t="s">
        <v>367</v>
      </c>
    </row>
    <row r="95" spans="1:5">
      <c r="A95" t="s">
        <v>408</v>
      </c>
      <c r="E95" t="s">
        <v>409</v>
      </c>
    </row>
    <row r="96" spans="1:5">
      <c r="A96" t="s">
        <v>384</v>
      </c>
      <c r="E96" t="s">
        <v>385</v>
      </c>
    </row>
    <row r="97" spans="1:5">
      <c r="A97" t="s">
        <v>345</v>
      </c>
      <c r="E97" t="s">
        <v>406</v>
      </c>
    </row>
    <row r="98" spans="1:5">
      <c r="A98" t="s">
        <v>368</v>
      </c>
      <c r="E98" t="s">
        <v>369</v>
      </c>
    </row>
    <row r="99" spans="1:5">
      <c r="A99" t="s">
        <v>357</v>
      </c>
      <c r="E99" t="s">
        <v>396</v>
      </c>
    </row>
    <row r="100" spans="1:5">
      <c r="A100" t="s">
        <v>404</v>
      </c>
      <c r="E100" t="s">
        <v>405</v>
      </c>
    </row>
    <row r="102" spans="1:5">
      <c r="A102" t="s">
        <v>402</v>
      </c>
      <c r="E102" t="s">
        <v>403</v>
      </c>
    </row>
    <row r="105" spans="1:5" s="35" customFormat="1">
      <c r="A105" s="35" t="s">
        <v>347</v>
      </c>
    </row>
    <row r="106" spans="1:5">
      <c r="A106" s="41" t="s">
        <v>348</v>
      </c>
      <c r="B106" t="s">
        <v>349</v>
      </c>
    </row>
    <row r="107" spans="1:5">
      <c r="A107" t="s">
        <v>350</v>
      </c>
      <c r="B107" s="42" t="s">
        <v>351</v>
      </c>
    </row>
    <row r="108" spans="1:5" s="43" customFormat="1">
      <c r="A108" s="43" t="s">
        <v>352</v>
      </c>
      <c r="B108" s="44" t="s">
        <v>353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GO-Bayes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2016-12-04T16:13:57Z</dcterms:modified>
</cp:coreProperties>
</file>