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140" yWindow="0" windowWidth="23020" windowHeight="16360" tabRatio="657" firstSheet="1" activeTab="4"/>
  </bookViews>
  <sheets>
    <sheet name="HPO" sheetId="15" r:id="rId1"/>
    <sheet name="GO-paper" sheetId="1" r:id="rId2"/>
    <sheet name="GO-protein" sheetId="16" r:id="rId3"/>
    <sheet name="GO-term" sheetId="17" r:id="rId4"/>
    <sheet name="GO-summary" sheetId="13" r:id="rId5"/>
    <sheet name="PubmedGO-comp" sheetId="14" r:id="rId6"/>
    <sheet name="GO dataset-notes" sheetId="12" r:id="rId7"/>
    <sheet name="taxonomy-Bayes" sheetId="3" r:id="rId8"/>
    <sheet name="taxonomy-Bayes x-val" sheetId="8" r:id="rId9"/>
    <sheet name="taxonomy-notes" sheetId="9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2" i="3" l="1"/>
  <c r="A462" i="3"/>
  <c r="A465" i="3"/>
  <c r="D35" i="15"/>
  <c r="D116" i="16"/>
  <c r="D97" i="16"/>
  <c r="B202" i="8"/>
  <c r="B195" i="8"/>
  <c r="B188" i="8"/>
  <c r="B181" i="8"/>
  <c r="B174" i="8"/>
  <c r="B167" i="8"/>
  <c r="B160" i="8"/>
  <c r="C116" i="16"/>
  <c r="C35" i="15"/>
  <c r="D75" i="16"/>
  <c r="D233" i="16"/>
  <c r="D175" i="16"/>
  <c r="D17" i="16"/>
  <c r="B116" i="16"/>
  <c r="H106" i="12"/>
  <c r="H107" i="12"/>
  <c r="H108" i="12"/>
  <c r="B175" i="16"/>
  <c r="C175" i="16"/>
  <c r="C233" i="16"/>
  <c r="B35" i="15"/>
  <c r="B233" i="16"/>
  <c r="D171" i="1"/>
  <c r="B34" i="16"/>
  <c r="B156" i="16"/>
  <c r="C11" i="15"/>
  <c r="C17" i="16"/>
  <c r="B17" i="16"/>
  <c r="D213" i="16"/>
  <c r="C213" i="16"/>
  <c r="D156" i="16"/>
  <c r="C194" i="16"/>
  <c r="D194" i="16"/>
  <c r="D23" i="15"/>
  <c r="C156" i="16"/>
  <c r="D55" i="16"/>
  <c r="D34" i="16"/>
  <c r="B213" i="16"/>
  <c r="B194" i="16"/>
  <c r="B55" i="16"/>
  <c r="C55" i="16"/>
  <c r="B55" i="1"/>
  <c r="B29" i="1"/>
  <c r="D136" i="16"/>
  <c r="C136" i="16"/>
  <c r="B136" i="16"/>
  <c r="C97" i="16"/>
  <c r="B97" i="16"/>
  <c r="C75" i="16"/>
  <c r="B75" i="16"/>
  <c r="C34" i="16"/>
  <c r="K221" i="1"/>
  <c r="J221" i="1"/>
  <c r="J72" i="1"/>
  <c r="I72" i="1"/>
  <c r="I221" i="1"/>
  <c r="C23" i="15"/>
  <c r="F171" i="1"/>
  <c r="B23" i="15"/>
  <c r="G171" i="1"/>
  <c r="B11" i="15"/>
  <c r="B42" i="1"/>
  <c r="D275" i="1"/>
  <c r="G151" i="1"/>
  <c r="F151" i="1"/>
  <c r="D113" i="1"/>
  <c r="D92" i="1"/>
  <c r="B92" i="1"/>
  <c r="C221" i="1"/>
  <c r="C296" i="1"/>
  <c r="H74" i="1"/>
  <c r="F131" i="1"/>
  <c r="G131" i="1"/>
  <c r="H113" i="1"/>
  <c r="B296" i="1"/>
  <c r="G113" i="1"/>
  <c r="F74" i="1"/>
  <c r="F92" i="1"/>
  <c r="H221" i="1"/>
  <c r="B275" i="1"/>
  <c r="C275" i="1"/>
  <c r="F113" i="1"/>
  <c r="H333" i="1"/>
  <c r="H241" i="1"/>
  <c r="G74" i="1"/>
  <c r="F333" i="1"/>
  <c r="F241" i="1"/>
  <c r="D241" i="1"/>
  <c r="F221" i="1"/>
  <c r="F314" i="1"/>
  <c r="G241" i="1"/>
  <c r="G221" i="1"/>
  <c r="C201" i="1"/>
  <c r="K36" i="13"/>
  <c r="D333" i="1"/>
  <c r="J15" i="13"/>
  <c r="B221" i="1"/>
  <c r="D221" i="1"/>
  <c r="B258" i="1"/>
  <c r="C92" i="1"/>
  <c r="B131" i="1"/>
  <c r="D131" i="1"/>
  <c r="C333" i="1"/>
  <c r="D314" i="1"/>
  <c r="C314" i="1"/>
  <c r="C131" i="1"/>
  <c r="C74" i="1"/>
  <c r="C113" i="1"/>
  <c r="B113" i="1"/>
  <c r="B333" i="1"/>
  <c r="C241" i="1"/>
  <c r="B314" i="1"/>
  <c r="D151" i="1"/>
  <c r="C16" i="1"/>
  <c r="B74" i="1"/>
  <c r="B241" i="1"/>
  <c r="B201" i="1"/>
  <c r="C185" i="1"/>
  <c r="B185" i="1"/>
  <c r="B16" i="1"/>
  <c r="C151" i="1"/>
  <c r="C171" i="1"/>
  <c r="B171" i="1"/>
  <c r="B151" i="1"/>
  <c r="B24" i="9"/>
  <c r="O242" i="3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<sst xmlns="http://schemas.openxmlformats.org/spreadsheetml/2006/main" count="3162" uniqueCount="741">
  <si>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</si>
  <si>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</si>
  <si>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</si>
  <si>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</si>
  <si>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</si>
  <si>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</si>
  <si>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</si>
  <si>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</si>
  <si>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</si>
  <si>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</si>
  <si>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</si>
  <si>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</si>
  <si>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</si>
  <si>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</si>
  <si>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</si>
  <si>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</si>
  <si>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</si>
  <si>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</si>
  <si>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</si>
  <si>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</si>
  <si>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</si>
  <si>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</si>
  <si>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</si>
  <si>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</si>
  <si>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</si>
  <si>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</si>
  <si>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</si>
  <si>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</si>
  <si>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</si>
  <si>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</si>
  <si>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</si>
  <si>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</si>
  <si>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</si>
  <si>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</si>
  <si>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</si>
  <si>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</si>
  <si>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</si>
  <si>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</si>
  <si>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</si>
  <si>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</si>
  <si>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</si>
  <si>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</si>
  <si>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</si>
  <si>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</si>
  <si>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</si>
  <si>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</si>
  <si>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</si>
  <si>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</si>
  <si>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</si>
  <si>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</si>
  <si>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</si>
  <si>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</si>
  <si>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</si>
  <si>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</si>
  <si>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</si>
  <si>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</si>
  <si>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</si>
  <si>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</si>
  <si>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</si>
  <si>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</si>
  <si>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</si>
  <si>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</si>
  <si>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</si>
  <si>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</si>
  <si>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</si>
  <si>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</si>
  <si>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</si>
  <si>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</si>
  <si>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</si>
  <si>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</si>
  <si>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</si>
  <si>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</si>
  <si>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</si>
  <si>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</si>
  <si>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</si>
  <si>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</si>
  <si>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</si>
  <si>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</si>
  <si>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</si>
  <si>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</si>
  <si>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</si>
  <si>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</si>
  <si>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</si>
  <si>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</si>
  <si>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</si>
  <si>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</si>
  <si>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</si>
  <si>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</si>
  <si>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</si>
  <si>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</si>
  <si>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</si>
  <si>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</si>
  <si>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</si>
  <si>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</si>
  <si>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</si>
  <si>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</si>
  <si>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</si>
  <si>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</si>
  <si>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</si>
  <si>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</si>
  <si>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</si>
  <si>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</si>
  <si>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</si>
  <si>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</si>
  <si>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</si>
  <si>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</si>
  <si>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</si>
  <si>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</si>
  <si>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</si>
  <si>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</si>
  <si>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</si>
  <si>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</si>
  <si>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</si>
  <si>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</si>
  <si>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</si>
  <si>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</si>
  <si>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</si>
  <si>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</si>
  <si>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</si>
  <si>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</si>
  <si>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</si>
  <si>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</si>
  <si>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</si>
  <si>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</si>
  <si>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</si>
  <si>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</si>
  <si>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</si>
  <si>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</si>
  <si>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</si>
  <si>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</si>
  <si>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</si>
  <si>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</si>
  <si>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</si>
  <si>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</si>
  <si>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</si>
  <si>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</si>
  <si>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</si>
  <si>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</si>
  <si>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</si>
  <si>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</si>
  <si>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</si>
  <si>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</si>
  <si>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</si>
  <si>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</si>
  <si>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</si>
  <si>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</si>
  <si>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</si>
  <si>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</si>
  <si>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</si>
  <si>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</si>
  <si>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</si>
  <si>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</si>
  <si>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</si>
  <si>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</si>
  <si>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</si>
  <si>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</si>
  <si>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</si>
  <si>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</si>
  <si>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</si>
  <si>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</si>
  <si>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</si>
  <si>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</si>
  <si>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</si>
  <si>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</si>
  <si>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</si>
  <si>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</si>
  <si>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</si>
  <si>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</si>
  <si>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</si>
  <si>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</si>
  <si>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</si>
  <si>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</si>
  <si>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</si>
  <si>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</si>
  <si>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</si>
  <si>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</si>
  <si>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</si>
  <si>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</si>
  <si>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</si>
  <si>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</si>
  <si>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</si>
  <si>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</si>
  <si>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</si>
  <si>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</si>
  <si>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</si>
  <si>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</si>
  <si>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</si>
  <si>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</si>
  <si>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</si>
  <si>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</si>
  <si>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</si>
  <si>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</si>
  <si>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</si>
  <si>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</si>
  <si>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</si>
  <si>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</si>
  <si>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</si>
  <si>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</si>
  <si>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</si>
  <si>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</si>
  <si>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</si>
  <si>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</si>
  <si>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</si>
  <si>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</si>
  <si>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</si>
  <si>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</si>
  <si>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</si>
  <si>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</si>
  <si>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</si>
  <si>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</si>
  <si>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</si>
  <si>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</si>
  <si>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</si>
  <si>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</si>
  <si>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</si>
  <si>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</si>
  <si>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</si>
  <si>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</si>
  <si>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</si>
  <si>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</si>
  <si>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</si>
  <si>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</si>
  <si>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</si>
  <si>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</si>
  <si>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</si>
  <si>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</si>
  <si>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</si>
  <si>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</si>
  <si>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</si>
  <si>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</si>
  <si>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</si>
  <si>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</si>
  <si>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</si>
  <si>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</si>
  <si>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</si>
  <si>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</si>
  <si>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</si>
  <si>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</si>
  <si>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</si>
  <si>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</si>
  <si>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</si>
  <si>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</si>
  <si>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</si>
  <si>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</si>
  <si>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</si>
  <si>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</si>
  <si>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</si>
  <si>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</si>
  <si>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</si>
  <si>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</si>
  <si>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</si>
  <si>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</si>
  <si>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</si>
  <si>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</si>
  <si>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</si>
  <si>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</si>
  <si>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</si>
  <si>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</si>
  <si>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</si>
  <si>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</si>
  <si>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</si>
  <si>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</si>
  <si>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</si>
  <si>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</si>
  <si>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</si>
  <si>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</si>
  <si>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</si>
  <si>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</si>
  <si>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</si>
  <si>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</si>
  <si>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</si>
  <si>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</si>
  <si>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</si>
  <si>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</si>
  <si>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</si>
  <si>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</si>
  <si>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</si>
  <si>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</si>
  <si>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</si>
  <si>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</si>
  <si>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</si>
  <si>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</si>
  <si>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</si>
  <si>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</si>
  <si>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</si>
  <si>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</si>
  <si>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</si>
  <si>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</si>
  <si>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</si>
  <si>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</si>
  <si>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</si>
  <si>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</si>
  <si>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</si>
  <si>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</si>
  <si>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</si>
  <si>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</si>
  <si>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</si>
  <si>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</si>
  <si>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</si>
  <si>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</si>
  <si>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</si>
  <si>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</si>
  <si>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</si>
  <si>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</si>
  <si>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</si>
  <si>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</si>
  <si>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</si>
  <si>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</si>
  <si>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</si>
  <si>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</si>
  <si>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</si>
  <si>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</si>
  <si>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</si>
  <si>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</si>
  <si>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</si>
  <si>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</si>
  <si>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</si>
  <si>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</si>
  <si>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</si>
  <si>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</si>
  <si>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</si>
  <si>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</si>
  <si>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</si>
  <si>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</si>
  <si>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</si>
  <si>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</si>
  <si>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</si>
  <si>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</si>
  <si>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</si>
  <si>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</si>
  <si>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</si>
  <si>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</si>
  <si>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</si>
  <si>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</si>
  <si>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</si>
  <si>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</si>
  <si>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</si>
  <si>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</si>
  <si>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</si>
  <si>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</si>
  <si>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</si>
  <si>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</si>
  <si>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</si>
  <si>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</si>
  <si>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</si>
  <si>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</si>
  <si>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</si>
  <si>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</si>
  <si>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</si>
  <si>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</si>
  <si>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</si>
  <si>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</si>
  <si>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</si>
  <si>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</si>
  <si>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</si>
  <si>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</si>
  <si>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</si>
  <si>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</si>
  <si>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</si>
  <si>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</si>
  <si>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</si>
  <si>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</si>
  <si>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</si>
  <si>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</si>
  <si>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</si>
  <si>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</si>
  <si>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</si>
  <si>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</si>
  <si>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</si>
  <si>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</si>
  <si>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</si>
  <si>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</si>
  <si>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</si>
  <si>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</si>
  <si>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</si>
  <si>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</si>
  <si>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</si>
  <si>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</si>
  <si>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</si>
  <si>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</si>
  <si>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</si>
  <si>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</si>
  <si>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</si>
  <si>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</si>
  <si>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</si>
  <si>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</si>
  <si>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</si>
  <si>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</si>
  <si>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</si>
  <si>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</si>
  <si>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</si>
  <si>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</si>
  <si>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</si>
  <si>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</si>
  <si>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</si>
  <si>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</si>
  <si>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</si>
  <si>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</si>
  <si>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</si>
  <si>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</si>
  <si>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</si>
  <si>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</si>
  <si>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</si>
  <si>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</si>
  <si>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</si>
  <si>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</si>
  <si>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</si>
  <si>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</si>
  <si>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</si>
  <si>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</si>
  <si>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</si>
  <si>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</si>
  <si>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</si>
  <si>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</si>
  <si>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</si>
  <si>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</si>
  <si>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</si>
  <si>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</si>
  <si>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</si>
  <si>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</si>
  <si>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</si>
  <si>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</si>
  <si>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</si>
  <si>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</si>
  <si>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</si>
  <si>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</si>
  <si>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</si>
  <si>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</si>
  <si>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</si>
  <si>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</si>
  <si>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</si>
  <si>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</si>
  <si>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</si>
  <si>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</si>
  <si>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</si>
  <si>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</si>
  <si>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</si>
  <si>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</si>
  <si>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</si>
  <si>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</si>
  <si>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</si>
  <si>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</si>
  <si>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</si>
  <si>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</si>
  <si>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</si>
  <si>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</si>
  <si>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</si>
  <si>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</si>
  <si>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</si>
  <si>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</si>
  <si>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</si>
  <si>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</si>
  <si>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</si>
  <si>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</si>
  <si>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</si>
  <si>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</si>
  <si>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</si>
  <si>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</si>
  <si>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</si>
  <si>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</si>
  <si>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</si>
  <si>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</si>
  <si>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</si>
  <si>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</si>
  <si>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</si>
  <si>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</si>
  <si>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</si>
  <si>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</si>
  <si>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</si>
  <si>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</si>
  <si>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</si>
  <si>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</si>
  <si>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</si>
  <si>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</si>
  <si>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</si>
  <si>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</si>
  <si>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</si>
  <si>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</si>
  <si>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</si>
  <si>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</si>
  <si>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</si>
  <si>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</si>
  <si>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</si>
  <si>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</si>
  <si>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</si>
  <si>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</si>
  <si>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</si>
  <si>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</si>
  <si>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</si>
  <si>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</si>
  <si>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</si>
  <si>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</si>
  <si>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</si>
  <si>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</si>
  <si>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</si>
  <si>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</si>
  <si>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</si>
  <si>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</si>
  <si>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</si>
  <si>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</si>
  <si>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</si>
  <si>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</si>
  <si>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</si>
  <si>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</si>
  <si>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</si>
  <si>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</si>
  <si>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</si>
  <si>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</si>
  <si>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</si>
  <si>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</si>
  <si>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</si>
  <si>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</si>
  <si>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</si>
  <si>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</si>
  <si>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</si>
  <si>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</si>
  <si>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</si>
  <si>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</si>
  <si>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</si>
  <si>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</si>
  <si>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</si>
  <si>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</si>
  <si>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</si>
  <si>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</si>
  <si>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</si>
  <si>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</si>
  <si>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</si>
  <si>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</si>
  <si>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</si>
  <si>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</si>
  <si>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</si>
  <si>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</si>
  <si>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</si>
  <si>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</si>
  <si>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</si>
  <si>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</si>
  <si>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</si>
  <si>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</si>
  <si>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</si>
  <si>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</si>
  <si>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</si>
  <si>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</si>
  <si>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</si>
  <si>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</si>
  <si>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</si>
  <si>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</si>
  <si>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</si>
  <si>
    <t>Scores by Paper</t>
  </si>
  <si>
    <t>Dataset: HP3</t>
  </si>
  <si>
    <t>Uniprot+Pubmed Gene</t>
  </si>
  <si>
    <t>Dataset: YP3</t>
  </si>
  <si>
    <t>HPO Version 1</t>
  </si>
  <si>
    <t>HPO Version 2</t>
  </si>
  <si>
    <t>HPO Version 3</t>
  </si>
  <si>
    <t>Train set: Protein names annotated w/ an HPO term (Pubmed Gene)</t>
  </si>
  <si>
    <t>Min. positive samples</t>
  </si>
  <si>
    <t>P3/Train: Pubmed Gene + Uniprot</t>
  </si>
  <si>
    <t>P2/Train: Pubmed Gene</t>
  </si>
  <si>
    <t xml:space="preserve">Dataset: P3 - Pubmed GO + Uniprot </t>
  </si>
  <si>
    <t>Dataset: P4 - Pubmed Gene + Uniprot</t>
  </si>
  <si>
    <t>multi-species</t>
  </si>
  <si>
    <t>human</t>
  </si>
  <si>
    <t>yeast</t>
  </si>
  <si>
    <t># proteins</t>
  </si>
  <si>
    <t>Annotations by species</t>
  </si>
  <si>
    <t>Total annotations</t>
  </si>
  <si>
    <t>Total proteins</t>
  </si>
  <si>
    <t>MF - F1</t>
  </si>
  <si>
    <t>BP - F1</t>
  </si>
  <si>
    <t>Dataset: P3 (Uniprot + PubMed Gene)</t>
  </si>
  <si>
    <t>Test set: Human proteins</t>
  </si>
  <si>
    <t>GO:0005622</t>
  </si>
  <si>
    <t>GO:0043231</t>
  </si>
  <si>
    <t>GO:0005634</t>
  </si>
  <si>
    <t>GO:0016020</t>
  </si>
  <si>
    <t>Terms with F1=0:</t>
  </si>
  <si>
    <t>354 out of 511</t>
  </si>
  <si>
    <t>GO:0000118</t>
  </si>
  <si>
    <t>GO:0000124</t>
  </si>
  <si>
    <t>GO:0000127</t>
  </si>
  <si>
    <t>GO:0000137</t>
  </si>
  <si>
    <t>GO:0000138</t>
  </si>
  <si>
    <t>GO:0000145</t>
  </si>
  <si>
    <t>GO:0000159</t>
  </si>
  <si>
    <t>GO:0000164</t>
  </si>
  <si>
    <t>Top 10 highest-ranking GO terms by F1 score (excluding root terms)</t>
  </si>
  <si>
    <t>F1</t>
  </si>
  <si>
    <t>Per level performance: Phylum (level 2)</t>
  </si>
  <si>
    <t>accuracy</t>
  </si>
  <si>
    <t>accuracy threshold%</t>
  </si>
  <si>
    <t>Per level performance: Class (level 3)</t>
  </si>
  <si>
    <t>Per level performance: Order (level 4)</t>
  </si>
  <si>
    <t>Per level performance: Family (level 5)</t>
  </si>
  <si>
    <t>Dataset: Uniprot</t>
  </si>
  <si>
    <t>Test set: All proteins</t>
  </si>
  <si>
    <t>GO:0005623</t>
  </si>
  <si>
    <t>GO:0044464</t>
  </si>
  <si>
    <t>GO:0044424</t>
  </si>
  <si>
    <t>GO:0043226</t>
  </si>
  <si>
    <t>GO:0043229</t>
  </si>
  <si>
    <t>GO:0043227</t>
  </si>
  <si>
    <t>1153 out of 1442</t>
  </si>
  <si>
    <t>GO:0000139</t>
  </si>
  <si>
    <t>GO:0000142</t>
  </si>
  <si>
    <t>GO:0000144</t>
  </si>
  <si>
    <t>GO:0000148</t>
  </si>
  <si>
    <t>GO:0000152</t>
  </si>
  <si>
    <t>GO:0000153</t>
  </si>
  <si>
    <t>Test set: Human proteins only</t>
  </si>
  <si>
    <t>time (hrs)</t>
  </si>
  <si>
    <t>915 out of 1458</t>
  </si>
  <si>
    <t>GO:0000109</t>
  </si>
  <si>
    <t>GO:0000120</t>
  </si>
  <si>
    <t>GO:0000123</t>
  </si>
  <si>
    <t>GO:0000126</t>
  </si>
  <si>
    <t>GO:0005488</t>
  </si>
  <si>
    <t>GO:0003824</t>
  </si>
  <si>
    <t>GO:0016740</t>
  </si>
  <si>
    <t>GO:0097159</t>
  </si>
  <si>
    <t>GO:1901363</t>
  </si>
  <si>
    <t>GO:0016787</t>
  </si>
  <si>
    <t>GO:0003676</t>
  </si>
  <si>
    <t>GO:0005215</t>
  </si>
  <si>
    <t>GO:0022857</t>
  </si>
  <si>
    <t>3082 out of 3381</t>
  </si>
  <si>
    <t>GO:0000009</t>
  </si>
  <si>
    <t>GO:0000014</t>
  </si>
  <si>
    <t>GO:0000026</t>
  </si>
  <si>
    <t>GO:0000033</t>
  </si>
  <si>
    <t>GO:0000034</t>
  </si>
  <si>
    <t>GO:0000036</t>
  </si>
  <si>
    <t>GO:0000049</t>
  </si>
  <si>
    <t>GO:0000062</t>
  </si>
  <si>
    <t>GO:0000064</t>
  </si>
  <si>
    <t>GO:0000095</t>
  </si>
  <si>
    <t>Test set: Yeast proteins only</t>
  </si>
  <si>
    <t>GO:0044444</t>
  </si>
  <si>
    <t>584 out of 1458</t>
  </si>
  <si>
    <t>GO:0000131</t>
  </si>
  <si>
    <t>GO:0000133</t>
  </si>
  <si>
    <t>GO:0000136</t>
  </si>
  <si>
    <t>Dataset: PubMed GO</t>
  </si>
  <si>
    <t>GO:0022891</t>
  </si>
  <si>
    <t>GO:0022892</t>
  </si>
  <si>
    <t>2461 out of 3381</t>
  </si>
  <si>
    <t>IC</t>
  </si>
  <si>
    <t>GO:0000030</t>
  </si>
  <si>
    <t>GO:0003735</t>
  </si>
  <si>
    <t>1576 out of 3381</t>
  </si>
  <si>
    <t>GO:0000015</t>
  </si>
  <si>
    <t>GO:0000110</t>
  </si>
  <si>
    <t>GO:0000111</t>
  </si>
  <si>
    <t>GO:0000113</t>
  </si>
  <si>
    <t>Test set: Yeast proteins</t>
  </si>
  <si>
    <t>GO:0016491</t>
  </si>
  <si>
    <t>GO:0000010</t>
  </si>
  <si>
    <t>GO:0000016</t>
  </si>
  <si>
    <t>GO:0000031</t>
  </si>
  <si>
    <t>GO:0000035</t>
  </si>
  <si>
    <t>GO:0044699</t>
  </si>
  <si>
    <t>GO:0009987</t>
  </si>
  <si>
    <t>GO:0044763</t>
  </si>
  <si>
    <t>GO:0065007</t>
  </si>
  <si>
    <t>GO:0032501</t>
  </si>
  <si>
    <t>GO:0050789</t>
  </si>
  <si>
    <t>GO:0032502</t>
  </si>
  <si>
    <t>GO:0048856</t>
  </si>
  <si>
    <t>GO:0044767</t>
  </si>
  <si>
    <t>GO:0008152</t>
  </si>
  <si>
    <t>GO:0003786</t>
  </si>
  <si>
    <t>GO:0050794</t>
  </si>
  <si>
    <t>GO:0071704</t>
  </si>
  <si>
    <t>GO:0044238</t>
  </si>
  <si>
    <t>GO:0044237</t>
  </si>
  <si>
    <t>GO:0000002</t>
  </si>
  <si>
    <t>GO:0000018</t>
  </si>
  <si>
    <t>GO:0000019</t>
  </si>
  <si>
    <t>GO:0000022</t>
  </si>
  <si>
    <t>GO:0000023</t>
  </si>
  <si>
    <t>GO:0000028</t>
  </si>
  <si>
    <t>GO:0000038</t>
  </si>
  <si>
    <t>GO:0000041</t>
  </si>
  <si>
    <t>GO:0000045</t>
  </si>
  <si>
    <t>GO:0000054</t>
  </si>
  <si>
    <t>GO:0043170</t>
  </si>
  <si>
    <t>GO:0044260</t>
  </si>
  <si>
    <t>GO:0006807</t>
  </si>
  <si>
    <t>GO:0000027</t>
  </si>
  <si>
    <t>GO:0000032</t>
  </si>
  <si>
    <t>GO:0003823</t>
  </si>
  <si>
    <t>Dataset: PubMed Gene</t>
  </si>
  <si>
    <t>Test data fraction</t>
  </si>
  <si>
    <t>June 2014 GOA Annotations</t>
  </si>
  <si>
    <t>November 2016 GOA annotations</t>
  </si>
  <si>
    <t>GO:0000001</t>
  </si>
  <si>
    <t>GO:0000011</t>
  </si>
  <si>
    <t>GO:0000025</t>
  </si>
  <si>
    <t>GO:0000112</t>
  </si>
  <si>
    <t>GO:0000125</t>
  </si>
  <si>
    <t>GO:0000012</t>
  </si>
  <si>
    <t>GO:0000052</t>
  </si>
  <si>
    <t>GO:0000066</t>
  </si>
  <si>
    <t>GO:0000070</t>
  </si>
  <si>
    <t>Comparison with other methods</t>
  </si>
  <si>
    <t>Sequence Similarity</t>
  </si>
  <si>
    <t>Literature</t>
  </si>
  <si>
    <t>PPI</t>
  </si>
  <si>
    <t>Inter-ontology Correlation</t>
  </si>
  <si>
    <t># of proteins</t>
  </si>
  <si>
    <t>125k</t>
  </si>
  <si>
    <t>55k</t>
  </si>
  <si>
    <t>12k</t>
  </si>
  <si>
    <t>52k</t>
  </si>
  <si>
    <t>Fmax</t>
  </si>
  <si>
    <t>Ensemble</t>
  </si>
  <si>
    <t>57k</t>
  </si>
  <si>
    <t>S-min</t>
  </si>
  <si>
    <t>WJ-max</t>
  </si>
  <si>
    <t>Method</t>
  </si>
  <si>
    <t>GO:0000075</t>
  </si>
  <si>
    <t>GO:0010467</t>
  </si>
  <si>
    <t>GO:0016070</t>
  </si>
  <si>
    <t>GO:0006396</t>
  </si>
  <si>
    <t>GO:0006139</t>
  </si>
  <si>
    <t>GO:0046483</t>
  </si>
  <si>
    <t>GO:0044267</t>
  </si>
  <si>
    <t>GO:0046907</t>
  </si>
  <si>
    <t>GO:0006259</t>
  </si>
  <si>
    <t>GO:0006996</t>
  </si>
  <si>
    <t>GO:0000042</t>
  </si>
  <si>
    <t>GO:0000055</t>
  </si>
  <si>
    <t>GO:0000056</t>
  </si>
  <si>
    <t>GO:0000060</t>
  </si>
  <si>
    <t>GO:0044446</t>
  </si>
  <si>
    <t>GO:0006412</t>
  </si>
  <si>
    <t>GO:0007154</t>
  </si>
  <si>
    <t>GO:0043043</t>
  </si>
  <si>
    <t>GO:0006122</t>
  </si>
  <si>
    <t>GO:0000050</t>
  </si>
  <si>
    <t>GO:0015075</t>
  </si>
  <si>
    <t>GO:0000007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</si>
</sst>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4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  <xf numFmtId="0" fontId="1" fillId="13" borderId="0" xfId="0" applyFont="1" applyFill="1"/>
    <xf numFmtId="0" fontId="0" fillId="5" borderId="10" xfId="0" applyFill="1" applyBorder="1"/>
    <xf numFmtId="0" fontId="0" fillId="0" borderId="10" xfId="0" applyFill="1" applyBorder="1"/>
    <xf numFmtId="0" fontId="1" fillId="5" borderId="10" xfId="0" applyFont="1" applyFill="1" applyBorder="1"/>
    <xf numFmtId="0" fontId="1" fillId="12" borderId="10" xfId="0" applyFont="1" applyFill="1" applyBorder="1"/>
    <xf numFmtId="0" fontId="1" fillId="14" borderId="0" xfId="0" applyFont="1" applyFill="1"/>
    <xf numFmtId="0" fontId="0" fillId="0" borderId="1" xfId="0" applyFont="1" applyBorder="1"/>
    <xf numFmtId="0" fontId="0" fillId="10" borderId="1" xfId="0" applyFont="1" applyFill="1" applyBorder="1"/>
  </cellXfs>
  <cellStyles count="24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M356"/>
  <sheetViews>
    <sheetView topLeftCell="A17" zoomScale="150" zoomScaleNormal="150" zoomScalePageLayoutView="150" workbookViewId="0">
      <selection activeCell="B45" sqref="B45"/>
    </sheetView>
  </sheetViews>
  <sheetFormatPr baseColWidth="10" defaultRowHeight="15" x14ac:dyDescent="0"/>
  <cols>
    <col min="1" max="1" width="21.83203125" customWidth="1"/>
    <col min="2" max="2" width="18" customWidth="1"/>
    <col min="3" max="3" width="17.33203125" customWidth="1"/>
    <col min="4" max="4" width="18.5" customWidth="1"/>
    <col min="7" max="7" width="15.83203125" customWidth="1"/>
  </cols>
  <sheetData>
    <row r="1" spans="1:13" s="127" customFormat="1">
      <c r="A1" s="127" t="s">
        <v>551</v>
      </c>
    </row>
    <row r="2" spans="1:13" s="132" customFormat="1">
      <c r="A2" s="132" t="s">
        <v>541</v>
      </c>
    </row>
    <row r="3" spans="1:13" s="132" customFormat="1">
      <c r="A3" s="132" t="s">
        <v>540</v>
      </c>
    </row>
    <row r="4" spans="1:13" s="12" customFormat="1">
      <c r="A4" s="12" t="s">
        <v>555</v>
      </c>
      <c r="B4" s="12">
        <v>5</v>
      </c>
      <c r="C4" s="12">
        <v>5</v>
      </c>
    </row>
    <row r="5" spans="1:13" s="12" customFormat="1">
      <c r="A5" s="12" t="s">
        <v>516</v>
      </c>
      <c r="B5" s="12">
        <v>1772</v>
      </c>
      <c r="C5" s="12">
        <v>1772</v>
      </c>
    </row>
    <row r="6" spans="1:13" s="1" customFormat="1">
      <c r="A6" s="1" t="s">
        <v>29</v>
      </c>
      <c r="B6" s="26">
        <v>0.17153270123200001</v>
      </c>
      <c r="C6" s="26">
        <v>0.20112334487399999</v>
      </c>
      <c r="D6" s="26"/>
    </row>
    <row r="7" spans="1:13">
      <c r="A7" s="1" t="s">
        <v>461</v>
      </c>
      <c r="B7" s="26">
        <v>0.89943749857499999</v>
      </c>
      <c r="C7" s="26">
        <v>0.82546410388000002</v>
      </c>
      <c r="D7" s="26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 t="s">
        <v>462</v>
      </c>
      <c r="B8" s="26">
        <v>9.4806694391899995E-2</v>
      </c>
      <c r="C8" s="26">
        <v>0.114512032547</v>
      </c>
      <c r="D8" s="26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539</v>
      </c>
      <c r="B9" s="1">
        <v>1</v>
      </c>
      <c r="C9" s="1">
        <v>1</v>
      </c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>
      <c r="A11" s="1" t="s">
        <v>460</v>
      </c>
      <c r="B11" s="1">
        <f>40010.1615901/(60*60)</f>
        <v>11.113933775027776</v>
      </c>
      <c r="C11" s="1">
        <f>8219.50773096/(60*60)</f>
        <v>2.2831965919333332</v>
      </c>
      <c r="D11" s="1"/>
      <c r="E11" s="2"/>
      <c r="F11" s="2"/>
      <c r="G11" s="1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2"/>
      <c r="F12" s="2"/>
      <c r="G12" s="1"/>
      <c r="H12" s="2"/>
      <c r="I12" s="2"/>
      <c r="J12" s="2"/>
      <c r="K12" s="2"/>
      <c r="L12" s="2"/>
      <c r="M12" s="2"/>
    </row>
    <row r="13" spans="1:13" s="127" customFormat="1">
      <c r="A13" s="127" t="s">
        <v>552</v>
      </c>
    </row>
    <row r="14" spans="1:13" s="132" customFormat="1">
      <c r="A14" s="132" t="s">
        <v>542</v>
      </c>
    </row>
    <row r="15" spans="1:13" s="132" customFormat="1">
      <c r="A15" s="132" t="s">
        <v>540</v>
      </c>
    </row>
    <row r="16" spans="1:13" s="12" customFormat="1">
      <c r="A16" s="12" t="s">
        <v>555</v>
      </c>
      <c r="B16" s="12">
        <v>5</v>
      </c>
      <c r="C16" s="12">
        <v>3</v>
      </c>
      <c r="D16" s="12">
        <v>3</v>
      </c>
    </row>
    <row r="17" spans="1:13" s="12" customFormat="1">
      <c r="A17" s="12" t="s">
        <v>516</v>
      </c>
      <c r="B17" s="12">
        <v>735</v>
      </c>
      <c r="C17" s="12">
        <v>1224</v>
      </c>
      <c r="D17" s="12">
        <v>1224</v>
      </c>
    </row>
    <row r="18" spans="1:13">
      <c r="A18" s="1" t="s">
        <v>29</v>
      </c>
      <c r="B18" s="1">
        <v>0.142854463549</v>
      </c>
      <c r="C18" s="1">
        <v>0.15504872491499999</v>
      </c>
      <c r="D18" s="1">
        <v>0.207228850509</v>
      </c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 t="s">
        <v>461</v>
      </c>
      <c r="B19" s="1">
        <v>0.90085437834000004</v>
      </c>
      <c r="C19" s="1">
        <v>0.89921379570600002</v>
      </c>
      <c r="D19" s="1">
        <v>0.83087790076000001</v>
      </c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462</v>
      </c>
      <c r="B20" s="1">
        <v>7.7578283690399999E-2</v>
      </c>
      <c r="C20" s="1">
        <v>8.4838594004200005E-2</v>
      </c>
      <c r="D20" s="1">
        <v>0.11837654308700001</v>
      </c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539</v>
      </c>
      <c r="B21" s="1">
        <v>1</v>
      </c>
      <c r="C21" s="1">
        <v>1</v>
      </c>
      <c r="D21" s="1">
        <v>1</v>
      </c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/>
      <c r="B22" s="1"/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460</v>
      </c>
      <c r="B23" s="1">
        <f>8541.02308798/(60*60)</f>
        <v>2.3725064133277778</v>
      </c>
      <c r="C23" s="1">
        <f>11842.691304/(60*60)</f>
        <v>3.2896364733333332</v>
      </c>
      <c r="D23" s="1">
        <f>12429.0252869/(60*60)</f>
        <v>3.4525070241388889</v>
      </c>
      <c r="E23" s="2"/>
      <c r="F23" s="2"/>
      <c r="G23" s="1"/>
      <c r="H23" s="2"/>
      <c r="I23" s="2"/>
      <c r="J23" s="2"/>
      <c r="K23" s="2"/>
      <c r="L23" s="2"/>
      <c r="M23" s="2"/>
    </row>
    <row r="24" spans="1:13" s="25" customFormat="1">
      <c r="A24" s="12"/>
      <c r="B24" s="12"/>
      <c r="C24" s="12"/>
      <c r="D24" s="12"/>
      <c r="E24" s="27"/>
      <c r="F24" s="27"/>
      <c r="G24" s="12"/>
      <c r="H24" s="27"/>
      <c r="I24" s="27"/>
      <c r="J24" s="27"/>
      <c r="K24" s="27"/>
      <c r="L24" s="27"/>
      <c r="M24" s="27"/>
    </row>
    <row r="25" spans="1:13" s="127" customFormat="1">
      <c r="A25" s="127" t="s">
        <v>553</v>
      </c>
    </row>
    <row r="26" spans="1:13" s="132" customFormat="1">
      <c r="A26" s="132" t="s">
        <v>554</v>
      </c>
    </row>
    <row r="27" spans="1:13" s="132" customFormat="1">
      <c r="A27" s="132" t="s">
        <v>540</v>
      </c>
    </row>
    <row r="28" spans="1:13">
      <c r="A28" s="12" t="s">
        <v>555</v>
      </c>
      <c r="B28" s="1">
        <v>5</v>
      </c>
      <c r="C28" s="1">
        <v>20</v>
      </c>
      <c r="D28" s="1">
        <v>100</v>
      </c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2" t="s">
        <v>516</v>
      </c>
      <c r="B29" s="1">
        <v>6191</v>
      </c>
      <c r="C29" s="1">
        <v>5794</v>
      </c>
      <c r="D29" s="1">
        <v>3011</v>
      </c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29</v>
      </c>
      <c r="B30" s="1">
        <v>0.30114730540700002</v>
      </c>
      <c r="C30" s="1">
        <v>0.29635958643600002</v>
      </c>
      <c r="D30" s="1">
        <v>0.30268836465299997</v>
      </c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461</v>
      </c>
      <c r="B31" s="1">
        <v>0.609267419157</v>
      </c>
      <c r="C31" s="1">
        <v>0.59581414875600003</v>
      </c>
      <c r="D31" s="1">
        <v>0.58239052747700004</v>
      </c>
      <c r="E31" s="2"/>
      <c r="F31" s="2"/>
      <c r="G31" s="1"/>
      <c r="H31" s="2"/>
      <c r="I31" s="2"/>
      <c r="J31" s="2"/>
      <c r="K31" s="2"/>
      <c r="L31" s="2"/>
      <c r="M31" s="2"/>
    </row>
    <row r="32" spans="1:13" s="25" customFormat="1">
      <c r="A32" s="1" t="s">
        <v>462</v>
      </c>
      <c r="B32" s="12">
        <v>0.20000189120799999</v>
      </c>
      <c r="C32" s="12">
        <v>0.19723154906900001</v>
      </c>
      <c r="D32" s="12">
        <v>0.20448246265700001</v>
      </c>
      <c r="E32" s="27"/>
      <c r="F32" s="27"/>
      <c r="G32" s="12"/>
      <c r="H32" s="27"/>
      <c r="I32" s="27"/>
      <c r="J32" s="27"/>
      <c r="K32" s="27"/>
      <c r="L32" s="27"/>
      <c r="M32" s="27"/>
    </row>
    <row r="33" spans="1:13" s="25" customFormat="1">
      <c r="A33" s="1" t="s">
        <v>539</v>
      </c>
      <c r="B33" s="12">
        <v>1</v>
      </c>
      <c r="C33" s="12">
        <v>1</v>
      </c>
      <c r="D33" s="12">
        <v>1</v>
      </c>
      <c r="E33" s="27"/>
      <c r="F33" s="27"/>
      <c r="G33" s="12"/>
      <c r="H33" s="27"/>
      <c r="I33" s="27"/>
      <c r="J33" s="27"/>
      <c r="K33" s="27"/>
      <c r="L33" s="27"/>
      <c r="M33" s="27"/>
    </row>
    <row r="34" spans="1:13" s="25" customFormat="1">
      <c r="A34" s="1"/>
      <c r="B34" s="12"/>
      <c r="C34" s="12"/>
      <c r="D34" s="12"/>
      <c r="E34" s="27"/>
      <c r="F34" s="27"/>
      <c r="G34" s="12"/>
      <c r="H34" s="27"/>
      <c r="I34" s="27"/>
      <c r="J34" s="27"/>
      <c r="K34" s="27"/>
      <c r="L34" s="27"/>
      <c r="M34" s="27"/>
    </row>
    <row r="35" spans="1:13">
      <c r="A35" s="1" t="s">
        <v>460</v>
      </c>
      <c r="B35" s="1">
        <f>42136.339916/(60*60)</f>
        <v>11.704538865555556</v>
      </c>
      <c r="C35" s="1">
        <f>46253.0433068/(60*60)</f>
        <v>12.848067585222221</v>
      </c>
      <c r="D35" s="1">
        <f>31899.0940752/3600</f>
        <v>8.8608594653333324</v>
      </c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/>
      <c r="B36" s="1"/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/>
      <c r="B37" s="1"/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/>
      <c r="B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 s="12" customFormat="1"/>
    <row r="40" spans="1:13" s="12" customFormat="1"/>
    <row r="41" spans="1:13">
      <c r="A41" s="1"/>
      <c r="B41" s="1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1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1"/>
      <c r="C43" s="10"/>
      <c r="D43" s="81"/>
      <c r="E43" s="2"/>
      <c r="F43" s="11"/>
      <c r="G43" s="81"/>
      <c r="H43" s="11"/>
      <c r="J43" s="2"/>
      <c r="K43" s="2"/>
      <c r="L43" s="2"/>
      <c r="M43" s="2"/>
    </row>
    <row r="44" spans="1:13">
      <c r="A44" s="1"/>
      <c r="B44" s="86"/>
      <c r="C44" s="108"/>
      <c r="D44" s="1"/>
      <c r="E44" s="2"/>
      <c r="F44" s="2"/>
      <c r="G44" s="1"/>
      <c r="H44" s="2"/>
      <c r="J44" s="2"/>
      <c r="K44" s="2"/>
      <c r="L44" s="2"/>
      <c r="M44" s="2"/>
    </row>
    <row r="45" spans="1:13">
      <c r="A45" s="1"/>
      <c r="B45" s="86"/>
      <c r="C45" s="108"/>
      <c r="D45" s="1"/>
      <c r="E45" s="2"/>
      <c r="F45" s="2"/>
      <c r="G45" s="1"/>
      <c r="H45" s="2"/>
      <c r="J45" s="2"/>
      <c r="K45" s="2"/>
      <c r="L45" s="2"/>
      <c r="M45" s="2"/>
    </row>
    <row r="46" spans="1:13">
      <c r="A46" s="1"/>
      <c r="B46" s="86"/>
      <c r="C46" s="108"/>
      <c r="D46" s="1"/>
      <c r="E46" s="2"/>
      <c r="F46" s="2"/>
      <c r="G46" s="1"/>
      <c r="H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/>
      <c r="B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4" customFormat="1"/>
    <row r="59" spans="1:13" s="5" customFormat="1"/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 s="4" customFormat="1"/>
    <row r="78" spans="1:13" s="5" customFormat="1"/>
    <row r="79" spans="1:13">
      <c r="A79" s="1"/>
      <c r="B79" s="1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81"/>
      <c r="C81" s="81"/>
      <c r="D81" s="109"/>
      <c r="E81" s="2"/>
      <c r="F81" s="11"/>
      <c r="G81" s="109"/>
      <c r="H81" s="11"/>
      <c r="I81" s="2"/>
      <c r="J81" s="2"/>
      <c r="K81" s="2"/>
      <c r="L81" s="2"/>
      <c r="M81" s="2"/>
    </row>
    <row r="82" spans="1:13">
      <c r="A82" s="1"/>
      <c r="B82" s="81"/>
      <c r="C82" s="81"/>
      <c r="D82" s="109"/>
      <c r="E82" s="2"/>
      <c r="F82" s="11"/>
      <c r="G82" s="109"/>
      <c r="H82" s="11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s="4" customFormat="1"/>
    <row r="98" spans="1:13" s="5" customFormat="1"/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/>
      <c r="B115" s="1"/>
      <c r="D115" s="3"/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/>
      <c r="B116" s="1"/>
      <c r="D116" s="3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4" customFormat="1"/>
    <row r="118" spans="1:13" s="5" customFormat="1"/>
    <row r="119" spans="1:13">
      <c r="A119" s="1"/>
      <c r="B119" s="26"/>
      <c r="C119" s="26"/>
      <c r="D119" s="26"/>
      <c r="E119" s="2"/>
      <c r="F119" s="2"/>
      <c r="G119" s="3"/>
      <c r="H119" s="2"/>
      <c r="I119" s="2"/>
      <c r="J119" s="2"/>
      <c r="K119" s="2"/>
      <c r="L119" s="2"/>
      <c r="M119" s="2"/>
    </row>
    <row r="120" spans="1:13" s="1" customFormat="1">
      <c r="B120" s="79"/>
      <c r="C120" s="79"/>
      <c r="D120" s="79"/>
      <c r="E120" s="3"/>
      <c r="F120" s="109"/>
      <c r="G120" s="117"/>
      <c r="H120" s="3"/>
      <c r="I120" s="3"/>
      <c r="J120" s="3"/>
      <c r="K120" s="3"/>
      <c r="L120" s="3"/>
      <c r="M120" s="3"/>
    </row>
    <row r="121" spans="1:13" s="1" customFormat="1">
      <c r="B121" s="80"/>
      <c r="C121" s="80"/>
      <c r="D121" s="80"/>
      <c r="E121" s="3"/>
      <c r="F121" s="109"/>
      <c r="G121" s="117"/>
      <c r="H121" s="3"/>
      <c r="I121" s="3"/>
      <c r="J121" s="3"/>
      <c r="K121" s="3"/>
      <c r="L121" s="3"/>
      <c r="M121" s="3"/>
    </row>
    <row r="122" spans="1:13" s="1" customFormat="1">
      <c r="B122" s="80"/>
      <c r="C122" s="80"/>
      <c r="D122" s="80"/>
      <c r="E122" s="3"/>
      <c r="F122" s="116"/>
      <c r="G122" s="118"/>
      <c r="H122" s="3"/>
      <c r="I122" s="3"/>
      <c r="J122" s="3"/>
      <c r="K122" s="3"/>
      <c r="L122" s="3"/>
      <c r="M122" s="3"/>
    </row>
    <row r="123" spans="1:13" s="1" customFormat="1">
      <c r="B123" s="80"/>
      <c r="C123" s="80"/>
      <c r="D123" s="80"/>
      <c r="E123" s="3"/>
      <c r="F123" s="116"/>
      <c r="G123" s="118"/>
      <c r="H123" s="3"/>
      <c r="I123" s="3"/>
      <c r="J123" s="3"/>
      <c r="K123" s="3"/>
      <c r="L123" s="3"/>
      <c r="M123" s="3"/>
    </row>
    <row r="124" spans="1:13">
      <c r="A124" s="1"/>
      <c r="B124" s="26"/>
      <c r="C124" s="26"/>
      <c r="D124" s="2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/>
      <c r="B130" s="1"/>
      <c r="C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/>
      <c r="B131" s="1"/>
      <c r="C131" s="1"/>
      <c r="D131" s="3"/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/>
      <c r="B132" s="1"/>
      <c r="C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 s="1" customFormat="1">
      <c r="D133" s="3"/>
      <c r="E133" s="3"/>
      <c r="F133" s="3"/>
      <c r="G133" s="6"/>
      <c r="H133" s="3"/>
      <c r="I133" s="3"/>
      <c r="J133" s="3"/>
      <c r="K133" s="3"/>
      <c r="L133" s="3"/>
      <c r="M133" s="3"/>
    </row>
    <row r="134" spans="1:13" s="1" customFormat="1">
      <c r="D134" s="3"/>
      <c r="E134" s="3"/>
      <c r="F134" s="3"/>
      <c r="G134" s="6"/>
      <c r="H134" s="3"/>
      <c r="I134" s="3"/>
      <c r="J134" s="3"/>
      <c r="K134" s="3"/>
      <c r="L134" s="3"/>
      <c r="M134" s="3"/>
    </row>
    <row r="135" spans="1:13" s="1" customFormat="1">
      <c r="D135" s="3"/>
      <c r="E135" s="3"/>
      <c r="F135" s="3"/>
      <c r="G135" s="6"/>
      <c r="H135" s="3"/>
      <c r="I135" s="3"/>
      <c r="J135" s="3"/>
      <c r="K135" s="3"/>
      <c r="L135" s="3"/>
      <c r="M135" s="3"/>
    </row>
    <row r="136" spans="1:13">
      <c r="A136" s="1"/>
      <c r="B136" s="1"/>
      <c r="D136" s="3"/>
      <c r="E136" s="2"/>
      <c r="F136" s="2"/>
      <c r="G136" s="3"/>
      <c r="H136" s="2"/>
      <c r="I136" s="2"/>
      <c r="J136" s="2"/>
      <c r="K136" s="2"/>
      <c r="L136" s="2"/>
      <c r="M136" s="2"/>
    </row>
    <row r="137" spans="1:13" s="4" customFormat="1"/>
    <row r="138" spans="1:13" s="5" customFormat="1"/>
    <row r="139" spans="1:13">
      <c r="A139" s="1"/>
      <c r="B139" s="26"/>
      <c r="C139" s="26"/>
      <c r="D139" s="26"/>
      <c r="E139" s="2"/>
      <c r="F139" s="2"/>
      <c r="G139" s="3"/>
      <c r="H139" s="2"/>
      <c r="I139" s="2"/>
      <c r="J139" s="2"/>
      <c r="K139" s="2"/>
      <c r="L139" s="2"/>
      <c r="M139" s="2"/>
    </row>
    <row r="140" spans="1:13">
      <c r="A140" s="1"/>
      <c r="B140" s="79"/>
      <c r="C140" s="79"/>
      <c r="D140" s="79"/>
      <c r="E140" s="2"/>
      <c r="F140" s="2"/>
      <c r="G140" s="3"/>
      <c r="H140" s="2"/>
      <c r="I140" s="2"/>
      <c r="J140" s="2"/>
      <c r="K140" s="2"/>
      <c r="L140" s="2"/>
      <c r="M140" s="2"/>
    </row>
    <row r="141" spans="1:13">
      <c r="A141" s="1"/>
      <c r="B141" s="80"/>
      <c r="C141" s="80"/>
      <c r="D141" s="80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 s="1" customFormat="1">
      <c r="D143" s="3"/>
      <c r="E143" s="3"/>
      <c r="F143" s="3"/>
      <c r="G143" s="6"/>
      <c r="H143" s="3"/>
      <c r="I143" s="3"/>
      <c r="J143" s="3"/>
      <c r="K143" s="3"/>
      <c r="L143" s="3"/>
      <c r="M143" s="3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C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C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C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81"/>
      <c r="C150" s="81"/>
      <c r="D150" s="2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/>
      <c r="B151" s="81"/>
      <c r="C151" s="81"/>
      <c r="D151" s="2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/>
      <c r="B152" s="1"/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 s="1" customFormat="1">
      <c r="C154"/>
      <c r="D154" s="3"/>
      <c r="E154" s="3"/>
      <c r="F154" s="3"/>
      <c r="G154" s="6"/>
      <c r="H154" s="3"/>
      <c r="I154" s="3"/>
      <c r="J154" s="3"/>
      <c r="K154" s="3"/>
      <c r="L154" s="3"/>
      <c r="M154" s="3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/>
      <c r="B159" s="1"/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1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1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26"/>
      <c r="C163" s="26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2"/>
      <c r="C164" s="82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B165" s="82"/>
      <c r="C165" s="82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85"/>
      <c r="C166" s="85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85"/>
      <c r="C167" s="85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/>
      <c r="B174" s="1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</row>
    <row r="177" spans="1:13">
      <c r="A177" s="1"/>
      <c r="B177" s="1"/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/>
      <c r="B178" s="1"/>
      <c r="D178" s="3"/>
      <c r="E178" s="2"/>
      <c r="F178" s="2"/>
      <c r="G178" s="3"/>
      <c r="H178" s="2"/>
      <c r="I178" s="2"/>
      <c r="J178" s="2"/>
      <c r="K178" s="2"/>
      <c r="L178" s="2"/>
      <c r="M178" s="2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 s="4" customFormat="1">
      <c r="D180" s="96"/>
      <c r="E180" s="96"/>
      <c r="F180" s="96"/>
      <c r="G180" s="96"/>
      <c r="H180" s="96"/>
      <c r="I180" s="96"/>
      <c r="J180" s="96"/>
      <c r="K180" s="96"/>
      <c r="L180" s="96"/>
      <c r="M180" s="96"/>
    </row>
    <row r="181" spans="1:13" s="100" customFormat="1">
      <c r="A181" s="5"/>
      <c r="B181" s="5"/>
      <c r="C181" s="5"/>
      <c r="D181" s="98"/>
      <c r="E181" s="99"/>
      <c r="F181" s="5"/>
      <c r="G181" s="5"/>
      <c r="H181" s="98"/>
      <c r="I181" s="99"/>
      <c r="J181" s="99"/>
      <c r="K181" s="99"/>
      <c r="L181" s="99"/>
      <c r="M181" s="99"/>
    </row>
    <row r="182" spans="1:13">
      <c r="A182" s="1"/>
      <c r="B182" s="1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1"/>
      <c r="C183" s="10"/>
      <c r="D183" s="109"/>
      <c r="E183" s="2"/>
      <c r="F183" s="11"/>
      <c r="G183" s="109"/>
      <c r="H183" s="11"/>
      <c r="I183" s="2"/>
      <c r="J183" s="2"/>
      <c r="K183" s="2"/>
      <c r="L183" s="2"/>
      <c r="M183" s="2"/>
    </row>
    <row r="184" spans="1:13">
      <c r="A184" s="1"/>
      <c r="B184" s="81"/>
      <c r="C184" s="10"/>
      <c r="D184" s="109"/>
      <c r="E184" s="2"/>
      <c r="F184" s="11"/>
      <c r="G184" s="109"/>
      <c r="H184" s="11"/>
      <c r="I184" s="2"/>
      <c r="J184" s="2"/>
      <c r="K184" s="2"/>
      <c r="L184" s="2"/>
      <c r="M184" s="2"/>
    </row>
    <row r="185" spans="1:13">
      <c r="A185" s="1"/>
      <c r="B185" s="86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86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86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/>
      <c r="B194" s="1"/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/>
      <c r="B195" s="1"/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/>
      <c r="B196" s="1"/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 s="12" customFormat="1"/>
    <row r="198" spans="1:13" s="12" customFormat="1">
      <c r="C198" s="25"/>
    </row>
    <row r="199" spans="1:13" s="12" customFormat="1">
      <c r="A199" s="25"/>
      <c r="B199" s="25"/>
      <c r="C199" s="25"/>
    </row>
    <row r="200" spans="1:13" s="4" customFormat="1">
      <c r="F200" s="96"/>
    </row>
    <row r="201" spans="1:13" s="100" customFormat="1">
      <c r="A201" s="5"/>
      <c r="B201" s="5"/>
      <c r="C201" s="5"/>
      <c r="D201" s="98"/>
      <c r="E201" s="99"/>
      <c r="F201" s="5"/>
      <c r="G201" s="5"/>
      <c r="H201" s="98"/>
      <c r="I201" s="99"/>
      <c r="J201" s="99"/>
      <c r="K201" s="99"/>
      <c r="L201" s="99"/>
      <c r="M201" s="99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1"/>
      <c r="C203" s="10"/>
      <c r="D203" s="109"/>
      <c r="E203" s="2"/>
      <c r="F203" s="11"/>
      <c r="G203" s="109"/>
      <c r="H203" s="11"/>
      <c r="I203" s="2"/>
      <c r="J203" s="2"/>
      <c r="K203" s="2"/>
      <c r="L203" s="2"/>
      <c r="M203" s="2"/>
    </row>
    <row r="204" spans="1:13">
      <c r="A204" s="1"/>
      <c r="B204" s="81"/>
      <c r="C204" s="10"/>
      <c r="D204" s="109"/>
      <c r="E204" s="2"/>
      <c r="F204" s="11"/>
      <c r="G204" s="109"/>
      <c r="H204" s="11"/>
      <c r="I204" s="2"/>
      <c r="J204" s="2"/>
      <c r="K204" s="2"/>
      <c r="L204" s="2"/>
      <c r="M204" s="2"/>
    </row>
    <row r="205" spans="1:13">
      <c r="A205" s="1"/>
      <c r="B205" s="86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86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86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13">
      <c r="A209" s="1"/>
      <c r="B209" s="1"/>
      <c r="C209" s="1"/>
      <c r="D209" s="3"/>
      <c r="E209" s="2"/>
      <c r="F209" s="2"/>
      <c r="G209" s="3"/>
      <c r="H209" s="2"/>
      <c r="I209" s="2"/>
      <c r="J209" s="2"/>
      <c r="K209" s="2"/>
      <c r="L209" s="2"/>
      <c r="M209" s="2"/>
    </row>
    <row r="210" spans="1:13">
      <c r="A210" s="1"/>
      <c r="B210" s="1"/>
      <c r="C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/>
      <c r="B211" s="1"/>
      <c r="C211" s="1"/>
      <c r="D211" s="3"/>
      <c r="E211" s="2"/>
      <c r="F211" s="2"/>
      <c r="G211" s="3"/>
      <c r="H211" s="2"/>
      <c r="I211" s="2"/>
      <c r="J211" s="2"/>
      <c r="K211" s="2"/>
      <c r="L211" s="2"/>
      <c r="M211" s="2"/>
    </row>
    <row r="212" spans="1:13">
      <c r="A212" s="1"/>
      <c r="B212" s="1"/>
      <c r="C212" s="1"/>
      <c r="D212" s="3"/>
      <c r="F212" s="2"/>
      <c r="G212" s="3"/>
      <c r="H212" s="2"/>
    </row>
    <row r="213" spans="1:13" s="12" customFormat="1">
      <c r="A213" s="1"/>
      <c r="C213" s="1"/>
    </row>
    <row r="214" spans="1:13" s="12" customFormat="1">
      <c r="A214" s="1"/>
      <c r="C214" s="1"/>
    </row>
    <row r="215" spans="1:13" s="12" customFormat="1">
      <c r="A215" s="1"/>
      <c r="C215" s="1"/>
    </row>
    <row r="216" spans="1:13" s="12" customFormat="1">
      <c r="A216" s="1"/>
      <c r="C216" s="1"/>
    </row>
    <row r="217" spans="1:13" s="12" customFormat="1"/>
    <row r="218" spans="1:13" s="12" customFormat="1"/>
    <row r="219" spans="1:13" s="12" customFormat="1">
      <c r="A219" s="1"/>
    </row>
    <row r="220" spans="1:13" s="12" customFormat="1">
      <c r="A220" s="1"/>
      <c r="B220" s="107"/>
      <c r="C220" s="107"/>
    </row>
    <row r="221" spans="1:13" s="12" customFormat="1">
      <c r="A221" s="1"/>
      <c r="B221" s="107"/>
      <c r="C221" s="107"/>
    </row>
    <row r="222" spans="1:13" s="12" customFormat="1">
      <c r="A222" s="1"/>
    </row>
    <row r="223" spans="1:13" s="12" customFormat="1">
      <c r="A223" s="1"/>
    </row>
    <row r="224" spans="1:13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>
      <c r="A230" s="1"/>
    </row>
    <row r="231" spans="1:13" s="12" customFormat="1">
      <c r="A231" s="1"/>
    </row>
    <row r="232" spans="1:13" s="12" customFormat="1">
      <c r="A232" s="1"/>
    </row>
    <row r="233" spans="1:13" s="12" customFormat="1"/>
    <row r="234" spans="1:13" s="12" customFormat="1"/>
    <row r="235" spans="1:13" s="12" customFormat="1"/>
    <row r="236" spans="1:13" s="12" customFormat="1"/>
    <row r="237" spans="1:13" s="12" customFormat="1">
      <c r="C237" s="25"/>
    </row>
    <row r="238" spans="1:13">
      <c r="A238" s="1"/>
      <c r="B238" s="1"/>
      <c r="D238" s="3"/>
      <c r="E238" s="2"/>
      <c r="F238" s="2"/>
      <c r="G238" s="3"/>
      <c r="H238" s="2"/>
      <c r="I238" s="2"/>
      <c r="J238" s="2"/>
      <c r="K238" s="2"/>
      <c r="L238" s="2"/>
      <c r="M238" s="2"/>
    </row>
    <row r="239" spans="1:13" s="35" customFormat="1">
      <c r="A239" s="4"/>
      <c r="B239" s="4"/>
      <c r="C239" s="4"/>
      <c r="D239" s="96"/>
      <c r="E239" s="97"/>
      <c r="F239" s="96"/>
      <c r="G239" s="4"/>
      <c r="H239" s="4"/>
      <c r="I239" s="97"/>
      <c r="J239" s="97"/>
      <c r="K239" s="97"/>
      <c r="L239" s="97"/>
      <c r="M239" s="97"/>
    </row>
    <row r="240" spans="1:13" s="100" customFormat="1">
      <c r="A240" s="5"/>
      <c r="B240" s="5"/>
      <c r="C240" s="5"/>
      <c r="D240" s="98"/>
      <c r="E240" s="99"/>
      <c r="F240" s="5"/>
      <c r="G240" s="5"/>
      <c r="H240" s="98"/>
      <c r="I240" s="99"/>
      <c r="J240" s="99"/>
      <c r="K240" s="99"/>
      <c r="L240" s="99"/>
      <c r="M240" s="99"/>
    </row>
    <row r="241" spans="1:13">
      <c r="A241" s="1"/>
      <c r="B241" s="26"/>
      <c r="C241" s="26"/>
      <c r="D241" s="26"/>
      <c r="E241" s="2"/>
      <c r="F241" s="2"/>
      <c r="G241" s="3"/>
      <c r="H241" s="2"/>
      <c r="I241" s="2"/>
      <c r="J241" s="2"/>
      <c r="K241" s="2"/>
      <c r="L241" s="2"/>
      <c r="M241" s="2"/>
    </row>
    <row r="242" spans="1:13">
      <c r="A242" s="1"/>
      <c r="B242" s="26"/>
      <c r="C242" s="26"/>
      <c r="D242" s="26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82"/>
      <c r="C243" s="82"/>
      <c r="D243" s="82"/>
      <c r="E243" s="2"/>
      <c r="F243" s="2"/>
      <c r="G243" s="109"/>
      <c r="H243" s="2"/>
      <c r="I243" s="2"/>
      <c r="J243" s="2"/>
      <c r="K243" s="2"/>
      <c r="L243" s="2"/>
      <c r="M243" s="2"/>
    </row>
    <row r="244" spans="1:13">
      <c r="A244" s="1"/>
      <c r="B244" s="82"/>
      <c r="C244" s="82"/>
      <c r="D244" s="82"/>
      <c r="E244" s="2"/>
      <c r="F244" s="2"/>
      <c r="G244" s="109"/>
      <c r="H244" s="2"/>
      <c r="I244" s="2"/>
      <c r="J244" s="2"/>
      <c r="K244" s="2"/>
      <c r="L244" s="2"/>
      <c r="M244" s="2"/>
    </row>
    <row r="245" spans="1:13">
      <c r="A245" s="1"/>
      <c r="B245" s="1"/>
      <c r="C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/>
      <c r="B251" s="1"/>
      <c r="D251" s="3"/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/>
      <c r="B252" s="1"/>
      <c r="D252" s="3"/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/>
      <c r="B253" s="1"/>
      <c r="D253" s="3"/>
      <c r="E253" s="2"/>
      <c r="F253" s="2"/>
      <c r="G253" s="3"/>
      <c r="H253" s="2"/>
      <c r="I253" s="2"/>
      <c r="J253" s="2"/>
      <c r="K253" s="2"/>
      <c r="L253" s="2"/>
      <c r="M253" s="2"/>
    </row>
    <row r="254" spans="1:13" s="12" customFormat="1">
      <c r="A254" s="1"/>
      <c r="B254" s="1"/>
      <c r="C254" s="25"/>
    </row>
    <row r="255" spans="1:13" s="12" customFormat="1">
      <c r="C255" s="25"/>
    </row>
    <row r="256" spans="1:13">
      <c r="A256" s="1"/>
      <c r="B256" s="1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 s="35" customFormat="1">
      <c r="A257" s="4"/>
      <c r="B257" s="4"/>
      <c r="C257" s="4"/>
      <c r="D257" s="4"/>
      <c r="E257" s="97"/>
      <c r="F257" s="97"/>
      <c r="G257" s="4"/>
      <c r="H257" s="97"/>
      <c r="I257" s="97"/>
      <c r="J257" s="97"/>
      <c r="K257" s="97"/>
      <c r="L257" s="97"/>
      <c r="M257" s="97"/>
    </row>
    <row r="258" spans="1:13" s="100" customFormat="1">
      <c r="A258" s="5"/>
      <c r="B258" s="5"/>
      <c r="C258" s="5"/>
      <c r="D258" s="5"/>
      <c r="E258" s="99"/>
      <c r="F258" s="99"/>
      <c r="G258" s="5"/>
      <c r="H258" s="99"/>
      <c r="I258" s="99"/>
      <c r="J258" s="99"/>
      <c r="K258" s="99"/>
      <c r="L258" s="99"/>
      <c r="M258" s="99"/>
    </row>
    <row r="259" spans="1:13">
      <c r="A259" s="1"/>
      <c r="B259" s="26"/>
      <c r="C259" s="26"/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26"/>
      <c r="C260" s="26"/>
      <c r="D260" s="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2"/>
      <c r="C261" s="82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2"/>
      <c r="C262" s="82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85"/>
      <c r="C263" s="26"/>
      <c r="D263" s="8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85"/>
      <c r="C264" s="26"/>
      <c r="D264" s="8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85"/>
      <c r="C265" s="26"/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/>
      <c r="B272" s="1"/>
      <c r="D272" s="1"/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/>
      <c r="B273" s="1"/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/>
      <c r="B274" s="1"/>
      <c r="D274" s="1"/>
      <c r="E274" s="2"/>
      <c r="F274" s="2"/>
      <c r="G274" s="1"/>
      <c r="H274" s="2"/>
      <c r="I274" s="2"/>
      <c r="J274" s="2"/>
      <c r="K274" s="2"/>
      <c r="L274" s="2"/>
      <c r="M274" s="2"/>
    </row>
    <row r="275" spans="1:13" s="12" customFormat="1">
      <c r="C275" s="25"/>
    </row>
    <row r="276" spans="1:13" s="12" customFormat="1">
      <c r="C276" s="101"/>
    </row>
    <row r="277" spans="1:13" s="35" customFormat="1">
      <c r="A277" s="4"/>
      <c r="B277" s="4"/>
      <c r="C277" s="4"/>
      <c r="D277" s="4"/>
      <c r="E277" s="97"/>
      <c r="F277" s="96"/>
      <c r="G277" s="4"/>
      <c r="H277" s="4"/>
      <c r="I277" s="97"/>
      <c r="J277" s="97"/>
      <c r="K277" s="97"/>
      <c r="L277" s="97"/>
      <c r="M277" s="97"/>
    </row>
    <row r="278" spans="1:13" s="100" customFormat="1">
      <c r="A278" s="5"/>
      <c r="B278" s="5"/>
      <c r="C278" s="5"/>
      <c r="D278" s="5"/>
      <c r="E278" s="99"/>
      <c r="F278" s="5"/>
      <c r="G278" s="5"/>
      <c r="H278" s="98"/>
      <c r="I278" s="99"/>
      <c r="J278" s="99"/>
      <c r="K278" s="99"/>
      <c r="L278" s="99"/>
      <c r="M278" s="99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07"/>
      <c r="C280" s="107"/>
      <c r="D280" s="107"/>
      <c r="E280" s="27"/>
      <c r="F280" s="111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"/>
      <c r="B281" s="107"/>
      <c r="C281" s="107"/>
      <c r="D281" s="107"/>
      <c r="E281" s="27"/>
      <c r="F281" s="111"/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/>
      <c r="B282" s="12"/>
      <c r="C282" s="12"/>
      <c r="D282" s="12"/>
      <c r="E282" s="27"/>
      <c r="F282" s="27"/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/>
      <c r="B283" s="12"/>
      <c r="C283" s="12"/>
      <c r="D283" s="12"/>
      <c r="E283" s="27"/>
      <c r="F283" s="27"/>
      <c r="G283" s="12"/>
      <c r="H283" s="27"/>
      <c r="I283" s="27"/>
      <c r="J283" s="27"/>
      <c r="K283" s="27"/>
      <c r="L283" s="27"/>
      <c r="M283" s="27"/>
    </row>
    <row r="284" spans="1:13" s="25" customFormat="1">
      <c r="A284" s="12"/>
      <c r="B284" s="12"/>
      <c r="C284" s="12"/>
      <c r="D284" s="12"/>
      <c r="E284" s="27"/>
      <c r="F284" s="27"/>
      <c r="G284" s="12"/>
      <c r="H284" s="27"/>
      <c r="I284" s="27"/>
      <c r="J284" s="27"/>
      <c r="K284" s="27"/>
      <c r="L284" s="27"/>
      <c r="M284" s="27"/>
    </row>
    <row r="285" spans="1:13">
      <c r="A285" s="1"/>
      <c r="B285" s="1"/>
      <c r="D285" s="26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26"/>
      <c r="E286" s="2"/>
      <c r="F286" s="2"/>
      <c r="G286" s="1"/>
      <c r="H286" s="2"/>
      <c r="I286" s="2"/>
      <c r="J286" s="2"/>
      <c r="K286" s="2"/>
      <c r="L286" s="2"/>
      <c r="M286" s="2"/>
    </row>
    <row r="287" spans="1:13" s="1" customFormat="1">
      <c r="E287" s="3"/>
      <c r="F287" s="3"/>
      <c r="H287" s="3"/>
      <c r="I287" s="3"/>
      <c r="J287" s="3"/>
      <c r="K287" s="3"/>
      <c r="L287" s="3"/>
      <c r="M287" s="3"/>
    </row>
    <row r="288" spans="1:13">
      <c r="A288" s="1"/>
      <c r="B288" s="1"/>
      <c r="C288" s="1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/>
      <c r="B291" s="1"/>
      <c r="C291" s="108"/>
      <c r="D291" s="1"/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/>
      <c r="B292" s="1"/>
      <c r="D292" s="1"/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/>
      <c r="B293" s="1"/>
      <c r="D293" s="1"/>
      <c r="E293" s="10"/>
      <c r="F293" s="2"/>
      <c r="G293" s="1"/>
      <c r="H293" s="2"/>
      <c r="I293" s="2"/>
      <c r="J293" s="2"/>
      <c r="K293" s="2"/>
      <c r="L293" s="2"/>
      <c r="M293" s="2"/>
    </row>
    <row r="294" spans="1:13" s="8" customFormat="1">
      <c r="A294" s="1"/>
      <c r="B294" s="1"/>
      <c r="C294"/>
      <c r="D294" s="7"/>
      <c r="F294" s="9"/>
      <c r="G294" s="7"/>
      <c r="H294" s="9"/>
      <c r="I294" s="9"/>
      <c r="J294" s="9"/>
      <c r="K294" s="9"/>
      <c r="L294" s="9"/>
      <c r="M294" s="9"/>
    </row>
    <row r="295" spans="1:13" s="35" customFormat="1">
      <c r="A295" s="4"/>
      <c r="B295" s="4"/>
      <c r="C295" s="4"/>
      <c r="D295" s="4"/>
      <c r="E295" s="97"/>
      <c r="F295" s="96"/>
      <c r="G295" s="4"/>
      <c r="H295" s="4"/>
      <c r="I295" s="97"/>
      <c r="J295" s="97"/>
      <c r="K295" s="97"/>
      <c r="L295" s="97"/>
      <c r="M295" s="97"/>
    </row>
    <row r="296" spans="1:13" s="100" customFormat="1">
      <c r="A296" s="5"/>
      <c r="B296" s="5"/>
      <c r="C296" s="5"/>
      <c r="D296" s="5"/>
      <c r="E296" s="99"/>
      <c r="F296" s="5"/>
      <c r="G296" s="5"/>
      <c r="H296" s="98"/>
      <c r="I296" s="99"/>
      <c r="J296" s="99"/>
      <c r="K296" s="99"/>
      <c r="L296" s="99"/>
      <c r="M296" s="99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 s="1" customFormat="1">
      <c r="B298" s="81"/>
      <c r="C298" s="10"/>
      <c r="D298" s="81"/>
      <c r="E298" s="3"/>
      <c r="F298" s="109"/>
      <c r="G298" s="81"/>
      <c r="H298" s="109"/>
      <c r="I298" s="3"/>
      <c r="J298" s="3"/>
      <c r="K298" s="3"/>
      <c r="L298" s="3"/>
      <c r="M298" s="3"/>
    </row>
    <row r="299" spans="1:13">
      <c r="A299" s="1"/>
      <c r="B299" s="81"/>
      <c r="C299" s="10"/>
      <c r="D299" s="81"/>
      <c r="E299" s="2"/>
      <c r="F299" s="11"/>
      <c r="G299" s="81"/>
      <c r="H299" s="11"/>
      <c r="I299" s="2"/>
      <c r="J299" s="2"/>
      <c r="K299" s="2"/>
      <c r="L299" s="2"/>
      <c r="M299" s="2"/>
    </row>
    <row r="300" spans="1:13">
      <c r="A300" s="1"/>
      <c r="B300" s="1"/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2"/>
      <c r="B303" s="83"/>
      <c r="C303" s="84"/>
      <c r="D303" s="1"/>
      <c r="E303" s="11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83"/>
      <c r="C304" s="84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>
      <c r="A305" s="1"/>
      <c r="B305" s="1"/>
      <c r="D305" s="1"/>
      <c r="E305" s="2"/>
      <c r="F305" s="2"/>
      <c r="G305" s="1"/>
      <c r="H305" s="2"/>
      <c r="I305" s="2"/>
      <c r="J305" s="2"/>
      <c r="K305" s="2"/>
      <c r="L305" s="2"/>
      <c r="M305" s="2"/>
    </row>
    <row r="306" spans="1:13">
      <c r="A306" s="1"/>
      <c r="B306" s="1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 s="1" customFormat="1">
      <c r="B308"/>
      <c r="C308"/>
      <c r="E308" s="3"/>
      <c r="F308" s="3"/>
      <c r="H308" s="3"/>
      <c r="I308" s="3"/>
      <c r="J308" s="3"/>
      <c r="K308" s="3"/>
      <c r="L308" s="3"/>
      <c r="M308" s="3"/>
    </row>
    <row r="309" spans="1:13">
      <c r="A309" s="1"/>
      <c r="B309" s="12"/>
      <c r="C309" s="12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>
      <c r="A311" s="1"/>
      <c r="B311" s="7"/>
      <c r="C311" s="8"/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/>
      <c r="B312" s="7"/>
      <c r="C312" s="8"/>
      <c r="D312" s="1"/>
      <c r="E312" s="2"/>
      <c r="F312" s="2"/>
      <c r="G312" s="1"/>
      <c r="H312" s="2"/>
      <c r="I312" s="2"/>
      <c r="J312" s="2"/>
      <c r="K312" s="2"/>
      <c r="L312" s="2"/>
      <c r="M312" s="2"/>
    </row>
    <row r="313" spans="1:13">
      <c r="A313" s="12"/>
      <c r="B313" s="12"/>
      <c r="C313" s="12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 s="25" customFormat="1">
      <c r="A314" s="1"/>
      <c r="B314" s="1"/>
      <c r="C314"/>
      <c r="D314" s="12"/>
      <c r="E314" s="27"/>
      <c r="F314" s="27"/>
      <c r="G314" s="12"/>
      <c r="H314" s="27"/>
      <c r="I314" s="27"/>
      <c r="J314" s="27"/>
      <c r="K314" s="27"/>
      <c r="L314" s="27"/>
      <c r="M314" s="27"/>
    </row>
    <row r="315" spans="1:13" s="25" customFormat="1">
      <c r="A315" s="1"/>
      <c r="B315" s="1"/>
      <c r="C315" s="1"/>
      <c r="D315" s="12"/>
      <c r="E315" s="27"/>
      <c r="F315" s="27"/>
      <c r="G315" s="12"/>
      <c r="H315" s="27"/>
      <c r="I315" s="27"/>
      <c r="J315" s="27"/>
      <c r="K315" s="27"/>
      <c r="L315" s="27"/>
      <c r="M315" s="27"/>
    </row>
    <row r="316" spans="1:13">
      <c r="A316" s="1"/>
      <c r="B316" s="1"/>
      <c r="D316" s="1"/>
      <c r="E316" s="2"/>
      <c r="F316" s="2"/>
      <c r="G316" s="1"/>
      <c r="H316" s="2"/>
      <c r="I316" s="2"/>
      <c r="J316" s="2"/>
      <c r="K316" s="2"/>
      <c r="L316" s="2"/>
      <c r="M316" s="2"/>
    </row>
    <row r="317" spans="1:13">
      <c r="A317" s="1"/>
      <c r="B317" s="1"/>
      <c r="D317" s="1"/>
      <c r="E317" s="2"/>
      <c r="F317" s="2"/>
      <c r="G317" s="1"/>
      <c r="H317" s="2"/>
      <c r="I317" s="2"/>
      <c r="J317" s="2"/>
      <c r="K317" s="2"/>
      <c r="L317" s="2"/>
      <c r="M317" s="2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C319" s="10"/>
    </row>
    <row r="320" spans="1:13" s="12" customFormat="1">
      <c r="A320" s="7"/>
      <c r="B320" s="7"/>
      <c r="C320" s="8"/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1:13" s="12" customFormat="1">
      <c r="A321"/>
      <c r="B321"/>
      <c r="C321"/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1:13" s="8" customFormat="1">
      <c r="A322"/>
      <c r="B322"/>
      <c r="C322"/>
      <c r="D322" s="7"/>
      <c r="E322" s="9"/>
      <c r="F322" s="9"/>
      <c r="G322" s="7"/>
      <c r="H322" s="9"/>
      <c r="I322" s="9"/>
      <c r="J322" s="9"/>
      <c r="K322" s="9"/>
      <c r="L322" s="9"/>
      <c r="M322" s="9"/>
    </row>
    <row r="323" spans="1:13" s="8" customFormat="1">
      <c r="A323" s="12"/>
      <c r="B323" s="12"/>
      <c r="C323" s="12"/>
      <c r="D323" s="7"/>
      <c r="E323" s="9"/>
      <c r="F323" s="9"/>
      <c r="G323" s="7"/>
      <c r="H323" s="9"/>
      <c r="I323" s="9"/>
      <c r="J323" s="9"/>
      <c r="K323" s="9"/>
      <c r="L323" s="9"/>
      <c r="M323" s="9"/>
    </row>
    <row r="324" spans="1:13" s="8" customFormat="1">
      <c r="A324" s="12"/>
      <c r="B324" s="12"/>
      <c r="C324" s="12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12" customFormat="1">
      <c r="A325" s="1"/>
      <c r="B325" s="1"/>
      <c r="C325" s="1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 s="1" customFormat="1">
      <c r="F327" s="3"/>
      <c r="H327" s="3"/>
      <c r="I327" s="3"/>
      <c r="J327" s="3"/>
      <c r="K327" s="3"/>
      <c r="L327" s="3"/>
      <c r="M327" s="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>
      <c r="A329" s="1"/>
      <c r="B329" s="1"/>
      <c r="C329" s="1"/>
      <c r="D329" s="1"/>
      <c r="F329" s="2"/>
      <c r="G329" s="1"/>
      <c r="H329" s="2"/>
      <c r="I329" s="2"/>
      <c r="J329" s="2"/>
      <c r="K329" s="2"/>
      <c r="L329" s="2"/>
      <c r="M329" s="2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E331" s="10"/>
      <c r="F331" s="2"/>
      <c r="G331" s="1"/>
      <c r="H331" s="2"/>
      <c r="I331" s="2"/>
      <c r="J331" s="2"/>
      <c r="K331" s="2"/>
      <c r="L331" s="2"/>
      <c r="M331" s="2"/>
    </row>
    <row r="332" spans="1:13" s="8" customFormat="1">
      <c r="A332" s="1"/>
      <c r="B332" s="1"/>
      <c r="C332" s="1"/>
      <c r="D332" s="7"/>
      <c r="F332" s="9"/>
      <c r="G332" s="7"/>
      <c r="H332" s="9"/>
      <c r="I332" s="9"/>
      <c r="J332" s="9"/>
      <c r="K332" s="9"/>
      <c r="L332" s="9"/>
      <c r="M332" s="9"/>
    </row>
    <row r="334" spans="1:13">
      <c r="A334" s="12"/>
      <c r="B334" s="12"/>
      <c r="C334" s="12"/>
    </row>
    <row r="335" spans="1:13" s="12" customFormat="1"/>
    <row r="336" spans="1:13" s="12" customFormat="1">
      <c r="G336" s="13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25"/>
      <c r="B342" s="25"/>
      <c r="C342" s="25"/>
    </row>
    <row r="343" spans="1:7">
      <c r="A343" s="12"/>
      <c r="B343" s="12"/>
      <c r="C343" s="12"/>
    </row>
    <row r="344" spans="1:7">
      <c r="A344" s="12"/>
      <c r="B344" s="12"/>
      <c r="C344" s="12"/>
    </row>
    <row r="345" spans="1:7">
      <c r="A345" s="1"/>
      <c r="B345" s="1"/>
    </row>
    <row r="346" spans="1:7" s="12" customFormat="1">
      <c r="A346" s="1"/>
      <c r="B346" s="1"/>
      <c r="C346"/>
    </row>
    <row r="347" spans="1:7" s="12" customFormat="1">
      <c r="A347" s="1"/>
      <c r="B347" s="1"/>
      <c r="C347"/>
      <c r="G347" s="13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/>
      <c r="B353"/>
      <c r="C353"/>
    </row>
    <row r="354" spans="1:7" s="25" customFormat="1">
      <c r="A354"/>
      <c r="B354"/>
      <c r="C354"/>
    </row>
    <row r="355" spans="1:7" s="12" customFormat="1">
      <c r="A355"/>
      <c r="B355"/>
      <c r="C355"/>
    </row>
    <row r="356" spans="1:7" s="12" customFormat="1">
      <c r="A356"/>
      <c r="B356"/>
      <c r="C356"/>
      <c r="G35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5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410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406</v>
      </c>
    </row>
    <row r="8" spans="1:5">
      <c r="A8" t="s">
        <v>409</v>
      </c>
      <c r="B8">
        <v>168765</v>
      </c>
    </row>
    <row r="9" spans="1:5">
      <c r="A9" t="s">
        <v>407</v>
      </c>
      <c r="B9">
        <v>118150</v>
      </c>
    </row>
    <row r="10" spans="1:5">
      <c r="A10" t="s">
        <v>408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319</v>
      </c>
    </row>
    <row r="21" spans="1:7">
      <c r="A21" t="s">
        <v>348</v>
      </c>
      <c r="B21">
        <v>138900</v>
      </c>
    </row>
    <row r="22" spans="1:7">
      <c r="A22" t="s">
        <v>349</v>
      </c>
      <c r="B22">
        <v>44104</v>
      </c>
    </row>
    <row r="23" spans="1:7">
      <c r="A23" t="s">
        <v>350</v>
      </c>
      <c r="B23">
        <v>2425</v>
      </c>
    </row>
    <row r="24" spans="1:7">
      <c r="A24" t="s">
        <v>411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336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337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338</v>
      </c>
      <c r="B48" t="s">
        <v>340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395</v>
      </c>
    </row>
    <row r="56" spans="1:6" s="1" customFormat="1">
      <c r="A56" s="1" t="s">
        <v>405</v>
      </c>
      <c r="E56" s="1" t="b">
        <v>1</v>
      </c>
    </row>
    <row r="57" spans="1:6">
      <c r="A57" t="s">
        <v>355</v>
      </c>
      <c r="E57" t="s">
        <v>356</v>
      </c>
    </row>
    <row r="58" spans="1:6">
      <c r="A58" t="s">
        <v>385</v>
      </c>
      <c r="E58" t="s">
        <v>386</v>
      </c>
    </row>
    <row r="59" spans="1:6">
      <c r="A59" t="s">
        <v>369</v>
      </c>
      <c r="E59" t="s">
        <v>384</v>
      </c>
    </row>
    <row r="60" spans="1:6">
      <c r="A60" t="s">
        <v>352</v>
      </c>
      <c r="E60" t="s">
        <v>383</v>
      </c>
    </row>
    <row r="61" spans="1:6">
      <c r="A61" t="s">
        <v>380</v>
      </c>
      <c r="E61" t="s">
        <v>381</v>
      </c>
    </row>
    <row r="62" spans="1:6">
      <c r="A62" t="s">
        <v>374</v>
      </c>
      <c r="E62" t="s">
        <v>375</v>
      </c>
    </row>
    <row r="63" spans="1:6">
      <c r="A63" t="s">
        <v>372</v>
      </c>
      <c r="E63" t="s">
        <v>373</v>
      </c>
    </row>
    <row r="64" spans="1:6">
      <c r="A64" t="s">
        <v>367</v>
      </c>
      <c r="E64" t="s">
        <v>368</v>
      </c>
    </row>
    <row r="65" spans="1:5">
      <c r="A65" t="s">
        <v>369</v>
      </c>
      <c r="E65" t="s">
        <v>370</v>
      </c>
    </row>
    <row r="66" spans="1:5">
      <c r="A66" t="s">
        <v>367</v>
      </c>
      <c r="E66" t="s">
        <v>371</v>
      </c>
    </row>
    <row r="67" spans="1:5">
      <c r="A67" t="s">
        <v>387</v>
      </c>
      <c r="E67" t="s">
        <v>366</v>
      </c>
    </row>
    <row r="68" spans="1:5">
      <c r="A68" t="s">
        <v>367</v>
      </c>
      <c r="E68" t="s">
        <v>371</v>
      </c>
    </row>
    <row r="69" spans="1:5">
      <c r="A69" t="s">
        <v>380</v>
      </c>
      <c r="E69" t="s">
        <v>381</v>
      </c>
    </row>
    <row r="70" spans="1:5">
      <c r="A70" t="s">
        <v>352</v>
      </c>
      <c r="E70" t="s">
        <v>383</v>
      </c>
    </row>
    <row r="71" spans="1:5">
      <c r="A71" t="s">
        <v>387</v>
      </c>
      <c r="E71" t="s">
        <v>366</v>
      </c>
    </row>
    <row r="72" spans="1:5">
      <c r="A72" t="s">
        <v>401</v>
      </c>
      <c r="E72" t="s">
        <v>373</v>
      </c>
    </row>
    <row r="73" spans="1:5">
      <c r="A73" t="s">
        <v>369</v>
      </c>
      <c r="E73" t="s">
        <v>384</v>
      </c>
    </row>
    <row r="74" spans="1:5">
      <c r="A74" t="s">
        <v>369</v>
      </c>
      <c r="E74" t="s">
        <v>404</v>
      </c>
    </row>
    <row r="76" spans="1:5">
      <c r="A76" t="s">
        <v>357</v>
      </c>
      <c r="E76" t="s">
        <v>354</v>
      </c>
    </row>
    <row r="77" spans="1:5">
      <c r="A77" t="s">
        <v>357</v>
      </c>
      <c r="E77" t="s">
        <v>358</v>
      </c>
    </row>
    <row r="78" spans="1:5">
      <c r="A78" t="s">
        <v>353</v>
      </c>
      <c r="E78" t="s">
        <v>359</v>
      </c>
    </row>
    <row r="79" spans="1:5">
      <c r="A79" t="s">
        <v>353</v>
      </c>
      <c r="E79" t="s">
        <v>354</v>
      </c>
    </row>
    <row r="80" spans="1:5">
      <c r="A80" t="s">
        <v>389</v>
      </c>
      <c r="E80" t="s">
        <v>388</v>
      </c>
    </row>
    <row r="81" spans="1:5">
      <c r="A81" t="s">
        <v>357</v>
      </c>
      <c r="E81" t="s">
        <v>358</v>
      </c>
    </row>
    <row r="82" spans="1:5">
      <c r="A82" t="s">
        <v>388</v>
      </c>
      <c r="E82" t="s">
        <v>389</v>
      </c>
    </row>
    <row r="83" spans="1:5">
      <c r="A83" t="s">
        <v>388</v>
      </c>
      <c r="E83" t="s">
        <v>389</v>
      </c>
    </row>
    <row r="84" spans="1:5">
      <c r="A84" t="s">
        <v>391</v>
      </c>
      <c r="E84" t="s">
        <v>392</v>
      </c>
    </row>
    <row r="85" spans="1:5">
      <c r="A85" t="s">
        <v>376</v>
      </c>
      <c r="E85" t="s">
        <v>377</v>
      </c>
    </row>
    <row r="86" spans="1:5">
      <c r="A86" t="s">
        <v>353</v>
      </c>
      <c r="E86" t="s">
        <v>354</v>
      </c>
    </row>
    <row r="88" spans="1:5">
      <c r="A88" t="s">
        <v>364</v>
      </c>
      <c r="E88" t="s">
        <v>365</v>
      </c>
    </row>
    <row r="89" spans="1:5">
      <c r="A89" t="s">
        <v>360</v>
      </c>
      <c r="E89" t="s">
        <v>361</v>
      </c>
    </row>
    <row r="90" spans="1:5">
      <c r="A90" t="s">
        <v>364</v>
      </c>
      <c r="E90" t="s">
        <v>382</v>
      </c>
    </row>
    <row r="91" spans="1:5">
      <c r="A91" t="s">
        <v>393</v>
      </c>
      <c r="E91" t="s">
        <v>394</v>
      </c>
    </row>
    <row r="92" spans="1:5">
      <c r="A92" t="s">
        <v>360</v>
      </c>
      <c r="E92" t="s">
        <v>361</v>
      </c>
    </row>
    <row r="95" spans="1:5">
      <c r="A95" t="s">
        <v>402</v>
      </c>
      <c r="E95" t="s">
        <v>403</v>
      </c>
    </row>
    <row r="96" spans="1:5">
      <c r="A96" t="s">
        <v>378</v>
      </c>
      <c r="E96" t="s">
        <v>379</v>
      </c>
    </row>
    <row r="97" spans="1:5">
      <c r="A97" t="s">
        <v>339</v>
      </c>
      <c r="E97" t="s">
        <v>400</v>
      </c>
    </row>
    <row r="98" spans="1:5">
      <c r="A98" t="s">
        <v>362</v>
      </c>
      <c r="E98" t="s">
        <v>363</v>
      </c>
    </row>
    <row r="99" spans="1:5">
      <c r="A99" t="s">
        <v>351</v>
      </c>
      <c r="E99" t="s">
        <v>390</v>
      </c>
    </row>
    <row r="100" spans="1:5">
      <c r="A100" t="s">
        <v>398</v>
      </c>
      <c r="E100" t="s">
        <v>399</v>
      </c>
    </row>
    <row r="102" spans="1:5">
      <c r="A102" t="s">
        <v>396</v>
      </c>
      <c r="E102" t="s">
        <v>397</v>
      </c>
    </row>
    <row r="105" spans="1:5" s="35" customFormat="1">
      <c r="A105" s="35" t="s">
        <v>341</v>
      </c>
    </row>
    <row r="106" spans="1:5">
      <c r="A106" s="41" t="s">
        <v>342</v>
      </c>
      <c r="B106" t="s">
        <v>343</v>
      </c>
    </row>
    <row r="107" spans="1:5">
      <c r="A107" t="s">
        <v>344</v>
      </c>
      <c r="B107" s="42" t="s">
        <v>345</v>
      </c>
    </row>
    <row r="108" spans="1:5" s="43" customFormat="1">
      <c r="A108" s="43" t="s">
        <v>346</v>
      </c>
      <c r="B108" s="44" t="s">
        <v>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377"/>
  <sheetViews>
    <sheetView topLeftCell="A179" zoomScale="150" zoomScaleNormal="150" zoomScalePageLayoutView="150" workbookViewId="0">
      <selection activeCell="A171" sqref="A171:XFD171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483</v>
      </c>
      <c r="B1" s="4" t="s">
        <v>219</v>
      </c>
      <c r="E1" s="4" t="s">
        <v>545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 s="1" customFormat="1">
      <c r="A3" s="1" t="s">
        <v>288</v>
      </c>
      <c r="B3" s="26">
        <v>5</v>
      </c>
      <c r="C3" s="26">
        <v>5</v>
      </c>
      <c r="D3" s="26">
        <v>5</v>
      </c>
    </row>
    <row r="4" spans="1:13">
      <c r="A4" s="1" t="s">
        <v>455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474</v>
      </c>
      <c r="B5" s="26"/>
      <c r="C5" s="26">
        <v>65918</v>
      </c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475</v>
      </c>
      <c r="B6" s="1"/>
      <c r="C6" s="1">
        <v>16479</v>
      </c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/>
      <c r="C7" s="1">
        <v>3024</v>
      </c>
      <c r="D7" s="1"/>
      <c r="H7" s="2"/>
      <c r="I7" s="2"/>
      <c r="J7" s="2"/>
      <c r="K7" s="2"/>
      <c r="L7" s="2"/>
      <c r="M7" s="2"/>
    </row>
    <row r="8" spans="1:13">
      <c r="A8" s="1" t="s">
        <v>456</v>
      </c>
      <c r="B8" s="1">
        <v>0.57232841863100004</v>
      </c>
      <c r="C8" s="1">
        <v>0.43017455494099999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457</v>
      </c>
      <c r="B9" s="1">
        <v>0.60534428895900005</v>
      </c>
      <c r="C9" s="1">
        <v>0.56366931175699997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458</v>
      </c>
      <c r="B10" s="1">
        <v>0.54296284867900002</v>
      </c>
      <c r="C10" s="1">
        <v>0.34781213938299999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459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467</v>
      </c>
      <c r="B12" s="1">
        <v>0.57284340380099996</v>
      </c>
      <c r="C12" s="1">
        <v>0.43483611886899998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468</v>
      </c>
      <c r="B13" s="1">
        <v>0.60534428895900005</v>
      </c>
      <c r="C13" s="1">
        <v>0.56360424795899999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469</v>
      </c>
      <c r="B14" s="1">
        <v>0.543889753325</v>
      </c>
      <c r="C14" s="1">
        <v>0.35397324793500001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470</v>
      </c>
      <c r="B15" s="1">
        <v>9.1</v>
      </c>
      <c r="C15" s="1">
        <v>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460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547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>
      <c r="A19" s="12" t="s">
        <v>538</v>
      </c>
      <c r="B19" s="1">
        <v>5</v>
      </c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456</v>
      </c>
      <c r="B20" s="1">
        <v>0.63773685192499996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457</v>
      </c>
      <c r="B21" s="1">
        <v>0.70013768417300004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458</v>
      </c>
      <c r="B22" s="1">
        <v>0.58563705016800005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459</v>
      </c>
      <c r="B23" s="1">
        <v>10.8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505</v>
      </c>
      <c r="B24" s="1">
        <v>0.63881020793499999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 t="s">
        <v>506</v>
      </c>
      <c r="B25" s="1">
        <v>0.70013768417300004</v>
      </c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 t="s">
        <v>507</v>
      </c>
      <c r="B26" s="1">
        <v>0.58744859309399999</v>
      </c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 t="s">
        <v>508</v>
      </c>
      <c r="B27" s="1">
        <v>10.8</v>
      </c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>
      <c r="A29" s="1" t="s">
        <v>460</v>
      </c>
      <c r="B29" s="1">
        <f>396185.787759/(60*60)</f>
        <v>110.05160771083334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/>
      <c r="B30" s="1"/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 s="35" customFormat="1">
      <c r="A31" s="4" t="s">
        <v>536</v>
      </c>
      <c r="B31" s="4"/>
      <c r="C31" s="4"/>
      <c r="D31" s="4"/>
      <c r="E31" s="97"/>
      <c r="F31" s="97"/>
      <c r="G31" s="4"/>
      <c r="H31" s="97"/>
      <c r="I31" s="97"/>
      <c r="J31" s="97"/>
      <c r="K31" s="97"/>
      <c r="L31" s="97"/>
      <c r="M31" s="97"/>
    </row>
    <row r="32" spans="1:13" s="25" customFormat="1">
      <c r="A32" s="12" t="s">
        <v>538</v>
      </c>
      <c r="B32" s="12">
        <v>5</v>
      </c>
      <c r="C32" s="12">
        <v>5</v>
      </c>
      <c r="D32" s="12"/>
      <c r="E32" s="27"/>
      <c r="F32" s="27"/>
      <c r="G32" s="12"/>
      <c r="H32" s="27"/>
      <c r="I32" s="27"/>
      <c r="J32" s="27"/>
      <c r="K32" s="27"/>
      <c r="L32" s="27"/>
      <c r="M32" s="27"/>
    </row>
    <row r="33" spans="1:13">
      <c r="A33" s="1" t="s">
        <v>456</v>
      </c>
      <c r="B33" s="1">
        <v>0.31301300678600003</v>
      </c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457</v>
      </c>
      <c r="B34" s="1">
        <v>0.34668667834099998</v>
      </c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 t="s">
        <v>458</v>
      </c>
      <c r="B35" s="1">
        <v>0.28553941524600002</v>
      </c>
      <c r="C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>
      <c r="A36" s="1" t="s">
        <v>459</v>
      </c>
      <c r="B36" s="1">
        <v>3.8</v>
      </c>
      <c r="C36" s="1"/>
      <c r="D36" s="1"/>
      <c r="E36" s="2"/>
      <c r="F36" s="2"/>
      <c r="G36" s="1"/>
      <c r="H36" s="2"/>
      <c r="I36" s="2"/>
      <c r="J36" s="2"/>
      <c r="K36" s="2"/>
      <c r="L36" s="2"/>
      <c r="M36" s="2"/>
    </row>
    <row r="37" spans="1:13">
      <c r="A37" s="1" t="s">
        <v>505</v>
      </c>
      <c r="B37" s="1">
        <v>0.31368788566900002</v>
      </c>
      <c r="C37" s="1"/>
      <c r="D37" s="1"/>
      <c r="E37" s="2"/>
      <c r="F37" s="2"/>
      <c r="G37" s="1"/>
      <c r="H37" s="2"/>
      <c r="I37" s="2"/>
      <c r="J37" s="2"/>
      <c r="K37" s="2"/>
      <c r="L37" s="2"/>
      <c r="M37" s="2"/>
    </row>
    <row r="38" spans="1:13">
      <c r="A38" s="1" t="s">
        <v>506</v>
      </c>
      <c r="B38" s="1">
        <v>0.34668667834099998</v>
      </c>
      <c r="C38" s="1"/>
      <c r="D38" s="1"/>
      <c r="E38" s="2"/>
      <c r="F38" s="2"/>
      <c r="G38" s="1"/>
      <c r="H38" s="2"/>
      <c r="I38" s="2"/>
      <c r="J38" s="2"/>
      <c r="K38" s="2"/>
      <c r="L38" s="2"/>
      <c r="M38" s="2"/>
    </row>
    <row r="39" spans="1:13">
      <c r="A39" s="1" t="s">
        <v>507</v>
      </c>
      <c r="B39" s="1">
        <v>0.28666879868700001</v>
      </c>
      <c r="C39" s="1"/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>
      <c r="A40" s="1" t="s">
        <v>508</v>
      </c>
      <c r="B40" s="1">
        <v>3.8</v>
      </c>
    </row>
    <row r="41" spans="1:13">
      <c r="A41" s="1"/>
    </row>
    <row r="42" spans="1:13">
      <c r="A42" s="1" t="s">
        <v>460</v>
      </c>
      <c r="B42" s="1">
        <f>427178.54334/(60*60)</f>
        <v>118.66070648333333</v>
      </c>
      <c r="C42" s="1"/>
      <c r="D42" s="1"/>
      <c r="E42" s="2"/>
      <c r="F42" s="2"/>
      <c r="G42" s="1"/>
      <c r="H42" s="2"/>
      <c r="I42" s="2"/>
      <c r="J42" s="2"/>
      <c r="K42" s="2"/>
      <c r="L42" s="2"/>
      <c r="M42" s="2"/>
    </row>
    <row r="43" spans="1:13">
      <c r="A43" s="1"/>
      <c r="B43" s="1"/>
      <c r="C43" s="1"/>
      <c r="D43" s="1"/>
      <c r="E43" s="2"/>
      <c r="F43" s="2"/>
      <c r="G43" s="1"/>
      <c r="H43" s="2"/>
      <c r="I43" s="2"/>
      <c r="J43" s="2"/>
      <c r="K43" s="2"/>
      <c r="L43" s="2"/>
      <c r="M43" s="2"/>
    </row>
    <row r="44" spans="1:13" s="35" customFormat="1">
      <c r="A44" s="4" t="s">
        <v>537</v>
      </c>
      <c r="B44" s="4"/>
      <c r="C44" s="4"/>
      <c r="D44" s="4"/>
      <c r="E44" s="97"/>
      <c r="F44" s="97"/>
      <c r="G44" s="4"/>
      <c r="H44" s="97"/>
      <c r="I44" s="97"/>
      <c r="J44" s="97"/>
      <c r="K44" s="97"/>
      <c r="L44" s="97"/>
      <c r="M44" s="97"/>
    </row>
    <row r="45" spans="1:13" s="25" customFormat="1">
      <c r="A45" s="12" t="s">
        <v>538</v>
      </c>
      <c r="B45" s="12">
        <v>5</v>
      </c>
      <c r="C45" s="12"/>
      <c r="D45" s="12"/>
      <c r="E45" s="27"/>
      <c r="F45" s="27"/>
      <c r="G45" s="12"/>
      <c r="H45" s="27"/>
      <c r="I45" s="27"/>
      <c r="J45" s="27"/>
      <c r="K45" s="27"/>
      <c r="L45" s="27"/>
      <c r="M45" s="27"/>
    </row>
    <row r="46" spans="1:13" s="25" customFormat="1">
      <c r="A46" s="12" t="s">
        <v>456</v>
      </c>
      <c r="B46" s="12">
        <v>0.41872952067699998</v>
      </c>
      <c r="C46" s="12"/>
      <c r="D46" s="12"/>
      <c r="E46" s="27"/>
      <c r="F46" s="27"/>
      <c r="G46" s="12"/>
      <c r="H46" s="27"/>
      <c r="I46" s="27"/>
      <c r="J46" s="27"/>
      <c r="K46" s="27"/>
      <c r="L46" s="27"/>
      <c r="M46" s="27"/>
    </row>
    <row r="47" spans="1:13">
      <c r="A47" s="1" t="s">
        <v>457</v>
      </c>
      <c r="B47" s="1">
        <v>0.52722006850100001</v>
      </c>
      <c r="C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0.34728122034199999</v>
      </c>
      <c r="C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1</v>
      </c>
      <c r="C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2" t="s">
        <v>505</v>
      </c>
      <c r="B50" s="1">
        <v>0.42818883500400001</v>
      </c>
      <c r="C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 t="s">
        <v>506</v>
      </c>
      <c r="B51" s="1">
        <v>0.52722006850100001</v>
      </c>
      <c r="C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 t="s">
        <v>507</v>
      </c>
      <c r="B52" s="1">
        <v>0.36049006877899997</v>
      </c>
      <c r="C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 t="s">
        <v>508</v>
      </c>
      <c r="B53" s="1">
        <v>1</v>
      </c>
      <c r="C53" s="1"/>
      <c r="D53" s="1"/>
      <c r="E53" s="2"/>
      <c r="F53" s="2"/>
      <c r="G53" s="1"/>
      <c r="H53" s="2"/>
      <c r="I53" s="2"/>
      <c r="J53" s="2"/>
      <c r="K53" s="2"/>
      <c r="L53" s="2"/>
      <c r="M53" s="2"/>
    </row>
    <row r="54" spans="1:13">
      <c r="A54" s="1"/>
      <c r="B54" s="1"/>
      <c r="C54" s="1"/>
      <c r="D54" s="1"/>
      <c r="E54" s="2"/>
      <c r="F54" s="2"/>
      <c r="G54" s="1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427178.54334/(60*60)</f>
        <v>118.66070648333333</v>
      </c>
      <c r="C55" s="1"/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>
      <c r="A56" s="1"/>
      <c r="B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4" customFormat="1">
      <c r="A57" s="4" t="s">
        <v>497</v>
      </c>
      <c r="B57" s="4" t="s">
        <v>498</v>
      </c>
      <c r="F57" s="4" t="s">
        <v>518</v>
      </c>
      <c r="I57" s="4" t="s">
        <v>545</v>
      </c>
    </row>
    <row r="58" spans="1:13" s="5" customFormat="1">
      <c r="B58" s="5" t="s">
        <v>301</v>
      </c>
      <c r="C58" s="5" t="s">
        <v>293</v>
      </c>
      <c r="D58" s="5" t="s">
        <v>296</v>
      </c>
      <c r="F58" s="5" t="s">
        <v>301</v>
      </c>
      <c r="G58" s="5" t="s">
        <v>293</v>
      </c>
      <c r="H58" s="5" t="s">
        <v>296</v>
      </c>
      <c r="I58" s="5" t="s">
        <v>301</v>
      </c>
      <c r="J58" s="5" t="s">
        <v>293</v>
      </c>
      <c r="K58" s="5" t="s">
        <v>296</v>
      </c>
    </row>
    <row r="59" spans="1:13">
      <c r="A59" s="1" t="s">
        <v>288</v>
      </c>
      <c r="B59" s="1">
        <v>10</v>
      </c>
      <c r="C59">
        <v>5</v>
      </c>
      <c r="D59" s="1">
        <v>5</v>
      </c>
      <c r="E59" s="2"/>
      <c r="F59" s="2">
        <v>5</v>
      </c>
      <c r="G59" s="1">
        <v>5</v>
      </c>
      <c r="H59" s="2">
        <v>5</v>
      </c>
      <c r="I59" s="1" t="s">
        <v>495</v>
      </c>
      <c r="J59" s="1" t="s">
        <v>495</v>
      </c>
      <c r="K59" s="1"/>
      <c r="L59" s="2"/>
      <c r="M59" s="2"/>
    </row>
    <row r="60" spans="1:13">
      <c r="A60" s="1" t="s">
        <v>455</v>
      </c>
      <c r="B60" s="1">
        <v>3</v>
      </c>
      <c r="C60">
        <v>3</v>
      </c>
      <c r="D60" s="1">
        <v>100</v>
      </c>
      <c r="E60" s="2"/>
      <c r="F60" s="2">
        <v>3</v>
      </c>
      <c r="G60" s="1">
        <v>5</v>
      </c>
      <c r="H60" s="2">
        <v>5</v>
      </c>
      <c r="I60" s="2">
        <v>5</v>
      </c>
      <c r="J60" s="2">
        <v>5</v>
      </c>
      <c r="K60" s="1"/>
      <c r="L60" s="2"/>
      <c r="M60" s="2"/>
    </row>
    <row r="61" spans="1:13">
      <c r="A61" s="1" t="s">
        <v>473</v>
      </c>
      <c r="B61" s="81">
        <v>1</v>
      </c>
      <c r="C61" s="10">
        <v>1</v>
      </c>
      <c r="D61" s="81">
        <v>1</v>
      </c>
      <c r="E61" s="2"/>
      <c r="F61" s="11">
        <v>1</v>
      </c>
      <c r="G61" s="81">
        <v>1</v>
      </c>
      <c r="H61" s="11">
        <v>1</v>
      </c>
      <c r="I61" s="2">
        <v>77800</v>
      </c>
      <c r="J61" s="2">
        <v>82397</v>
      </c>
      <c r="K61" s="1"/>
      <c r="L61" s="2"/>
      <c r="M61" s="2"/>
    </row>
    <row r="62" spans="1:13">
      <c r="A62" s="1" t="s">
        <v>474</v>
      </c>
      <c r="B62" s="86"/>
      <c r="C62" s="108">
        <v>65918</v>
      </c>
      <c r="D62" s="1">
        <v>157915</v>
      </c>
      <c r="E62" s="2"/>
      <c r="F62" s="2">
        <v>62240</v>
      </c>
      <c r="G62" s="1">
        <v>65918</v>
      </c>
      <c r="H62" s="2">
        <v>157915</v>
      </c>
      <c r="I62" s="2">
        <v>10705</v>
      </c>
      <c r="J62" s="2">
        <v>9722</v>
      </c>
      <c r="K62" s="1"/>
      <c r="L62" s="2"/>
      <c r="M62" s="2"/>
    </row>
    <row r="63" spans="1:13">
      <c r="A63" s="1" t="s">
        <v>475</v>
      </c>
      <c r="B63" s="86"/>
      <c r="C63" s="108">
        <v>8351</v>
      </c>
      <c r="D63" s="1">
        <v>12759</v>
      </c>
      <c r="E63" s="2"/>
      <c r="F63" s="2">
        <v>7264</v>
      </c>
      <c r="G63" s="1">
        <v>8331</v>
      </c>
      <c r="H63" s="2">
        <v>12766</v>
      </c>
      <c r="I63" s="2">
        <v>471</v>
      </c>
      <c r="J63" s="2">
        <v>697</v>
      </c>
      <c r="K63" s="1"/>
      <c r="L63" s="2"/>
      <c r="M63" s="2"/>
    </row>
    <row r="64" spans="1:13">
      <c r="A64" s="1" t="s">
        <v>519</v>
      </c>
      <c r="B64" s="86"/>
      <c r="C64" s="108"/>
      <c r="D64" s="1"/>
      <c r="E64" s="2"/>
      <c r="F64" s="2">
        <v>561</v>
      </c>
      <c r="G64" s="1"/>
      <c r="H64" s="2">
        <v>2185</v>
      </c>
      <c r="I64" s="2">
        <v>0.58863915568900005</v>
      </c>
      <c r="J64" s="2">
        <v>0.37237080218800001</v>
      </c>
      <c r="K64" s="1"/>
      <c r="L64" s="2"/>
      <c r="M64" s="2"/>
    </row>
    <row r="65" spans="1:13">
      <c r="A65" s="1"/>
      <c r="B65" s="1"/>
      <c r="D65" s="1"/>
      <c r="E65" s="2"/>
      <c r="F65" s="2"/>
      <c r="G65" s="1"/>
      <c r="H65" s="2"/>
      <c r="I65" s="2">
        <v>0.65886135210100005</v>
      </c>
      <c r="J65" s="2">
        <v>0.52622236533900002</v>
      </c>
      <c r="K65" s="1"/>
      <c r="L65" s="2"/>
      <c r="M65" s="2"/>
    </row>
    <row r="66" spans="1:13">
      <c r="A66" s="1" t="s">
        <v>456</v>
      </c>
      <c r="B66" s="1">
        <v>0.54334475660899995</v>
      </c>
      <c r="C66">
        <v>0.36154761508099997</v>
      </c>
      <c r="D66" s="1">
        <v>0.31179277986800003</v>
      </c>
      <c r="E66" s="2"/>
      <c r="F66" s="2">
        <v>0.56146399021600002</v>
      </c>
      <c r="G66" s="1">
        <v>0.290758383979</v>
      </c>
      <c r="H66" s="2">
        <v>0.16736098885299999</v>
      </c>
      <c r="I66" s="2">
        <v>0.53194396006800004</v>
      </c>
      <c r="J66" s="2">
        <v>0.288130210705</v>
      </c>
      <c r="K66" s="1"/>
      <c r="L66" s="2"/>
      <c r="M66" s="2"/>
    </row>
    <row r="67" spans="1:13">
      <c r="A67" s="1" t="s">
        <v>457</v>
      </c>
      <c r="B67" s="1">
        <v>0.60286606219600003</v>
      </c>
      <c r="C67">
        <v>0.50670366055600002</v>
      </c>
      <c r="D67" s="1">
        <v>0.355939058064</v>
      </c>
      <c r="E67" s="2"/>
      <c r="F67" s="2">
        <v>0.57214231228800005</v>
      </c>
      <c r="G67" s="1">
        <v>0.50163302141400001</v>
      </c>
      <c r="H67" s="2">
        <v>0.34311288842900001</v>
      </c>
      <c r="I67" s="2">
        <v>1</v>
      </c>
      <c r="J67" s="2">
        <v>1</v>
      </c>
      <c r="K67" s="1"/>
      <c r="L67" s="2"/>
      <c r="M67" s="2"/>
    </row>
    <row r="68" spans="1:13">
      <c r="A68" s="1" t="s">
        <v>458</v>
      </c>
      <c r="B68" s="1">
        <v>0.49452047210400002</v>
      </c>
      <c r="C68">
        <v>0.28105462600800002</v>
      </c>
      <c r="D68" s="1">
        <v>0.277388892617</v>
      </c>
      <c r="E68" s="2"/>
      <c r="F68" s="2">
        <v>0.55137818229299995</v>
      </c>
      <c r="G68" s="1">
        <v>0.20471348891999999</v>
      </c>
      <c r="H68" s="2">
        <v>0.110676392244</v>
      </c>
      <c r="I68" s="2">
        <v>0.59396085953400002</v>
      </c>
      <c r="J68" s="2">
        <v>0.40527722494099999</v>
      </c>
      <c r="K68" s="1"/>
      <c r="L68" s="2"/>
      <c r="M68" s="2"/>
    </row>
    <row r="69" spans="1:13">
      <c r="A69" s="1" t="s">
        <v>459</v>
      </c>
      <c r="B69" s="1">
        <v>13</v>
      </c>
      <c r="C69">
        <v>1</v>
      </c>
      <c r="D69" s="1">
        <v>1</v>
      </c>
      <c r="E69" s="2"/>
      <c r="F69" s="2">
        <v>2</v>
      </c>
      <c r="G69" s="1">
        <v>1</v>
      </c>
      <c r="H69" s="2">
        <v>1</v>
      </c>
      <c r="I69" s="2">
        <v>0.65857711571699995</v>
      </c>
      <c r="J69" s="2">
        <v>0.52597556839899995</v>
      </c>
      <c r="K69" s="1"/>
      <c r="L69" s="2"/>
      <c r="M69" s="2"/>
    </row>
    <row r="70" spans="1:13">
      <c r="A70" s="1" t="s">
        <v>467</v>
      </c>
      <c r="B70" s="1">
        <v>0.55433625440699996</v>
      </c>
      <c r="C70">
        <v>0.39842475725499998</v>
      </c>
      <c r="D70" s="1">
        <v>0.313366908853</v>
      </c>
      <c r="E70" s="2"/>
      <c r="F70" s="2">
        <v>0.56434440035300004</v>
      </c>
      <c r="G70" s="1">
        <v>0.405733097381</v>
      </c>
      <c r="H70" s="2">
        <v>0.193238918787</v>
      </c>
      <c r="I70" s="2">
        <v>0.54089133684099999</v>
      </c>
      <c r="J70" s="2">
        <v>0.32963432549100002</v>
      </c>
      <c r="K70" s="1"/>
      <c r="L70" s="2"/>
      <c r="M70" s="2"/>
    </row>
    <row r="71" spans="1:13">
      <c r="A71" s="1" t="s">
        <v>468</v>
      </c>
      <c r="B71" s="1">
        <v>0.58418873646400005</v>
      </c>
      <c r="C71">
        <v>0.49287125225700001</v>
      </c>
      <c r="D71" s="1">
        <v>0.355939058064</v>
      </c>
      <c r="E71" s="2"/>
      <c r="F71" s="2">
        <v>0.57163226351999996</v>
      </c>
      <c r="G71" s="1">
        <v>0.41892052403300001</v>
      </c>
      <c r="H71" s="2">
        <v>0.34156667779700001</v>
      </c>
      <c r="I71" s="2">
        <v>1</v>
      </c>
      <c r="J71" s="2">
        <v>1</v>
      </c>
      <c r="K71" s="1"/>
      <c r="L71" s="2"/>
      <c r="M71" s="2"/>
    </row>
    <row r="72" spans="1:13">
      <c r="A72" s="1" t="s">
        <v>469</v>
      </c>
      <c r="B72" s="1">
        <v>0.52955716715900003</v>
      </c>
      <c r="C72">
        <v>0.33478607116800002</v>
      </c>
      <c r="D72" s="1">
        <v>0.27989055346399999</v>
      </c>
      <c r="E72" s="2"/>
      <c r="F72" s="2">
        <v>0.55744445698900003</v>
      </c>
      <c r="G72" s="1">
        <v>0.39337968651299998</v>
      </c>
      <c r="H72" s="2">
        <v>0.13473713509900001</v>
      </c>
      <c r="I72" s="2">
        <f>18430.8295181/(60*60)</f>
        <v>5.1196748661388884</v>
      </c>
      <c r="J72" s="2">
        <f>22973.323159/(60*60)</f>
        <v>6.3814786552777774</v>
      </c>
      <c r="K72" s="1"/>
      <c r="L72" s="2"/>
      <c r="M72" s="2"/>
    </row>
    <row r="73" spans="1:13">
      <c r="A73" s="1" t="s">
        <v>470</v>
      </c>
      <c r="B73" s="1">
        <v>8.5</v>
      </c>
      <c r="C73">
        <v>2.4</v>
      </c>
      <c r="D73" s="1">
        <v>1</v>
      </c>
      <c r="E73" s="2"/>
      <c r="F73" s="2">
        <v>2</v>
      </c>
      <c r="G73" s="1">
        <v>1</v>
      </c>
      <c r="H73" s="2">
        <v>1</v>
      </c>
      <c r="I73" s="2"/>
      <c r="J73" s="2"/>
      <c r="K73" s="2"/>
      <c r="L73" s="2"/>
      <c r="M73" s="2"/>
    </row>
    <row r="74" spans="1:13">
      <c r="A74" s="1" t="s">
        <v>460</v>
      </c>
      <c r="B74" s="1">
        <f>38269.5294571/(60*60)</f>
        <v>10.630424849194444</v>
      </c>
      <c r="C74">
        <f>82249.328444/(60*60)</f>
        <v>22.84703567888889</v>
      </c>
      <c r="D74" s="3"/>
      <c r="E74" s="2"/>
      <c r="F74" s="2">
        <f>11725.006268/(60*60)</f>
        <v>3.2569461855555555</v>
      </c>
      <c r="G74" s="3">
        <f>23749.9245069/(60*60)</f>
        <v>6.5972012519166663</v>
      </c>
      <c r="H74" s="2">
        <f>82626.7127459/(60*60)</f>
        <v>22.951864651638889</v>
      </c>
      <c r="I74" s="2"/>
      <c r="J74" s="2"/>
      <c r="K74" s="2"/>
      <c r="L74" s="2"/>
      <c r="M74" s="2"/>
    </row>
    <row r="75" spans="1:13">
      <c r="A75" s="1"/>
      <c r="B75" s="1"/>
      <c r="D75" s="3"/>
      <c r="E75" s="2"/>
      <c r="F75" s="2"/>
      <c r="G75" s="3"/>
      <c r="H75" s="2"/>
      <c r="I75" s="2"/>
      <c r="J75" s="2"/>
      <c r="K75" s="2"/>
      <c r="L75" s="2"/>
      <c r="M75" s="2"/>
    </row>
    <row r="76" spans="1:13" s="4" customFormat="1">
      <c r="A76" s="4" t="s">
        <v>515</v>
      </c>
      <c r="C76" s="4" t="s">
        <v>498</v>
      </c>
      <c r="F76" s="4" t="s">
        <v>518</v>
      </c>
    </row>
    <row r="77" spans="1:13" s="5" customFormat="1">
      <c r="B77" s="5" t="s">
        <v>301</v>
      </c>
      <c r="C77" s="5" t="s">
        <v>293</v>
      </c>
      <c r="D77" s="5" t="s">
        <v>296</v>
      </c>
      <c r="F77" s="5" t="s">
        <v>301</v>
      </c>
      <c r="G77" s="5" t="s">
        <v>293</v>
      </c>
      <c r="H77" s="5" t="s">
        <v>296</v>
      </c>
    </row>
    <row r="78" spans="1:13">
      <c r="A78" s="1" t="s">
        <v>288</v>
      </c>
      <c r="B78" s="1">
        <v>5</v>
      </c>
      <c r="C78">
        <v>5</v>
      </c>
      <c r="D78" s="3">
        <v>5</v>
      </c>
      <c r="E78" s="2"/>
      <c r="F78" s="2">
        <v>5</v>
      </c>
      <c r="G78" s="3"/>
      <c r="H78" s="2"/>
      <c r="I78" s="2"/>
      <c r="J78" s="2"/>
      <c r="K78" s="2"/>
      <c r="L78" s="2"/>
      <c r="M78" s="2"/>
    </row>
    <row r="79" spans="1:13">
      <c r="A79" s="1" t="s">
        <v>455</v>
      </c>
      <c r="B79" s="1">
        <v>3</v>
      </c>
      <c r="C79">
        <v>3</v>
      </c>
      <c r="D79" s="3">
        <v>5</v>
      </c>
      <c r="E79" s="2"/>
      <c r="F79" s="2">
        <v>3</v>
      </c>
      <c r="G79" s="3"/>
      <c r="H79" s="2"/>
      <c r="I79" s="2"/>
      <c r="J79" s="2"/>
      <c r="K79" s="2"/>
      <c r="L79" s="2"/>
      <c r="M79" s="2"/>
    </row>
    <row r="80" spans="1:13">
      <c r="A80" s="1" t="s">
        <v>474</v>
      </c>
      <c r="B80" s="1">
        <v>16659</v>
      </c>
      <c r="C80">
        <v>19252</v>
      </c>
      <c r="D80" s="3">
        <v>37356</v>
      </c>
      <c r="E80" s="2"/>
      <c r="F80" s="2">
        <v>16659</v>
      </c>
      <c r="G80" s="3"/>
      <c r="H80" s="2"/>
      <c r="I80" s="2"/>
      <c r="J80" s="2"/>
      <c r="K80" s="2"/>
      <c r="L80" s="2"/>
      <c r="M80" s="2"/>
    </row>
    <row r="81" spans="1:13">
      <c r="A81" s="1" t="s">
        <v>475</v>
      </c>
      <c r="B81" s="1">
        <v>1816</v>
      </c>
      <c r="C81">
        <v>2229</v>
      </c>
      <c r="D81" s="3">
        <v>2401</v>
      </c>
      <c r="E81" s="2"/>
      <c r="F81" s="2">
        <v>1877</v>
      </c>
      <c r="G81" s="3"/>
      <c r="H81" s="2"/>
      <c r="I81" s="2"/>
      <c r="J81" s="2"/>
      <c r="K81" s="2"/>
      <c r="L81" s="2"/>
      <c r="M81" s="2"/>
    </row>
    <row r="82" spans="1:13">
      <c r="A82" s="1" t="s">
        <v>516</v>
      </c>
      <c r="B82" s="1">
        <v>843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 t="s">
        <v>456</v>
      </c>
      <c r="B84" s="1">
        <v>0.55747120183599996</v>
      </c>
      <c r="C84">
        <v>0.36403529024100001</v>
      </c>
      <c r="D84" s="3">
        <v>0.311596445404</v>
      </c>
      <c r="E84" s="2"/>
      <c r="F84" s="2">
        <v>0.56102639635999996</v>
      </c>
      <c r="G84" s="3"/>
      <c r="H84" s="2"/>
      <c r="I84" s="2"/>
      <c r="J84" s="2"/>
      <c r="K84" s="2"/>
      <c r="L84" s="2"/>
      <c r="M84" s="2"/>
    </row>
    <row r="85" spans="1:13">
      <c r="A85" s="1" t="s">
        <v>457</v>
      </c>
      <c r="B85" s="1">
        <v>0.56936034674500002</v>
      </c>
      <c r="C85">
        <v>0.53418588580299997</v>
      </c>
      <c r="D85" s="3">
        <v>0.37334212508999998</v>
      </c>
      <c r="E85" s="2"/>
      <c r="F85" s="2">
        <v>0.56557965266300003</v>
      </c>
      <c r="G85" s="3"/>
      <c r="H85" s="2"/>
      <c r="I85" s="2"/>
      <c r="J85" s="2"/>
      <c r="K85" s="2"/>
      <c r="L85" s="2"/>
      <c r="M85" s="2"/>
    </row>
    <row r="86" spans="1:13">
      <c r="A86" s="1" t="s">
        <v>458</v>
      </c>
      <c r="B86" s="1">
        <v>0.54634771790400005</v>
      </c>
      <c r="C86">
        <v>0.27610331008299999</v>
      </c>
      <c r="D86" s="3">
        <v>0.267404010021</v>
      </c>
      <c r="E86" s="2"/>
      <c r="F86" s="2">
        <v>0.55656463304299997</v>
      </c>
      <c r="G86" s="3"/>
      <c r="H86" s="2"/>
      <c r="I86" s="2"/>
      <c r="J86" s="2"/>
      <c r="K86" s="2"/>
      <c r="L86" s="2"/>
      <c r="M86" s="2"/>
    </row>
    <row r="87" spans="1:13">
      <c r="A87" s="1" t="s">
        <v>459</v>
      </c>
      <c r="B87" s="1">
        <v>4.4000000000000004</v>
      </c>
      <c r="C87">
        <v>1</v>
      </c>
      <c r="D87" s="3">
        <v>1</v>
      </c>
      <c r="E87" s="2"/>
      <c r="F87" s="2">
        <v>2</v>
      </c>
      <c r="G87" s="3"/>
      <c r="H87" s="2"/>
      <c r="I87" s="2"/>
      <c r="J87" s="2"/>
      <c r="K87" s="2"/>
      <c r="L87" s="2"/>
      <c r="M87" s="2"/>
    </row>
    <row r="88" spans="1:13">
      <c r="A88" s="1" t="s">
        <v>467</v>
      </c>
      <c r="B88" s="1">
        <v>0.558382880508</v>
      </c>
      <c r="C88">
        <v>0.40556372286999998</v>
      </c>
      <c r="D88" s="3">
        <v>0.314074636327</v>
      </c>
      <c r="E88" s="2"/>
      <c r="F88" s="2">
        <v>0.56433691725099999</v>
      </c>
      <c r="G88" s="3"/>
      <c r="H88" s="2"/>
      <c r="I88" s="2"/>
      <c r="J88" s="2"/>
      <c r="K88" s="2"/>
      <c r="L88" s="2"/>
      <c r="M88" s="2"/>
    </row>
    <row r="89" spans="1:13">
      <c r="A89" s="1" t="s">
        <v>468</v>
      </c>
      <c r="B89" s="1">
        <v>0.56936034674500002</v>
      </c>
      <c r="C89">
        <v>0.50018986494899997</v>
      </c>
      <c r="D89" s="3">
        <v>0.37334212508999998</v>
      </c>
      <c r="E89" s="2"/>
      <c r="F89" s="2">
        <v>0.56500988200299995</v>
      </c>
      <c r="G89" s="3"/>
      <c r="H89" s="2"/>
      <c r="I89" s="2"/>
      <c r="J89" s="2"/>
      <c r="K89" s="2"/>
      <c r="L89" s="2"/>
      <c r="M89" s="2"/>
    </row>
    <row r="90" spans="1:13">
      <c r="A90" s="1" t="s">
        <v>469</v>
      </c>
      <c r="B90" s="1">
        <v>0.54810592871800001</v>
      </c>
      <c r="C90">
        <v>0.34179689241299999</v>
      </c>
      <c r="D90" s="3">
        <v>0.27107365799799998</v>
      </c>
      <c r="E90" s="2"/>
      <c r="F90" s="2">
        <v>0.56369053583700002</v>
      </c>
      <c r="G90" s="3"/>
      <c r="H90" s="2"/>
      <c r="I90" s="2"/>
      <c r="J90" s="2"/>
      <c r="K90" s="2"/>
      <c r="L90" s="2"/>
      <c r="M90" s="2"/>
    </row>
    <row r="91" spans="1:13">
      <c r="A91" s="1" t="s">
        <v>470</v>
      </c>
      <c r="B91" s="1">
        <v>4.4000000000000004</v>
      </c>
      <c r="C91">
        <v>1.6</v>
      </c>
      <c r="D91" s="3">
        <v>1</v>
      </c>
      <c r="E91" s="2"/>
      <c r="F91" s="2">
        <v>2</v>
      </c>
      <c r="G91" s="3"/>
      <c r="H91" s="2"/>
      <c r="I91" s="2"/>
      <c r="J91" s="2"/>
      <c r="K91" s="2"/>
      <c r="L91" s="2"/>
      <c r="M91" s="2"/>
    </row>
    <row r="92" spans="1:13">
      <c r="A92" s="1" t="s">
        <v>460</v>
      </c>
      <c r="B92" s="1">
        <f>7260.89316607/(60*60)</f>
        <v>2.0169147683527777</v>
      </c>
      <c r="C92">
        <f>21890.6608701/(60*60)</f>
        <v>6.0807391305833338</v>
      </c>
      <c r="D92" s="3">
        <f>67577.7197659/(60*60)</f>
        <v>18.771588823861109</v>
      </c>
      <c r="E92" s="2"/>
      <c r="F92" s="2">
        <f>5441.92880583/(60*60)</f>
        <v>1.5116468905083333</v>
      </c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 s="4" customFormat="1">
      <c r="A95" s="4" t="s">
        <v>509</v>
      </c>
      <c r="B95" s="4" t="s">
        <v>510</v>
      </c>
      <c r="F95" s="4" t="s">
        <v>518</v>
      </c>
    </row>
    <row r="96" spans="1:13" s="5" customFormat="1">
      <c r="B96" s="5" t="s">
        <v>301</v>
      </c>
      <c r="C96" s="5" t="s">
        <v>293</v>
      </c>
      <c r="D96" s="5" t="s">
        <v>296</v>
      </c>
      <c r="F96" s="5" t="s">
        <v>301</v>
      </c>
      <c r="G96" s="5" t="s">
        <v>293</v>
      </c>
      <c r="H96" s="5" t="s">
        <v>296</v>
      </c>
    </row>
    <row r="97" spans="1:13">
      <c r="A97" s="1" t="s">
        <v>288</v>
      </c>
      <c r="B97" s="1">
        <v>5</v>
      </c>
      <c r="C97">
        <v>5</v>
      </c>
      <c r="D97" s="3">
        <v>5</v>
      </c>
      <c r="E97" s="2"/>
      <c r="F97" s="2">
        <v>5</v>
      </c>
      <c r="G97" s="3">
        <v>5</v>
      </c>
      <c r="H97" s="2">
        <v>5</v>
      </c>
      <c r="I97" s="2"/>
      <c r="J97" s="2"/>
      <c r="K97" s="2"/>
      <c r="L97" s="2"/>
      <c r="M97" s="2"/>
    </row>
    <row r="98" spans="1:13">
      <c r="A98" s="1" t="s">
        <v>455</v>
      </c>
      <c r="B98" s="1">
        <v>3</v>
      </c>
      <c r="C98">
        <v>3</v>
      </c>
      <c r="D98" s="3">
        <v>10</v>
      </c>
      <c r="E98" s="2"/>
      <c r="F98" s="2">
        <v>3</v>
      </c>
      <c r="G98" s="3">
        <v>5</v>
      </c>
      <c r="H98" s="2">
        <v>5</v>
      </c>
      <c r="I98" s="2"/>
      <c r="J98" s="2"/>
      <c r="K98" s="2"/>
      <c r="L98" s="2"/>
      <c r="M98" s="2"/>
    </row>
    <row r="99" spans="1:13">
      <c r="A99" s="1" t="s">
        <v>522</v>
      </c>
      <c r="B99" s="81">
        <v>1</v>
      </c>
      <c r="C99" s="81">
        <v>1</v>
      </c>
      <c r="D99" s="109">
        <v>1</v>
      </c>
      <c r="E99" s="2"/>
      <c r="F99" s="11">
        <v>1</v>
      </c>
      <c r="G99" s="109">
        <v>1</v>
      </c>
      <c r="H99" s="11">
        <v>1</v>
      </c>
      <c r="I99" s="2"/>
      <c r="J99" s="2"/>
      <c r="K99" s="2"/>
      <c r="L99" s="2"/>
      <c r="M99" s="2"/>
    </row>
    <row r="100" spans="1:13">
      <c r="A100" s="1" t="s">
        <v>523</v>
      </c>
      <c r="B100" s="81">
        <v>1</v>
      </c>
      <c r="C100" s="81">
        <v>1</v>
      </c>
      <c r="D100" s="109">
        <v>1</v>
      </c>
      <c r="E100" s="2"/>
      <c r="F100" s="11">
        <v>1</v>
      </c>
      <c r="G100" s="109">
        <v>1</v>
      </c>
      <c r="H100" s="11">
        <v>1</v>
      </c>
      <c r="I100" s="2"/>
      <c r="J100" s="2"/>
      <c r="K100" s="2"/>
      <c r="L100" s="2"/>
      <c r="M100" s="2"/>
    </row>
    <row r="101" spans="1:13">
      <c r="A101" s="1" t="s">
        <v>474</v>
      </c>
      <c r="B101" s="1">
        <v>62240</v>
      </c>
      <c r="D101" s="3">
        <v>157915</v>
      </c>
      <c r="E101" s="2"/>
      <c r="F101" s="2">
        <v>62240</v>
      </c>
      <c r="G101" s="3">
        <v>65918</v>
      </c>
      <c r="H101" s="2">
        <v>157915</v>
      </c>
      <c r="I101" s="2"/>
      <c r="J101" s="2"/>
      <c r="K101" s="2"/>
      <c r="L101" s="2"/>
      <c r="M101" s="2"/>
    </row>
    <row r="102" spans="1:13">
      <c r="A102" s="1" t="s">
        <v>475</v>
      </c>
      <c r="B102" s="1">
        <v>7308</v>
      </c>
      <c r="D102" s="3">
        <v>12907</v>
      </c>
      <c r="E102" s="2"/>
      <c r="F102" s="2"/>
      <c r="G102" s="3">
        <v>8277</v>
      </c>
      <c r="H102" s="2">
        <v>12815</v>
      </c>
      <c r="I102" s="2"/>
      <c r="J102" s="2"/>
      <c r="K102" s="2"/>
      <c r="L102" s="2"/>
      <c r="M102" s="2"/>
    </row>
    <row r="103" spans="1:13">
      <c r="A103" s="1" t="s">
        <v>516</v>
      </c>
      <c r="B103" s="1"/>
      <c r="D103" s="3">
        <v>7940</v>
      </c>
      <c r="E103" s="2"/>
      <c r="F103" s="2"/>
      <c r="G103" s="3">
        <v>919</v>
      </c>
      <c r="H103" s="2">
        <v>2184</v>
      </c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456</v>
      </c>
      <c r="B105" s="1">
        <v>0.64805276266599998</v>
      </c>
      <c r="C105">
        <v>0.37767025855899999</v>
      </c>
      <c r="D105" s="3">
        <v>0.31205954244849998</v>
      </c>
      <c r="E105" s="2"/>
      <c r="F105" s="2">
        <v>0.63573908025000003</v>
      </c>
      <c r="G105" s="3">
        <v>0.34992037744799998</v>
      </c>
      <c r="H105" s="2">
        <v>0.21206398451399999</v>
      </c>
      <c r="I105" s="2"/>
      <c r="J105" s="2"/>
      <c r="K105" s="2"/>
      <c r="L105" s="2"/>
      <c r="M105" s="2"/>
    </row>
    <row r="106" spans="1:13">
      <c r="A106" s="1" t="s">
        <v>457</v>
      </c>
      <c r="B106" s="1">
        <v>0.70243964447999996</v>
      </c>
      <c r="C106">
        <v>0.52676407527799995</v>
      </c>
      <c r="D106" s="3">
        <v>0.32338808960400001</v>
      </c>
      <c r="E106" s="2"/>
      <c r="F106" s="2">
        <v>0.76505994170900005</v>
      </c>
      <c r="G106" s="3">
        <v>0.58526797581000001</v>
      </c>
      <c r="H106" s="2">
        <v>0.473384271307</v>
      </c>
      <c r="I106" s="2"/>
      <c r="J106" s="2"/>
      <c r="K106" s="2"/>
      <c r="L106" s="2"/>
      <c r="M106" s="2"/>
    </row>
    <row r="107" spans="1:13">
      <c r="A107" s="1" t="s">
        <v>458</v>
      </c>
      <c r="B107" s="1">
        <v>0.60204252691399995</v>
      </c>
      <c r="C107">
        <v>0.294501958003</v>
      </c>
      <c r="D107" s="3">
        <v>0.30149791975599999</v>
      </c>
      <c r="E107" s="2"/>
      <c r="F107" s="2">
        <v>0.54398941004099999</v>
      </c>
      <c r="G107" s="3">
        <v>0.24959638262100001</v>
      </c>
      <c r="H107" s="2">
        <v>0.13665614137400001</v>
      </c>
      <c r="I107" s="2"/>
      <c r="J107" s="2"/>
      <c r="K107" s="2"/>
      <c r="L107" s="2"/>
      <c r="M107" s="2"/>
    </row>
    <row r="108" spans="1:13">
      <c r="A108" s="1" t="s">
        <v>459</v>
      </c>
      <c r="B108" s="1">
        <v>6.8</v>
      </c>
      <c r="C108">
        <v>1.2</v>
      </c>
      <c r="D108" s="3">
        <v>1.4</v>
      </c>
      <c r="E108" s="2"/>
      <c r="F108" s="2">
        <v>5.2</v>
      </c>
      <c r="G108" s="3">
        <v>1</v>
      </c>
      <c r="H108" s="2">
        <v>1</v>
      </c>
      <c r="I108" s="2"/>
      <c r="J108" s="2"/>
      <c r="K108" s="2"/>
      <c r="L108" s="2"/>
      <c r="M108" s="2"/>
    </row>
    <row r="109" spans="1:13">
      <c r="A109" s="1" t="s">
        <v>467</v>
      </c>
      <c r="B109" s="1">
        <v>0.64962673023600004</v>
      </c>
      <c r="C109">
        <v>0.40246566695699998</v>
      </c>
      <c r="D109" s="3">
        <v>0.31314877923099999</v>
      </c>
      <c r="E109" s="2"/>
      <c r="F109" s="2">
        <v>0.64303784106499995</v>
      </c>
      <c r="G109" s="3">
        <v>0.39633771103799997</v>
      </c>
      <c r="H109" s="2">
        <v>0.244086671753</v>
      </c>
      <c r="I109" s="2"/>
      <c r="J109" s="2"/>
      <c r="K109" s="2"/>
      <c r="L109" s="2"/>
      <c r="M109" s="2"/>
    </row>
    <row r="110" spans="1:13">
      <c r="A110" s="1" t="s">
        <v>468</v>
      </c>
      <c r="B110" s="1">
        <v>0.71565352077599997</v>
      </c>
      <c r="C110">
        <v>0.463761201638</v>
      </c>
      <c r="D110" s="3">
        <v>0.32338808960400001</v>
      </c>
      <c r="E110" s="2"/>
      <c r="F110" s="2">
        <v>0.76374796069399997</v>
      </c>
      <c r="G110" s="3">
        <v>0.58461875423300003</v>
      </c>
      <c r="H110" s="2">
        <v>0.47152976045700001</v>
      </c>
      <c r="I110" s="2"/>
      <c r="J110" s="2"/>
      <c r="K110" s="2"/>
      <c r="L110" s="2"/>
      <c r="M110" s="2"/>
    </row>
    <row r="111" spans="1:13">
      <c r="A111" s="1" t="s">
        <v>469</v>
      </c>
      <c r="B111" s="1">
        <v>0.59529483547299999</v>
      </c>
      <c r="C111">
        <v>0.35601713587</v>
      </c>
      <c r="D111" s="3">
        <v>0.30353818641499902</v>
      </c>
      <c r="E111" s="2"/>
      <c r="F111" s="2">
        <v>0.55544619074900003</v>
      </c>
      <c r="G111" s="3">
        <v>0.29984709613600002</v>
      </c>
      <c r="H111" s="2">
        <v>0.16469226863700001</v>
      </c>
      <c r="I111" s="2"/>
      <c r="J111" s="2"/>
      <c r="K111" s="2"/>
      <c r="L111" s="2"/>
      <c r="M111" s="2"/>
    </row>
    <row r="112" spans="1:13">
      <c r="A112" s="1" t="s">
        <v>470</v>
      </c>
      <c r="B112" s="1">
        <v>8.8000000000000007</v>
      </c>
      <c r="C112">
        <v>2.2000000000000002</v>
      </c>
      <c r="D112" s="3">
        <v>1.4</v>
      </c>
      <c r="E112" s="2"/>
      <c r="F112" s="2">
        <v>5.2</v>
      </c>
      <c r="G112" s="3">
        <v>1</v>
      </c>
      <c r="H112" s="2">
        <v>1</v>
      </c>
      <c r="I112" s="2"/>
      <c r="J112" s="2"/>
      <c r="K112" s="2"/>
      <c r="L112" s="2"/>
      <c r="M112" s="2"/>
    </row>
    <row r="113" spans="1:13">
      <c r="A113" s="1" t="s">
        <v>460</v>
      </c>
      <c r="B113" s="1">
        <f>15342.5640671/(60*60)</f>
        <v>4.2618233519722226</v>
      </c>
      <c r="C113">
        <f>39076.0317781/(60*60)</f>
        <v>10.854453271694444</v>
      </c>
      <c r="D113" s="3">
        <f>183519.357289/(60*60)</f>
        <v>50.977599246944443</v>
      </c>
      <c r="E113" s="2"/>
      <c r="F113" s="2">
        <f>8110.09684682/(60*60)</f>
        <v>2.2528046796722223</v>
      </c>
      <c r="G113" s="3">
        <f>12288.5697439/(60*60)</f>
        <v>3.4134915955277778</v>
      </c>
      <c r="H113" s="2">
        <f>57639.935349/(60*60)</f>
        <v>16.011093152499999</v>
      </c>
      <c r="I113" s="2"/>
      <c r="J113" s="2"/>
      <c r="K113" s="2"/>
      <c r="L113" s="2"/>
      <c r="M113" s="2"/>
    </row>
    <row r="114" spans="1:13">
      <c r="A114" s="1"/>
      <c r="B114" s="1"/>
      <c r="D114" s="3"/>
      <c r="E114" s="2"/>
      <c r="F114" s="2"/>
      <c r="G114" s="3"/>
      <c r="H114" s="2"/>
      <c r="I114" s="2"/>
      <c r="J114" s="2"/>
      <c r="K114" s="2"/>
      <c r="L114" s="2"/>
      <c r="M114" s="2"/>
    </row>
    <row r="115" spans="1:13" s="4" customFormat="1">
      <c r="A115" s="4" t="s">
        <v>511</v>
      </c>
      <c r="C115" s="4" t="s">
        <v>510</v>
      </c>
      <c r="F115" s="4" t="s">
        <v>518</v>
      </c>
    </row>
    <row r="116" spans="1:13" s="5" customFormat="1">
      <c r="B116" s="5" t="s">
        <v>301</v>
      </c>
      <c r="C116" s="5" t="s">
        <v>293</v>
      </c>
      <c r="D116" s="5" t="s">
        <v>296</v>
      </c>
      <c r="F116" s="5" t="s">
        <v>301</v>
      </c>
      <c r="G116" s="5" t="s">
        <v>293</v>
      </c>
      <c r="H116" s="5" t="s">
        <v>296</v>
      </c>
    </row>
    <row r="117" spans="1:13">
      <c r="A117" s="1" t="s">
        <v>288</v>
      </c>
      <c r="B117" s="1">
        <v>5</v>
      </c>
      <c r="C117">
        <v>5</v>
      </c>
      <c r="D117" s="3">
        <v>5</v>
      </c>
      <c r="E117" s="2"/>
      <c r="F117" s="2">
        <v>5</v>
      </c>
      <c r="G117" s="3">
        <v>5</v>
      </c>
      <c r="H117" s="2"/>
      <c r="I117" s="2"/>
      <c r="J117" s="2"/>
      <c r="K117" s="2"/>
      <c r="L117" s="2"/>
      <c r="M117" s="2"/>
    </row>
    <row r="118" spans="1:13">
      <c r="A118" s="1" t="s">
        <v>455</v>
      </c>
      <c r="B118" s="1">
        <v>5</v>
      </c>
      <c r="C118">
        <v>3</v>
      </c>
      <c r="D118" s="3">
        <v>5</v>
      </c>
      <c r="E118" s="2"/>
      <c r="F118" s="2">
        <v>3</v>
      </c>
      <c r="G118" s="3">
        <v>5</v>
      </c>
      <c r="H118" s="2"/>
      <c r="I118" s="2"/>
      <c r="J118" s="2"/>
      <c r="K118" s="2"/>
      <c r="L118" s="2"/>
      <c r="M118" s="2"/>
    </row>
    <row r="119" spans="1:13">
      <c r="A119" s="1" t="s">
        <v>474</v>
      </c>
      <c r="B119" s="1">
        <v>4583</v>
      </c>
      <c r="C119">
        <v>4616</v>
      </c>
      <c r="D119" s="3">
        <v>8649</v>
      </c>
      <c r="E119" s="2"/>
      <c r="F119" s="2">
        <v>4583</v>
      </c>
      <c r="G119" s="3">
        <v>4616</v>
      </c>
      <c r="H119" s="2"/>
      <c r="I119" s="2"/>
      <c r="J119" s="2"/>
      <c r="K119" s="2"/>
      <c r="L119" s="2"/>
      <c r="M119" s="2"/>
    </row>
    <row r="120" spans="1:13">
      <c r="A120" s="1" t="s">
        <v>475</v>
      </c>
      <c r="B120" s="1">
        <v>636</v>
      </c>
      <c r="C120">
        <v>796</v>
      </c>
      <c r="D120" s="3">
        <v>1200</v>
      </c>
      <c r="E120" s="2"/>
      <c r="F120" s="2">
        <v>666</v>
      </c>
      <c r="G120" s="3">
        <v>784</v>
      </c>
      <c r="H120" s="2"/>
      <c r="I120" s="2"/>
      <c r="J120" s="2"/>
      <c r="K120" s="2"/>
      <c r="L120" s="2"/>
      <c r="M120" s="2"/>
    </row>
    <row r="121" spans="1:13">
      <c r="A121" s="1" t="s">
        <v>516</v>
      </c>
      <c r="B121" s="1"/>
      <c r="D121" s="3"/>
      <c r="E121" s="2"/>
      <c r="F121" s="2">
        <v>292</v>
      </c>
      <c r="G121" s="3">
        <v>329</v>
      </c>
      <c r="H121" s="2"/>
      <c r="I121" s="2"/>
      <c r="J121" s="2"/>
      <c r="K121" s="2"/>
      <c r="L121" s="2"/>
      <c r="M121" s="2"/>
    </row>
    <row r="122" spans="1:13">
      <c r="A122" s="1"/>
      <c r="B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456</v>
      </c>
      <c r="B123" s="1">
        <v>0.64969930593000003</v>
      </c>
      <c r="C123">
        <v>0.37692168634200002</v>
      </c>
      <c r="D123" s="3">
        <v>0.33053819339099999</v>
      </c>
      <c r="E123" s="2"/>
      <c r="F123" s="2">
        <v>0.63624991107499995</v>
      </c>
      <c r="G123" s="3">
        <v>0.35143375196400001</v>
      </c>
      <c r="H123" s="2"/>
      <c r="I123" s="2"/>
      <c r="J123" s="2"/>
      <c r="K123" s="2"/>
      <c r="L123" s="2"/>
      <c r="M123" s="2"/>
    </row>
    <row r="124" spans="1:13">
      <c r="A124" s="1" t="s">
        <v>457</v>
      </c>
      <c r="B124" s="1">
        <v>0.70583675124599998</v>
      </c>
      <c r="C124">
        <v>0.54919246156299995</v>
      </c>
      <c r="D124" s="3">
        <v>0.34849253161900001</v>
      </c>
      <c r="E124" s="2"/>
      <c r="F124" s="2">
        <v>0.77570783283099998</v>
      </c>
      <c r="G124" s="3">
        <v>0.59342730963799994</v>
      </c>
      <c r="H124" s="2"/>
      <c r="I124" s="2"/>
      <c r="J124" s="2"/>
      <c r="K124" s="2"/>
      <c r="L124" s="2"/>
      <c r="M124" s="2"/>
    </row>
    <row r="125" spans="1:13">
      <c r="A125" s="1" t="s">
        <v>458</v>
      </c>
      <c r="B125" s="1">
        <v>0.602202921951</v>
      </c>
      <c r="C125">
        <v>0.28713442019000002</v>
      </c>
      <c r="D125" s="3">
        <v>0.31436486208100001</v>
      </c>
      <c r="E125" s="2"/>
      <c r="F125" s="2">
        <v>0.539526109546</v>
      </c>
      <c r="G125" s="3">
        <v>0.249700117247</v>
      </c>
      <c r="H125" s="2"/>
      <c r="I125" s="2"/>
      <c r="J125" s="2"/>
      <c r="K125" s="2"/>
      <c r="L125" s="2"/>
      <c r="M125" s="2"/>
    </row>
    <row r="126" spans="1:13">
      <c r="A126" s="1" t="s">
        <v>459</v>
      </c>
      <c r="B126" s="1">
        <v>12.2</v>
      </c>
      <c r="C126">
        <v>1.2</v>
      </c>
      <c r="D126" s="3">
        <v>1</v>
      </c>
      <c r="E126" s="2"/>
      <c r="F126" s="2">
        <v>8</v>
      </c>
      <c r="G126" s="3">
        <v>1</v>
      </c>
      <c r="H126" s="2"/>
      <c r="I126" s="2"/>
      <c r="J126" s="2"/>
      <c r="K126" s="2"/>
      <c r="L126" s="2"/>
      <c r="M126" s="2"/>
    </row>
    <row r="127" spans="1:13">
      <c r="A127" s="1" t="s">
        <v>467</v>
      </c>
      <c r="B127" s="1">
        <v>0.65499221150700004</v>
      </c>
      <c r="C127">
        <v>0.41682058483599999</v>
      </c>
      <c r="D127" s="3">
        <v>0.335492816059</v>
      </c>
      <c r="E127" s="2"/>
      <c r="F127" s="2">
        <v>0.64646374457599998</v>
      </c>
      <c r="G127" s="3">
        <v>0.41756144638300002</v>
      </c>
      <c r="H127" s="2"/>
      <c r="I127" s="2"/>
      <c r="J127" s="2"/>
      <c r="K127" s="2"/>
      <c r="L127" s="2"/>
      <c r="M127" s="2"/>
    </row>
    <row r="128" spans="1:13">
      <c r="A128" s="1" t="s">
        <v>468</v>
      </c>
      <c r="B128" s="1">
        <v>0.70853610610499995</v>
      </c>
      <c r="C128">
        <v>0.473330008887</v>
      </c>
      <c r="D128" s="3">
        <v>0.34849253161900001</v>
      </c>
      <c r="E128" s="2"/>
      <c r="F128" s="2">
        <v>0.77355004148100004</v>
      </c>
      <c r="G128" s="3">
        <v>0.59261286153799997</v>
      </c>
      <c r="H128" s="2"/>
      <c r="I128" s="2"/>
      <c r="J128" s="2"/>
      <c r="K128" s="2"/>
      <c r="L128" s="2"/>
      <c r="M128" s="2"/>
    </row>
    <row r="129" spans="1:13">
      <c r="A129" s="1" t="s">
        <v>469</v>
      </c>
      <c r="B129" s="1">
        <v>0.609533856767</v>
      </c>
      <c r="C129">
        <v>0.37308812155299997</v>
      </c>
      <c r="D129" s="3">
        <v>0.32345259782300001</v>
      </c>
      <c r="E129" s="2"/>
      <c r="F129" s="2">
        <v>0.55552420471499997</v>
      </c>
      <c r="G129" s="3">
        <v>0.32243423818799999</v>
      </c>
      <c r="H129" s="2"/>
      <c r="I129" s="2"/>
      <c r="J129" s="2"/>
      <c r="K129" s="2"/>
      <c r="L129" s="2"/>
      <c r="M129" s="2"/>
    </row>
    <row r="130" spans="1:13">
      <c r="A130" s="1" t="s">
        <v>470</v>
      </c>
      <c r="B130" s="1">
        <v>13</v>
      </c>
      <c r="C130">
        <v>1.8</v>
      </c>
      <c r="D130" s="3">
        <v>1</v>
      </c>
      <c r="E130" s="2"/>
      <c r="F130" s="2">
        <v>8</v>
      </c>
      <c r="G130" s="3">
        <v>1</v>
      </c>
      <c r="H130" s="2"/>
      <c r="I130" s="2"/>
      <c r="J130" s="2"/>
      <c r="K130" s="2"/>
      <c r="L130" s="2"/>
      <c r="M130" s="2"/>
    </row>
    <row r="131" spans="1:13">
      <c r="A131" s="1" t="s">
        <v>460</v>
      </c>
      <c r="B131" s="1">
        <f>2973.51055908/(60*60)</f>
        <v>0.82597515529999999</v>
      </c>
      <c r="C131">
        <f>3786.9177022/(60*60)</f>
        <v>1.0519215839444445</v>
      </c>
      <c r="D131" s="3">
        <f>17027.715533/(60*60)</f>
        <v>4.7299209813888883</v>
      </c>
      <c r="E131" s="2"/>
      <c r="F131" s="2">
        <f>2526.96068382/(60*60)</f>
        <v>0.70193352328333336</v>
      </c>
      <c r="G131" s="3">
        <f>3082.74151397/(60*60)</f>
        <v>0.85631708721388888</v>
      </c>
      <c r="H131" s="2"/>
      <c r="I131" s="2"/>
      <c r="J131" s="2"/>
      <c r="K131" s="2"/>
      <c r="L131" s="2"/>
      <c r="M131" s="2"/>
    </row>
    <row r="132" spans="1:13">
      <c r="A132" s="1"/>
      <c r="B132" s="1"/>
      <c r="D132" s="3"/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4" customFormat="1">
      <c r="A135" s="4" t="s">
        <v>482</v>
      </c>
      <c r="C135" s="4" t="s">
        <v>219</v>
      </c>
      <c r="F135" s="4" t="s">
        <v>545</v>
      </c>
    </row>
    <row r="136" spans="1:13" s="5" customFormat="1">
      <c r="B136" s="5" t="s">
        <v>301</v>
      </c>
      <c r="C136" s="5" t="s">
        <v>293</v>
      </c>
      <c r="D136" s="5" t="s">
        <v>296</v>
      </c>
      <c r="F136" s="5" t="s">
        <v>301</v>
      </c>
      <c r="G136" s="5" t="s">
        <v>293</v>
      </c>
    </row>
    <row r="137" spans="1:13">
      <c r="A137" s="1" t="s">
        <v>455</v>
      </c>
      <c r="B137" s="26">
        <v>3</v>
      </c>
      <c r="C137" s="26">
        <v>3</v>
      </c>
      <c r="D137" s="26">
        <v>3</v>
      </c>
      <c r="E137" s="2"/>
      <c r="F137" s="2">
        <v>5</v>
      </c>
      <c r="G137" s="3">
        <v>5</v>
      </c>
      <c r="H137" s="2"/>
      <c r="I137" s="2"/>
      <c r="J137" s="2"/>
      <c r="K137" s="2"/>
      <c r="L137" s="2"/>
      <c r="M137" s="2"/>
    </row>
    <row r="138" spans="1:13" s="1" customFormat="1">
      <c r="A138" s="1" t="s">
        <v>464</v>
      </c>
      <c r="B138" s="79">
        <v>0.2</v>
      </c>
      <c r="C138" s="79">
        <v>0.2</v>
      </c>
      <c r="D138" s="79">
        <v>0.2</v>
      </c>
      <c r="E138" s="3"/>
      <c r="F138" s="109">
        <v>1</v>
      </c>
      <c r="G138" s="117">
        <v>1</v>
      </c>
      <c r="H138" s="3"/>
      <c r="I138" s="3"/>
      <c r="J138" s="3"/>
      <c r="K138" s="3"/>
      <c r="L138" s="3"/>
      <c r="M138" s="3"/>
    </row>
    <row r="139" spans="1:13" s="1" customFormat="1">
      <c r="A139" s="1" t="s">
        <v>465</v>
      </c>
      <c r="B139" s="80">
        <v>0.1</v>
      </c>
      <c r="C139" s="80">
        <v>0.1</v>
      </c>
      <c r="D139" s="80">
        <v>0.1</v>
      </c>
      <c r="E139" s="3"/>
      <c r="F139" s="109">
        <v>1</v>
      </c>
      <c r="G139" s="117">
        <v>0.33</v>
      </c>
      <c r="H139" s="3"/>
      <c r="I139" s="3"/>
      <c r="J139" s="3"/>
      <c r="K139" s="3"/>
      <c r="L139" s="3"/>
      <c r="M139" s="3"/>
    </row>
    <row r="140" spans="1:13" s="1" customFormat="1">
      <c r="A140" s="1" t="s">
        <v>474</v>
      </c>
      <c r="B140" s="80"/>
      <c r="C140" s="80"/>
      <c r="D140" s="80"/>
      <c r="E140" s="3"/>
      <c r="F140" s="116">
        <v>15065</v>
      </c>
      <c r="G140" s="118">
        <v>34841</v>
      </c>
      <c r="H140" s="3"/>
      <c r="I140" s="3"/>
      <c r="J140" s="3"/>
      <c r="K140" s="3"/>
      <c r="L140" s="3"/>
      <c r="M140" s="3"/>
    </row>
    <row r="141" spans="1:13" s="1" customFormat="1">
      <c r="A141" s="1" t="s">
        <v>475</v>
      </c>
      <c r="B141" s="80"/>
      <c r="C141" s="80"/>
      <c r="D141" s="80"/>
      <c r="E141" s="3"/>
      <c r="F141" s="116">
        <v>79340</v>
      </c>
      <c r="G141" s="118">
        <v>22201</v>
      </c>
      <c r="H141" s="3"/>
      <c r="I141" s="3"/>
      <c r="J141" s="3"/>
      <c r="K141" s="3"/>
      <c r="L141" s="3"/>
      <c r="M141" s="3"/>
    </row>
    <row r="142" spans="1:13">
      <c r="A142" s="1"/>
      <c r="B142" s="26"/>
      <c r="C142" s="26"/>
      <c r="D142" s="2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29</v>
      </c>
      <c r="B143" s="1">
        <v>0.54123569231599999</v>
      </c>
      <c r="C143" s="1">
        <v>0.332173751485</v>
      </c>
      <c r="D143" s="3">
        <v>0.28263653123400001</v>
      </c>
      <c r="E143" s="2"/>
      <c r="F143" s="2">
        <v>0.56897459465300004</v>
      </c>
      <c r="G143" s="3">
        <v>0.375148134902</v>
      </c>
      <c r="H143" s="2"/>
      <c r="I143" s="2"/>
      <c r="J143" s="2"/>
      <c r="K143" s="2"/>
      <c r="L143" s="2"/>
      <c r="M143" s="2"/>
    </row>
    <row r="144" spans="1:13">
      <c r="A144" s="1" t="s">
        <v>461</v>
      </c>
      <c r="B144" s="1">
        <v>0.69026655235699996</v>
      </c>
      <c r="C144" s="1">
        <v>0.56665696099100005</v>
      </c>
      <c r="D144" s="3">
        <v>0.448743637054</v>
      </c>
      <c r="E144" s="2"/>
      <c r="F144" s="2">
        <v>0.53891601506599995</v>
      </c>
      <c r="G144" s="3">
        <v>0.61827033827800004</v>
      </c>
      <c r="H144" s="2"/>
      <c r="I144" s="2"/>
      <c r="J144" s="2"/>
      <c r="K144" s="2"/>
      <c r="L144" s="2"/>
      <c r="M144" s="2"/>
    </row>
    <row r="145" spans="1:13">
      <c r="A145" s="1" t="s">
        <v>462</v>
      </c>
      <c r="B145" s="1">
        <v>0.44513052206300002</v>
      </c>
      <c r="C145" s="1">
        <v>0.234950855629</v>
      </c>
      <c r="D145" s="3">
        <v>0.20627989225099999</v>
      </c>
      <c r="E145" s="2"/>
      <c r="F145" s="2">
        <v>0.60258433864799998</v>
      </c>
      <c r="G145" s="3">
        <v>0.26926511788099999</v>
      </c>
      <c r="H145" s="2"/>
      <c r="I145" s="2"/>
      <c r="J145" s="2"/>
      <c r="K145" s="2"/>
      <c r="L145" s="2"/>
      <c r="M145" s="2"/>
    </row>
    <row r="146" spans="1:13">
      <c r="A146" s="1" t="s">
        <v>463</v>
      </c>
      <c r="B146" s="1">
        <v>41</v>
      </c>
      <c r="C146" s="1">
        <v>1</v>
      </c>
      <c r="D146" s="3">
        <v>1</v>
      </c>
      <c r="E146" s="2"/>
      <c r="F146" s="2">
        <v>1</v>
      </c>
      <c r="G146" s="3">
        <v>1</v>
      </c>
      <c r="H146" s="2"/>
      <c r="I146" s="2"/>
      <c r="J146" s="2"/>
      <c r="K146" s="2"/>
      <c r="L146" s="2"/>
      <c r="M146" s="2"/>
    </row>
    <row r="147" spans="1:13">
      <c r="A147" s="1" t="s">
        <v>532</v>
      </c>
      <c r="B147" s="1"/>
      <c r="C147" s="1"/>
      <c r="D147" s="3"/>
      <c r="E147" s="2"/>
      <c r="F147" s="2">
        <v>0.570275193455</v>
      </c>
      <c r="G147" s="3">
        <v>0.38621111426499999</v>
      </c>
      <c r="H147" s="2"/>
      <c r="I147" s="2"/>
      <c r="J147" s="2"/>
      <c r="K147" s="2"/>
      <c r="L147" s="2"/>
      <c r="M147" s="2"/>
    </row>
    <row r="148" spans="1:13">
      <c r="A148" s="1" t="s">
        <v>533</v>
      </c>
      <c r="B148" s="1"/>
      <c r="C148" s="1"/>
      <c r="D148" s="3"/>
      <c r="E148" s="2"/>
      <c r="F148" s="2">
        <v>0.53891601506599995</v>
      </c>
      <c r="G148" s="3">
        <v>0.61611962866199999</v>
      </c>
      <c r="H148" s="2"/>
      <c r="I148" s="2"/>
      <c r="J148" s="2"/>
      <c r="K148" s="2"/>
      <c r="L148" s="2"/>
      <c r="M148" s="2"/>
    </row>
    <row r="149" spans="1:13">
      <c r="A149" s="1" t="s">
        <v>534</v>
      </c>
      <c r="B149" s="1"/>
      <c r="C149" s="1"/>
      <c r="D149" s="3"/>
      <c r="E149" s="2"/>
      <c r="F149" s="2">
        <v>0.60550939823899996</v>
      </c>
      <c r="G149" s="3">
        <v>0.28125807664699998</v>
      </c>
      <c r="H149" s="2"/>
      <c r="I149" s="2"/>
      <c r="J149" s="2"/>
      <c r="K149" s="2"/>
      <c r="L149" s="2"/>
      <c r="M149" s="2"/>
    </row>
    <row r="150" spans="1:13">
      <c r="A150" s="1" t="s">
        <v>535</v>
      </c>
      <c r="B150" s="1"/>
      <c r="C150" s="1"/>
      <c r="D150" s="3"/>
      <c r="E150" s="2"/>
      <c r="F150" s="2">
        <v>1</v>
      </c>
      <c r="G150" s="3">
        <v>1</v>
      </c>
      <c r="H150" s="2"/>
      <c r="I150" s="2"/>
      <c r="J150" s="2"/>
      <c r="K150" s="2"/>
      <c r="L150" s="2"/>
      <c r="M150" s="2"/>
    </row>
    <row r="151" spans="1:13" s="1" customFormat="1">
      <c r="A151" s="1" t="s">
        <v>460</v>
      </c>
      <c r="B151" s="1">
        <f>19974.843426/(60*60)</f>
        <v>5.5485676183333332</v>
      </c>
      <c r="C151" s="1">
        <f>67321.9787359/(60*60)</f>
        <v>18.700549648861113</v>
      </c>
      <c r="D151" s="3">
        <f>327632.954097/(60*60)</f>
        <v>91.009153915833338</v>
      </c>
      <c r="E151" s="3"/>
      <c r="F151" s="3">
        <f>169329.90017/(60*60)</f>
        <v>47.03608338055556</v>
      </c>
      <c r="G151" s="6">
        <f>156533.92584/(60*60)</f>
        <v>43.48164606666667</v>
      </c>
      <c r="H151" s="3"/>
      <c r="I151" s="3"/>
      <c r="J151" s="3"/>
      <c r="K151" s="3"/>
      <c r="L151" s="3"/>
      <c r="M151" s="3"/>
    </row>
    <row r="152" spans="1:13" s="1" customFormat="1">
      <c r="D152" s="3"/>
      <c r="E152" s="3"/>
      <c r="F152" s="3"/>
      <c r="G152" s="6"/>
      <c r="H152" s="3"/>
      <c r="I152" s="3"/>
      <c r="J152" s="3"/>
      <c r="K152" s="3"/>
      <c r="L152" s="3"/>
      <c r="M152" s="3"/>
    </row>
    <row r="153" spans="1:13" s="1" customFormat="1">
      <c r="D153" s="3"/>
      <c r="E153" s="3"/>
      <c r="F153" s="3"/>
      <c r="G153" s="6"/>
      <c r="H153" s="3"/>
      <c r="I153" s="3"/>
      <c r="J153" s="3"/>
      <c r="K153" s="3"/>
      <c r="L153" s="3"/>
      <c r="M153" s="3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 s="4" customFormat="1">
      <c r="A155" s="4" t="s">
        <v>481</v>
      </c>
      <c r="C155" s="4" t="s">
        <v>219</v>
      </c>
      <c r="F155" s="4" t="s">
        <v>545</v>
      </c>
    </row>
    <row r="156" spans="1:13" s="5" customFormat="1">
      <c r="B156" s="5" t="s">
        <v>301</v>
      </c>
      <c r="C156" s="5" t="s">
        <v>293</v>
      </c>
      <c r="D156" s="5" t="s">
        <v>296</v>
      </c>
      <c r="F156" s="5" t="s">
        <v>301</v>
      </c>
      <c r="G156" s="5" t="s">
        <v>293</v>
      </c>
    </row>
    <row r="157" spans="1:13">
      <c r="A157" s="1" t="s">
        <v>455</v>
      </c>
      <c r="B157" s="26">
        <v>3</v>
      </c>
      <c r="C157" s="26">
        <v>3</v>
      </c>
      <c r="D157" s="26">
        <v>3</v>
      </c>
      <c r="E157" s="2"/>
      <c r="F157" s="2">
        <v>10</v>
      </c>
      <c r="G157" s="3">
        <v>10</v>
      </c>
      <c r="H157" s="2">
        <v>10</v>
      </c>
      <c r="I157" s="2"/>
      <c r="J157" s="2"/>
      <c r="K157" s="2"/>
      <c r="L157" s="2"/>
      <c r="M157" s="2"/>
    </row>
    <row r="158" spans="1:13">
      <c r="A158" s="1" t="s">
        <v>464</v>
      </c>
      <c r="B158" s="79">
        <v>0.2</v>
      </c>
      <c r="C158" s="79">
        <v>0.2</v>
      </c>
      <c r="D158" s="79">
        <v>0.5</v>
      </c>
      <c r="E158" s="2"/>
      <c r="F158" s="11">
        <v>0.5</v>
      </c>
      <c r="G158" s="109">
        <v>1</v>
      </c>
      <c r="H158" s="2"/>
      <c r="I158" s="2"/>
      <c r="J158" s="2"/>
      <c r="K158" s="2"/>
      <c r="L158" s="2"/>
      <c r="M158" s="2"/>
    </row>
    <row r="159" spans="1:13">
      <c r="A159" s="1" t="s">
        <v>465</v>
      </c>
      <c r="B159" s="80">
        <v>0.1</v>
      </c>
      <c r="C159" s="80">
        <v>0.1</v>
      </c>
      <c r="D159" s="80">
        <v>0.2</v>
      </c>
      <c r="E159" s="2"/>
      <c r="F159" s="11">
        <v>1</v>
      </c>
      <c r="G159" s="109">
        <v>0.33</v>
      </c>
      <c r="H159" s="2"/>
      <c r="I159" s="2"/>
      <c r="J159" s="2"/>
      <c r="K159" s="2"/>
      <c r="L159" s="2"/>
      <c r="M159" s="2"/>
    </row>
    <row r="160" spans="1:13">
      <c r="A160" s="1" t="s">
        <v>474</v>
      </c>
      <c r="B160" s="80"/>
      <c r="C160" s="80"/>
      <c r="D160" s="80">
        <v>526529</v>
      </c>
      <c r="E160" s="2"/>
      <c r="F160" s="2">
        <v>241148</v>
      </c>
      <c r="G160" s="116">
        <v>352665</v>
      </c>
      <c r="H160" s="2"/>
      <c r="I160" s="2"/>
      <c r="J160" s="2"/>
      <c r="K160" s="2"/>
      <c r="L160" s="2"/>
      <c r="M160" s="2"/>
    </row>
    <row r="161" spans="1:13">
      <c r="A161" s="1" t="s">
        <v>475</v>
      </c>
      <c r="B161" s="80"/>
      <c r="C161" s="80"/>
      <c r="D161" s="80">
        <v>39478</v>
      </c>
      <c r="E161" s="2"/>
      <c r="F161" s="2">
        <v>79340</v>
      </c>
      <c r="G161" s="116">
        <v>22201</v>
      </c>
      <c r="H161" s="2"/>
      <c r="I161" s="2"/>
      <c r="J161" s="2"/>
      <c r="K161" s="2"/>
      <c r="L161" s="2"/>
      <c r="M161" s="2"/>
    </row>
    <row r="162" spans="1:13">
      <c r="A162" s="1" t="s">
        <v>516</v>
      </c>
      <c r="B162" s="1"/>
      <c r="D162" s="3">
        <v>1202</v>
      </c>
      <c r="E162" s="2"/>
      <c r="F162" s="2">
        <v>1597</v>
      </c>
      <c r="G162" s="3">
        <v>4192</v>
      </c>
      <c r="H162" s="2"/>
      <c r="I162" s="2"/>
      <c r="J162" s="2"/>
      <c r="K162" s="2"/>
      <c r="L162" s="2"/>
      <c r="M162" s="2"/>
    </row>
    <row r="163" spans="1:13">
      <c r="A163" s="1"/>
      <c r="B163" s="1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 s="1" customFormat="1">
      <c r="A164" s="1" t="s">
        <v>29</v>
      </c>
      <c r="B164" s="1">
        <v>0.58701127993400004</v>
      </c>
      <c r="C164" s="1">
        <v>0.37201945201999997</v>
      </c>
      <c r="D164" s="3">
        <v>0.29634144233300003</v>
      </c>
      <c r="E164" s="3"/>
      <c r="F164" s="3">
        <v>0.62249456886700005</v>
      </c>
      <c r="G164" s="118">
        <v>0.42612393834500001</v>
      </c>
      <c r="H164" s="3"/>
      <c r="I164" s="3"/>
      <c r="J164" s="3"/>
      <c r="K164" s="3"/>
      <c r="L164" s="3"/>
      <c r="M164" s="3"/>
    </row>
    <row r="165" spans="1:13">
      <c r="A165" s="1" t="s">
        <v>461</v>
      </c>
      <c r="B165" s="1">
        <v>0.63869553760599995</v>
      </c>
      <c r="C165" s="1">
        <v>0.51737629308599997</v>
      </c>
      <c r="D165" s="3">
        <v>0.30762232667200001</v>
      </c>
      <c r="E165" s="2"/>
      <c r="F165" s="2">
        <v>0.66630167020300002</v>
      </c>
      <c r="G165" s="3">
        <v>0.54918318718299997</v>
      </c>
      <c r="H165" s="2"/>
      <c r="I165" s="2"/>
      <c r="J165" s="2"/>
      <c r="K165" s="2"/>
      <c r="L165" s="2"/>
      <c r="M165" s="2"/>
    </row>
    <row r="166" spans="1:13">
      <c r="A166" s="1" t="s">
        <v>462</v>
      </c>
      <c r="B166" s="1">
        <v>0.54306555258800004</v>
      </c>
      <c r="C166" s="1">
        <v>0.29042465982600002</v>
      </c>
      <c r="D166" s="3">
        <v>0.28585865815200001</v>
      </c>
      <c r="E166" s="2"/>
      <c r="F166" s="2">
        <v>0.58409244830200002</v>
      </c>
      <c r="G166" s="3">
        <v>0.34811861027399998</v>
      </c>
      <c r="H166" s="2"/>
      <c r="I166" s="2"/>
      <c r="J166" s="2"/>
      <c r="K166" s="2"/>
      <c r="L166" s="2"/>
      <c r="M166" s="2"/>
    </row>
    <row r="167" spans="1:13">
      <c r="A167" s="1" t="s">
        <v>479</v>
      </c>
      <c r="B167" s="1"/>
      <c r="C167" s="1"/>
      <c r="D167" s="3">
        <v>0.297145476209</v>
      </c>
      <c r="E167" s="2"/>
      <c r="F167" s="2">
        <v>0.62316689881700005</v>
      </c>
      <c r="G167" s="3">
        <v>0.4290249605</v>
      </c>
      <c r="H167" s="2"/>
      <c r="I167" s="2"/>
      <c r="J167" s="2"/>
      <c r="K167" s="2"/>
      <c r="L167" s="2"/>
      <c r="M167" s="2"/>
    </row>
    <row r="168" spans="1:13">
      <c r="A168" s="1" t="s">
        <v>478</v>
      </c>
      <c r="B168" s="1"/>
      <c r="C168" s="1"/>
      <c r="D168" s="3">
        <v>0.30762232667200001</v>
      </c>
      <c r="E168" s="2"/>
      <c r="F168" s="2">
        <v>0.66630167020300002</v>
      </c>
      <c r="G168" s="3">
        <v>0.54899667717</v>
      </c>
      <c r="H168" s="2"/>
      <c r="I168" s="2"/>
      <c r="J168" s="2"/>
      <c r="K168" s="2"/>
      <c r="L168" s="2"/>
      <c r="M168" s="2"/>
    </row>
    <row r="169" spans="1:13">
      <c r="A169" s="1" t="s">
        <v>477</v>
      </c>
      <c r="B169" s="1"/>
      <c r="C169" s="1"/>
      <c r="D169" s="3">
        <v>0.28735875262100002</v>
      </c>
      <c r="E169" s="2"/>
      <c r="F169" s="2">
        <v>0.58527744158100004</v>
      </c>
      <c r="G169" s="3">
        <v>0.352084313559</v>
      </c>
      <c r="H169" s="2"/>
      <c r="I169" s="2"/>
      <c r="J169" s="2"/>
      <c r="K169" s="2"/>
      <c r="L169" s="2"/>
      <c r="M169" s="2"/>
    </row>
    <row r="170" spans="1:13">
      <c r="A170" s="1" t="s">
        <v>463</v>
      </c>
      <c r="B170" s="1">
        <v>13</v>
      </c>
      <c r="C170" s="1">
        <v>1</v>
      </c>
      <c r="D170" s="3">
        <v>7</v>
      </c>
      <c r="E170" s="2"/>
      <c r="F170" s="2">
        <v>8</v>
      </c>
      <c r="G170" s="3">
        <v>1</v>
      </c>
      <c r="H170" s="2"/>
      <c r="I170" s="2"/>
      <c r="J170" s="2"/>
      <c r="K170" s="2"/>
      <c r="L170" s="2"/>
      <c r="M170" s="2"/>
    </row>
    <row r="171" spans="1:13">
      <c r="A171" s="1" t="s">
        <v>460</v>
      </c>
      <c r="B171" s="1">
        <f>48495.66765/(60*60)</f>
        <v>13.471018791666667</v>
      </c>
      <c r="C171" s="1">
        <f>55646.4552431/(60*60)</f>
        <v>15.457348678638889</v>
      </c>
      <c r="D171" s="3">
        <f>1139551.18859/(60*60)</f>
        <v>316.54199683055555</v>
      </c>
      <c r="E171" s="2"/>
      <c r="F171" s="2">
        <f>339026.421831/(60*60)</f>
        <v>94.174006064166676</v>
      </c>
      <c r="G171" s="3">
        <f>276473.188986/(60*60)</f>
        <v>76.798108051666674</v>
      </c>
      <c r="H171" s="2"/>
      <c r="I171" s="2"/>
      <c r="J171" s="2"/>
      <c r="K171" s="2"/>
      <c r="L171" s="2"/>
      <c r="M171" s="2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455</v>
      </c>
      <c r="B173" s="1">
        <v>3</v>
      </c>
      <c r="C173">
        <v>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464</v>
      </c>
      <c r="B174" s="81">
        <v>0.2</v>
      </c>
      <c r="C174" s="81">
        <v>0.2</v>
      </c>
      <c r="D174" s="2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465</v>
      </c>
      <c r="B175" s="81">
        <v>1</v>
      </c>
      <c r="C175" s="81">
        <v>1</v>
      </c>
      <c r="D175" s="2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2"/>
      <c r="E176" s="2"/>
      <c r="F176" s="2"/>
      <c r="G176" s="3"/>
      <c r="H176" s="2"/>
      <c r="I176" s="2"/>
      <c r="J176" s="2"/>
      <c r="K176" s="2"/>
      <c r="L176" s="2"/>
      <c r="M176" s="2"/>
    </row>
    <row r="177" spans="1:13">
      <c r="A177" s="1" t="s">
        <v>29</v>
      </c>
      <c r="B177" s="1">
        <v>0.58411354119000003</v>
      </c>
      <c r="C177">
        <v>0.37247357138499998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 s="1" customFormat="1">
      <c r="A178" s="1" t="s">
        <v>461</v>
      </c>
      <c r="B178" s="1">
        <v>0.62570359615399995</v>
      </c>
      <c r="C178">
        <v>0.52278472510899998</v>
      </c>
      <c r="D178" s="3"/>
      <c r="E178" s="3"/>
      <c r="F178" s="3"/>
      <c r="G178" s="6"/>
      <c r="H178" s="3"/>
      <c r="I178" s="3"/>
      <c r="J178" s="3"/>
      <c r="K178" s="3"/>
      <c r="L178" s="3"/>
      <c r="M178" s="3"/>
    </row>
    <row r="179" spans="1:13">
      <c r="A179" s="1" t="s">
        <v>462</v>
      </c>
      <c r="B179" s="1">
        <v>0.54770780850800005</v>
      </c>
      <c r="C179">
        <v>0.28929532886800002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 t="s">
        <v>463</v>
      </c>
      <c r="B180" s="1">
        <v>10</v>
      </c>
      <c r="C180">
        <v>1</v>
      </c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 t="s">
        <v>479</v>
      </c>
      <c r="B181" s="1">
        <v>0.58480186572199999</v>
      </c>
      <c r="C181">
        <v>0.40163892943099999</v>
      </c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>
      <c r="A182" s="1" t="s">
        <v>478</v>
      </c>
      <c r="B182" s="1">
        <v>0.62570359615399995</v>
      </c>
      <c r="C182">
        <v>0.50742618513100002</v>
      </c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 t="s">
        <v>477</v>
      </c>
      <c r="B183" s="1">
        <v>0.54891945177500001</v>
      </c>
      <c r="C183">
        <v>0.33235101547200002</v>
      </c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 t="s">
        <v>476</v>
      </c>
      <c r="B184" s="1">
        <v>10</v>
      </c>
      <c r="C184">
        <v>3</v>
      </c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 t="s">
        <v>460</v>
      </c>
      <c r="B185" s="1">
        <f>62705.809418/(60*60)</f>
        <v>17.418280393888889</v>
      </c>
      <c r="C185">
        <f>86001.47382/(60*60)</f>
        <v>23.889298283333332</v>
      </c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 t="s">
        <v>455</v>
      </c>
      <c r="B187" s="26">
        <v>3</v>
      </c>
      <c r="C187" s="26">
        <v>3</v>
      </c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 t="s">
        <v>464</v>
      </c>
      <c r="B188" s="82">
        <v>0.5</v>
      </c>
      <c r="C188" s="82">
        <v>1</v>
      </c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 t="s">
        <v>465</v>
      </c>
      <c r="B189" s="82">
        <v>1</v>
      </c>
      <c r="C189" s="82">
        <v>1</v>
      </c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 t="s">
        <v>474</v>
      </c>
      <c r="B190" s="85">
        <v>152574</v>
      </c>
      <c r="C190" s="85">
        <v>110922</v>
      </c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475</v>
      </c>
      <c r="B191" s="85">
        <v>15560</v>
      </c>
      <c r="C191" s="85">
        <v>82397</v>
      </c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 t="s">
        <v>29</v>
      </c>
      <c r="B193" s="1">
        <v>0.58328682582000002</v>
      </c>
      <c r="C193">
        <v>0.360502147976</v>
      </c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>
      <c r="A194" s="1" t="s">
        <v>461</v>
      </c>
      <c r="B194" s="1">
        <v>0.632411026928</v>
      </c>
      <c r="C194">
        <v>0.48775433765199999</v>
      </c>
      <c r="D194" s="3"/>
      <c r="E194" s="2"/>
      <c r="F194" s="2"/>
      <c r="G194" s="3"/>
      <c r="H194" s="2"/>
      <c r="I194" s="2"/>
      <c r="J194" s="2"/>
      <c r="K194" s="2"/>
      <c r="L194" s="2"/>
      <c r="M194" s="2"/>
    </row>
    <row r="195" spans="1:13">
      <c r="A195" s="1" t="s">
        <v>462</v>
      </c>
      <c r="B195" s="1">
        <v>0.54124424583800002</v>
      </c>
      <c r="C195">
        <v>0.28590995151300003</v>
      </c>
      <c r="D195" s="3"/>
      <c r="E195" s="2"/>
      <c r="F195" s="2"/>
      <c r="G195" s="3"/>
      <c r="H195" s="2"/>
      <c r="I195" s="2"/>
      <c r="J195" s="2"/>
      <c r="K195" s="2"/>
      <c r="L195" s="2"/>
      <c r="M195" s="2"/>
    </row>
    <row r="196" spans="1:13">
      <c r="A196" s="1" t="s">
        <v>463</v>
      </c>
      <c r="B196" s="1">
        <v>17</v>
      </c>
      <c r="C196">
        <v>1</v>
      </c>
      <c r="D196" s="3"/>
      <c r="E196" s="2"/>
      <c r="F196" s="2"/>
      <c r="G196" s="3"/>
      <c r="H196" s="2"/>
      <c r="I196" s="2"/>
      <c r="J196" s="2"/>
      <c r="K196" s="2"/>
      <c r="L196" s="2"/>
      <c r="M196" s="2"/>
    </row>
    <row r="197" spans="1:13">
      <c r="A197" s="1" t="s">
        <v>479</v>
      </c>
      <c r="B197" s="1">
        <v>0.58355527655299999</v>
      </c>
      <c r="C197">
        <v>0.38865855884099998</v>
      </c>
      <c r="D197" s="3"/>
      <c r="E197" s="2"/>
      <c r="F197" s="2"/>
      <c r="G197" s="3"/>
      <c r="H197" s="2"/>
      <c r="I197" s="2"/>
      <c r="J197" s="2"/>
      <c r="K197" s="2"/>
      <c r="L197" s="2"/>
      <c r="M197" s="2"/>
    </row>
    <row r="198" spans="1:13">
      <c r="A198" s="1" t="s">
        <v>478</v>
      </c>
      <c r="B198" s="1">
        <v>0.632411026928</v>
      </c>
      <c r="C198">
        <v>0.489216710251</v>
      </c>
    </row>
    <row r="199" spans="1:13">
      <c r="A199" s="1" t="s">
        <v>477</v>
      </c>
      <c r="B199" s="1">
        <v>0.54170672049400004</v>
      </c>
      <c r="C199">
        <v>0.32239126135599999</v>
      </c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 t="s">
        <v>476</v>
      </c>
      <c r="B200" s="1">
        <v>17</v>
      </c>
      <c r="C200">
        <v>1</v>
      </c>
    </row>
    <row r="201" spans="1:13">
      <c r="A201" s="1" t="s">
        <v>460</v>
      </c>
      <c r="B201" s="1">
        <f>80494.262604/(60*60)</f>
        <v>22.359517390000001</v>
      </c>
      <c r="C201">
        <f>469755.182134/(60*60)</f>
        <v>130.48755059277778</v>
      </c>
      <c r="D201" s="3"/>
      <c r="E201" s="2"/>
      <c r="F201" s="2"/>
      <c r="G201" s="3"/>
      <c r="H201" s="2"/>
      <c r="I201" s="2"/>
      <c r="J201" s="2"/>
      <c r="K201" s="2"/>
      <c r="L201" s="2"/>
      <c r="M201" s="2"/>
    </row>
    <row r="202" spans="1:13">
      <c r="A202" s="1"/>
      <c r="B202" s="1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1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 s="4" customFormat="1">
      <c r="A204" s="4" t="s">
        <v>484</v>
      </c>
      <c r="C204" s="4" t="s">
        <v>480</v>
      </c>
      <c r="D204" s="96"/>
      <c r="E204" s="96"/>
      <c r="F204" s="96" t="s">
        <v>518</v>
      </c>
      <c r="G204" s="96"/>
      <c r="H204" s="96"/>
      <c r="I204" s="96" t="s">
        <v>545</v>
      </c>
      <c r="J204" s="96"/>
      <c r="K204" s="96"/>
      <c r="L204" s="96"/>
      <c r="M204" s="96"/>
    </row>
    <row r="205" spans="1:13" s="5" customFormat="1">
      <c r="B205" s="5" t="s">
        <v>301</v>
      </c>
      <c r="C205" s="5" t="s">
        <v>293</v>
      </c>
      <c r="D205" s="98" t="s">
        <v>296</v>
      </c>
      <c r="E205" s="98"/>
      <c r="F205" s="5" t="s">
        <v>301</v>
      </c>
      <c r="G205" s="5" t="s">
        <v>293</v>
      </c>
      <c r="H205" s="98" t="s">
        <v>296</v>
      </c>
      <c r="I205" s="98" t="s">
        <v>301</v>
      </c>
      <c r="J205" s="98" t="s">
        <v>293</v>
      </c>
      <c r="K205" s="98" t="s">
        <v>296</v>
      </c>
      <c r="L205" s="98"/>
      <c r="M205" s="98"/>
    </row>
    <row r="206" spans="1:13">
      <c r="A206" s="1" t="s">
        <v>455</v>
      </c>
      <c r="B206" s="1">
        <v>3</v>
      </c>
      <c r="C206">
        <v>5</v>
      </c>
      <c r="D206" s="3">
        <v>5</v>
      </c>
      <c r="E206" s="2"/>
      <c r="F206" s="2">
        <v>3</v>
      </c>
      <c r="G206" s="3">
        <v>3</v>
      </c>
      <c r="H206" s="2">
        <v>5</v>
      </c>
      <c r="I206" s="2">
        <v>5</v>
      </c>
      <c r="J206" s="2">
        <v>5</v>
      </c>
      <c r="K206" s="2">
        <v>5</v>
      </c>
      <c r="L206" s="2"/>
      <c r="M206" s="2"/>
    </row>
    <row r="207" spans="1:13">
      <c r="A207" s="1" t="s">
        <v>464</v>
      </c>
      <c r="B207" s="81">
        <v>1</v>
      </c>
      <c r="C207" s="10">
        <v>1</v>
      </c>
      <c r="D207" s="109">
        <v>0.2</v>
      </c>
      <c r="E207" s="2"/>
      <c r="F207" s="11">
        <v>1</v>
      </c>
      <c r="G207" s="109">
        <v>1</v>
      </c>
      <c r="H207" s="11">
        <v>0.5</v>
      </c>
      <c r="I207" s="11">
        <v>1</v>
      </c>
      <c r="J207" s="11">
        <v>1</v>
      </c>
      <c r="K207" s="11">
        <v>1</v>
      </c>
      <c r="L207" s="2"/>
      <c r="M207" s="2"/>
    </row>
    <row r="208" spans="1:13">
      <c r="A208" s="1" t="s">
        <v>465</v>
      </c>
      <c r="B208" s="81">
        <v>1</v>
      </c>
      <c r="C208" s="10">
        <v>1</v>
      </c>
      <c r="D208" s="109">
        <v>1</v>
      </c>
      <c r="E208" s="2"/>
      <c r="F208" s="11">
        <v>1</v>
      </c>
      <c r="G208" s="109">
        <v>1</v>
      </c>
      <c r="H208" s="11">
        <v>1</v>
      </c>
      <c r="I208" s="11">
        <v>1</v>
      </c>
      <c r="J208" s="11">
        <v>1</v>
      </c>
      <c r="K208" s="11">
        <v>1</v>
      </c>
      <c r="L208" s="2"/>
      <c r="M208" s="2"/>
    </row>
    <row r="209" spans="1:13">
      <c r="A209" s="1" t="s">
        <v>474</v>
      </c>
      <c r="B209" s="86">
        <v>13584</v>
      </c>
      <c r="C209">
        <v>31223</v>
      </c>
      <c r="D209" s="3">
        <v>19700</v>
      </c>
      <c r="E209" s="2"/>
      <c r="F209" s="2">
        <v>13584</v>
      </c>
      <c r="G209" s="3">
        <v>31223</v>
      </c>
      <c r="H209" s="2">
        <v>49250</v>
      </c>
      <c r="I209" s="2">
        <v>15065</v>
      </c>
      <c r="J209" s="2">
        <v>34841</v>
      </c>
      <c r="K209" s="2">
        <v>115593</v>
      </c>
      <c r="L209" s="2"/>
      <c r="M209" s="2"/>
    </row>
    <row r="210" spans="1:13">
      <c r="A210" s="1" t="s">
        <v>475</v>
      </c>
      <c r="B210" s="86">
        <v>20823</v>
      </c>
      <c r="C210">
        <v>24064</v>
      </c>
      <c r="D210" s="3">
        <v>46694</v>
      </c>
      <c r="E210" s="2"/>
      <c r="F210" s="2">
        <v>20823</v>
      </c>
      <c r="G210" s="3">
        <v>24064</v>
      </c>
      <c r="H210" s="2">
        <v>46694</v>
      </c>
      <c r="I210" s="2">
        <v>10705</v>
      </c>
      <c r="J210" s="2">
        <v>9722</v>
      </c>
      <c r="K210" s="2">
        <v>10676</v>
      </c>
      <c r="L210" s="2"/>
      <c r="M210" s="2"/>
    </row>
    <row r="211" spans="1:13">
      <c r="A211" s="1" t="s">
        <v>516</v>
      </c>
      <c r="B211" s="86"/>
      <c r="C211">
        <v>4858</v>
      </c>
      <c r="D211" s="3"/>
      <c r="E211" s="2"/>
      <c r="F211" s="2">
        <v>410</v>
      </c>
      <c r="G211" s="3">
        <v>629</v>
      </c>
      <c r="H211" s="2">
        <v>1185</v>
      </c>
      <c r="I211" s="2">
        <v>429</v>
      </c>
      <c r="J211" s="2">
        <v>585</v>
      </c>
      <c r="K211" s="2">
        <v>1801</v>
      </c>
      <c r="L211" s="2"/>
      <c r="M211" s="2"/>
    </row>
    <row r="212" spans="1:13">
      <c r="A212" s="1"/>
      <c r="B212" s="1"/>
      <c r="D212" s="3"/>
      <c r="E212" s="2"/>
      <c r="F212" s="2"/>
      <c r="G212" s="3"/>
      <c r="H212" s="2"/>
      <c r="I212" s="2"/>
      <c r="J212" s="2"/>
      <c r="K212" s="2"/>
      <c r="L212" s="2"/>
      <c r="M212" s="2"/>
    </row>
    <row r="213" spans="1:13">
      <c r="A213" s="1" t="s">
        <v>29</v>
      </c>
      <c r="B213" s="1">
        <v>0.544435373768</v>
      </c>
      <c r="C213">
        <v>0.33058326203299998</v>
      </c>
      <c r="D213" s="3">
        <v>0.27648899426599999</v>
      </c>
      <c r="E213" s="2"/>
      <c r="F213" s="2">
        <v>0.55206751971199997</v>
      </c>
      <c r="G213" s="3">
        <v>0.27513703684800001</v>
      </c>
      <c r="H213" s="2">
        <v>3.5037999856700003E-2</v>
      </c>
      <c r="I213" s="2">
        <v>0.54003254070200002</v>
      </c>
      <c r="J213" s="2">
        <v>0.28797067874299997</v>
      </c>
      <c r="K213" s="2">
        <v>0.23790749883500001</v>
      </c>
      <c r="L213" s="2"/>
      <c r="M213" s="2"/>
    </row>
    <row r="214" spans="1:13">
      <c r="A214" s="1" t="s">
        <v>461</v>
      </c>
      <c r="B214" s="1">
        <v>0.51530898957399995</v>
      </c>
      <c r="C214">
        <v>0.46690352498299997</v>
      </c>
      <c r="D214" s="3">
        <v>0.58535094510100005</v>
      </c>
      <c r="E214" s="2"/>
      <c r="F214" s="2">
        <v>0.570019669517</v>
      </c>
      <c r="G214" s="3">
        <v>0.59337554345700005</v>
      </c>
      <c r="H214" s="2">
        <v>0.16008180621699999</v>
      </c>
      <c r="I214" s="2">
        <v>0.615884134847</v>
      </c>
      <c r="J214" s="2">
        <v>0.53130901320500001</v>
      </c>
      <c r="K214" s="2">
        <v>0.47524838324000002</v>
      </c>
      <c r="L214" s="2"/>
      <c r="M214" s="2"/>
    </row>
    <row r="215" spans="1:13">
      <c r="A215" s="1" t="s">
        <v>462</v>
      </c>
      <c r="B215" s="1">
        <v>0.57705158358200004</v>
      </c>
      <c r="C215">
        <v>0.25587600063400001</v>
      </c>
      <c r="D215" s="3">
        <v>0.18098944316099999</v>
      </c>
      <c r="E215" s="2"/>
      <c r="F215" s="2">
        <v>0.53521161184199995</v>
      </c>
      <c r="G215" s="3">
        <v>0.17908849556799999</v>
      </c>
      <c r="H215" s="2">
        <v>1.9671843061000002E-2</v>
      </c>
      <c r="I215" s="2">
        <v>0.48081580895699999</v>
      </c>
      <c r="J215" s="2">
        <v>0.197511057923</v>
      </c>
      <c r="K215" s="2">
        <v>0.158668056503</v>
      </c>
      <c r="L215" s="2"/>
      <c r="M215" s="2"/>
    </row>
    <row r="216" spans="1:13">
      <c r="A216" s="1" t="s">
        <v>463</v>
      </c>
      <c r="B216" s="1">
        <v>1</v>
      </c>
      <c r="C216">
        <v>1</v>
      </c>
      <c r="D216" s="3">
        <v>1</v>
      </c>
      <c r="E216" s="2"/>
      <c r="F216" s="2">
        <v>1</v>
      </c>
      <c r="G216" s="3">
        <v>1</v>
      </c>
      <c r="H216" s="2">
        <v>1</v>
      </c>
      <c r="I216" s="2">
        <v>1</v>
      </c>
      <c r="J216" s="2">
        <v>1</v>
      </c>
      <c r="K216" s="2">
        <v>1</v>
      </c>
      <c r="L216" s="2"/>
      <c r="M216" s="2"/>
    </row>
    <row r="217" spans="1:13">
      <c r="A217" s="1" t="s">
        <v>500</v>
      </c>
      <c r="B217" s="1">
        <v>0.54520244163800002</v>
      </c>
      <c r="C217">
        <v>0.36584915146899999</v>
      </c>
      <c r="D217" s="3">
        <v>0.29245777091199998</v>
      </c>
      <c r="E217" s="2"/>
      <c r="F217" s="2">
        <v>0.55831624720999995</v>
      </c>
      <c r="G217" s="3">
        <v>0.32509258224299997</v>
      </c>
      <c r="H217" s="2">
        <v>4.6929596022299999E-2</v>
      </c>
      <c r="I217" s="2">
        <v>0.54705841163400004</v>
      </c>
      <c r="J217" s="2">
        <v>0.32978931311699999</v>
      </c>
      <c r="K217" s="2">
        <v>0.25782157945700002</v>
      </c>
      <c r="L217" s="2"/>
      <c r="M217" s="2"/>
    </row>
    <row r="218" spans="1:13">
      <c r="A218" s="1" t="s">
        <v>501</v>
      </c>
      <c r="B218" s="1">
        <v>0.51530898957399995</v>
      </c>
      <c r="C218">
        <v>0.456920330215</v>
      </c>
      <c r="D218" s="3">
        <v>0.58535094510100005</v>
      </c>
      <c r="E218" s="2"/>
      <c r="F218" s="2">
        <v>0.56942978753200002</v>
      </c>
      <c r="G218" s="3">
        <v>0.59625797977899997</v>
      </c>
      <c r="H218" s="2">
        <v>0.15988548227999999</v>
      </c>
      <c r="I218" s="2">
        <v>0.61552699438000003</v>
      </c>
      <c r="J218" s="2">
        <v>0.52772014325000005</v>
      </c>
      <c r="K218" s="2">
        <v>0.47303384581500002</v>
      </c>
      <c r="L218" s="2"/>
      <c r="M218" s="2"/>
    </row>
    <row r="219" spans="1:13">
      <c r="A219" s="1" t="s">
        <v>502</v>
      </c>
      <c r="B219" s="1">
        <v>0.57877776380000001</v>
      </c>
      <c r="C219">
        <v>0.30504836729099999</v>
      </c>
      <c r="D219" s="3">
        <v>0.194923517101</v>
      </c>
      <c r="E219" s="2"/>
      <c r="F219" s="2">
        <v>0.54762820752700003</v>
      </c>
      <c r="G219" s="3">
        <v>0.22346532431400001</v>
      </c>
      <c r="H219" s="2">
        <v>2.7500819005E-2</v>
      </c>
      <c r="I219" s="2">
        <v>0.49229736437499999</v>
      </c>
      <c r="J219" s="2">
        <v>0.239834948129</v>
      </c>
      <c r="K219" s="2">
        <v>0.177201630503</v>
      </c>
      <c r="L219" s="2"/>
      <c r="M219" s="2"/>
    </row>
    <row r="220" spans="1:13">
      <c r="A220" s="1" t="s">
        <v>503</v>
      </c>
      <c r="B220" s="1">
        <v>1</v>
      </c>
      <c r="C220">
        <v>3</v>
      </c>
      <c r="D220" s="3">
        <v>1</v>
      </c>
      <c r="E220" s="2"/>
      <c r="F220" s="2">
        <v>1</v>
      </c>
      <c r="G220" s="3">
        <v>2</v>
      </c>
      <c r="H220" s="2">
        <v>1</v>
      </c>
      <c r="I220" s="2">
        <v>1</v>
      </c>
      <c r="J220" s="2">
        <v>1</v>
      </c>
      <c r="K220" s="2">
        <v>1</v>
      </c>
      <c r="L220" s="2"/>
      <c r="M220" s="2"/>
    </row>
    <row r="221" spans="1:13" s="12" customFormat="1">
      <c r="A221" s="12" t="s">
        <v>460</v>
      </c>
      <c r="B221" s="12">
        <f>75998.92347/(60*60)</f>
        <v>21.110812074999998</v>
      </c>
      <c r="C221" s="12">
        <f>224997.318769/(60*60)</f>
        <v>62.499255213611114</v>
      </c>
      <c r="D221" s="12">
        <f>190149.622466/(60*60)</f>
        <v>52.81933957388889</v>
      </c>
      <c r="F221" s="12">
        <f>9091.90804005/(60*60)</f>
        <v>2.5255300111250003</v>
      </c>
      <c r="G221" s="12">
        <f>34827.5274389/(60*60)</f>
        <v>9.6743131774722215</v>
      </c>
      <c r="H221" s="12">
        <f>112109.865358/(60*60)</f>
        <v>31.14162926611111</v>
      </c>
      <c r="I221" s="12">
        <f>6199.61471391/(60*60)</f>
        <v>1.7221151983083334</v>
      </c>
      <c r="J221" s="12">
        <f>16411.6123712/(60*60)</f>
        <v>4.5587812142222228</v>
      </c>
      <c r="K221" s="12">
        <f>57995.6121891/(60*60)</f>
        <v>16.109892274749999</v>
      </c>
    </row>
    <row r="222" spans="1:13" s="12" customFormat="1">
      <c r="C222" s="25"/>
    </row>
    <row r="223" spans="1:13" s="12" customFormat="1">
      <c r="A223" s="25"/>
      <c r="B223" s="25"/>
      <c r="C223" s="25"/>
    </row>
    <row r="224" spans="1:13" s="4" customFormat="1">
      <c r="A224" s="4" t="s">
        <v>485</v>
      </c>
      <c r="C224" s="4" t="s">
        <v>480</v>
      </c>
      <c r="F224" s="96" t="s">
        <v>518</v>
      </c>
    </row>
    <row r="225" spans="1:13" s="100" customFormat="1">
      <c r="A225" s="5"/>
      <c r="B225" s="5" t="s">
        <v>301</v>
      </c>
      <c r="C225" s="5" t="s">
        <v>293</v>
      </c>
      <c r="D225" s="98" t="s">
        <v>296</v>
      </c>
      <c r="E225" s="99"/>
      <c r="F225" s="5" t="s">
        <v>301</v>
      </c>
      <c r="G225" s="5" t="s">
        <v>293</v>
      </c>
      <c r="H225" s="98" t="s">
        <v>296</v>
      </c>
      <c r="I225" s="99"/>
      <c r="J225" s="99"/>
      <c r="K225" s="99"/>
      <c r="L225" s="99"/>
      <c r="M225" s="99"/>
    </row>
    <row r="226" spans="1:13">
      <c r="A226" s="1" t="s">
        <v>455</v>
      </c>
      <c r="B226" s="1">
        <v>3</v>
      </c>
      <c r="C226">
        <v>3</v>
      </c>
      <c r="D226" s="3">
        <v>10</v>
      </c>
      <c r="E226" s="2"/>
      <c r="F226" s="2">
        <v>3</v>
      </c>
      <c r="G226" s="3">
        <v>3</v>
      </c>
      <c r="H226" s="2">
        <v>3</v>
      </c>
      <c r="I226" s="2"/>
      <c r="J226" s="2"/>
      <c r="K226" s="2"/>
      <c r="L226" s="2"/>
      <c r="M226" s="2"/>
    </row>
    <row r="227" spans="1:13">
      <c r="A227" s="1" t="s">
        <v>464</v>
      </c>
      <c r="B227" s="81">
        <v>0.2</v>
      </c>
      <c r="C227" s="10">
        <v>0.5</v>
      </c>
      <c r="D227" s="109">
        <v>0.2</v>
      </c>
      <c r="E227" s="2"/>
      <c r="F227" s="11">
        <v>1</v>
      </c>
      <c r="G227" s="109">
        <v>1</v>
      </c>
      <c r="H227" s="11">
        <v>0.5</v>
      </c>
      <c r="I227" s="2"/>
      <c r="J227" s="2"/>
      <c r="K227" s="2"/>
      <c r="L227" s="2"/>
      <c r="M227" s="2"/>
    </row>
    <row r="228" spans="1:13">
      <c r="A228" s="1" t="s">
        <v>465</v>
      </c>
      <c r="B228" s="81">
        <v>1</v>
      </c>
      <c r="C228" s="10">
        <v>1</v>
      </c>
      <c r="D228" s="109">
        <v>1</v>
      </c>
      <c r="E228" s="2"/>
      <c r="F228" s="11">
        <v>1</v>
      </c>
      <c r="G228" s="109">
        <v>1</v>
      </c>
      <c r="H228" s="11">
        <v>1</v>
      </c>
      <c r="I228" s="2"/>
      <c r="J228" s="2"/>
      <c r="K228" s="2"/>
      <c r="L228" s="2"/>
      <c r="M228" s="2"/>
    </row>
    <row r="229" spans="1:13">
      <c r="A229" s="1" t="s">
        <v>474</v>
      </c>
      <c r="B229" s="86">
        <v>61029</v>
      </c>
      <c r="C229">
        <v>110922</v>
      </c>
      <c r="D229" s="3">
        <v>131753</v>
      </c>
      <c r="E229" s="2"/>
      <c r="F229" s="2">
        <v>482297</v>
      </c>
      <c r="G229" s="3">
        <v>352665</v>
      </c>
      <c r="H229" s="2">
        <v>526529</v>
      </c>
      <c r="I229" s="2"/>
      <c r="J229" s="2"/>
      <c r="K229" s="2"/>
      <c r="L229" s="2"/>
      <c r="M229" s="2"/>
    </row>
    <row r="230" spans="1:13">
      <c r="A230" s="1" t="s">
        <v>475</v>
      </c>
      <c r="B230" s="86">
        <v>20823</v>
      </c>
      <c r="C230">
        <v>24064</v>
      </c>
      <c r="D230" s="3">
        <v>46694</v>
      </c>
      <c r="E230" s="2"/>
      <c r="F230" s="2">
        <v>20823</v>
      </c>
      <c r="G230" s="3">
        <v>24064</v>
      </c>
      <c r="H230" s="2">
        <v>46694</v>
      </c>
      <c r="I230" s="2"/>
      <c r="J230" s="2"/>
      <c r="K230" s="2"/>
      <c r="L230" s="2"/>
      <c r="M230" s="2"/>
    </row>
    <row r="231" spans="1:13">
      <c r="A231" s="1" t="s">
        <v>516</v>
      </c>
      <c r="B231" s="86"/>
      <c r="D231" s="3">
        <v>7008</v>
      </c>
      <c r="E231" s="2"/>
      <c r="F231" s="2">
        <v>444</v>
      </c>
      <c r="G231" s="3">
        <v>749</v>
      </c>
      <c r="H231" s="2">
        <v>1812</v>
      </c>
      <c r="I231" s="2"/>
      <c r="J231" s="2"/>
      <c r="K231" s="2"/>
      <c r="L231" s="2"/>
      <c r="M231" s="2"/>
    </row>
    <row r="232" spans="1:13">
      <c r="A232" s="1"/>
      <c r="B232" s="1"/>
      <c r="D232" s="3"/>
      <c r="E232" s="2"/>
      <c r="F232" s="2"/>
      <c r="G232" s="3"/>
      <c r="H232" s="2"/>
      <c r="I232" s="2"/>
      <c r="J232" s="2"/>
      <c r="K232" s="2"/>
      <c r="L232" s="2"/>
      <c r="M232" s="2"/>
    </row>
    <row r="233" spans="1:13">
      <c r="A233" s="1" t="s">
        <v>29</v>
      </c>
      <c r="B233" s="1">
        <v>0.57622570056800004</v>
      </c>
      <c r="C233" s="1">
        <v>0.34365936343100001</v>
      </c>
      <c r="D233" s="3">
        <v>0.29917800974699998</v>
      </c>
      <c r="E233" s="2"/>
      <c r="F233" s="2">
        <v>0.56539082063400004</v>
      </c>
      <c r="G233" s="3">
        <v>0.315856022136</v>
      </c>
      <c r="H233" s="2">
        <v>0.23097233601600001</v>
      </c>
      <c r="I233" s="2"/>
      <c r="J233" s="2"/>
      <c r="K233" s="2"/>
      <c r="L233" s="2"/>
      <c r="M233" s="2"/>
    </row>
    <row r="234" spans="1:13">
      <c r="A234" s="1" t="s">
        <v>461</v>
      </c>
      <c r="B234" s="1">
        <v>0.589396971115</v>
      </c>
      <c r="C234" s="1">
        <v>0.52669084960599999</v>
      </c>
      <c r="D234" s="3">
        <v>0.32954939875099998</v>
      </c>
      <c r="E234" s="2"/>
      <c r="F234" s="2">
        <v>0.59725853896299996</v>
      </c>
      <c r="G234" s="3">
        <v>0.40649828947599997</v>
      </c>
      <c r="H234" s="2">
        <v>0.26231347069900002</v>
      </c>
      <c r="I234" s="2"/>
      <c r="J234" s="2"/>
      <c r="K234" s="2"/>
      <c r="L234" s="2"/>
      <c r="M234" s="2"/>
    </row>
    <row r="235" spans="1:13">
      <c r="A235" s="1" t="s">
        <v>462</v>
      </c>
      <c r="B235" s="1">
        <v>0.56363023988299998</v>
      </c>
      <c r="C235" s="1">
        <v>0.25503247252599998</v>
      </c>
      <c r="D235" s="3">
        <v>0.27393231118099998</v>
      </c>
      <c r="E235" s="2"/>
      <c r="F235" s="2">
        <v>0.53675155274599995</v>
      </c>
      <c r="G235" s="3">
        <v>0.258266864288</v>
      </c>
      <c r="H235" s="2">
        <v>0.20632114731100001</v>
      </c>
      <c r="I235" s="2"/>
      <c r="J235" s="2"/>
      <c r="K235" s="2"/>
      <c r="L235" s="2"/>
      <c r="M235" s="2"/>
    </row>
    <row r="236" spans="1:13">
      <c r="A236" s="1" t="s">
        <v>463</v>
      </c>
      <c r="B236" s="1">
        <v>3</v>
      </c>
      <c r="C236" s="1">
        <v>2</v>
      </c>
      <c r="D236" s="3">
        <v>1</v>
      </c>
      <c r="F236" s="2">
        <v>5</v>
      </c>
      <c r="G236" s="3">
        <v>1</v>
      </c>
      <c r="H236" s="2">
        <v>1</v>
      </c>
    </row>
    <row r="237" spans="1:13" s="12" customFormat="1">
      <c r="A237" s="1" t="s">
        <v>500</v>
      </c>
      <c r="C237" s="1">
        <v>0.38357532447199999</v>
      </c>
      <c r="D237" s="12">
        <v>0.30138543316299998</v>
      </c>
      <c r="F237" s="12">
        <v>0.57083508647199999</v>
      </c>
      <c r="G237" s="12">
        <v>0.34283486704600002</v>
      </c>
      <c r="H237" s="12">
        <v>0.24590209516200001</v>
      </c>
    </row>
    <row r="238" spans="1:13" s="12" customFormat="1">
      <c r="A238" s="1" t="s">
        <v>501</v>
      </c>
      <c r="C238" s="1">
        <v>0.51365541473300003</v>
      </c>
      <c r="D238" s="12">
        <v>0.32954939875099998</v>
      </c>
      <c r="F238" s="12">
        <v>0.59669108244400004</v>
      </c>
      <c r="G238" s="12">
        <v>0.40546338021400002</v>
      </c>
      <c r="H238" s="12">
        <v>0.25659870620000003</v>
      </c>
    </row>
    <row r="239" spans="1:13" s="12" customFormat="1">
      <c r="A239" s="1" t="s">
        <v>502</v>
      </c>
      <c r="C239" s="1">
        <v>0.30606598648799999</v>
      </c>
      <c r="D239" s="12">
        <v>0.27765635336099997</v>
      </c>
      <c r="F239" s="12">
        <v>0.54712682374199995</v>
      </c>
      <c r="G239" s="12">
        <v>0.29696516007399998</v>
      </c>
      <c r="H239" s="12">
        <v>0.236061597048</v>
      </c>
    </row>
    <row r="240" spans="1:13" s="12" customFormat="1">
      <c r="A240" s="1" t="s">
        <v>503</v>
      </c>
      <c r="C240" s="1">
        <v>4</v>
      </c>
      <c r="D240" s="12">
        <v>1</v>
      </c>
      <c r="F240" s="12">
        <v>5</v>
      </c>
      <c r="G240" s="12">
        <v>1</v>
      </c>
      <c r="H240" s="12">
        <v>1</v>
      </c>
    </row>
    <row r="241" spans="1:8" s="12" customFormat="1">
      <c r="A241" s="12" t="s">
        <v>460</v>
      </c>
      <c r="B241" s="12">
        <f>59078.7621992/(60*60)</f>
        <v>16.410767277555554</v>
      </c>
      <c r="C241" s="12">
        <f>153526.70817/(60*60)</f>
        <v>42.646307825000001</v>
      </c>
      <c r="D241" s="12">
        <f>349362.91562/(60*60)</f>
        <v>97.045254338888881</v>
      </c>
      <c r="F241" s="12">
        <f>55922.479008/(60*60)</f>
        <v>15.534021946666668</v>
      </c>
      <c r="G241" s="12">
        <f>60103.0951519/(60*60)</f>
        <v>16.69530420886111</v>
      </c>
      <c r="H241" s="12">
        <f>200646.565432/(60*60)</f>
        <v>55.735157064444444</v>
      </c>
    </row>
    <row r="242" spans="1:8" s="12" customFormat="1"/>
    <row r="243" spans="1:8" s="12" customFormat="1">
      <c r="A243" s="1" t="s">
        <v>455</v>
      </c>
      <c r="B243" s="12">
        <v>3</v>
      </c>
      <c r="C243" s="12">
        <v>3</v>
      </c>
    </row>
    <row r="244" spans="1:8" s="12" customFormat="1">
      <c r="A244" s="1" t="s">
        <v>464</v>
      </c>
      <c r="B244" s="107">
        <v>1</v>
      </c>
      <c r="C244" s="107">
        <v>1</v>
      </c>
    </row>
    <row r="245" spans="1:8" s="12" customFormat="1">
      <c r="A245" s="1" t="s">
        <v>465</v>
      </c>
      <c r="B245" s="107">
        <v>1</v>
      </c>
      <c r="C245" s="107">
        <v>1</v>
      </c>
    </row>
    <row r="246" spans="1:8" s="12" customFormat="1">
      <c r="A246" s="1" t="s">
        <v>474</v>
      </c>
      <c r="B246" s="12">
        <v>305148</v>
      </c>
      <c r="C246" s="12">
        <v>221845</v>
      </c>
    </row>
    <row r="247" spans="1:8" s="12" customFormat="1">
      <c r="A247" s="1" t="s">
        <v>475</v>
      </c>
      <c r="B247" s="12">
        <v>20823</v>
      </c>
      <c r="C247" s="12">
        <v>24064</v>
      </c>
    </row>
    <row r="248" spans="1:8" s="12" customFormat="1">
      <c r="A248" s="1"/>
    </row>
    <row r="249" spans="1:8" s="12" customFormat="1">
      <c r="A249" s="1" t="s">
        <v>29</v>
      </c>
      <c r="B249" s="12">
        <v>0.56615836214600002</v>
      </c>
      <c r="C249" s="12">
        <v>0.36469801495562099</v>
      </c>
    </row>
    <row r="250" spans="1:8" s="12" customFormat="1">
      <c r="A250" s="1" t="s">
        <v>461</v>
      </c>
      <c r="B250" s="12">
        <v>0.57224914217900003</v>
      </c>
      <c r="C250" s="12">
        <v>0.48342461575064599</v>
      </c>
    </row>
    <row r="251" spans="1:8" s="12" customFormat="1">
      <c r="A251" s="1" t="s">
        <v>462</v>
      </c>
      <c r="B251" s="12">
        <v>0.56019587206800003</v>
      </c>
      <c r="C251" s="12">
        <v>0.29279023756912498</v>
      </c>
    </row>
    <row r="252" spans="1:8" s="12" customFormat="1">
      <c r="A252" s="1" t="s">
        <v>463</v>
      </c>
      <c r="B252" s="12">
        <v>9</v>
      </c>
      <c r="C252" s="12">
        <v>3</v>
      </c>
    </row>
    <row r="253" spans="1:8" s="12" customFormat="1">
      <c r="A253" s="1" t="s">
        <v>500</v>
      </c>
      <c r="B253" s="12">
        <v>0.56618173750900003</v>
      </c>
      <c r="C253" s="12">
        <v>0.38849284401799999</v>
      </c>
    </row>
    <row r="254" spans="1:8" s="12" customFormat="1">
      <c r="A254" s="1" t="s">
        <v>501</v>
      </c>
      <c r="B254" s="12">
        <v>0.57224914217900003</v>
      </c>
      <c r="C254" s="12">
        <v>0.45432970324100003</v>
      </c>
    </row>
    <row r="255" spans="1:8" s="12" customFormat="1">
      <c r="A255" s="1" t="s">
        <v>502</v>
      </c>
      <c r="B255" s="12">
        <v>0.56024164512200003</v>
      </c>
      <c r="C255" s="12">
        <v>0.33932176973799999</v>
      </c>
    </row>
    <row r="256" spans="1:8" s="12" customFormat="1">
      <c r="A256" s="1" t="s">
        <v>503</v>
      </c>
      <c r="B256" s="12">
        <v>9</v>
      </c>
      <c r="C256" s="12">
        <v>7</v>
      </c>
    </row>
    <row r="257" spans="1:13" s="12" customFormat="1">
      <c r="A257" s="12" t="s">
        <v>466</v>
      </c>
      <c r="B257" s="12">
        <v>1</v>
      </c>
      <c r="C257" s="12">
        <v>1</v>
      </c>
    </row>
    <row r="258" spans="1:13" s="12" customFormat="1">
      <c r="A258" s="12" t="s">
        <v>460</v>
      </c>
      <c r="B258" s="12">
        <f>113330.489251/(60*60)</f>
        <v>31.480691458611112</v>
      </c>
    </row>
    <row r="259" spans="1:13">
      <c r="A259" s="1"/>
      <c r="B259" s="1"/>
      <c r="D259" s="3"/>
      <c r="E259" s="2"/>
      <c r="F259" s="2"/>
      <c r="G259" s="3"/>
      <c r="H259" s="2"/>
      <c r="I259" s="2"/>
      <c r="J259" s="2"/>
      <c r="K259" s="2"/>
      <c r="L259" s="2"/>
      <c r="M259" s="2"/>
    </row>
    <row r="260" spans="1:13" s="35" customFormat="1">
      <c r="A260" s="4" t="s">
        <v>558</v>
      </c>
      <c r="B260" s="4"/>
      <c r="C260" s="4"/>
      <c r="D260" s="96"/>
      <c r="E260" s="97"/>
      <c r="F260" s="96"/>
      <c r="G260" s="4"/>
      <c r="H260" s="4"/>
      <c r="I260" s="97"/>
      <c r="J260" s="97"/>
      <c r="K260" s="97"/>
      <c r="L260" s="97"/>
      <c r="M260" s="97"/>
    </row>
    <row r="261" spans="1:13" s="100" customFormat="1">
      <c r="A261" s="5"/>
      <c r="B261" s="5" t="s">
        <v>301</v>
      </c>
      <c r="C261" s="5" t="s">
        <v>293</v>
      </c>
      <c r="D261" s="98" t="s">
        <v>296</v>
      </c>
      <c r="E261" s="99"/>
      <c r="F261" s="5"/>
      <c r="G261" s="5"/>
      <c r="H261" s="98"/>
      <c r="I261" s="99"/>
      <c r="J261" s="99"/>
      <c r="K261" s="99"/>
      <c r="L261" s="99"/>
      <c r="M261" s="99"/>
    </row>
    <row r="262" spans="1:13">
      <c r="A262" s="1" t="s">
        <v>288</v>
      </c>
      <c r="B262" s="26">
        <v>10</v>
      </c>
      <c r="C262" s="26">
        <v>10</v>
      </c>
      <c r="D262" s="26">
        <v>10</v>
      </c>
      <c r="E262" s="2"/>
      <c r="F262" s="2"/>
      <c r="G262" s="3"/>
      <c r="H262" s="2"/>
      <c r="I262" s="2"/>
      <c r="J262" s="2"/>
      <c r="K262" s="2"/>
      <c r="L262" s="2"/>
      <c r="M262" s="2"/>
    </row>
    <row r="263" spans="1:13">
      <c r="A263" s="1" t="s">
        <v>455</v>
      </c>
      <c r="B263" s="26">
        <v>3</v>
      </c>
      <c r="C263" s="26">
        <v>3</v>
      </c>
      <c r="D263" s="26">
        <v>10</v>
      </c>
      <c r="E263" s="2"/>
      <c r="F263" s="2"/>
      <c r="G263" s="3"/>
      <c r="H263" s="2"/>
      <c r="I263" s="2"/>
      <c r="J263" s="2"/>
      <c r="K263" s="2"/>
      <c r="L263" s="2"/>
      <c r="M263" s="2"/>
    </row>
    <row r="264" spans="1:13">
      <c r="A264" s="1" t="s">
        <v>464</v>
      </c>
      <c r="B264" s="82">
        <v>1</v>
      </c>
      <c r="C264" s="82">
        <v>0.2</v>
      </c>
      <c r="D264" s="82">
        <v>0.2</v>
      </c>
      <c r="E264" s="2"/>
      <c r="F264" s="2"/>
      <c r="G264" s="109"/>
      <c r="H264" s="2"/>
      <c r="I264" s="2"/>
      <c r="J264" s="2"/>
      <c r="K264" s="2"/>
      <c r="L264" s="2"/>
      <c r="M264" s="2"/>
    </row>
    <row r="265" spans="1:13">
      <c r="A265" s="1" t="s">
        <v>465</v>
      </c>
      <c r="B265" s="82">
        <v>1</v>
      </c>
      <c r="C265" s="82">
        <v>1</v>
      </c>
      <c r="D265" s="82">
        <v>0.2</v>
      </c>
      <c r="E265" s="2"/>
      <c r="F265" s="2"/>
      <c r="G265" s="109"/>
      <c r="H265" s="2"/>
      <c r="I265" s="2"/>
      <c r="J265" s="2"/>
      <c r="K265" s="2"/>
      <c r="L265" s="2"/>
      <c r="M265" s="2"/>
    </row>
    <row r="266" spans="1:13">
      <c r="A266" s="1"/>
      <c r="B266" s="1"/>
      <c r="C266" s="1"/>
      <c r="D266" s="3"/>
      <c r="E266" s="2"/>
      <c r="F266" s="2"/>
      <c r="G266" s="3"/>
      <c r="H266" s="2"/>
      <c r="I266" s="2"/>
      <c r="J266" s="2"/>
      <c r="K266" s="2"/>
      <c r="L266" s="2"/>
      <c r="M266" s="2"/>
    </row>
    <row r="267" spans="1:13">
      <c r="A267" s="1" t="s">
        <v>456</v>
      </c>
      <c r="B267" s="1">
        <v>0.56444653526800004</v>
      </c>
      <c r="C267">
        <v>0.37142344429500002</v>
      </c>
      <c r="D267" s="3">
        <v>0.29236308440199998</v>
      </c>
      <c r="E267" s="2"/>
      <c r="F267" s="2"/>
      <c r="G267" s="3"/>
      <c r="H267" s="2"/>
      <c r="I267" s="2"/>
      <c r="J267" s="2"/>
      <c r="K267" s="2"/>
      <c r="L267" s="2"/>
      <c r="M267" s="2"/>
    </row>
    <row r="268" spans="1:13">
      <c r="A268" s="1" t="s">
        <v>457</v>
      </c>
      <c r="B268" s="1">
        <v>0.60010196679500005</v>
      </c>
      <c r="C268">
        <v>0.57106867546499995</v>
      </c>
      <c r="D268" s="3">
        <v>0.33603991508800002</v>
      </c>
      <c r="E268" s="2"/>
      <c r="F268" s="2"/>
      <c r="G268" s="3"/>
      <c r="H268" s="2"/>
      <c r="I268" s="2"/>
      <c r="J268" s="2"/>
      <c r="K268" s="2"/>
      <c r="L268" s="2"/>
      <c r="M268" s="2"/>
    </row>
    <row r="269" spans="1:13">
      <c r="A269" s="1" t="s">
        <v>458</v>
      </c>
      <c r="B269" s="1">
        <v>0.53306287161900001</v>
      </c>
      <c r="C269">
        <v>0.27521142308699997</v>
      </c>
      <c r="D269" s="3">
        <v>0.25873766804699999</v>
      </c>
      <c r="E269" s="2"/>
      <c r="F269" s="2"/>
      <c r="G269" s="3"/>
      <c r="H269" s="2"/>
      <c r="I269" s="2"/>
      <c r="J269" s="2"/>
      <c r="K269" s="2"/>
      <c r="L269" s="2"/>
      <c r="M269" s="2"/>
    </row>
    <row r="270" spans="1:13">
      <c r="A270" s="1" t="s">
        <v>459</v>
      </c>
      <c r="B270" s="1">
        <v>14.2</v>
      </c>
      <c r="C270">
        <v>1</v>
      </c>
      <c r="D270" s="3">
        <v>1</v>
      </c>
      <c r="E270" s="2"/>
      <c r="F270" s="2"/>
      <c r="G270" s="3"/>
      <c r="H270" s="2"/>
      <c r="I270" s="2"/>
      <c r="J270" s="2"/>
      <c r="K270" s="2"/>
      <c r="L270" s="2"/>
      <c r="M270" s="2"/>
    </row>
    <row r="271" spans="1:13">
      <c r="A271" s="1" t="s">
        <v>505</v>
      </c>
      <c r="B271" s="1">
        <v>0.56446533663099996</v>
      </c>
      <c r="C271">
        <v>0.40468879936800001</v>
      </c>
      <c r="D271" s="3">
        <v>0.295416594157</v>
      </c>
      <c r="E271" s="2"/>
      <c r="F271" s="2"/>
      <c r="G271" s="3"/>
      <c r="H271" s="2"/>
      <c r="I271" s="2"/>
      <c r="J271" s="2"/>
      <c r="K271" s="2"/>
      <c r="L271" s="2"/>
      <c r="M271" s="2"/>
    </row>
    <row r="272" spans="1:13">
      <c r="A272" s="1" t="s">
        <v>506</v>
      </c>
      <c r="B272" s="1">
        <v>0.60010196679500005</v>
      </c>
      <c r="C272">
        <v>0.49009585211200002</v>
      </c>
      <c r="D272" s="3">
        <v>0.33603991508800002</v>
      </c>
      <c r="E272" s="2"/>
      <c r="F272" s="2"/>
      <c r="G272" s="3"/>
      <c r="H272" s="2"/>
      <c r="I272" s="2"/>
      <c r="J272" s="2"/>
      <c r="K272" s="2"/>
      <c r="L272" s="2"/>
      <c r="M272" s="2"/>
    </row>
    <row r="273" spans="1:13">
      <c r="A273" s="1" t="s">
        <v>507</v>
      </c>
      <c r="B273" s="1">
        <v>0.53309637348899996</v>
      </c>
      <c r="C273">
        <v>0.34463209886399998</v>
      </c>
      <c r="D273" s="3">
        <v>0.26355917986299998</v>
      </c>
      <c r="E273" s="2"/>
      <c r="F273" s="2"/>
      <c r="G273" s="3"/>
      <c r="H273" s="2"/>
      <c r="I273" s="2"/>
      <c r="J273" s="2"/>
      <c r="K273" s="2"/>
      <c r="L273" s="2"/>
      <c r="M273" s="2"/>
    </row>
    <row r="274" spans="1:13">
      <c r="A274" s="1" t="s">
        <v>508</v>
      </c>
      <c r="B274" s="1">
        <v>14.2</v>
      </c>
      <c r="C274">
        <v>1</v>
      </c>
      <c r="D274" s="3">
        <v>1</v>
      </c>
      <c r="E274" s="2"/>
      <c r="F274" s="2"/>
      <c r="G274" s="3"/>
      <c r="H274" s="2"/>
      <c r="I274" s="2"/>
      <c r="J274" s="2"/>
      <c r="K274" s="2"/>
      <c r="L274" s="2"/>
      <c r="M274" s="2"/>
    </row>
    <row r="275" spans="1:13" s="12" customFormat="1">
      <c r="A275" s="1" t="s">
        <v>460</v>
      </c>
      <c r="B275" s="1">
        <f>61101.6695879/(60*60)</f>
        <v>16.972685996638891</v>
      </c>
      <c r="C275" s="25">
        <f>467806.127903/(60*60)</f>
        <v>129.94614663972223</v>
      </c>
      <c r="D275" s="12">
        <f>571798.537116/(60*60)</f>
        <v>158.83292697666667</v>
      </c>
    </row>
    <row r="276" spans="1:13" s="12" customFormat="1">
      <c r="C276" s="25"/>
    </row>
    <row r="277" spans="1:13">
      <c r="A277" s="1"/>
      <c r="B277" s="1"/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 s="35" customFormat="1">
      <c r="A278" s="4" t="s">
        <v>559</v>
      </c>
      <c r="B278" s="4"/>
      <c r="C278" s="4"/>
      <c r="D278" s="4"/>
      <c r="E278" s="97"/>
      <c r="F278" s="97"/>
      <c r="G278" s="4"/>
      <c r="H278" s="97"/>
      <c r="I278" s="97"/>
      <c r="J278" s="97"/>
      <c r="K278" s="97"/>
      <c r="L278" s="97"/>
      <c r="M278" s="97"/>
    </row>
    <row r="279" spans="1:13" s="100" customFormat="1">
      <c r="A279" s="5"/>
      <c r="B279" s="5" t="s">
        <v>301</v>
      </c>
      <c r="C279" s="5" t="s">
        <v>293</v>
      </c>
      <c r="D279" s="5" t="s">
        <v>296</v>
      </c>
      <c r="E279" s="99"/>
      <c r="F279" s="99"/>
      <c r="G279" s="5"/>
      <c r="H279" s="99"/>
      <c r="I279" s="99"/>
      <c r="J279" s="99"/>
      <c r="K279" s="99"/>
      <c r="L279" s="99"/>
      <c r="M279" s="99"/>
    </row>
    <row r="280" spans="1:13">
      <c r="A280" s="1" t="s">
        <v>288</v>
      </c>
      <c r="B280" s="26">
        <v>10</v>
      </c>
      <c r="C280" s="26">
        <v>5</v>
      </c>
      <c r="D280" s="1">
        <v>10</v>
      </c>
      <c r="E280" s="2"/>
      <c r="F280" s="2"/>
      <c r="G280" s="1"/>
      <c r="H280" s="2"/>
      <c r="I280" s="2"/>
      <c r="J280" s="2"/>
      <c r="K280" s="2"/>
      <c r="L280" s="2"/>
      <c r="M280" s="2"/>
    </row>
    <row r="281" spans="1:13">
      <c r="A281" s="1" t="s">
        <v>455</v>
      </c>
      <c r="B281" s="26">
        <v>3</v>
      </c>
      <c r="C281" s="26">
        <v>5</v>
      </c>
      <c r="D281" s="1">
        <v>3</v>
      </c>
      <c r="E281" s="2"/>
      <c r="F281" s="2"/>
      <c r="G281" s="1"/>
      <c r="H281" s="2"/>
      <c r="I281" s="2"/>
      <c r="J281" s="2"/>
      <c r="K281" s="2"/>
      <c r="L281" s="2"/>
      <c r="M281" s="2"/>
    </row>
    <row r="282" spans="1:13">
      <c r="A282" s="1" t="s">
        <v>464</v>
      </c>
      <c r="B282" s="82">
        <v>1</v>
      </c>
      <c r="C282" s="82">
        <v>1</v>
      </c>
      <c r="D282" s="81">
        <v>0.2</v>
      </c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 t="s">
        <v>465</v>
      </c>
      <c r="B283" s="82">
        <v>1</v>
      </c>
      <c r="C283" s="82">
        <v>1</v>
      </c>
      <c r="D283" s="81">
        <v>0.1</v>
      </c>
      <c r="E283" s="2"/>
      <c r="F283" s="2"/>
      <c r="G283" s="1"/>
      <c r="H283" s="2"/>
      <c r="I283" s="2"/>
      <c r="J283" s="2"/>
      <c r="K283" s="2"/>
      <c r="L283" s="2"/>
      <c r="M283" s="2"/>
    </row>
    <row r="284" spans="1:13">
      <c r="A284" s="1" t="s">
        <v>474</v>
      </c>
      <c r="B284" s="85">
        <v>651535</v>
      </c>
      <c r="C284" s="26">
        <v>102365</v>
      </c>
      <c r="D284" s="81"/>
      <c r="E284" s="2"/>
      <c r="F284" s="2"/>
      <c r="G284" s="1"/>
      <c r="H284" s="2"/>
      <c r="I284" s="2"/>
      <c r="J284" s="2"/>
      <c r="K284" s="2"/>
      <c r="L284" s="2"/>
      <c r="M284" s="2"/>
    </row>
    <row r="285" spans="1:13">
      <c r="A285" s="1" t="s">
        <v>475</v>
      </c>
      <c r="B285" s="85">
        <v>4160</v>
      </c>
      <c r="C285" s="26">
        <v>40358</v>
      </c>
      <c r="D285" s="81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 t="s">
        <v>516</v>
      </c>
      <c r="B286" s="85">
        <v>2622</v>
      </c>
      <c r="C286" s="26">
        <v>3457</v>
      </c>
      <c r="D286" s="8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C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 t="s">
        <v>456</v>
      </c>
      <c r="B288" s="1">
        <v>0.55623386209699999</v>
      </c>
      <c r="C288">
        <v>0.371000410424</v>
      </c>
      <c r="D288" s="1">
        <v>0.296636620016</v>
      </c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 t="s">
        <v>457</v>
      </c>
      <c r="B289" s="1">
        <v>0.57671216554399996</v>
      </c>
      <c r="C289">
        <v>0.49649649633699999</v>
      </c>
      <c r="D289" s="1">
        <v>0.32957350139499902</v>
      </c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 t="s">
        <v>458</v>
      </c>
      <c r="B290" s="1">
        <v>0.53855916990599995</v>
      </c>
      <c r="C290">
        <v>0.29614735501299999</v>
      </c>
      <c r="D290" s="1">
        <v>0.26968855537000003</v>
      </c>
      <c r="E290" s="2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459</v>
      </c>
      <c r="B291" s="1">
        <v>21.8</v>
      </c>
      <c r="C291">
        <v>1</v>
      </c>
      <c r="D291" s="1">
        <v>3</v>
      </c>
      <c r="E291" s="2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505</v>
      </c>
      <c r="B292" s="1">
        <v>0.55626305104600005</v>
      </c>
      <c r="C292">
        <v>0.397483802685</v>
      </c>
      <c r="D292" s="1">
        <v>0.30136508638350001</v>
      </c>
      <c r="E292" s="2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506</v>
      </c>
      <c r="B293" s="1">
        <v>0.57671216554399996</v>
      </c>
      <c r="C293">
        <v>0.48426569256500002</v>
      </c>
      <c r="D293" s="1">
        <v>0.32957350139499902</v>
      </c>
      <c r="E293" s="2"/>
      <c r="F293" s="2"/>
      <c r="G293" s="1"/>
      <c r="H293" s="2"/>
      <c r="I293" s="2"/>
      <c r="J293" s="2"/>
      <c r="K293" s="2"/>
      <c r="L293" s="2"/>
      <c r="M293" s="2"/>
    </row>
    <row r="294" spans="1:13">
      <c r="A294" s="1" t="s">
        <v>507</v>
      </c>
      <c r="B294" s="1">
        <v>0.53861204272300001</v>
      </c>
      <c r="C294">
        <v>0.33722315136100001</v>
      </c>
      <c r="D294" s="1">
        <v>0.27760804910949999</v>
      </c>
      <c r="E294" s="2"/>
      <c r="F294" s="2"/>
      <c r="G294" s="1"/>
      <c r="H294" s="2"/>
      <c r="I294" s="2"/>
      <c r="J294" s="2"/>
      <c r="K294" s="2"/>
      <c r="L294" s="2"/>
      <c r="M294" s="2"/>
    </row>
    <row r="295" spans="1:13">
      <c r="A295" s="1" t="s">
        <v>508</v>
      </c>
      <c r="B295" s="1">
        <v>21.8</v>
      </c>
      <c r="C295">
        <v>2.8</v>
      </c>
      <c r="D295" s="1">
        <v>3</v>
      </c>
      <c r="E295" s="2"/>
      <c r="F295" s="2"/>
      <c r="G295" s="1"/>
      <c r="H295" s="2"/>
      <c r="I295" s="2"/>
      <c r="J295" s="2"/>
      <c r="K295" s="2"/>
      <c r="L295" s="2"/>
      <c r="M295" s="2"/>
    </row>
    <row r="296" spans="1:13" s="12" customFormat="1">
      <c r="A296" s="12" t="s">
        <v>460</v>
      </c>
      <c r="B296" s="12">
        <f>144814.023426/(60*60)</f>
        <v>40.226117618333333</v>
      </c>
      <c r="C296" s="25">
        <f>644056.879452/(60*60)</f>
        <v>178.90468873666669</v>
      </c>
    </row>
    <row r="297" spans="1:13" s="12" customFormat="1">
      <c r="C297" s="101"/>
    </row>
    <row r="298" spans="1:13" s="35" customFormat="1">
      <c r="A298" s="4" t="s">
        <v>499</v>
      </c>
      <c r="B298" s="4"/>
      <c r="C298" s="4"/>
      <c r="D298" s="4"/>
      <c r="E298" s="97"/>
      <c r="F298" s="96" t="s">
        <v>518</v>
      </c>
      <c r="G298" s="4"/>
      <c r="H298" s="4"/>
      <c r="I298" s="97"/>
      <c r="J298" s="97"/>
      <c r="K298" s="97"/>
      <c r="L298" s="97"/>
      <c r="M298" s="97"/>
    </row>
    <row r="299" spans="1:13" s="100" customFormat="1">
      <c r="A299" s="5"/>
      <c r="B299" s="5" t="s">
        <v>301</v>
      </c>
      <c r="C299" s="5" t="s">
        <v>293</v>
      </c>
      <c r="D299" s="5" t="s">
        <v>296</v>
      </c>
      <c r="E299" s="99"/>
      <c r="F299" s="5" t="s">
        <v>301</v>
      </c>
      <c r="G299" s="5" t="s">
        <v>293</v>
      </c>
      <c r="H299" s="98" t="s">
        <v>296</v>
      </c>
      <c r="I299" s="99"/>
      <c r="J299" s="99"/>
      <c r="K299" s="99"/>
      <c r="L299" s="99"/>
      <c r="M299" s="99"/>
    </row>
    <row r="300" spans="1:13" s="25" customFormat="1">
      <c r="A300" s="1" t="s">
        <v>455</v>
      </c>
      <c r="B300" s="12">
        <v>3</v>
      </c>
      <c r="C300" s="12">
        <v>10</v>
      </c>
      <c r="D300" s="12">
        <v>10</v>
      </c>
      <c r="E300" s="27"/>
      <c r="F300" s="27">
        <v>3</v>
      </c>
      <c r="G300" s="12"/>
      <c r="H300" s="27"/>
      <c r="I300" s="27"/>
      <c r="J300" s="27"/>
      <c r="K300" s="27"/>
      <c r="L300" s="27"/>
      <c r="M300" s="27"/>
    </row>
    <row r="301" spans="1:13" s="25" customFormat="1">
      <c r="A301" s="1" t="s">
        <v>464</v>
      </c>
      <c r="B301" s="107">
        <v>1</v>
      </c>
      <c r="C301" s="107">
        <v>1</v>
      </c>
      <c r="D301" s="107">
        <v>0.2</v>
      </c>
      <c r="E301" s="27"/>
      <c r="F301" s="111">
        <v>1</v>
      </c>
      <c r="G301" s="12"/>
      <c r="H301" s="27"/>
      <c r="I301" s="27"/>
      <c r="J301" s="27"/>
      <c r="K301" s="27"/>
      <c r="L301" s="27"/>
      <c r="M301" s="27"/>
    </row>
    <row r="302" spans="1:13" s="25" customFormat="1">
      <c r="A302" s="1" t="s">
        <v>465</v>
      </c>
      <c r="B302" s="107">
        <v>1</v>
      </c>
      <c r="C302" s="107">
        <v>1</v>
      </c>
      <c r="D302" s="107">
        <v>1</v>
      </c>
      <c r="E302" s="27"/>
      <c r="F302" s="111">
        <v>1</v>
      </c>
      <c r="G302" s="12"/>
      <c r="H302" s="27"/>
      <c r="I302" s="27"/>
      <c r="J302" s="27"/>
      <c r="K302" s="27"/>
      <c r="L302" s="27"/>
      <c r="M302" s="27"/>
    </row>
    <row r="303" spans="1:13" s="25" customFormat="1">
      <c r="A303" s="1" t="s">
        <v>474</v>
      </c>
      <c r="B303" s="12">
        <v>13584</v>
      </c>
      <c r="C303" s="12">
        <v>31223</v>
      </c>
      <c r="D303" s="12">
        <v>19700</v>
      </c>
      <c r="E303" s="27"/>
      <c r="F303" s="27">
        <v>15965</v>
      </c>
      <c r="G303" s="12"/>
      <c r="H303" s="27"/>
      <c r="I303" s="27"/>
      <c r="J303" s="27"/>
      <c r="K303" s="27"/>
      <c r="L303" s="27"/>
      <c r="M303" s="27"/>
    </row>
    <row r="304" spans="1:13" s="25" customFormat="1">
      <c r="A304" s="1" t="s">
        <v>475</v>
      </c>
      <c r="B304" s="12">
        <v>5728</v>
      </c>
      <c r="C304" s="12">
        <v>5769</v>
      </c>
      <c r="D304" s="12">
        <v>10811</v>
      </c>
      <c r="E304" s="27"/>
      <c r="F304" s="27">
        <v>5728</v>
      </c>
      <c r="G304" s="12"/>
      <c r="H304" s="27"/>
      <c r="I304" s="27"/>
      <c r="J304" s="27"/>
      <c r="K304" s="27"/>
      <c r="L304" s="27"/>
      <c r="M304" s="27"/>
    </row>
    <row r="305" spans="1:13" s="25" customFormat="1">
      <c r="A305" s="12"/>
      <c r="B305" s="12"/>
      <c r="C305" s="12"/>
      <c r="D305" s="12"/>
      <c r="E305" s="27"/>
      <c r="F305" s="27"/>
      <c r="G305" s="12"/>
      <c r="H305" s="27"/>
      <c r="I305" s="27"/>
      <c r="J305" s="27"/>
      <c r="K305" s="27"/>
      <c r="L305" s="27"/>
      <c r="M305" s="27"/>
    </row>
    <row r="306" spans="1:13">
      <c r="A306" s="1" t="s">
        <v>29</v>
      </c>
      <c r="B306" s="1">
        <v>0.64221370962400004</v>
      </c>
      <c r="C306">
        <v>0.34279795373900002</v>
      </c>
      <c r="D306" s="26">
        <v>0.25807520653799998</v>
      </c>
      <c r="E306" s="2"/>
      <c r="F306" s="2">
        <v>0.480745912484</v>
      </c>
      <c r="G306" s="1"/>
      <c r="H306" s="2"/>
      <c r="I306" s="2"/>
      <c r="J306" s="2"/>
      <c r="K306" s="2"/>
      <c r="L306" s="2"/>
      <c r="M306" s="2"/>
    </row>
    <row r="307" spans="1:13">
      <c r="A307" s="1" t="s">
        <v>461</v>
      </c>
      <c r="B307" s="1">
        <v>0.65446452418599999</v>
      </c>
      <c r="C307">
        <v>0.65725368524600003</v>
      </c>
      <c r="D307" s="26">
        <v>0.51539162061499999</v>
      </c>
      <c r="E307" s="2"/>
      <c r="F307" s="2">
        <v>0.85840889624100003</v>
      </c>
      <c r="G307" s="1"/>
      <c r="H307" s="2"/>
      <c r="I307" s="2"/>
      <c r="J307" s="2"/>
      <c r="K307" s="2"/>
      <c r="L307" s="2"/>
      <c r="M307" s="2"/>
    </row>
    <row r="308" spans="1:13" s="1" customFormat="1">
      <c r="A308" s="1" t="s">
        <v>462</v>
      </c>
      <c r="B308" s="1">
        <v>0.63041310956399998</v>
      </c>
      <c r="C308" s="1">
        <v>0.231864809073</v>
      </c>
      <c r="D308" s="1">
        <v>0.172134613549</v>
      </c>
      <c r="E308" s="3"/>
      <c r="F308" s="3">
        <v>0.33386130271600001</v>
      </c>
      <c r="H308" s="3"/>
      <c r="I308" s="3"/>
      <c r="J308" s="3"/>
      <c r="K308" s="3"/>
      <c r="L308" s="3"/>
      <c r="M308" s="3"/>
    </row>
    <row r="309" spans="1:13">
      <c r="A309" s="1" t="s">
        <v>463</v>
      </c>
      <c r="B309" s="1">
        <v>1</v>
      </c>
      <c r="C309" s="1">
        <v>1</v>
      </c>
      <c r="D309" s="1">
        <v>1</v>
      </c>
      <c r="E309" s="2"/>
      <c r="F309" s="2">
        <v>1</v>
      </c>
      <c r="G309" s="1"/>
      <c r="H309" s="2"/>
      <c r="I309" s="2"/>
      <c r="J309" s="2"/>
      <c r="K309" s="2"/>
      <c r="L309" s="2"/>
      <c r="M309" s="2"/>
    </row>
    <row r="310" spans="1:13">
      <c r="A310" s="1" t="s">
        <v>479</v>
      </c>
      <c r="B310" s="1">
        <v>0.64486091308399995</v>
      </c>
      <c r="C310">
        <v>0.40575044208299998</v>
      </c>
      <c r="D310" s="1">
        <v>0.28072078551000001</v>
      </c>
      <c r="E310" s="2"/>
      <c r="F310" s="2">
        <v>0.51683045702099994</v>
      </c>
      <c r="G310" s="1"/>
      <c r="H310" s="2"/>
      <c r="I310" s="2"/>
      <c r="J310" s="2"/>
      <c r="K310" s="2"/>
      <c r="L310" s="2"/>
      <c r="M310" s="2"/>
    </row>
    <row r="311" spans="1:13">
      <c r="A311" s="1" t="s">
        <v>478</v>
      </c>
      <c r="B311" s="1">
        <v>0.65446452418599999</v>
      </c>
      <c r="C311">
        <v>0.53151276265799996</v>
      </c>
      <c r="D311" s="1">
        <v>0.51539162061499999</v>
      </c>
      <c r="E311" s="2"/>
      <c r="F311" s="2">
        <v>0.85678271585800003</v>
      </c>
      <c r="G311" s="1"/>
      <c r="H311" s="2"/>
      <c r="I311" s="2"/>
      <c r="J311" s="2"/>
      <c r="K311" s="2"/>
      <c r="L311" s="2"/>
      <c r="M311" s="2"/>
    </row>
    <row r="312" spans="1:13">
      <c r="A312" s="1" t="s">
        <v>477</v>
      </c>
      <c r="B312" s="1">
        <v>0.63553507271499998</v>
      </c>
      <c r="C312" s="108">
        <v>0.32811458082400002</v>
      </c>
      <c r="D312" s="1">
        <v>0.19289212449000001</v>
      </c>
      <c r="E312" s="2"/>
      <c r="F312" s="2">
        <v>0.37001626255499998</v>
      </c>
      <c r="G312" s="1"/>
      <c r="H312" s="2"/>
      <c r="I312" s="2"/>
      <c r="J312" s="2"/>
      <c r="K312" s="2"/>
      <c r="L312" s="2"/>
      <c r="M312" s="2"/>
    </row>
    <row r="313" spans="1:13">
      <c r="A313" s="1" t="s">
        <v>476</v>
      </c>
      <c r="B313" s="1">
        <v>1</v>
      </c>
      <c r="C313">
        <v>1</v>
      </c>
      <c r="D313" s="1">
        <v>1</v>
      </c>
      <c r="E313" s="2"/>
      <c r="F313" s="2">
        <v>1</v>
      </c>
      <c r="G313" s="1"/>
      <c r="H313" s="2"/>
      <c r="I313" s="2"/>
      <c r="J313" s="2"/>
      <c r="K313" s="2"/>
      <c r="L313" s="2"/>
      <c r="M313" s="2"/>
    </row>
    <row r="314" spans="1:13">
      <c r="A314" s="1" t="s">
        <v>460</v>
      </c>
      <c r="B314" s="1">
        <f>34790.2647679/(60*60)</f>
        <v>9.6639624355277771</v>
      </c>
      <c r="C314">
        <f>27695.3879449/(60*60)</f>
        <v>7.6931633180277785</v>
      </c>
      <c r="D314" s="1">
        <f>79529.694277/(60*60)</f>
        <v>22.091581743611112</v>
      </c>
      <c r="E314" s="10"/>
      <c r="F314" s="2">
        <f>3643.66030002/(60*60)</f>
        <v>1.0121278611166666</v>
      </c>
      <c r="G314" s="1"/>
      <c r="H314" s="2"/>
      <c r="I314" s="2"/>
      <c r="J314" s="2"/>
      <c r="K314" s="2"/>
      <c r="L314" s="2"/>
      <c r="M314" s="2"/>
    </row>
    <row r="315" spans="1:13" s="8" customFormat="1">
      <c r="A315" s="1"/>
      <c r="B315" s="1"/>
      <c r="C315"/>
      <c r="D315" s="7"/>
      <c r="F315" s="9"/>
      <c r="G315" s="7"/>
      <c r="H315" s="9"/>
      <c r="I315" s="9"/>
      <c r="J315" s="9"/>
      <c r="K315" s="9"/>
      <c r="L315" s="9"/>
      <c r="M315" s="9"/>
    </row>
    <row r="316" spans="1:13" s="35" customFormat="1">
      <c r="A316" s="4" t="s">
        <v>504</v>
      </c>
      <c r="B316" s="4"/>
      <c r="C316" s="4"/>
      <c r="D316" s="4"/>
      <c r="E316" s="97"/>
      <c r="F316" s="96" t="s">
        <v>518</v>
      </c>
      <c r="G316" s="4"/>
      <c r="H316" s="4"/>
      <c r="I316" s="97"/>
      <c r="J316" s="97"/>
      <c r="K316" s="97"/>
      <c r="L316" s="97"/>
      <c r="M316" s="97"/>
    </row>
    <row r="317" spans="1:13" s="100" customFormat="1">
      <c r="A317" s="5"/>
      <c r="B317" s="5" t="s">
        <v>301</v>
      </c>
      <c r="C317" s="5" t="s">
        <v>293</v>
      </c>
      <c r="D317" s="5" t="s">
        <v>296</v>
      </c>
      <c r="E317" s="99"/>
      <c r="F317" s="5" t="s">
        <v>301</v>
      </c>
      <c r="G317" s="5" t="s">
        <v>293</v>
      </c>
      <c r="H317" s="98" t="s">
        <v>296</v>
      </c>
      <c r="I317" s="99"/>
      <c r="J317" s="99"/>
      <c r="K317" s="99"/>
      <c r="L317" s="99"/>
      <c r="M317" s="99"/>
    </row>
    <row r="318" spans="1:13">
      <c r="A318" s="1" t="s">
        <v>455</v>
      </c>
      <c r="B318" s="1">
        <v>3</v>
      </c>
      <c r="C318">
        <v>10</v>
      </c>
      <c r="D318" s="1">
        <v>3</v>
      </c>
      <c r="E318" s="2"/>
      <c r="F318" s="2">
        <v>3</v>
      </c>
      <c r="G318" s="1">
        <v>5</v>
      </c>
      <c r="H318" s="2">
        <v>5</v>
      </c>
      <c r="I318" s="2"/>
      <c r="J318" s="2"/>
      <c r="K318" s="2"/>
      <c r="L318" s="2"/>
      <c r="M318" s="2"/>
    </row>
    <row r="319" spans="1:13" s="1" customFormat="1">
      <c r="A319" s="1" t="s">
        <v>464</v>
      </c>
      <c r="B319" s="81">
        <v>1</v>
      </c>
      <c r="C319" s="10">
        <v>1</v>
      </c>
      <c r="D319" s="81">
        <v>0.5</v>
      </c>
      <c r="E319" s="3"/>
      <c r="F319" s="109">
        <v>1</v>
      </c>
      <c r="G319" s="81"/>
      <c r="H319" s="109">
        <v>0.5</v>
      </c>
      <c r="I319" s="3"/>
      <c r="J319" s="3"/>
      <c r="K319" s="3"/>
      <c r="L319" s="3"/>
      <c r="M319" s="3"/>
    </row>
    <row r="320" spans="1:13">
      <c r="A320" s="1" t="s">
        <v>465</v>
      </c>
      <c r="B320" s="81">
        <v>1</v>
      </c>
      <c r="C320" s="10">
        <v>1</v>
      </c>
      <c r="D320" s="81">
        <v>1</v>
      </c>
      <c r="E320" s="2"/>
      <c r="F320" s="11">
        <v>1</v>
      </c>
      <c r="G320" s="81"/>
      <c r="H320" s="11">
        <v>1</v>
      </c>
      <c r="I320" s="2"/>
      <c r="J320" s="2"/>
      <c r="K320" s="2"/>
      <c r="L320" s="2"/>
      <c r="M320" s="2"/>
    </row>
    <row r="321" spans="1:13">
      <c r="A321" s="1" t="s">
        <v>474</v>
      </c>
      <c r="B321" s="1">
        <v>305148</v>
      </c>
      <c r="C321">
        <v>221845</v>
      </c>
      <c r="D321" s="1">
        <v>110922</v>
      </c>
      <c r="E321" s="2"/>
      <c r="F321" s="2">
        <v>482297</v>
      </c>
      <c r="G321" s="1"/>
      <c r="H321" s="2">
        <v>526529</v>
      </c>
      <c r="I321" s="2"/>
      <c r="J321" s="2"/>
      <c r="K321" s="2"/>
      <c r="L321" s="2"/>
      <c r="M321" s="2"/>
    </row>
    <row r="322" spans="1:13">
      <c r="A322" s="1" t="s">
        <v>475</v>
      </c>
      <c r="B322" s="1">
        <v>5728</v>
      </c>
      <c r="C322">
        <v>5769</v>
      </c>
      <c r="D322" s="1">
        <v>82397</v>
      </c>
      <c r="E322" s="2"/>
      <c r="F322" s="2">
        <v>5728</v>
      </c>
      <c r="G322" s="1"/>
      <c r="H322" s="2">
        <v>10811</v>
      </c>
      <c r="I322" s="2"/>
      <c r="J322" s="2"/>
      <c r="K322" s="2"/>
      <c r="L322" s="2"/>
      <c r="M322" s="2"/>
    </row>
    <row r="323" spans="1:13">
      <c r="A323" s="1" t="s">
        <v>516</v>
      </c>
      <c r="B323" s="1"/>
      <c r="C323">
        <v>4288</v>
      </c>
      <c r="D323" s="1"/>
      <c r="E323" s="2"/>
      <c r="F323" s="2">
        <v>218</v>
      </c>
      <c r="G323" s="1"/>
      <c r="H323" s="2">
        <v>558</v>
      </c>
      <c r="I323" s="2"/>
      <c r="J323" s="2"/>
      <c r="K323" s="2"/>
      <c r="L323" s="2"/>
      <c r="M323" s="2"/>
    </row>
    <row r="324" spans="1:13">
      <c r="A324" s="12"/>
      <c r="B324" s="83"/>
      <c r="C324" s="84"/>
      <c r="D324" s="1"/>
      <c r="E324" s="11"/>
      <c r="F324" s="2"/>
      <c r="G324" s="1"/>
      <c r="H324" s="2"/>
      <c r="I324" s="2"/>
      <c r="J324" s="2"/>
      <c r="K324" s="2"/>
      <c r="L324" s="2"/>
      <c r="M324" s="2"/>
    </row>
    <row r="325" spans="1:13">
      <c r="A325" s="1" t="s">
        <v>29</v>
      </c>
      <c r="B325" s="83">
        <v>0.64362824113799999</v>
      </c>
      <c r="C325" s="84">
        <v>0.36440334223300003</v>
      </c>
      <c r="D325" s="1">
        <v>0.36039063071900002</v>
      </c>
      <c r="E325" s="2"/>
      <c r="F325" s="2">
        <v>0.60950918760999995</v>
      </c>
      <c r="G325" s="1"/>
      <c r="H325" s="2">
        <v>0.14925312721299999</v>
      </c>
      <c r="I325" s="2"/>
      <c r="J325" s="2"/>
      <c r="K325" s="2"/>
      <c r="L325" s="2"/>
      <c r="M325" s="2"/>
    </row>
    <row r="326" spans="1:13">
      <c r="A326" s="1" t="s">
        <v>461</v>
      </c>
      <c r="B326" s="1">
        <v>0.69987417616699998</v>
      </c>
      <c r="C326">
        <v>0.48080575343199999</v>
      </c>
      <c r="D326" s="1">
        <v>0.486269885924</v>
      </c>
      <c r="E326" s="2"/>
      <c r="F326" s="2">
        <v>0.67350646915099999</v>
      </c>
      <c r="G326" s="1"/>
      <c r="H326" s="2">
        <v>0.222828414108</v>
      </c>
      <c r="I326" s="2"/>
      <c r="J326" s="2"/>
      <c r="K326" s="2"/>
      <c r="L326" s="2"/>
      <c r="M326" s="2"/>
    </row>
    <row r="327" spans="1:13">
      <c r="A327" s="1" t="s">
        <v>462</v>
      </c>
      <c r="B327" s="1">
        <v>0.59575030256899997</v>
      </c>
      <c r="C327">
        <v>0.29337714032000001</v>
      </c>
      <c r="D327" s="1">
        <v>0.28628172305299998</v>
      </c>
      <c r="E327" s="2"/>
      <c r="F327" s="2">
        <v>0.55661870258699997</v>
      </c>
      <c r="G327" s="1"/>
      <c r="H327" s="2">
        <v>0.11220452890800001</v>
      </c>
      <c r="I327" s="2"/>
      <c r="J327" s="2"/>
      <c r="K327" s="2"/>
      <c r="L327" s="2"/>
      <c r="M327" s="2"/>
    </row>
    <row r="328" spans="1:13">
      <c r="A328" s="1" t="s">
        <v>463</v>
      </c>
      <c r="B328" s="1">
        <v>18</v>
      </c>
      <c r="C328">
        <v>4</v>
      </c>
      <c r="D328" s="1">
        <v>1</v>
      </c>
      <c r="E328" s="2"/>
      <c r="F328" s="2">
        <v>2</v>
      </c>
      <c r="G328" s="1"/>
      <c r="H328" s="2">
        <v>1</v>
      </c>
      <c r="I328" s="2"/>
      <c r="J328" s="2"/>
      <c r="K328" s="2"/>
      <c r="L328" s="2"/>
      <c r="M328" s="2"/>
    </row>
    <row r="329" spans="1:13" s="1" customFormat="1">
      <c r="A329" s="1" t="s">
        <v>479</v>
      </c>
      <c r="B329">
        <v>0.64378633739500002</v>
      </c>
      <c r="C329">
        <v>0.39031871412800001</v>
      </c>
      <c r="D329" s="1">
        <v>0.388793502372</v>
      </c>
      <c r="E329" s="3"/>
      <c r="F329" s="3">
        <v>0.63022254161299995</v>
      </c>
      <c r="H329" s="3">
        <v>0.19957159131300001</v>
      </c>
      <c r="I329" s="3"/>
      <c r="J329" s="3"/>
      <c r="K329" s="3"/>
      <c r="L329" s="3"/>
      <c r="M329" s="3"/>
    </row>
    <row r="330" spans="1:13">
      <c r="A330" s="1" t="s">
        <v>478</v>
      </c>
      <c r="B330" s="12">
        <v>0.69987417616699998</v>
      </c>
      <c r="C330" s="12">
        <v>0.46005774679599998</v>
      </c>
      <c r="D330" s="1">
        <v>0.48879564594300001</v>
      </c>
      <c r="E330" s="2"/>
      <c r="F330" s="2">
        <v>0.668588189735</v>
      </c>
      <c r="G330" s="1"/>
      <c r="H330" s="2">
        <v>0.20985894307</v>
      </c>
      <c r="I330" s="2"/>
      <c r="J330" s="2"/>
      <c r="K330" s="2"/>
      <c r="L330" s="2"/>
      <c r="M330" s="2"/>
    </row>
    <row r="331" spans="1:13">
      <c r="A331" s="1" t="s">
        <v>477</v>
      </c>
      <c r="B331" s="12">
        <v>0.59602125980999998</v>
      </c>
      <c r="C331" s="12">
        <v>0.338939674824</v>
      </c>
      <c r="D331" s="1">
        <v>0.32276033387899999</v>
      </c>
      <c r="E331" s="2"/>
      <c r="F331" s="2">
        <v>0.59602102098300003</v>
      </c>
      <c r="G331" s="1"/>
      <c r="H331" s="2">
        <v>0.19024568754400001</v>
      </c>
      <c r="I331" s="2"/>
      <c r="J331" s="2"/>
      <c r="K331" s="2"/>
      <c r="L331" s="2"/>
      <c r="M331" s="2"/>
    </row>
    <row r="332" spans="1:13">
      <c r="A332" s="1" t="s">
        <v>476</v>
      </c>
      <c r="B332" s="7">
        <v>18</v>
      </c>
      <c r="C332" s="8">
        <v>9</v>
      </c>
      <c r="D332" s="1">
        <v>3</v>
      </c>
      <c r="E332" s="2"/>
      <c r="F332" s="2">
        <v>2</v>
      </c>
      <c r="G332" s="1"/>
      <c r="H332" s="2">
        <v>1</v>
      </c>
      <c r="I332" s="2"/>
      <c r="J332" s="2"/>
      <c r="K332" s="2"/>
      <c r="L332" s="2"/>
      <c r="M332" s="2"/>
    </row>
    <row r="333" spans="1:13">
      <c r="A333" s="1" t="s">
        <v>460</v>
      </c>
      <c r="B333" s="7">
        <f>62226.8335788/(60*60)</f>
        <v>17.285231549666666</v>
      </c>
      <c r="C333" s="8">
        <f>63279.076081/(60*60)</f>
        <v>17.577521133611111</v>
      </c>
      <c r="D333" s="1">
        <f>476530.557258/(60*60)</f>
        <v>132.36959923833334</v>
      </c>
      <c r="E333" s="2"/>
      <c r="F333" s="2">
        <f>47406.416955/(60*60)</f>
        <v>13.168449154166666</v>
      </c>
      <c r="G333" s="1"/>
      <c r="H333" s="2">
        <f>111774.987089/(60*60)</f>
        <v>31.048607524722222</v>
      </c>
      <c r="I333" s="2"/>
      <c r="J333" s="2"/>
      <c r="K333" s="2"/>
      <c r="L333" s="2"/>
      <c r="M333" s="2"/>
    </row>
    <row r="334" spans="1:13">
      <c r="A334" s="12"/>
      <c r="B334" s="12"/>
      <c r="C334" s="12"/>
      <c r="D334" s="1"/>
      <c r="E334" s="2"/>
      <c r="F334" s="2"/>
      <c r="G334" s="1"/>
      <c r="H334" s="2"/>
      <c r="I334" s="2"/>
      <c r="J334" s="2"/>
      <c r="K334" s="2"/>
      <c r="L334" s="2"/>
      <c r="M334" s="2"/>
    </row>
    <row r="335" spans="1:13" s="25" customFormat="1">
      <c r="A335" s="1"/>
      <c r="B335" s="1"/>
      <c r="C335"/>
      <c r="D335" s="12"/>
      <c r="E335" s="27"/>
      <c r="F335" s="27"/>
      <c r="G335" s="12"/>
      <c r="H335" s="27"/>
      <c r="I335" s="27"/>
      <c r="J335" s="27"/>
      <c r="K335" s="27"/>
      <c r="L335" s="27"/>
      <c r="M335" s="27"/>
    </row>
    <row r="336" spans="1:13" s="25" customFormat="1">
      <c r="A336" s="1"/>
      <c r="B336" s="1"/>
      <c r="C336" s="1"/>
      <c r="D336" s="12"/>
      <c r="E336" s="27"/>
      <c r="F336" s="27"/>
      <c r="G336" s="12"/>
      <c r="H336" s="27"/>
      <c r="I336" s="27"/>
      <c r="J336" s="27"/>
      <c r="K336" s="27"/>
      <c r="L336" s="27"/>
      <c r="M336" s="27"/>
    </row>
    <row r="337" spans="1:13">
      <c r="A337" s="1"/>
      <c r="B337" s="1"/>
      <c r="D337" s="1"/>
      <c r="E337" s="2"/>
      <c r="F337" s="2"/>
      <c r="G337" s="1"/>
      <c r="H337" s="2"/>
      <c r="I337" s="2"/>
      <c r="J337" s="2"/>
      <c r="K337" s="2"/>
      <c r="L337" s="2"/>
      <c r="M337" s="2"/>
    </row>
    <row r="338" spans="1:13">
      <c r="A338" s="1"/>
      <c r="B338" s="1"/>
      <c r="D338" s="1"/>
      <c r="E338" s="2"/>
      <c r="F338" s="2"/>
      <c r="G338" s="1"/>
      <c r="H338" s="2"/>
      <c r="I338" s="2"/>
      <c r="J338" s="2"/>
      <c r="K338" s="2"/>
      <c r="L338" s="2"/>
      <c r="M338" s="2"/>
    </row>
    <row r="339" spans="1:13">
      <c r="A339" s="1"/>
      <c r="B339" s="1"/>
      <c r="D339" s="1"/>
      <c r="E339" s="2"/>
      <c r="F339" s="2"/>
      <c r="G339" s="1"/>
      <c r="H339" s="2"/>
      <c r="I339" s="2"/>
      <c r="J339" s="2"/>
      <c r="K339" s="2"/>
      <c r="L339" s="2"/>
      <c r="M339" s="2"/>
    </row>
    <row r="340" spans="1:13">
      <c r="A340" s="1"/>
      <c r="B340" s="1"/>
      <c r="C340" s="10"/>
    </row>
    <row r="341" spans="1:13" s="12" customFormat="1">
      <c r="A341" s="7"/>
      <c r="B341" s="7"/>
      <c r="C341" s="8"/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1:13" s="12" customFormat="1">
      <c r="A342"/>
      <c r="B342"/>
      <c r="C342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1:13" s="8" customFormat="1">
      <c r="A343"/>
      <c r="B343"/>
      <c r="C343"/>
      <c r="D343" s="7"/>
      <c r="E343" s="9"/>
      <c r="F343" s="9"/>
      <c r="G343" s="7"/>
      <c r="H343" s="9"/>
      <c r="I343" s="9"/>
      <c r="J343" s="9"/>
      <c r="K343" s="9"/>
      <c r="L343" s="9"/>
      <c r="M343" s="9"/>
    </row>
    <row r="344" spans="1:13" s="8" customFormat="1">
      <c r="A344" s="12"/>
      <c r="B344" s="12"/>
      <c r="C344" s="12"/>
      <c r="D344" s="7"/>
      <c r="E344" s="9"/>
      <c r="F344" s="9"/>
      <c r="G344" s="7"/>
      <c r="H344" s="9"/>
      <c r="I344" s="9"/>
      <c r="J344" s="9"/>
      <c r="K344" s="9"/>
      <c r="L344" s="9"/>
      <c r="M344" s="9"/>
    </row>
    <row r="345" spans="1:13" s="8" customFormat="1">
      <c r="A345" s="12"/>
      <c r="B345" s="12"/>
      <c r="C345" s="12"/>
      <c r="D345" s="7"/>
      <c r="E345" s="9"/>
      <c r="F345" s="9"/>
      <c r="G345" s="7"/>
      <c r="H345" s="9"/>
      <c r="I345" s="9"/>
      <c r="J345" s="9"/>
      <c r="K345" s="9"/>
      <c r="L345" s="9"/>
      <c r="M345" s="9"/>
    </row>
    <row r="346" spans="1:13" s="12" customFormat="1">
      <c r="A346" s="1"/>
      <c r="B346" s="1"/>
      <c r="C346" s="1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"/>
      <c r="B347" s="1"/>
      <c r="C347" s="1"/>
      <c r="D347" s="1"/>
      <c r="F347" s="2"/>
      <c r="G347" s="1"/>
      <c r="H347" s="2"/>
      <c r="I347" s="2"/>
      <c r="J347" s="2"/>
      <c r="K347" s="2"/>
      <c r="L347" s="2"/>
      <c r="M347" s="2"/>
    </row>
    <row r="348" spans="1:13" s="1" customFormat="1">
      <c r="F348" s="3"/>
      <c r="H348" s="3"/>
      <c r="I348" s="3"/>
      <c r="J348" s="3"/>
      <c r="K348" s="3"/>
      <c r="L348" s="3"/>
      <c r="M348" s="3"/>
    </row>
    <row r="349" spans="1:13">
      <c r="A349" s="1"/>
      <c r="B349" s="1"/>
      <c r="C349" s="1"/>
      <c r="D349" s="1"/>
      <c r="F349" s="2"/>
      <c r="G349" s="1"/>
      <c r="H349" s="2"/>
      <c r="I349" s="2"/>
      <c r="J349" s="2"/>
      <c r="K349" s="2"/>
      <c r="L349" s="2"/>
      <c r="M349" s="2"/>
    </row>
    <row r="350" spans="1:13">
      <c r="A350" s="1"/>
      <c r="B350" s="1"/>
      <c r="C350" s="1"/>
      <c r="D350" s="1"/>
      <c r="F350" s="2"/>
      <c r="G350" s="1"/>
      <c r="H350" s="2"/>
      <c r="I350" s="2"/>
      <c r="J350" s="2"/>
      <c r="K350" s="2"/>
      <c r="L350" s="2"/>
      <c r="M350" s="2"/>
    </row>
    <row r="351" spans="1:13">
      <c r="A351" s="1"/>
      <c r="B351" s="1"/>
      <c r="C351" s="1"/>
      <c r="D351" s="1"/>
      <c r="F351" s="2"/>
      <c r="G351" s="1"/>
      <c r="H351" s="2"/>
      <c r="I351" s="2"/>
      <c r="J351" s="2"/>
      <c r="K351" s="2"/>
      <c r="L351" s="2"/>
      <c r="M351" s="2"/>
    </row>
    <row r="352" spans="1:13">
      <c r="A352" s="1"/>
      <c r="B352" s="1"/>
      <c r="C352" s="1"/>
      <c r="D352" s="1"/>
      <c r="E352" s="10"/>
      <c r="F352" s="2"/>
      <c r="G352" s="1"/>
      <c r="H352" s="2"/>
      <c r="I352" s="2"/>
      <c r="J352" s="2"/>
      <c r="K352" s="2"/>
      <c r="L352" s="2"/>
      <c r="M352" s="2"/>
    </row>
    <row r="353" spans="1:13" s="8" customFormat="1">
      <c r="A353" s="1"/>
      <c r="B353" s="1"/>
      <c r="C353" s="1"/>
      <c r="D353" s="7"/>
      <c r="F353" s="9"/>
      <c r="G353" s="7"/>
      <c r="H353" s="9"/>
      <c r="I353" s="9"/>
      <c r="J353" s="9"/>
      <c r="K353" s="9"/>
      <c r="L353" s="9"/>
      <c r="M353" s="9"/>
    </row>
    <row r="355" spans="1:13">
      <c r="A355" s="12"/>
      <c r="B355" s="12"/>
      <c r="C355" s="12"/>
    </row>
    <row r="356" spans="1:13" s="12" customFormat="1"/>
    <row r="357" spans="1:13" s="12" customFormat="1">
      <c r="G357" s="13"/>
    </row>
    <row r="358" spans="1:13">
      <c r="A358" s="12"/>
      <c r="B358" s="12"/>
      <c r="C358" s="12"/>
    </row>
    <row r="359" spans="1:13">
      <c r="A359" s="12"/>
      <c r="B359" s="12"/>
      <c r="C359" s="12"/>
    </row>
    <row r="360" spans="1:13">
      <c r="A360" s="12"/>
      <c r="B360" s="12"/>
      <c r="C360" s="12"/>
    </row>
    <row r="361" spans="1:13">
      <c r="A361" s="12"/>
      <c r="B361" s="12"/>
      <c r="C361" s="12"/>
    </row>
    <row r="362" spans="1:13">
      <c r="A362" s="12"/>
      <c r="B362" s="12"/>
      <c r="C362" s="12"/>
    </row>
    <row r="363" spans="1:13">
      <c r="A363" s="25"/>
      <c r="B363" s="25"/>
      <c r="C363" s="25"/>
    </row>
    <row r="364" spans="1:13">
      <c r="A364" s="12"/>
      <c r="B364" s="12"/>
      <c r="C364" s="12"/>
    </row>
    <row r="365" spans="1:13">
      <c r="A365" s="12"/>
      <c r="B365" s="12"/>
      <c r="C365" s="12"/>
    </row>
    <row r="366" spans="1:13">
      <c r="A366" s="1"/>
      <c r="B366" s="1"/>
    </row>
    <row r="367" spans="1:13" s="12" customFormat="1">
      <c r="A367" s="1"/>
      <c r="B367" s="1"/>
      <c r="C367"/>
    </row>
    <row r="368" spans="1:13" s="12" customFormat="1">
      <c r="A368" s="1"/>
      <c r="B368" s="1"/>
      <c r="C368"/>
      <c r="G368" s="13"/>
    </row>
    <row r="369" spans="1:7" s="25" customFormat="1">
      <c r="A369" s="1"/>
      <c r="B369" s="1"/>
      <c r="C369"/>
    </row>
    <row r="370" spans="1:7" s="25" customFormat="1">
      <c r="A370" s="1"/>
      <c r="B370" s="1"/>
      <c r="C370"/>
    </row>
    <row r="371" spans="1:7" s="25" customFormat="1">
      <c r="A371" s="1"/>
      <c r="B371" s="1"/>
      <c r="C371"/>
    </row>
    <row r="372" spans="1:7" s="25" customFormat="1">
      <c r="A372" s="1"/>
      <c r="B372" s="1"/>
      <c r="C372"/>
    </row>
    <row r="373" spans="1:7" s="25" customFormat="1">
      <c r="A373" s="1"/>
      <c r="B373" s="1"/>
      <c r="C373"/>
    </row>
    <row r="374" spans="1:7" s="25" customFormat="1">
      <c r="A374"/>
      <c r="B374"/>
      <c r="C374"/>
    </row>
    <row r="375" spans="1:7" s="25" customFormat="1">
      <c r="A375"/>
      <c r="B375"/>
      <c r="C375"/>
    </row>
    <row r="376" spans="1:7" s="12" customFormat="1">
      <c r="A376"/>
      <c r="B376"/>
      <c r="C376"/>
    </row>
    <row r="377" spans="1:7" s="12" customFormat="1">
      <c r="A377"/>
      <c r="B377"/>
      <c r="C377"/>
      <c r="G37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M257"/>
  <sheetViews>
    <sheetView topLeftCell="A74" zoomScale="150" zoomScaleNormal="150" zoomScalePageLayoutView="150" workbookViewId="0">
      <selection activeCell="B108" sqref="B108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3" customFormat="1">
      <c r="A1" s="123" t="s">
        <v>483</v>
      </c>
      <c r="B1" s="123" t="s">
        <v>219</v>
      </c>
    </row>
    <row r="2" spans="1:13" s="5" customFormat="1">
      <c r="B2" s="5" t="s">
        <v>301</v>
      </c>
      <c r="C2" s="5" t="s">
        <v>293</v>
      </c>
      <c r="D2" s="5" t="s">
        <v>296</v>
      </c>
    </row>
    <row r="3" spans="1:13">
      <c r="A3" s="1" t="s">
        <v>455</v>
      </c>
      <c r="B3" s="26">
        <v>5</v>
      </c>
      <c r="C3" s="26">
        <v>5</v>
      </c>
      <c r="D3" s="26">
        <v>10</v>
      </c>
      <c r="H3" s="2"/>
      <c r="I3" s="2"/>
      <c r="J3" s="2"/>
      <c r="K3" s="2"/>
      <c r="L3" s="2"/>
      <c r="M3" s="2"/>
    </row>
    <row r="4" spans="1:13">
      <c r="A4" s="1" t="s">
        <v>474</v>
      </c>
      <c r="B4" s="26">
        <v>38900</v>
      </c>
      <c r="C4" s="26">
        <v>41198</v>
      </c>
      <c r="D4" s="26">
        <v>98696</v>
      </c>
      <c r="H4" s="2"/>
      <c r="I4" s="2"/>
      <c r="J4" s="2"/>
      <c r="K4" s="2"/>
      <c r="L4" s="2"/>
      <c r="M4" s="2"/>
    </row>
    <row r="5" spans="1:13">
      <c r="A5" s="1" t="s">
        <v>475</v>
      </c>
      <c r="B5" s="1">
        <v>79340</v>
      </c>
      <c r="C5" s="1">
        <v>33302</v>
      </c>
      <c r="D5" s="1">
        <v>96427</v>
      </c>
      <c r="H5" s="2"/>
      <c r="I5" s="2"/>
      <c r="J5" s="2"/>
      <c r="K5" s="2"/>
      <c r="L5" s="2"/>
      <c r="M5" s="2"/>
    </row>
    <row r="6" spans="1:13">
      <c r="A6" s="1" t="s">
        <v>691</v>
      </c>
      <c r="B6" s="81">
        <v>1</v>
      </c>
      <c r="C6" s="81">
        <v>0.5</v>
      </c>
      <c r="D6" s="81">
        <v>1</v>
      </c>
      <c r="H6" s="2"/>
      <c r="I6" s="2"/>
      <c r="J6" s="2"/>
      <c r="K6" s="2"/>
      <c r="L6" s="2"/>
      <c r="M6" s="2"/>
    </row>
    <row r="7" spans="1:13">
      <c r="A7" s="1" t="s">
        <v>516</v>
      </c>
      <c r="B7" s="1">
        <v>1088</v>
      </c>
      <c r="C7" s="1">
        <v>2390</v>
      </c>
      <c r="D7" s="1">
        <v>6389</v>
      </c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456</v>
      </c>
      <c r="B9" s="1">
        <v>0.61657557849300004</v>
      </c>
      <c r="C9" s="1">
        <v>0.39468845406399999</v>
      </c>
      <c r="D9" s="1">
        <v>0.38550125733399998</v>
      </c>
      <c r="H9" s="2"/>
      <c r="I9" s="2"/>
      <c r="J9" s="2"/>
      <c r="K9" s="2"/>
      <c r="L9" s="2"/>
      <c r="M9" s="2"/>
    </row>
    <row r="10" spans="1:13">
      <c r="A10" s="1" t="s">
        <v>457</v>
      </c>
      <c r="B10" s="1">
        <v>0.63581607013300001</v>
      </c>
      <c r="C10" s="1">
        <v>0.66389885050999997</v>
      </c>
      <c r="D10" s="1">
        <v>0.60993772072499997</v>
      </c>
      <c r="H10" s="2"/>
      <c r="I10" s="2"/>
      <c r="J10" s="2"/>
      <c r="K10" s="2"/>
      <c r="L10" s="2"/>
      <c r="M10" s="2"/>
    </row>
    <row r="11" spans="1:13">
      <c r="A11" s="1" t="s">
        <v>458</v>
      </c>
      <c r="B11" s="1">
        <v>0.59846536029999997</v>
      </c>
      <c r="C11" s="1">
        <v>0.28081729102699998</v>
      </c>
      <c r="D11" s="1">
        <v>0.28180612812700001</v>
      </c>
      <c r="H11" s="2"/>
      <c r="I11" s="2"/>
      <c r="J11" s="2"/>
      <c r="K11" s="2"/>
      <c r="L11" s="2"/>
      <c r="M11" s="2"/>
    </row>
    <row r="12" spans="1:13">
      <c r="A12" s="1" t="s">
        <v>459</v>
      </c>
      <c r="B12" s="1">
        <v>1</v>
      </c>
      <c r="C12" s="1">
        <v>1</v>
      </c>
      <c r="D12" s="1">
        <v>1</v>
      </c>
      <c r="H12" s="2"/>
      <c r="I12" s="2"/>
      <c r="J12" s="2"/>
      <c r="K12" s="2"/>
      <c r="L12" s="2"/>
      <c r="M12" s="2"/>
    </row>
    <row r="13" spans="1:13">
      <c r="A13" s="1" t="s">
        <v>467</v>
      </c>
      <c r="B13" s="1">
        <v>0.61833265500099999</v>
      </c>
      <c r="C13" s="1">
        <v>0.40353602600299998</v>
      </c>
      <c r="D13" s="1">
        <v>0.391169746047</v>
      </c>
      <c r="H13" s="2"/>
      <c r="I13" s="2"/>
      <c r="J13" s="2"/>
      <c r="K13" s="2"/>
      <c r="L13" s="2"/>
      <c r="M13" s="2"/>
    </row>
    <row r="14" spans="1:13">
      <c r="A14" s="1" t="s">
        <v>468</v>
      </c>
      <c r="B14" s="1">
        <v>0.63581607013300001</v>
      </c>
      <c r="C14" s="1">
        <v>0.66369949186800004</v>
      </c>
      <c r="D14" s="1">
        <v>0.60993772072499997</v>
      </c>
      <c r="H14" s="2"/>
      <c r="I14" s="2"/>
      <c r="J14" s="2"/>
      <c r="K14" s="2"/>
      <c r="L14" s="2"/>
      <c r="M14" s="2"/>
    </row>
    <row r="15" spans="1:13">
      <c r="A15" s="1" t="s">
        <v>469</v>
      </c>
      <c r="B15" s="1">
        <v>0.60178501224100001</v>
      </c>
      <c r="C15" s="1">
        <v>0.28989868374599997</v>
      </c>
      <c r="D15" s="1">
        <v>0.28790580859300002</v>
      </c>
      <c r="H15" s="2"/>
      <c r="I15" s="2"/>
      <c r="J15" s="2"/>
      <c r="K15" s="2"/>
      <c r="L15" s="2"/>
      <c r="M15" s="2"/>
    </row>
    <row r="16" spans="1:13">
      <c r="A16" s="1" t="s">
        <v>470</v>
      </c>
      <c r="B16" s="1">
        <v>1</v>
      </c>
      <c r="C16" s="1">
        <v>1</v>
      </c>
      <c r="D16" s="1">
        <v>1</v>
      </c>
      <c r="H16" s="2"/>
      <c r="I16" s="2"/>
      <c r="J16" s="2"/>
      <c r="K16" s="2"/>
      <c r="L16" s="2"/>
      <c r="M16" s="2"/>
    </row>
    <row r="17" spans="1:13">
      <c r="A17" s="1" t="s">
        <v>460</v>
      </c>
      <c r="B17" s="1">
        <f>112170.96066/(60*60)</f>
        <v>31.158600183333334</v>
      </c>
      <c r="C17" s="1">
        <f>111810.038903/(60*60)</f>
        <v>31.05834413972222</v>
      </c>
      <c r="D17" s="1">
        <f>1098157.12019/(60*60)</f>
        <v>305.0436444972222</v>
      </c>
      <c r="H17" s="2"/>
      <c r="I17" s="2"/>
      <c r="J17" s="2"/>
      <c r="K17" s="2"/>
      <c r="L17" s="2"/>
      <c r="M17" s="2"/>
    </row>
    <row r="18" spans="1:13">
      <c r="A18" s="1"/>
      <c r="B18" s="1"/>
      <c r="C18" s="1"/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 s="123" customFormat="1">
      <c r="A19" s="123" t="s">
        <v>497</v>
      </c>
      <c r="B19" s="123" t="s">
        <v>498</v>
      </c>
    </row>
    <row r="20" spans="1:13" s="5" customFormat="1">
      <c r="B20" s="5" t="s">
        <v>301</v>
      </c>
      <c r="C20" s="5" t="s">
        <v>293</v>
      </c>
      <c r="D20" s="5" t="s">
        <v>296</v>
      </c>
    </row>
    <row r="21" spans="1:13">
      <c r="A21" s="1" t="s">
        <v>455</v>
      </c>
      <c r="B21" s="2">
        <v>5</v>
      </c>
      <c r="C21" s="2">
        <v>5</v>
      </c>
      <c r="D21" s="1">
        <v>5</v>
      </c>
      <c r="E21" s="2"/>
      <c r="F21" s="2"/>
      <c r="G21" s="1"/>
      <c r="H21" s="2"/>
      <c r="I21" s="2"/>
      <c r="J21" s="2"/>
      <c r="K21" s="1"/>
      <c r="L21" s="2"/>
      <c r="M21" s="2"/>
    </row>
    <row r="22" spans="1:13">
      <c r="A22" s="1" t="s">
        <v>474</v>
      </c>
      <c r="B22" s="2">
        <v>77800</v>
      </c>
      <c r="C22" s="2">
        <v>82397</v>
      </c>
      <c r="D22" s="86">
        <v>197393</v>
      </c>
      <c r="E22" s="2"/>
      <c r="F22" s="11"/>
      <c r="G22" s="81"/>
      <c r="H22" s="11"/>
      <c r="I22" s="2"/>
      <c r="J22" s="2"/>
      <c r="K22" s="1"/>
      <c r="L22" s="2"/>
      <c r="M22" s="2"/>
    </row>
    <row r="23" spans="1:13">
      <c r="A23" s="1" t="s">
        <v>475</v>
      </c>
      <c r="B23" s="2">
        <v>10705</v>
      </c>
      <c r="C23" s="2">
        <v>9722</v>
      </c>
      <c r="D23" s="86">
        <v>10676</v>
      </c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519</v>
      </c>
      <c r="B24" s="2">
        <v>471</v>
      </c>
      <c r="C24" s="2">
        <v>697</v>
      </c>
      <c r="D24" s="86">
        <v>1971</v>
      </c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/>
      <c r="B25" s="1"/>
      <c r="D25" s="1"/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456</v>
      </c>
      <c r="B26" s="2">
        <v>0.57488679426699996</v>
      </c>
      <c r="C26" s="2">
        <v>0.37237080218800001</v>
      </c>
      <c r="D26" s="1">
        <v>0.36720120973699999</v>
      </c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457</v>
      </c>
      <c r="B27" s="2">
        <v>0.67105559782000002</v>
      </c>
      <c r="C27" s="2">
        <v>0.52622236533900002</v>
      </c>
      <c r="D27" s="1">
        <v>0.49130992402099999</v>
      </c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458</v>
      </c>
      <c r="B28" s="2">
        <v>0.50293574560599996</v>
      </c>
      <c r="C28" s="2">
        <v>0.288130210705</v>
      </c>
      <c r="D28" s="1">
        <v>0.29314939006899998</v>
      </c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459</v>
      </c>
      <c r="B29" s="2">
        <v>1</v>
      </c>
      <c r="C29" s="2">
        <v>1</v>
      </c>
      <c r="D29" s="1">
        <v>1</v>
      </c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467</v>
      </c>
      <c r="B30" s="2">
        <v>0.58138831146600001</v>
      </c>
      <c r="C30" s="2">
        <v>0.40527722494099999</v>
      </c>
      <c r="D30" s="1">
        <v>0.38467280000699999</v>
      </c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468</v>
      </c>
      <c r="B31" s="2">
        <v>0.67080040082000003</v>
      </c>
      <c r="C31" s="2">
        <v>0.52597556839899995</v>
      </c>
      <c r="D31" s="1">
        <v>0.48893110152000002</v>
      </c>
      <c r="E31" s="2"/>
      <c r="F31" s="2"/>
      <c r="G31" s="1"/>
      <c r="H31" s="2"/>
      <c r="I31" s="2"/>
      <c r="J31" s="2"/>
      <c r="K31" s="1"/>
      <c r="L31" s="2"/>
      <c r="M31" s="2"/>
    </row>
    <row r="32" spans="1:13">
      <c r="A32" s="1" t="s">
        <v>469</v>
      </c>
      <c r="B32" s="2">
        <v>0.51311830687799997</v>
      </c>
      <c r="C32" s="2">
        <v>0.32963432549100002</v>
      </c>
      <c r="D32" s="1">
        <v>0.31706314184000001</v>
      </c>
      <c r="E32" s="2"/>
      <c r="F32" s="2"/>
      <c r="G32" s="1"/>
      <c r="H32" s="2"/>
      <c r="I32" s="2"/>
      <c r="J32" s="2"/>
      <c r="K32" s="1"/>
      <c r="L32" s="2"/>
      <c r="M32" s="2"/>
    </row>
    <row r="33" spans="1:13">
      <c r="A33" s="1" t="s">
        <v>470</v>
      </c>
      <c r="B33" s="2">
        <v>1</v>
      </c>
      <c r="C33" s="2">
        <v>1</v>
      </c>
      <c r="D33" s="1">
        <v>1</v>
      </c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 t="s">
        <v>460</v>
      </c>
      <c r="B34" s="2">
        <f>15589.93981/(60*60)</f>
        <v>4.3305388361111108</v>
      </c>
      <c r="C34" s="2">
        <f>22973.323159/(60*60)</f>
        <v>6.3814786552777774</v>
      </c>
      <c r="D34" s="3">
        <f>64472.896405/(60*60)</f>
        <v>17.909137890277776</v>
      </c>
      <c r="E34" s="2"/>
      <c r="F34" s="2"/>
      <c r="G34" s="3"/>
      <c r="H34" s="2"/>
      <c r="I34" s="2"/>
      <c r="J34" s="2"/>
      <c r="K34" s="2"/>
      <c r="L34" s="2"/>
      <c r="M34" s="2"/>
    </row>
    <row r="35" spans="1:13">
      <c r="A35" s="1"/>
      <c r="B35" s="1"/>
      <c r="D35" s="3"/>
      <c r="E35" s="2"/>
      <c r="F35" s="2"/>
      <c r="G35" s="3"/>
      <c r="H35" s="2"/>
      <c r="I35" s="2"/>
      <c r="J35" s="2"/>
      <c r="K35" s="2"/>
      <c r="L35" s="2"/>
      <c r="M35" s="2"/>
    </row>
    <row r="36" spans="1:13">
      <c r="A36" s="1"/>
      <c r="B36" s="1"/>
      <c r="D36" s="3"/>
      <c r="E36" s="2"/>
      <c r="F36" s="2"/>
      <c r="G36" s="3"/>
      <c r="H36" s="2"/>
      <c r="I36" s="2"/>
      <c r="J36" s="2"/>
      <c r="K36" s="2"/>
      <c r="L36" s="2"/>
      <c r="M36" s="2"/>
    </row>
    <row r="37" spans="1:13" s="123" customFormat="1">
      <c r="A37" s="123" t="s">
        <v>509</v>
      </c>
      <c r="B37" s="123" t="s">
        <v>510</v>
      </c>
    </row>
    <row r="38" spans="1:13" s="5" customFormat="1">
      <c r="B38" s="5" t="s">
        <v>301</v>
      </c>
      <c r="C38" s="5" t="s">
        <v>293</v>
      </c>
      <c r="D38" s="5" t="s">
        <v>296</v>
      </c>
    </row>
    <row r="39" spans="1:13">
      <c r="A39" s="1" t="s">
        <v>455</v>
      </c>
      <c r="B39" s="1">
        <v>5</v>
      </c>
      <c r="C39">
        <v>5</v>
      </c>
      <c r="D39" s="3">
        <v>5</v>
      </c>
      <c r="E39" s="2"/>
      <c r="F39" s="2"/>
      <c r="G39" s="3"/>
      <c r="H39" s="2"/>
      <c r="I39" s="2"/>
      <c r="J39" s="2"/>
      <c r="K39" s="2"/>
      <c r="L39" s="2"/>
      <c r="M39" s="2"/>
    </row>
    <row r="40" spans="1:13">
      <c r="A40" s="1" t="s">
        <v>522</v>
      </c>
      <c r="B40" s="81">
        <v>1</v>
      </c>
      <c r="C40" s="81">
        <v>1</v>
      </c>
      <c r="D40" s="109">
        <v>1</v>
      </c>
      <c r="E40" s="2"/>
      <c r="F40" s="11"/>
      <c r="G40" s="109"/>
      <c r="H40" s="11"/>
      <c r="I40" s="2"/>
      <c r="J40" s="2"/>
      <c r="K40" s="2"/>
      <c r="L40" s="2"/>
      <c r="M40" s="2"/>
    </row>
    <row r="41" spans="1:13">
      <c r="A41" s="1" t="s">
        <v>523</v>
      </c>
      <c r="B41" s="81">
        <v>1</v>
      </c>
      <c r="C41" s="81">
        <v>1</v>
      </c>
      <c r="D41" s="109">
        <v>1</v>
      </c>
      <c r="E41" s="2"/>
      <c r="F41" s="11"/>
      <c r="G41" s="109"/>
      <c r="H41" s="11"/>
      <c r="I41" s="2"/>
      <c r="J41" s="2"/>
      <c r="K41" s="2"/>
      <c r="L41" s="2"/>
      <c r="M41" s="2"/>
    </row>
    <row r="42" spans="1:13">
      <c r="A42" s="1" t="s">
        <v>474</v>
      </c>
      <c r="B42" s="1">
        <v>77800</v>
      </c>
      <c r="C42">
        <v>82397</v>
      </c>
      <c r="D42" s="3">
        <v>197393</v>
      </c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 t="s">
        <v>475</v>
      </c>
      <c r="B43" s="1">
        <v>4306</v>
      </c>
      <c r="C43">
        <v>4037</v>
      </c>
      <c r="D43" s="3">
        <v>4882</v>
      </c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516</v>
      </c>
      <c r="B44" s="1">
        <v>471</v>
      </c>
      <c r="C44">
        <v>697</v>
      </c>
      <c r="D44" s="3">
        <v>1971</v>
      </c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/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456</v>
      </c>
      <c r="B46" s="1">
        <v>0.66345929052700003</v>
      </c>
      <c r="C46">
        <v>0.47007581202799997</v>
      </c>
      <c r="D46" s="3">
        <v>0.442025281682</v>
      </c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457</v>
      </c>
      <c r="B47" s="1">
        <v>0.798027579215</v>
      </c>
      <c r="C47">
        <v>0.55580484233000005</v>
      </c>
      <c r="D47" s="3">
        <v>0.558872174798</v>
      </c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458</v>
      </c>
      <c r="B48" s="1">
        <v>0.56772588186200001</v>
      </c>
      <c r="C48">
        <v>0.40725895191700001</v>
      </c>
      <c r="D48" s="3">
        <v>0.36558925479499998</v>
      </c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459</v>
      </c>
      <c r="B49" s="1">
        <v>5</v>
      </c>
      <c r="C49">
        <v>1</v>
      </c>
      <c r="D49" s="3">
        <v>1</v>
      </c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467</v>
      </c>
      <c r="B50" s="1">
        <v>0.680238748911</v>
      </c>
      <c r="C50">
        <v>0.52090870074100004</v>
      </c>
      <c r="D50" s="3">
        <v>0.46757849873200003</v>
      </c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468</v>
      </c>
      <c r="B51" s="1">
        <v>0.80731308914199995</v>
      </c>
      <c r="C51">
        <v>0.55457644911799997</v>
      </c>
      <c r="D51" s="3">
        <v>0.55487106593299995</v>
      </c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469</v>
      </c>
      <c r="B52" s="1">
        <v>0.587727989989</v>
      </c>
      <c r="C52">
        <v>0.49109485278699999</v>
      </c>
      <c r="D52" s="3">
        <v>0.40401817638400001</v>
      </c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 t="s">
        <v>470</v>
      </c>
      <c r="B53" s="1">
        <v>6</v>
      </c>
      <c r="C53">
        <v>1</v>
      </c>
      <c r="D53" s="3">
        <v>1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>
      <c r="A55" s="1" t="s">
        <v>460</v>
      </c>
      <c r="B55" s="1">
        <f>7497.48316097/(60*60)</f>
        <v>2.0826342113805558</v>
      </c>
      <c r="C55">
        <f>10035.3399911/(60*60)</f>
        <v>2.7875944419722223</v>
      </c>
      <c r="D55" s="3">
        <f>38812.9515581/(60*60)</f>
        <v>10.781375432805556</v>
      </c>
      <c r="E55" s="2"/>
      <c r="F55" s="2"/>
      <c r="G55" s="3"/>
      <c r="H55" s="2"/>
      <c r="I55" s="2"/>
      <c r="J55" s="2"/>
      <c r="K55" s="2"/>
      <c r="L55" s="2"/>
      <c r="M55" s="2"/>
    </row>
    <row r="56" spans="1:13">
      <c r="A56" s="1"/>
      <c r="B56" s="1"/>
      <c r="D56" s="3"/>
      <c r="E56" s="2"/>
      <c r="F56" s="2"/>
      <c r="G56" s="3"/>
      <c r="H56" s="2"/>
      <c r="I56" s="2"/>
      <c r="J56" s="2"/>
      <c r="K56" s="2"/>
      <c r="L56" s="2"/>
      <c r="M56" s="2"/>
    </row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 s="123" customFormat="1">
      <c r="A58" s="123" t="s">
        <v>482</v>
      </c>
      <c r="C58" s="123" t="s">
        <v>219</v>
      </c>
    </row>
    <row r="59" spans="1:13" s="5" customFormat="1">
      <c r="B59" s="5" t="s">
        <v>301</v>
      </c>
      <c r="C59" s="5" t="s">
        <v>293</v>
      </c>
      <c r="D59" s="5" t="s">
        <v>296</v>
      </c>
    </row>
    <row r="60" spans="1:13">
      <c r="A60" s="1" t="s">
        <v>455</v>
      </c>
      <c r="B60" s="2">
        <v>5</v>
      </c>
      <c r="C60" s="3">
        <v>5</v>
      </c>
      <c r="D60" s="26">
        <v>10</v>
      </c>
      <c r="E60" s="2"/>
      <c r="F60" s="2"/>
      <c r="G60" s="3"/>
      <c r="H60" s="2"/>
      <c r="I60" s="2"/>
      <c r="J60" s="2"/>
      <c r="K60" s="2"/>
      <c r="L60" s="2"/>
      <c r="M60" s="2"/>
    </row>
    <row r="61" spans="1:13" s="1" customFormat="1">
      <c r="A61" s="1" t="s">
        <v>464</v>
      </c>
      <c r="B61" s="109">
        <v>1</v>
      </c>
      <c r="C61" s="117">
        <v>1</v>
      </c>
      <c r="D61" s="82">
        <v>1</v>
      </c>
      <c r="E61" s="3"/>
      <c r="F61" s="109"/>
      <c r="G61" s="117"/>
      <c r="H61" s="3"/>
      <c r="I61" s="3"/>
      <c r="J61" s="3"/>
      <c r="K61" s="3"/>
      <c r="L61" s="3"/>
      <c r="M61" s="3"/>
    </row>
    <row r="62" spans="1:13" s="1" customFormat="1">
      <c r="A62" s="1" t="s">
        <v>465</v>
      </c>
      <c r="B62" s="109">
        <v>1</v>
      </c>
      <c r="C62" s="117">
        <v>0.5</v>
      </c>
      <c r="D62" s="82">
        <v>0.5</v>
      </c>
      <c r="E62" s="3"/>
      <c r="F62" s="109"/>
      <c r="G62" s="117"/>
      <c r="H62" s="3"/>
      <c r="I62" s="3"/>
      <c r="J62" s="3"/>
      <c r="K62" s="3"/>
      <c r="L62" s="3"/>
      <c r="M62" s="3"/>
    </row>
    <row r="63" spans="1:13" s="1" customFormat="1">
      <c r="A63" s="1" t="s">
        <v>474</v>
      </c>
      <c r="B63" s="116">
        <v>15065</v>
      </c>
      <c r="C63" s="118">
        <v>34841</v>
      </c>
      <c r="D63" s="85">
        <v>49381</v>
      </c>
      <c r="E63" s="3"/>
      <c r="F63" s="116"/>
      <c r="G63" s="118"/>
      <c r="H63" s="3"/>
      <c r="I63" s="3"/>
      <c r="J63" s="3"/>
      <c r="K63" s="3"/>
      <c r="L63" s="3"/>
      <c r="M63" s="3"/>
    </row>
    <row r="64" spans="1:13" s="1" customFormat="1">
      <c r="A64" s="1" t="s">
        <v>475</v>
      </c>
      <c r="B64" s="116">
        <v>79340</v>
      </c>
      <c r="C64" s="118">
        <v>33302</v>
      </c>
      <c r="D64" s="85">
        <v>48213</v>
      </c>
      <c r="E64" s="3"/>
      <c r="F64" s="116"/>
      <c r="G64" s="118"/>
      <c r="H64" s="3"/>
      <c r="I64" s="3"/>
      <c r="J64" s="3"/>
      <c r="K64" s="3"/>
      <c r="L64" s="3"/>
      <c r="M64" s="3"/>
    </row>
    <row r="65" spans="1:13" s="1" customFormat="1">
      <c r="A65" s="1" t="s">
        <v>516</v>
      </c>
      <c r="B65" s="116">
        <v>2672</v>
      </c>
      <c r="C65" s="118">
        <v>5100</v>
      </c>
      <c r="D65" s="85">
        <v>5930</v>
      </c>
      <c r="E65" s="3"/>
      <c r="F65" s="116"/>
      <c r="G65" s="118"/>
      <c r="H65" s="3"/>
      <c r="I65" s="3"/>
      <c r="J65" s="3"/>
      <c r="K65" s="3"/>
      <c r="L65" s="3"/>
      <c r="M65" s="3"/>
    </row>
    <row r="66" spans="1:13">
      <c r="A66" s="1"/>
      <c r="B66" s="26"/>
      <c r="C66" s="26"/>
      <c r="D66" s="2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29</v>
      </c>
      <c r="B67" s="2">
        <v>0.56897459465300004</v>
      </c>
      <c r="C67" s="3">
        <v>0.40808295367615</v>
      </c>
      <c r="D67" s="3">
        <v>0.330716896634</v>
      </c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461</v>
      </c>
      <c r="B68" s="2">
        <v>0.53891601506599995</v>
      </c>
      <c r="C68" s="3">
        <v>0.53316151158404401</v>
      </c>
      <c r="D68" s="3">
        <v>0.59207825100900002</v>
      </c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462</v>
      </c>
      <c r="B69" s="2">
        <v>0.60258433864799998</v>
      </c>
      <c r="C69" s="3">
        <v>0.33053916727006899</v>
      </c>
      <c r="D69" s="3">
        <v>0.22943660043700001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463</v>
      </c>
      <c r="B70" s="2">
        <v>1</v>
      </c>
      <c r="C70" s="3">
        <v>1</v>
      </c>
      <c r="D70" s="3">
        <v>1</v>
      </c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 t="s">
        <v>532</v>
      </c>
      <c r="B71" s="2">
        <v>0.570275193455</v>
      </c>
      <c r="C71" s="3">
        <v>0.41999117710504502</v>
      </c>
      <c r="D71" s="3">
        <v>0.342869941801</v>
      </c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 t="s">
        <v>533</v>
      </c>
      <c r="B72" s="2">
        <v>0.53891601506599995</v>
      </c>
      <c r="C72" s="3">
        <v>0.531048706484475</v>
      </c>
      <c r="D72" s="3">
        <v>0.59207825100900002</v>
      </c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 t="s">
        <v>534</v>
      </c>
      <c r="B73" s="2">
        <v>0.60550939823899996</v>
      </c>
      <c r="C73" s="3">
        <v>0.34735026523523499</v>
      </c>
      <c r="D73" s="3">
        <v>0.24130402774099999</v>
      </c>
      <c r="E73" s="2"/>
      <c r="F73" s="2"/>
      <c r="G73" s="3"/>
      <c r="H73" s="2"/>
      <c r="I73" s="2"/>
      <c r="J73" s="2"/>
      <c r="K73" s="2"/>
      <c r="L73" s="2"/>
      <c r="M73" s="2"/>
    </row>
    <row r="74" spans="1:13">
      <c r="A74" s="1" t="s">
        <v>535</v>
      </c>
      <c r="B74" s="2">
        <v>1</v>
      </c>
      <c r="C74" s="3">
        <v>1</v>
      </c>
      <c r="D74" s="3">
        <v>1</v>
      </c>
      <c r="E74" s="2"/>
      <c r="F74" s="2"/>
      <c r="G74" s="3"/>
      <c r="H74" s="2"/>
      <c r="I74" s="2"/>
      <c r="J74" s="2"/>
      <c r="K74" s="2"/>
      <c r="L74" s="2"/>
      <c r="M74" s="2"/>
    </row>
    <row r="75" spans="1:13" s="1" customFormat="1">
      <c r="A75" s="1" t="s">
        <v>460</v>
      </c>
      <c r="B75" s="3">
        <f>169329.90017/(60*60)</f>
        <v>47.03608338055556</v>
      </c>
      <c r="C75" s="6">
        <f>156533.92584/(60*60)</f>
        <v>43.48164606666667</v>
      </c>
      <c r="D75" s="3">
        <f>791578.355837/(60*60)</f>
        <v>219.88287662138887</v>
      </c>
      <c r="E75" s="3"/>
      <c r="F75" s="3"/>
      <c r="G75" s="6"/>
      <c r="H75" s="3"/>
      <c r="I75" s="3"/>
      <c r="J75" s="3"/>
      <c r="K75" s="3"/>
      <c r="L75" s="3"/>
      <c r="M75" s="3"/>
    </row>
    <row r="76" spans="1:13" s="1" customFormat="1">
      <c r="D76" s="3"/>
      <c r="E76" s="3"/>
      <c r="F76" s="3"/>
      <c r="G76" s="6"/>
      <c r="H76" s="3"/>
      <c r="I76" s="3"/>
      <c r="J76" s="3"/>
      <c r="K76" s="3"/>
      <c r="L76" s="3"/>
      <c r="M76" s="3"/>
    </row>
    <row r="77" spans="1:13" s="1" customFormat="1">
      <c r="D77" s="3"/>
      <c r="E77" s="3"/>
      <c r="F77" s="3"/>
      <c r="G77" s="6"/>
      <c r="H77" s="3"/>
      <c r="I77" s="3"/>
      <c r="J77" s="3"/>
      <c r="K77" s="3"/>
      <c r="L77" s="3"/>
      <c r="M77" s="3"/>
    </row>
    <row r="78" spans="1:13">
      <c r="A78" s="1"/>
      <c r="B78" s="1"/>
      <c r="D78" s="3"/>
      <c r="E78" s="2"/>
      <c r="F78" s="2"/>
      <c r="G78" s="3"/>
      <c r="H78" s="2"/>
      <c r="I78" s="2"/>
      <c r="J78" s="2"/>
      <c r="K78" s="2"/>
      <c r="L78" s="2"/>
      <c r="M78" s="2"/>
    </row>
    <row r="79" spans="1:13" s="123" customFormat="1">
      <c r="A79" s="123" t="s">
        <v>557</v>
      </c>
      <c r="C79" s="123" t="s">
        <v>219</v>
      </c>
    </row>
    <row r="80" spans="1:13" s="5" customFormat="1">
      <c r="B80" s="5" t="s">
        <v>301</v>
      </c>
      <c r="C80" s="5" t="s">
        <v>293</v>
      </c>
      <c r="D80" s="5" t="s">
        <v>296</v>
      </c>
    </row>
    <row r="81" spans="1:13">
      <c r="A81" s="1" t="s">
        <v>455</v>
      </c>
      <c r="B81" s="2">
        <v>10</v>
      </c>
      <c r="C81" s="3">
        <v>10</v>
      </c>
      <c r="D81" s="26">
        <v>25</v>
      </c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 t="s">
        <v>464</v>
      </c>
      <c r="B82" s="11">
        <v>0.5</v>
      </c>
      <c r="C82" s="109">
        <v>1</v>
      </c>
      <c r="D82" s="82">
        <v>0.5</v>
      </c>
      <c r="E82" s="2"/>
      <c r="F82" s="11"/>
      <c r="G82" s="109"/>
      <c r="H82" s="2"/>
      <c r="I82" s="2"/>
      <c r="J82" s="2"/>
      <c r="K82" s="2"/>
      <c r="L82" s="2"/>
      <c r="M82" s="2"/>
    </row>
    <row r="83" spans="1:13">
      <c r="A83" s="1" t="s">
        <v>465</v>
      </c>
      <c r="B83" s="11">
        <v>1</v>
      </c>
      <c r="C83" s="109">
        <v>0.33</v>
      </c>
      <c r="D83" s="82">
        <v>0.2</v>
      </c>
      <c r="E83" s="2"/>
      <c r="F83" s="11"/>
      <c r="G83" s="109"/>
      <c r="H83" s="2"/>
      <c r="I83" s="2"/>
      <c r="J83" s="2"/>
      <c r="K83" s="2"/>
      <c r="L83" s="2"/>
      <c r="M83" s="2"/>
    </row>
    <row r="84" spans="1:13">
      <c r="A84" s="1" t="s">
        <v>474</v>
      </c>
      <c r="B84" s="2">
        <v>241148</v>
      </c>
      <c r="C84" s="116">
        <v>352665</v>
      </c>
      <c r="D84" s="80">
        <v>526529</v>
      </c>
      <c r="E84" s="2"/>
      <c r="F84" s="2"/>
      <c r="G84" s="116"/>
      <c r="H84" s="2"/>
      <c r="I84" s="2"/>
      <c r="J84" s="2"/>
      <c r="K84" s="2"/>
      <c r="L84" s="2"/>
      <c r="M84" s="2"/>
    </row>
    <row r="85" spans="1:13">
      <c r="A85" s="1" t="s">
        <v>475</v>
      </c>
      <c r="B85" s="2">
        <v>79340</v>
      </c>
      <c r="C85" s="116">
        <v>22201</v>
      </c>
      <c r="D85" s="80">
        <v>19285</v>
      </c>
      <c r="E85" s="2"/>
      <c r="F85" s="2"/>
      <c r="G85" s="116"/>
      <c r="H85" s="2"/>
      <c r="I85" s="2"/>
      <c r="J85" s="2"/>
      <c r="K85" s="2"/>
      <c r="L85" s="2"/>
      <c r="M85" s="2"/>
    </row>
    <row r="86" spans="1:13">
      <c r="A86" s="1" t="s">
        <v>516</v>
      </c>
      <c r="B86" s="2">
        <v>1597</v>
      </c>
      <c r="C86" s="3">
        <v>4192</v>
      </c>
      <c r="D86" s="3">
        <v>8510</v>
      </c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s="1" customFormat="1">
      <c r="A88" s="1" t="s">
        <v>29</v>
      </c>
      <c r="B88" s="3">
        <v>0.62249456886700005</v>
      </c>
      <c r="C88" s="118">
        <v>0.42612393834500001</v>
      </c>
      <c r="D88" s="3">
        <v>0.39898133916</v>
      </c>
      <c r="E88" s="3"/>
      <c r="F88" s="3"/>
      <c r="G88" s="118"/>
      <c r="H88" s="3"/>
      <c r="I88" s="3"/>
      <c r="J88" s="3"/>
      <c r="K88" s="3"/>
      <c r="L88" s="3"/>
      <c r="M88" s="3"/>
    </row>
    <row r="89" spans="1:13">
      <c r="A89" s="1" t="s">
        <v>461</v>
      </c>
      <c r="B89" s="2">
        <v>0.66630167020300002</v>
      </c>
      <c r="C89" s="3">
        <v>0.54918318718299997</v>
      </c>
      <c r="D89" s="3">
        <v>0.401828123398</v>
      </c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462</v>
      </c>
      <c r="B90" s="2">
        <v>0.58409244830200002</v>
      </c>
      <c r="C90" s="3">
        <v>0.34811861027399998</v>
      </c>
      <c r="D90" s="3">
        <v>0.39617460771599999</v>
      </c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463</v>
      </c>
      <c r="B91" s="2">
        <v>8</v>
      </c>
      <c r="C91" s="3">
        <v>1</v>
      </c>
      <c r="D91" s="3">
        <v>1</v>
      </c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 t="s">
        <v>479</v>
      </c>
      <c r="B92" s="2">
        <v>0.62316689881700005</v>
      </c>
      <c r="C92" s="3">
        <v>0.4290249605</v>
      </c>
      <c r="D92" s="3">
        <v>0.40131075288200002</v>
      </c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478</v>
      </c>
      <c r="B93" s="2">
        <v>0.66630167020300002</v>
      </c>
      <c r="C93" s="3">
        <v>0.54899667717</v>
      </c>
      <c r="D93" s="3">
        <v>0.401828123398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 t="s">
        <v>477</v>
      </c>
      <c r="B94" s="2">
        <v>0.58527744158100004</v>
      </c>
      <c r="C94" s="3">
        <v>0.352084313559</v>
      </c>
      <c r="D94" s="3">
        <v>0.40079471292500002</v>
      </c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 t="s">
        <v>463</v>
      </c>
      <c r="B95" s="2">
        <v>8</v>
      </c>
      <c r="C95" s="3">
        <v>1</v>
      </c>
      <c r="D95" s="3">
        <v>1</v>
      </c>
      <c r="E95" s="2"/>
      <c r="F95" s="2"/>
      <c r="G95" s="3"/>
      <c r="H95" s="2"/>
      <c r="I95" s="2"/>
      <c r="J95" s="2"/>
      <c r="K95" s="2"/>
      <c r="L95" s="2"/>
      <c r="M95" s="2"/>
    </row>
    <row r="96" spans="1:13">
      <c r="A96" s="1"/>
      <c r="B96" s="2"/>
      <c r="C96" s="3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 t="s">
        <v>460</v>
      </c>
      <c r="B97" s="2">
        <f>339026.421831/(60*60)</f>
        <v>94.174006064166676</v>
      </c>
      <c r="C97" s="3">
        <f>276473.188986/(60*60)</f>
        <v>76.798108051666674</v>
      </c>
      <c r="D97" s="3">
        <f>522414.939241/3600</f>
        <v>145.11526090027778</v>
      </c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/>
      <c r="B98" s="2"/>
      <c r="C98" s="3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 s="123" customFormat="1">
      <c r="A99" s="123" t="s">
        <v>556</v>
      </c>
      <c r="C99" s="123" t="s">
        <v>219</v>
      </c>
    </row>
    <row r="100" spans="1:13" s="5" customFormat="1">
      <c r="B100" s="5" t="s">
        <v>301</v>
      </c>
      <c r="C100" s="5" t="s">
        <v>293</v>
      </c>
      <c r="D100" s="5" t="s">
        <v>296</v>
      </c>
    </row>
    <row r="101" spans="1:13">
      <c r="A101" s="1" t="s">
        <v>455</v>
      </c>
      <c r="B101" s="2">
        <v>5</v>
      </c>
      <c r="C101" s="3">
        <v>5</v>
      </c>
      <c r="D101" s="3">
        <v>100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464</v>
      </c>
      <c r="B102" s="11">
        <v>1</v>
      </c>
      <c r="C102" s="109">
        <v>1</v>
      </c>
      <c r="D102" s="109">
        <v>0.5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465</v>
      </c>
      <c r="B103" s="81">
        <v>0.25</v>
      </c>
      <c r="C103" s="10">
        <v>0.25</v>
      </c>
      <c r="D103" s="109">
        <v>0.1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 t="s">
        <v>474</v>
      </c>
      <c r="B104" s="2">
        <v>1939974</v>
      </c>
      <c r="C104" s="3">
        <v>1475554</v>
      </c>
      <c r="D104" s="3">
        <v>2562566</v>
      </c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475</v>
      </c>
      <c r="B105" s="2">
        <v>19835</v>
      </c>
      <c r="C105" s="3">
        <v>16651</v>
      </c>
      <c r="D105" s="3">
        <v>9642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516</v>
      </c>
      <c r="B106" s="2">
        <v>2519</v>
      </c>
      <c r="C106" s="3">
        <v>5758</v>
      </c>
      <c r="D106" s="3">
        <v>8157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29</v>
      </c>
      <c r="B108" s="2">
        <v>0.68907051490899995</v>
      </c>
      <c r="C108" s="3">
        <v>0.56631184337999996</v>
      </c>
      <c r="D108" s="3">
        <v>0.51918145375500002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461</v>
      </c>
      <c r="B109" s="2">
        <v>0.67804758644200003</v>
      </c>
      <c r="C109" s="3">
        <v>0.62023504565400001</v>
      </c>
      <c r="D109" s="3">
        <v>0.53674322700599997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462</v>
      </c>
      <c r="B110" s="1">
        <v>0.70045776259699999</v>
      </c>
      <c r="C110">
        <v>0.52101484052500002</v>
      </c>
      <c r="D110" s="3">
        <v>0.50273248258699998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463</v>
      </c>
      <c r="B111" s="2">
        <v>52</v>
      </c>
      <c r="C111" s="3">
        <v>42</v>
      </c>
      <c r="D111" s="3">
        <v>51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479</v>
      </c>
      <c r="B112" s="2">
        <v>0.68912659034799995</v>
      </c>
      <c r="C112" s="3">
        <v>0.56704039900900005</v>
      </c>
      <c r="D112" s="3">
        <v>0.52404287933500004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 t="s">
        <v>478</v>
      </c>
      <c r="B113" s="1">
        <v>0.67804758644200003</v>
      </c>
      <c r="C113">
        <v>0.62023504565400001</v>
      </c>
      <c r="D113" s="3">
        <v>0.53674322700599997</v>
      </c>
      <c r="E113" s="2"/>
      <c r="F113" s="2"/>
      <c r="G113" s="3"/>
      <c r="H113" s="2"/>
      <c r="I113" s="2"/>
      <c r="J113" s="2"/>
      <c r="K113" s="2"/>
      <c r="L113" s="2"/>
      <c r="M113" s="2"/>
    </row>
    <row r="114" spans="1:13">
      <c r="A114" s="1" t="s">
        <v>477</v>
      </c>
      <c r="B114" s="2">
        <v>0.70057366054900005</v>
      </c>
      <c r="C114" s="3">
        <v>0.52224951140300002</v>
      </c>
      <c r="D114" s="3">
        <v>0.51192966686200003</v>
      </c>
      <c r="E114" s="2"/>
      <c r="F114" s="2"/>
      <c r="G114" s="3"/>
      <c r="H114" s="2"/>
      <c r="I114" s="2"/>
      <c r="J114" s="2"/>
      <c r="K114" s="2"/>
      <c r="L114" s="2"/>
      <c r="M114" s="2"/>
    </row>
    <row r="115" spans="1:13">
      <c r="A115" s="1" t="s">
        <v>463</v>
      </c>
      <c r="B115" s="2">
        <v>52</v>
      </c>
      <c r="C115" s="3">
        <v>42</v>
      </c>
      <c r="D115" s="3">
        <v>51</v>
      </c>
      <c r="E115" s="2"/>
      <c r="F115" s="2"/>
      <c r="G115" s="3"/>
      <c r="H115" s="2"/>
      <c r="I115" s="2"/>
      <c r="J115" s="2"/>
      <c r="K115" s="2"/>
      <c r="L115" s="2"/>
      <c r="M115" s="2"/>
    </row>
    <row r="116" spans="1:13">
      <c r="A116" s="1" t="s">
        <v>460</v>
      </c>
      <c r="B116" s="1">
        <f>248247.399714/(60*60)</f>
        <v>68.957611031666673</v>
      </c>
      <c r="C116">
        <f>433763.90998/3600</f>
        <v>120.48997499444444</v>
      </c>
      <c r="D116" s="3">
        <f>526255.705241/3600</f>
        <v>146.18214034472223</v>
      </c>
      <c r="E116" s="2"/>
      <c r="F116" s="2"/>
      <c r="G116" s="3"/>
      <c r="H116" s="2"/>
      <c r="I116" s="2"/>
      <c r="J116" s="2"/>
      <c r="K116" s="2"/>
      <c r="L116" s="2"/>
      <c r="M116" s="2"/>
    </row>
    <row r="117" spans="1:13">
      <c r="B117" s="2"/>
      <c r="C117" s="3"/>
      <c r="D117" s="3"/>
      <c r="E117" s="2"/>
      <c r="F117" s="2"/>
      <c r="G117" s="3"/>
      <c r="H117" s="2"/>
      <c r="I117" s="2"/>
      <c r="J117" s="2"/>
      <c r="K117" s="2"/>
      <c r="L117" s="2"/>
      <c r="M117" s="2"/>
    </row>
    <row r="118" spans="1:13">
      <c r="A118" s="1"/>
      <c r="B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 s="123" customFormat="1">
      <c r="A119" s="123" t="s">
        <v>484</v>
      </c>
      <c r="C119" s="123" t="s">
        <v>480</v>
      </c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</row>
    <row r="120" spans="1:13" s="5" customFormat="1">
      <c r="B120" s="5" t="s">
        <v>301</v>
      </c>
      <c r="C120" s="5" t="s">
        <v>293</v>
      </c>
      <c r="D120" s="98" t="s">
        <v>296</v>
      </c>
      <c r="E120" s="98"/>
      <c r="H120" s="98"/>
      <c r="I120" s="98"/>
      <c r="J120" s="98"/>
      <c r="K120" s="98"/>
      <c r="L120" s="98"/>
      <c r="M120" s="98"/>
    </row>
    <row r="121" spans="1:13">
      <c r="A121" s="1" t="s">
        <v>455</v>
      </c>
      <c r="B121" s="2">
        <v>5</v>
      </c>
      <c r="C121" s="2">
        <v>5</v>
      </c>
      <c r="D121" s="2">
        <v>5</v>
      </c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464</v>
      </c>
      <c r="B122" s="11">
        <v>1</v>
      </c>
      <c r="C122" s="11">
        <v>1</v>
      </c>
      <c r="D122" s="11">
        <v>1</v>
      </c>
      <c r="E122" s="2"/>
      <c r="F122" s="11"/>
      <c r="G122" s="109"/>
      <c r="H122" s="11"/>
      <c r="I122" s="11"/>
      <c r="J122" s="11"/>
      <c r="K122" s="11"/>
      <c r="L122" s="2"/>
      <c r="M122" s="2"/>
    </row>
    <row r="123" spans="1:13">
      <c r="A123" s="1" t="s">
        <v>465</v>
      </c>
      <c r="B123" s="11">
        <v>1</v>
      </c>
      <c r="C123" s="11">
        <v>1</v>
      </c>
      <c r="D123" s="11">
        <v>1</v>
      </c>
      <c r="E123" s="2"/>
      <c r="F123" s="11"/>
      <c r="G123" s="109"/>
      <c r="H123" s="11"/>
      <c r="I123" s="11"/>
      <c r="J123" s="11"/>
      <c r="K123" s="11"/>
      <c r="L123" s="2"/>
      <c r="M123" s="2"/>
    </row>
    <row r="124" spans="1:13">
      <c r="A124" s="1" t="s">
        <v>474</v>
      </c>
      <c r="B124" s="2">
        <v>15065</v>
      </c>
      <c r="C124" s="2">
        <v>34841</v>
      </c>
      <c r="D124" s="2">
        <v>115593</v>
      </c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475</v>
      </c>
      <c r="B125" s="2">
        <v>10705</v>
      </c>
      <c r="C125" s="2">
        <v>9722</v>
      </c>
      <c r="D125" s="2">
        <v>10676</v>
      </c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516</v>
      </c>
      <c r="B126" s="2">
        <v>429</v>
      </c>
      <c r="C126" s="2">
        <v>585</v>
      </c>
      <c r="D126" s="2">
        <v>1801</v>
      </c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29</v>
      </c>
      <c r="B128" s="2">
        <v>0.54003254070200002</v>
      </c>
      <c r="C128" s="2">
        <v>0.28797067874299997</v>
      </c>
      <c r="D128" s="2">
        <v>0.23790749883500001</v>
      </c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 t="s">
        <v>461</v>
      </c>
      <c r="B129" s="2">
        <v>0.615884134847</v>
      </c>
      <c r="C129" s="2">
        <v>0.53130901320500001</v>
      </c>
      <c r="D129" s="2">
        <v>0.47524838324000002</v>
      </c>
      <c r="E129" s="2"/>
      <c r="F129" s="2"/>
      <c r="G129" s="3"/>
      <c r="H129" s="2"/>
      <c r="I129" s="2"/>
      <c r="J129" s="2"/>
      <c r="K129" s="2"/>
      <c r="L129" s="2"/>
      <c r="M129" s="2"/>
    </row>
    <row r="130" spans="1:13">
      <c r="A130" s="1" t="s">
        <v>462</v>
      </c>
      <c r="B130" s="2">
        <v>0.48081580895699999</v>
      </c>
      <c r="C130" s="2">
        <v>0.197511057923</v>
      </c>
      <c r="D130" s="2">
        <v>0.158668056503</v>
      </c>
      <c r="E130" s="2"/>
      <c r="F130" s="2"/>
      <c r="G130" s="3"/>
      <c r="H130" s="2"/>
      <c r="I130" s="2"/>
      <c r="J130" s="2"/>
      <c r="K130" s="2"/>
      <c r="L130" s="2"/>
      <c r="M130" s="2"/>
    </row>
    <row r="131" spans="1:13">
      <c r="A131" s="1" t="s">
        <v>463</v>
      </c>
      <c r="B131" s="2">
        <v>1</v>
      </c>
      <c r="C131" s="2">
        <v>1</v>
      </c>
      <c r="D131" s="2">
        <v>1</v>
      </c>
      <c r="E131" s="2"/>
      <c r="F131" s="2"/>
      <c r="G131" s="3"/>
      <c r="H131" s="2"/>
      <c r="I131" s="2"/>
      <c r="J131" s="2"/>
      <c r="K131" s="2"/>
      <c r="L131" s="2"/>
      <c r="M131" s="2"/>
    </row>
    <row r="132" spans="1:13">
      <c r="A132" s="1" t="s">
        <v>500</v>
      </c>
      <c r="B132" s="2">
        <v>0.54705841163400004</v>
      </c>
      <c r="C132" s="2">
        <v>0.32978931311699999</v>
      </c>
      <c r="D132" s="2">
        <v>0.25782157945700002</v>
      </c>
      <c r="E132" s="2"/>
      <c r="F132" s="2"/>
      <c r="G132" s="3"/>
      <c r="H132" s="2"/>
      <c r="I132" s="2"/>
      <c r="J132" s="2"/>
      <c r="K132" s="2"/>
      <c r="L132" s="2"/>
      <c r="M132" s="2"/>
    </row>
    <row r="133" spans="1:13">
      <c r="A133" s="1" t="s">
        <v>501</v>
      </c>
      <c r="B133" s="2">
        <v>0.61552699438000003</v>
      </c>
      <c r="C133" s="2">
        <v>0.52772014325000005</v>
      </c>
      <c r="D133" s="2">
        <v>0.47303384581500002</v>
      </c>
      <c r="E133" s="2"/>
      <c r="F133" s="2"/>
      <c r="G133" s="3"/>
      <c r="H133" s="2"/>
      <c r="I133" s="2"/>
      <c r="J133" s="2"/>
      <c r="K133" s="2"/>
      <c r="L133" s="2"/>
      <c r="M133" s="2"/>
    </row>
    <row r="134" spans="1:13">
      <c r="A134" s="1" t="s">
        <v>502</v>
      </c>
      <c r="B134" s="2">
        <v>0.49229736437499999</v>
      </c>
      <c r="C134" s="2">
        <v>0.239834948129</v>
      </c>
      <c r="D134" s="2">
        <v>0.177201630503</v>
      </c>
      <c r="E134" s="2"/>
      <c r="F134" s="2"/>
      <c r="G134" s="3"/>
      <c r="H134" s="2"/>
      <c r="I134" s="2"/>
      <c r="J134" s="2"/>
      <c r="K134" s="2"/>
      <c r="L134" s="2"/>
      <c r="M134" s="2"/>
    </row>
    <row r="135" spans="1:13">
      <c r="A135" s="1" t="s">
        <v>503</v>
      </c>
      <c r="B135" s="2">
        <v>1</v>
      </c>
      <c r="C135" s="2">
        <v>1</v>
      </c>
      <c r="D135" s="2">
        <v>1</v>
      </c>
      <c r="E135" s="2"/>
      <c r="F135" s="2"/>
      <c r="G135" s="3"/>
      <c r="H135" s="2"/>
      <c r="I135" s="2"/>
      <c r="J135" s="2"/>
      <c r="K135" s="2"/>
      <c r="L135" s="2"/>
      <c r="M135" s="2"/>
    </row>
    <row r="136" spans="1:13" s="12" customFormat="1">
      <c r="A136" s="12" t="s">
        <v>460</v>
      </c>
      <c r="B136" s="12">
        <f>6199.61471391/(60*60)</f>
        <v>1.7221151983083334</v>
      </c>
      <c r="C136" s="12">
        <f>16411.6123712/(60*60)</f>
        <v>4.5587812142222228</v>
      </c>
      <c r="D136" s="12">
        <f>57995.6121891/(60*60)</f>
        <v>16.109892274749999</v>
      </c>
    </row>
    <row r="137" spans="1:13" s="12" customFormat="1">
      <c r="C137" s="25"/>
    </row>
    <row r="138" spans="1:13" s="12" customFormat="1">
      <c r="A138" s="25"/>
      <c r="B138" s="25"/>
      <c r="C138" s="25"/>
    </row>
    <row r="139" spans="1:13" s="123" customFormat="1">
      <c r="A139" s="123" t="s">
        <v>485</v>
      </c>
      <c r="C139" s="123" t="s">
        <v>480</v>
      </c>
      <c r="F139" s="124"/>
    </row>
    <row r="140" spans="1:13" s="100" customFormat="1">
      <c r="A140" s="5"/>
      <c r="B140" s="5" t="s">
        <v>301</v>
      </c>
      <c r="C140" s="5" t="s">
        <v>293</v>
      </c>
      <c r="D140" s="98" t="s">
        <v>296</v>
      </c>
      <c r="E140" s="99"/>
      <c r="F140" s="5"/>
      <c r="G140" s="5"/>
      <c r="H140" s="98"/>
      <c r="I140" s="99"/>
      <c r="J140" s="99"/>
      <c r="K140" s="99"/>
      <c r="L140" s="99"/>
      <c r="M140" s="99"/>
    </row>
    <row r="141" spans="1:13">
      <c r="A141" s="1" t="s">
        <v>455</v>
      </c>
      <c r="B141" s="1">
        <v>5</v>
      </c>
      <c r="C141">
        <v>5</v>
      </c>
      <c r="D141" s="3">
        <v>5</v>
      </c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464</v>
      </c>
      <c r="B142" s="81">
        <v>1</v>
      </c>
      <c r="C142" s="10">
        <v>1</v>
      </c>
      <c r="D142" s="81">
        <v>1</v>
      </c>
      <c r="E142" s="2"/>
      <c r="F142" s="11"/>
      <c r="G142" s="109"/>
      <c r="H142" s="11"/>
      <c r="I142" s="2"/>
      <c r="J142" s="2"/>
      <c r="K142" s="2"/>
      <c r="L142" s="2"/>
      <c r="M142" s="2"/>
    </row>
    <row r="143" spans="1:13">
      <c r="A143" s="1" t="s">
        <v>465</v>
      </c>
      <c r="B143" s="81">
        <v>1</v>
      </c>
      <c r="C143" s="10">
        <v>1</v>
      </c>
      <c r="D143" s="81">
        <v>1</v>
      </c>
      <c r="E143" s="2"/>
      <c r="F143" s="11"/>
      <c r="G143" s="109"/>
      <c r="H143" s="11"/>
      <c r="I143" s="2"/>
      <c r="J143" s="2"/>
      <c r="K143" s="2"/>
      <c r="L143" s="2"/>
      <c r="M143" s="2"/>
    </row>
    <row r="144" spans="1:13">
      <c r="A144" s="1" t="s">
        <v>474</v>
      </c>
      <c r="B144" s="86">
        <v>892187</v>
      </c>
      <c r="C144">
        <v>359195</v>
      </c>
      <c r="D144" s="1">
        <v>1083890</v>
      </c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475</v>
      </c>
      <c r="B145" s="86">
        <v>10705</v>
      </c>
      <c r="C145">
        <v>9722</v>
      </c>
      <c r="D145" s="1">
        <v>10676</v>
      </c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516</v>
      </c>
      <c r="B146" s="86">
        <v>510</v>
      </c>
      <c r="C146">
        <v>706</v>
      </c>
      <c r="D146" s="1">
        <v>2026</v>
      </c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1"/>
      <c r="D147" s="1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29</v>
      </c>
      <c r="B148" s="1">
        <v>0.59129219959299995</v>
      </c>
      <c r="C148" s="1">
        <v>0.43683956015800002</v>
      </c>
      <c r="D148" s="1">
        <v>0.402638852065</v>
      </c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461</v>
      </c>
      <c r="B149" s="1">
        <v>0.62841216135800004</v>
      </c>
      <c r="C149" s="1">
        <v>0.46327331967599999</v>
      </c>
      <c r="D149" s="1">
        <v>0.41265020564999999</v>
      </c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 t="s">
        <v>462</v>
      </c>
      <c r="B150" s="1">
        <v>0.55831295925500002</v>
      </c>
      <c r="C150" s="1">
        <v>0.41325952145299999</v>
      </c>
      <c r="D150" s="1">
        <v>0.39310176541199998</v>
      </c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463</v>
      </c>
      <c r="B151" s="1">
        <v>12</v>
      </c>
      <c r="C151" s="1">
        <v>2</v>
      </c>
      <c r="D151" s="1">
        <v>9</v>
      </c>
      <c r="F151" s="2"/>
      <c r="G151" s="3"/>
      <c r="H151" s="2"/>
    </row>
    <row r="152" spans="1:13" s="12" customFormat="1">
      <c r="A152" s="1" t="s">
        <v>500</v>
      </c>
      <c r="B152" s="12">
        <v>0.59628299392700002</v>
      </c>
      <c r="C152" s="1">
        <v>0.46093189557800002</v>
      </c>
      <c r="D152" s="1">
        <v>0.41596503321599998</v>
      </c>
    </row>
    <row r="153" spans="1:13" s="12" customFormat="1">
      <c r="A153" s="1" t="s">
        <v>501</v>
      </c>
      <c r="B153" s="12">
        <v>0.62801600648199996</v>
      </c>
      <c r="C153" s="1">
        <v>0.492038653366</v>
      </c>
      <c r="D153" s="1">
        <v>0.408879322223</v>
      </c>
    </row>
    <row r="154" spans="1:13" s="12" customFormat="1">
      <c r="A154" s="1" t="s">
        <v>502</v>
      </c>
      <c r="B154" s="12">
        <v>0.56760260913399996</v>
      </c>
      <c r="C154" s="1">
        <v>0.43352441665000002</v>
      </c>
      <c r="D154" s="1">
        <v>0.42330066008</v>
      </c>
    </row>
    <row r="155" spans="1:13" s="12" customFormat="1">
      <c r="A155" s="1" t="s">
        <v>503</v>
      </c>
      <c r="B155" s="12">
        <v>12</v>
      </c>
      <c r="C155" s="1">
        <v>3</v>
      </c>
      <c r="D155" s="1">
        <v>9</v>
      </c>
    </row>
    <row r="156" spans="1:13" s="12" customFormat="1">
      <c r="A156" s="12" t="s">
        <v>460</v>
      </c>
      <c r="B156" s="12">
        <f>67282.868443/(60*60)</f>
        <v>18.689685678611109</v>
      </c>
      <c r="C156" s="12">
        <f>47999.846884/(60*60)</f>
        <v>13.333290801111112</v>
      </c>
      <c r="D156" s="1">
        <f>147833.056252/(60*60)</f>
        <v>41.064737847777778</v>
      </c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 s="126" customFormat="1">
      <c r="A158" s="123" t="s">
        <v>548</v>
      </c>
      <c r="B158" s="123"/>
      <c r="C158" s="123"/>
      <c r="D158" s="124"/>
      <c r="E158" s="125"/>
      <c r="F158" s="124"/>
      <c r="G158" s="123"/>
      <c r="H158" s="123"/>
      <c r="I158" s="125"/>
      <c r="J158" s="125"/>
      <c r="K158" s="125"/>
      <c r="L158" s="125"/>
      <c r="M158" s="125"/>
    </row>
    <row r="159" spans="1:13" s="100" customFormat="1">
      <c r="A159" s="5"/>
      <c r="B159" s="5" t="s">
        <v>301</v>
      </c>
      <c r="C159" s="5" t="s">
        <v>293</v>
      </c>
      <c r="D159" s="98" t="s">
        <v>296</v>
      </c>
      <c r="E159" s="99"/>
      <c r="F159" s="5"/>
      <c r="G159" s="5"/>
      <c r="H159" s="98"/>
      <c r="I159" s="99"/>
      <c r="J159" s="99"/>
      <c r="K159" s="99"/>
      <c r="L159" s="99"/>
      <c r="M159" s="99"/>
    </row>
    <row r="160" spans="1:13">
      <c r="A160" s="1" t="s">
        <v>455</v>
      </c>
      <c r="B160" s="26">
        <v>5</v>
      </c>
      <c r="C160" s="26">
        <v>5</v>
      </c>
      <c r="D160" s="26">
        <v>5</v>
      </c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464</v>
      </c>
      <c r="B161" s="10">
        <v>1</v>
      </c>
      <c r="C161" s="82">
        <v>1</v>
      </c>
      <c r="D161" s="82">
        <v>1</v>
      </c>
      <c r="E161" s="2"/>
      <c r="F161" s="2"/>
      <c r="G161" s="109"/>
      <c r="H161" s="2"/>
      <c r="I161" s="2"/>
      <c r="J161" s="2"/>
      <c r="K161" s="2"/>
      <c r="L161" s="2"/>
      <c r="M161" s="2"/>
    </row>
    <row r="162" spans="1:13">
      <c r="A162" s="1" t="s">
        <v>465</v>
      </c>
      <c r="B162" s="10">
        <v>1</v>
      </c>
      <c r="C162" s="82">
        <v>1</v>
      </c>
      <c r="D162" s="82">
        <v>1</v>
      </c>
      <c r="E162" s="2"/>
      <c r="F162" s="2"/>
      <c r="G162" s="109"/>
      <c r="H162" s="2"/>
      <c r="I162" s="2"/>
      <c r="J162" s="2"/>
      <c r="K162" s="2"/>
      <c r="L162" s="2"/>
      <c r="M162" s="2"/>
    </row>
    <row r="163" spans="1:13">
      <c r="A163" s="1" t="s">
        <v>474</v>
      </c>
      <c r="B163">
        <v>1939974</v>
      </c>
      <c r="C163" s="85">
        <v>1475554</v>
      </c>
      <c r="D163" s="85">
        <v>4288318</v>
      </c>
      <c r="E163" s="2"/>
      <c r="F163" s="2"/>
      <c r="G163" s="109"/>
      <c r="H163" s="2"/>
      <c r="I163" s="2"/>
      <c r="J163" s="2"/>
      <c r="K163" s="2"/>
      <c r="L163" s="2"/>
      <c r="M163" s="2"/>
    </row>
    <row r="164" spans="1:13">
      <c r="A164" s="1" t="s">
        <v>475</v>
      </c>
      <c r="B164">
        <v>10705</v>
      </c>
      <c r="C164" s="85">
        <v>9722</v>
      </c>
      <c r="D164" s="85">
        <v>10676</v>
      </c>
      <c r="E164" s="2"/>
      <c r="F164" s="2"/>
      <c r="G164" s="109"/>
      <c r="H164" s="2"/>
      <c r="I164" s="2"/>
      <c r="J164" s="2"/>
      <c r="K164" s="2"/>
      <c r="L164" s="2"/>
      <c r="M164" s="2"/>
    </row>
    <row r="165" spans="1:13">
      <c r="A165" s="1" t="s">
        <v>516</v>
      </c>
      <c r="B165">
        <v>511</v>
      </c>
      <c r="C165" s="85">
        <v>707</v>
      </c>
      <c r="D165" s="85">
        <v>2026</v>
      </c>
      <c r="E165" s="2"/>
      <c r="F165" s="2"/>
      <c r="G165" s="109"/>
      <c r="H165" s="2"/>
      <c r="I165" s="2"/>
      <c r="J165" s="2"/>
      <c r="K165" s="2"/>
      <c r="L165" s="2"/>
      <c r="M165" s="2"/>
    </row>
    <row r="166" spans="1:13">
      <c r="A166" s="1"/>
      <c r="C166" s="1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456</v>
      </c>
      <c r="B167">
        <v>0.61238161173799999</v>
      </c>
      <c r="C167" s="1">
        <v>0.49977043751400002</v>
      </c>
      <c r="D167" s="3">
        <v>0.46337208462200002</v>
      </c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457</v>
      </c>
      <c r="B168">
        <v>0.61456418572000004</v>
      </c>
      <c r="C168" s="1">
        <v>0.52255073635600002</v>
      </c>
      <c r="D168" s="3">
        <v>0.48961207062500001</v>
      </c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458</v>
      </c>
      <c r="B169">
        <v>0.61033718536399995</v>
      </c>
      <c r="C169" s="1">
        <v>0.47923830179799998</v>
      </c>
      <c r="D169" s="3">
        <v>0.44013370809699998</v>
      </c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 t="s">
        <v>459</v>
      </c>
      <c r="B170">
        <v>18.8</v>
      </c>
      <c r="C170" s="1">
        <v>13.2</v>
      </c>
      <c r="D170" s="3">
        <v>30.6</v>
      </c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505</v>
      </c>
      <c r="B171" s="1">
        <v>0.61717672791599998</v>
      </c>
      <c r="C171">
        <v>0.52550680851999998</v>
      </c>
      <c r="D171" s="3">
        <v>0.47998152832899998</v>
      </c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506</v>
      </c>
      <c r="B172" s="1">
        <v>0.61776421209900001</v>
      </c>
      <c r="C172">
        <v>0.53980634483599998</v>
      </c>
      <c r="D172" s="3">
        <v>0.48781657145099999</v>
      </c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507</v>
      </c>
      <c r="B173" s="1">
        <v>0.61712924149199999</v>
      </c>
      <c r="C173">
        <v>0.51228258287499995</v>
      </c>
      <c r="D173" s="3">
        <v>0.47291323371600003</v>
      </c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508</v>
      </c>
      <c r="B174" s="1">
        <v>19.399999999999999</v>
      </c>
      <c r="C174">
        <v>15.6</v>
      </c>
      <c r="D174" s="3">
        <v>31</v>
      </c>
      <c r="E174" s="2"/>
      <c r="F174" s="2"/>
      <c r="G174" s="3"/>
      <c r="H174" s="2"/>
      <c r="I174" s="2"/>
      <c r="J174" s="2"/>
      <c r="K174" s="2"/>
      <c r="L174" s="2"/>
      <c r="M174" s="2"/>
    </row>
    <row r="175" spans="1:13" s="12" customFormat="1">
      <c r="A175" s="1" t="s">
        <v>460</v>
      </c>
      <c r="B175" s="1">
        <f>93705.0199871/(60*60)</f>
        <v>26.029172218638887</v>
      </c>
      <c r="C175" s="25">
        <f>94765.44313/(60*60)</f>
        <v>26.323734202777779</v>
      </c>
      <c r="D175" s="12">
        <f>455499.063766/(60*60)</f>
        <v>126.52751771277777</v>
      </c>
    </row>
    <row r="176" spans="1:13" s="12" customFormat="1">
      <c r="C176" s="101"/>
    </row>
    <row r="177" spans="1:13" s="126" customFormat="1">
      <c r="A177" s="123" t="s">
        <v>499</v>
      </c>
      <c r="B177" s="123"/>
      <c r="C177" s="123"/>
      <c r="D177" s="123"/>
      <c r="E177" s="125"/>
      <c r="F177" s="124"/>
      <c r="G177" s="123"/>
      <c r="H177" s="123"/>
      <c r="I177" s="125"/>
      <c r="J177" s="125"/>
      <c r="K177" s="125"/>
      <c r="L177" s="125"/>
      <c r="M177" s="125"/>
    </row>
    <row r="178" spans="1:13" s="100" customFormat="1">
      <c r="A178" s="5"/>
      <c r="B178" s="5" t="s">
        <v>301</v>
      </c>
      <c r="C178" s="5" t="s">
        <v>293</v>
      </c>
      <c r="D178" s="5" t="s">
        <v>296</v>
      </c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 s="25" customFormat="1">
      <c r="A179" s="1" t="s">
        <v>455</v>
      </c>
      <c r="B179" s="12">
        <v>5</v>
      </c>
      <c r="C179" s="12">
        <v>5</v>
      </c>
      <c r="D179" s="12">
        <v>5</v>
      </c>
      <c r="E179" s="27"/>
      <c r="F179" s="27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" t="s">
        <v>464</v>
      </c>
      <c r="B180" s="107">
        <v>1</v>
      </c>
      <c r="C180" s="107">
        <v>1</v>
      </c>
      <c r="D180" s="107">
        <v>1</v>
      </c>
      <c r="E180" s="27"/>
      <c r="F180" s="111"/>
      <c r="G180" s="12"/>
      <c r="H180" s="27"/>
      <c r="I180" s="27"/>
      <c r="J180" s="27"/>
      <c r="K180" s="27"/>
      <c r="L180" s="27"/>
      <c r="M180" s="27"/>
    </row>
    <row r="181" spans="1:13" s="25" customFormat="1">
      <c r="A181" s="1" t="s">
        <v>465</v>
      </c>
      <c r="B181" s="107">
        <v>1</v>
      </c>
      <c r="C181" s="107">
        <v>1</v>
      </c>
      <c r="D181" s="107">
        <v>1</v>
      </c>
      <c r="E181" s="27"/>
      <c r="F181" s="111"/>
      <c r="G181" s="12"/>
      <c r="H181" s="27"/>
      <c r="I181" s="27"/>
      <c r="J181" s="27"/>
      <c r="K181" s="27"/>
      <c r="L181" s="27"/>
      <c r="M181" s="27"/>
    </row>
    <row r="182" spans="1:13" s="25" customFormat="1">
      <c r="A182" s="1" t="s">
        <v>474</v>
      </c>
      <c r="B182" s="12">
        <v>15065</v>
      </c>
      <c r="C182" s="12">
        <v>34841</v>
      </c>
      <c r="D182" s="12">
        <v>115593</v>
      </c>
      <c r="E182" s="27"/>
      <c r="F182" s="27"/>
      <c r="G182" s="12"/>
      <c r="H182" s="27"/>
      <c r="I182" s="27"/>
      <c r="J182" s="27"/>
      <c r="K182" s="27"/>
      <c r="L182" s="27"/>
      <c r="M182" s="27"/>
    </row>
    <row r="183" spans="1:13" s="25" customFormat="1">
      <c r="A183" s="1" t="s">
        <v>475</v>
      </c>
      <c r="B183" s="12">
        <v>4306</v>
      </c>
      <c r="C183" s="12">
        <v>4037</v>
      </c>
      <c r="D183" s="12">
        <v>4882</v>
      </c>
      <c r="E183" s="27"/>
      <c r="F183" s="27"/>
      <c r="G183" s="12"/>
      <c r="H183" s="27"/>
      <c r="I183" s="27"/>
      <c r="J183" s="27"/>
      <c r="K183" s="27"/>
      <c r="L183" s="27"/>
      <c r="M183" s="27"/>
    </row>
    <row r="184" spans="1:13" s="25" customFormat="1">
      <c r="A184" s="12" t="s">
        <v>516</v>
      </c>
      <c r="B184" s="12"/>
      <c r="C184" s="12">
        <v>585</v>
      </c>
      <c r="D184" s="12">
        <v>1801</v>
      </c>
      <c r="E184" s="27"/>
      <c r="F184" s="27"/>
      <c r="G184" s="12"/>
      <c r="H184" s="27"/>
      <c r="I184" s="27"/>
      <c r="J184" s="27"/>
      <c r="K184" s="27"/>
      <c r="L184" s="27"/>
      <c r="M184" s="27"/>
    </row>
    <row r="185" spans="1:13" s="25" customFormat="1">
      <c r="A185" s="12"/>
      <c r="B185" s="12"/>
      <c r="C185" s="12"/>
      <c r="D185" s="12"/>
      <c r="E185" s="27"/>
      <c r="F185" s="27"/>
      <c r="G185" s="12"/>
      <c r="H185" s="27"/>
      <c r="I185" s="27"/>
      <c r="J185" s="27"/>
      <c r="K185" s="27"/>
      <c r="L185" s="27"/>
      <c r="M185" s="27"/>
    </row>
    <row r="186" spans="1:13">
      <c r="A186" s="1" t="s">
        <v>29</v>
      </c>
      <c r="B186" s="1">
        <v>0.62067530583099995</v>
      </c>
      <c r="C186">
        <v>0.37480151932700001</v>
      </c>
      <c r="D186" s="26">
        <v>0.29562125233600001</v>
      </c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461</v>
      </c>
      <c r="B187" s="1">
        <v>0.74718177735500002</v>
      </c>
      <c r="C187">
        <v>0.56140042702799997</v>
      </c>
      <c r="D187" s="26">
        <v>0.63725831432400004</v>
      </c>
      <c r="E187" s="2"/>
      <c r="F187" s="2"/>
      <c r="G187" s="1"/>
      <c r="H187" s="2"/>
      <c r="I187" s="2"/>
      <c r="J187" s="2"/>
      <c r="K187" s="2"/>
      <c r="L187" s="2"/>
      <c r="M187" s="2"/>
    </row>
    <row r="188" spans="1:13" s="1" customFormat="1">
      <c r="A188" s="1" t="s">
        <v>462</v>
      </c>
      <c r="B188" s="1">
        <v>0.53080406972000005</v>
      </c>
      <c r="C188" s="1">
        <v>0.28130203227700001</v>
      </c>
      <c r="D188" s="1">
        <v>0.19244865743600001</v>
      </c>
      <c r="E188" s="3"/>
      <c r="F188" s="3"/>
      <c r="H188" s="3"/>
      <c r="I188" s="3"/>
      <c r="J188" s="3"/>
      <c r="K188" s="3"/>
      <c r="L188" s="3"/>
      <c r="M188" s="3"/>
    </row>
    <row r="189" spans="1:13">
      <c r="A189" s="1" t="s">
        <v>463</v>
      </c>
      <c r="B189" s="1">
        <v>1</v>
      </c>
      <c r="C189" s="1">
        <v>1</v>
      </c>
      <c r="D189" s="1">
        <v>1</v>
      </c>
      <c r="E189" s="2"/>
      <c r="F189" s="2"/>
      <c r="G189" s="1"/>
      <c r="H189" s="2"/>
      <c r="I189" s="2"/>
      <c r="J189" s="2"/>
      <c r="K189" s="2"/>
      <c r="L189" s="2"/>
      <c r="M189" s="2"/>
    </row>
    <row r="190" spans="1:13">
      <c r="A190" s="1" t="s">
        <v>479</v>
      </c>
      <c r="B190" s="1">
        <v>0.64534836731</v>
      </c>
      <c r="C190">
        <v>0.44510773742100002</v>
      </c>
      <c r="D190" s="1">
        <v>0.34222888478899999</v>
      </c>
      <c r="E190" s="2"/>
      <c r="F190" s="2"/>
      <c r="G190" s="1"/>
      <c r="H190" s="2"/>
      <c r="I190" s="2"/>
      <c r="J190" s="2"/>
      <c r="K190" s="2"/>
      <c r="L190" s="2"/>
      <c r="M190" s="2"/>
    </row>
    <row r="191" spans="1:13">
      <c r="A191" s="1" t="s">
        <v>478</v>
      </c>
      <c r="B191" s="1">
        <v>0.74617154068799996</v>
      </c>
      <c r="C191">
        <v>0.61403420903499994</v>
      </c>
      <c r="D191" s="1">
        <v>0.63118969178999995</v>
      </c>
      <c r="E191" s="2"/>
      <c r="F191" s="2"/>
      <c r="G191" s="1"/>
      <c r="H191" s="2"/>
      <c r="I191" s="2"/>
      <c r="J191" s="2"/>
      <c r="K191" s="2"/>
      <c r="L191" s="2"/>
      <c r="M191" s="2"/>
    </row>
    <row r="192" spans="1:13">
      <c r="A192" s="1" t="s">
        <v>477</v>
      </c>
      <c r="B192" s="1">
        <v>0.56852844240800005</v>
      </c>
      <c r="C192" s="108">
        <v>0.349074205433</v>
      </c>
      <c r="D192" s="1">
        <v>0.23475653667099999</v>
      </c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476</v>
      </c>
      <c r="B193" s="1">
        <v>1</v>
      </c>
      <c r="C193" s="108">
        <v>2</v>
      </c>
      <c r="D193" s="1">
        <v>1</v>
      </c>
      <c r="E193" s="2"/>
      <c r="F193" s="2"/>
      <c r="G193" s="1"/>
      <c r="H193" s="2"/>
      <c r="I193" s="2"/>
      <c r="J193" s="2"/>
      <c r="K193" s="2"/>
      <c r="L193" s="2"/>
      <c r="M193" s="2"/>
    </row>
    <row r="194" spans="1:13">
      <c r="A194" s="1" t="s">
        <v>460</v>
      </c>
      <c r="B194" s="1">
        <f>3834.08975792/(60*60)</f>
        <v>1.0650249327555557</v>
      </c>
      <c r="C194">
        <f>6638.2954278/(60*60)</f>
        <v>1.8439709521666665</v>
      </c>
      <c r="D194" s="1">
        <f>28675.9580630999/(60*60)</f>
        <v>7.9655439064166389</v>
      </c>
      <c r="E194" s="10"/>
      <c r="F194" s="2"/>
      <c r="G194" s="1"/>
      <c r="H194" s="2"/>
      <c r="I194" s="2"/>
      <c r="J194" s="2"/>
      <c r="K194" s="2"/>
      <c r="L194" s="2"/>
      <c r="M194" s="2"/>
    </row>
    <row r="195" spans="1:13" s="8" customFormat="1">
      <c r="A195" s="1"/>
      <c r="B195" s="1"/>
      <c r="C195"/>
      <c r="D195" s="7"/>
      <c r="F195" s="9"/>
      <c r="G195" s="7"/>
      <c r="H195" s="9"/>
      <c r="I195" s="9"/>
      <c r="J195" s="9"/>
      <c r="K195" s="9"/>
      <c r="L195" s="9"/>
      <c r="M195" s="9"/>
    </row>
    <row r="196" spans="1:13" s="126" customFormat="1">
      <c r="A196" s="123" t="s">
        <v>504</v>
      </c>
      <c r="B196" s="123"/>
      <c r="C196" s="123"/>
      <c r="D196" s="123"/>
      <c r="E196" s="125"/>
      <c r="F196" s="124"/>
      <c r="G196" s="123"/>
      <c r="H196" s="123"/>
      <c r="I196" s="125"/>
      <c r="J196" s="125"/>
      <c r="K196" s="125"/>
      <c r="L196" s="125"/>
      <c r="M196" s="125"/>
    </row>
    <row r="197" spans="1:13" s="100" customFormat="1">
      <c r="A197" s="5"/>
      <c r="B197" s="5" t="s">
        <v>301</v>
      </c>
      <c r="C197" s="5" t="s">
        <v>293</v>
      </c>
      <c r="D197" s="5" t="s">
        <v>296</v>
      </c>
      <c r="E197" s="99"/>
      <c r="F197" s="5"/>
      <c r="G197" s="5"/>
      <c r="H197" s="98"/>
      <c r="I197" s="99"/>
      <c r="J197" s="99"/>
      <c r="K197" s="99"/>
      <c r="L197" s="99"/>
      <c r="M197" s="99"/>
    </row>
    <row r="198" spans="1:13">
      <c r="A198" s="1" t="s">
        <v>455</v>
      </c>
      <c r="B198" s="1">
        <v>5</v>
      </c>
      <c r="C198">
        <v>5</v>
      </c>
      <c r="D198" s="1">
        <v>5</v>
      </c>
      <c r="E198" s="2"/>
      <c r="F198" s="2"/>
      <c r="G198" s="1"/>
      <c r="H198" s="2"/>
      <c r="I198" s="2"/>
      <c r="J198" s="2"/>
      <c r="K198" s="2"/>
      <c r="L198" s="2"/>
      <c r="M198" s="2"/>
    </row>
    <row r="199" spans="1:13" s="1" customFormat="1">
      <c r="A199" s="1" t="s">
        <v>464</v>
      </c>
      <c r="B199" s="81">
        <v>1</v>
      </c>
      <c r="C199" s="10">
        <v>1</v>
      </c>
      <c r="D199" s="81">
        <v>1</v>
      </c>
      <c r="E199" s="3"/>
      <c r="F199" s="109"/>
      <c r="G199" s="81"/>
      <c r="H199" s="109"/>
      <c r="I199" s="3"/>
      <c r="J199" s="3"/>
      <c r="K199" s="3"/>
      <c r="L199" s="3"/>
      <c r="M199" s="3"/>
    </row>
    <row r="200" spans="1:13">
      <c r="A200" s="1" t="s">
        <v>465</v>
      </c>
      <c r="B200" s="81">
        <v>1</v>
      </c>
      <c r="C200" s="10">
        <v>1</v>
      </c>
      <c r="D200" s="10">
        <v>1</v>
      </c>
      <c r="E200" s="2"/>
      <c r="F200" s="11"/>
      <c r="G200" s="81"/>
      <c r="H200" s="11"/>
      <c r="I200" s="2"/>
      <c r="J200" s="2"/>
      <c r="K200" s="2"/>
      <c r="L200" s="2"/>
      <c r="M200" s="2"/>
    </row>
    <row r="201" spans="1:13">
      <c r="A201" s="1" t="s">
        <v>474</v>
      </c>
      <c r="B201" s="1">
        <v>492500</v>
      </c>
      <c r="C201">
        <v>359195</v>
      </c>
      <c r="D201">
        <v>1083890</v>
      </c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475</v>
      </c>
      <c r="B202" s="1">
        <v>4306</v>
      </c>
      <c r="C202">
        <v>4037</v>
      </c>
      <c r="D202">
        <v>4882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516</v>
      </c>
      <c r="B203" s="1">
        <v>510</v>
      </c>
      <c r="C203">
        <v>706</v>
      </c>
      <c r="D203">
        <v>2026</v>
      </c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2"/>
      <c r="B204" s="83"/>
      <c r="C204" s="84"/>
      <c r="E204" s="11"/>
      <c r="F204" s="2"/>
      <c r="G204" s="1"/>
      <c r="H204" s="2"/>
      <c r="I204" s="2"/>
      <c r="J204" s="2"/>
      <c r="K204" s="2"/>
      <c r="L204" s="2"/>
      <c r="M204" s="2"/>
    </row>
    <row r="205" spans="1:13">
      <c r="A205" s="1" t="s">
        <v>29</v>
      </c>
      <c r="B205" s="83">
        <v>0.66751493849300003</v>
      </c>
      <c r="C205" s="84">
        <v>0.46092241804</v>
      </c>
      <c r="D205">
        <v>0.44363058796900001</v>
      </c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461</v>
      </c>
      <c r="B206" s="1">
        <v>0.78762699745999998</v>
      </c>
      <c r="C206">
        <v>0.54690235019</v>
      </c>
      <c r="D206">
        <v>0.52884777847700004</v>
      </c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462</v>
      </c>
      <c r="B207" s="1">
        <v>0.57918934196100003</v>
      </c>
      <c r="C207">
        <v>0.39830401437200003</v>
      </c>
      <c r="D207">
        <v>0.38206551873299999</v>
      </c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463</v>
      </c>
      <c r="B208" s="1">
        <v>28</v>
      </c>
      <c r="C208">
        <v>11</v>
      </c>
      <c r="D208">
        <v>27</v>
      </c>
      <c r="E208" s="2"/>
      <c r="F208" s="2"/>
      <c r="G208" s="1"/>
      <c r="H208" s="2"/>
      <c r="I208" s="2"/>
      <c r="J208" s="2"/>
      <c r="K208" s="2"/>
      <c r="L208" s="2"/>
      <c r="M208" s="2"/>
    </row>
    <row r="209" spans="1:13" s="1" customFormat="1">
      <c r="A209" s="1" t="s">
        <v>479</v>
      </c>
      <c r="B209">
        <v>0.67901627036400003</v>
      </c>
      <c r="C209">
        <v>0.51067339698799996</v>
      </c>
      <c r="D209" s="1">
        <v>0.46970885995</v>
      </c>
      <c r="E209" s="3"/>
      <c r="F209" s="3"/>
      <c r="H209" s="3"/>
      <c r="I209" s="3"/>
      <c r="J209" s="3"/>
      <c r="K209" s="3"/>
      <c r="L209" s="3"/>
      <c r="M209" s="3"/>
    </row>
    <row r="210" spans="1:13">
      <c r="A210" s="1" t="s">
        <v>478</v>
      </c>
      <c r="B210" s="12">
        <v>0.790487213508</v>
      </c>
      <c r="C210" s="12">
        <v>0.54596515127699996</v>
      </c>
      <c r="D210">
        <v>0.550714466831</v>
      </c>
      <c r="E210" s="2"/>
      <c r="F210" s="2"/>
      <c r="G210" s="1"/>
      <c r="H210" s="2"/>
      <c r="I210" s="2"/>
      <c r="J210" s="2"/>
      <c r="K210" s="2"/>
      <c r="L210" s="2"/>
      <c r="M210" s="2"/>
    </row>
    <row r="211" spans="1:13">
      <c r="A211" s="1" t="s">
        <v>477</v>
      </c>
      <c r="B211" s="12">
        <v>0.59509820442000005</v>
      </c>
      <c r="C211" s="12">
        <v>0.47966721043499999</v>
      </c>
      <c r="D211">
        <v>0.40947798738300001</v>
      </c>
      <c r="E211" s="2"/>
      <c r="F211" s="2"/>
      <c r="G211" s="1"/>
      <c r="H211" s="2"/>
      <c r="I211" s="2"/>
      <c r="J211" s="2"/>
      <c r="K211" s="2"/>
      <c r="L211" s="2"/>
      <c r="M211" s="2"/>
    </row>
    <row r="212" spans="1:13">
      <c r="A212" s="1" t="s">
        <v>476</v>
      </c>
      <c r="B212" s="7">
        <v>29</v>
      </c>
      <c r="C212" s="8">
        <v>11</v>
      </c>
      <c r="D212">
        <v>31</v>
      </c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 t="s">
        <v>460</v>
      </c>
      <c r="B213" s="7">
        <f>38172.174293/(60*60)</f>
        <v>10.603381748055554</v>
      </c>
      <c r="C213" s="8">
        <f>34296.8943481/(60*60)</f>
        <v>9.5269150966944451</v>
      </c>
      <c r="D213">
        <f>103709.438462/(60*60)</f>
        <v>28.808177350555557</v>
      </c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2"/>
      <c r="B214" s="12"/>
      <c r="C214" s="12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 s="126" customFormat="1">
      <c r="A215" s="123" t="s">
        <v>550</v>
      </c>
      <c r="B215" s="123"/>
      <c r="C215" s="123"/>
      <c r="D215" s="123"/>
      <c r="E215" s="125"/>
      <c r="F215" s="125"/>
      <c r="G215" s="123"/>
      <c r="H215" s="125"/>
      <c r="I215" s="125"/>
      <c r="J215" s="125"/>
      <c r="K215" s="125"/>
      <c r="L215" s="125"/>
      <c r="M215" s="125"/>
    </row>
    <row r="216" spans="1:13" s="100" customFormat="1">
      <c r="A216" s="5"/>
      <c r="B216" s="5" t="s">
        <v>301</v>
      </c>
      <c r="C216" s="5" t="s">
        <v>293</v>
      </c>
      <c r="D216" s="5" t="s">
        <v>296</v>
      </c>
      <c r="E216" s="99"/>
      <c r="F216" s="99"/>
      <c r="G216" s="5"/>
      <c r="H216" s="99"/>
      <c r="I216" s="99"/>
      <c r="J216" s="99"/>
      <c r="K216" s="99"/>
      <c r="L216" s="99"/>
      <c r="M216" s="99"/>
    </row>
    <row r="217" spans="1:13" s="25" customFormat="1">
      <c r="A217" s="12" t="s">
        <v>538</v>
      </c>
      <c r="B217" s="12">
        <v>5</v>
      </c>
      <c r="C217" s="12">
        <v>5</v>
      </c>
      <c r="D217" s="12">
        <v>5</v>
      </c>
      <c r="E217" s="27"/>
      <c r="F217" s="27"/>
      <c r="G217" s="12"/>
      <c r="H217" s="27"/>
      <c r="I217" s="27"/>
      <c r="J217" s="27"/>
      <c r="K217" s="27"/>
      <c r="L217" s="27"/>
      <c r="M217" s="27"/>
    </row>
    <row r="218" spans="1:13">
      <c r="A218" s="1" t="s">
        <v>455</v>
      </c>
      <c r="B218" s="26">
        <v>5</v>
      </c>
      <c r="C218" s="26">
        <v>5</v>
      </c>
      <c r="D218" s="1">
        <v>5</v>
      </c>
      <c r="E218" s="2"/>
      <c r="F218" s="2"/>
      <c r="G218" s="1"/>
      <c r="H218" s="2"/>
      <c r="I218" s="2"/>
      <c r="J218" s="2"/>
      <c r="K218" s="2"/>
      <c r="L218" s="2"/>
      <c r="M218" s="2"/>
    </row>
    <row r="219" spans="1:13">
      <c r="A219" s="1" t="s">
        <v>464</v>
      </c>
      <c r="B219" s="82">
        <v>1</v>
      </c>
      <c r="C219" s="82">
        <v>1</v>
      </c>
      <c r="D219" s="81">
        <v>1</v>
      </c>
      <c r="E219" s="2"/>
      <c r="F219" s="2"/>
      <c r="G219" s="1"/>
      <c r="H219" s="2"/>
      <c r="I219" s="2"/>
      <c r="J219" s="2"/>
      <c r="K219" s="2"/>
      <c r="L219" s="2"/>
      <c r="M219" s="2"/>
    </row>
    <row r="220" spans="1:13">
      <c r="A220" s="1" t="s">
        <v>465</v>
      </c>
      <c r="B220" s="82">
        <v>1</v>
      </c>
      <c r="C220" s="82">
        <v>1</v>
      </c>
      <c r="D220" s="81">
        <v>1</v>
      </c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474</v>
      </c>
      <c r="B221" s="85">
        <v>1939974</v>
      </c>
      <c r="C221" s="26">
        <v>1475554</v>
      </c>
      <c r="D221" s="86">
        <v>4288318</v>
      </c>
      <c r="E221" s="2"/>
      <c r="F221" s="2"/>
      <c r="G221" s="1"/>
      <c r="H221" s="2"/>
      <c r="I221" s="2"/>
      <c r="J221" s="2"/>
      <c r="K221" s="2"/>
      <c r="L221" s="2"/>
      <c r="M221" s="2"/>
    </row>
    <row r="222" spans="1:13">
      <c r="A222" s="1" t="s">
        <v>475</v>
      </c>
      <c r="B222" s="85">
        <v>4306</v>
      </c>
      <c r="C222" s="26">
        <v>4307</v>
      </c>
      <c r="D222" s="86">
        <v>4882</v>
      </c>
      <c r="E222" s="2"/>
      <c r="F222" s="2"/>
      <c r="G222" s="1"/>
      <c r="H222" s="2"/>
      <c r="I222" s="2"/>
      <c r="J222" s="2"/>
      <c r="K222" s="2"/>
      <c r="L222" s="2"/>
      <c r="M222" s="2"/>
    </row>
    <row r="223" spans="1:13">
      <c r="A223" s="1" t="s">
        <v>516</v>
      </c>
      <c r="B223" s="85">
        <v>511</v>
      </c>
      <c r="C223" s="26">
        <v>707</v>
      </c>
      <c r="D223" s="86">
        <v>2026</v>
      </c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B224" s="1"/>
      <c r="C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>
      <c r="A225" s="1" t="s">
        <v>456</v>
      </c>
      <c r="B225" s="1">
        <v>0.70905380007200003</v>
      </c>
      <c r="C225">
        <v>0.51820195411900005</v>
      </c>
      <c r="D225" s="1">
        <v>0.50105194262899999</v>
      </c>
      <c r="E225" s="2"/>
      <c r="F225" s="2"/>
      <c r="G225" s="1"/>
      <c r="H225" s="2"/>
      <c r="I225" s="2"/>
      <c r="J225" s="2"/>
      <c r="K225" s="2"/>
      <c r="L225" s="2"/>
      <c r="M225" s="2"/>
    </row>
    <row r="226" spans="1:13">
      <c r="A226" s="1" t="s">
        <v>457</v>
      </c>
      <c r="B226" s="1">
        <v>0.75966869747700005</v>
      </c>
      <c r="C226">
        <v>0.56754112259199996</v>
      </c>
      <c r="D226" s="1">
        <v>0.48641980186</v>
      </c>
      <c r="E226" s="2"/>
      <c r="F226" s="2"/>
      <c r="G226" s="1"/>
      <c r="H226" s="2"/>
      <c r="I226" s="2"/>
      <c r="J226" s="2"/>
      <c r="K226" s="2"/>
      <c r="L226" s="2"/>
      <c r="M226" s="2"/>
    </row>
    <row r="227" spans="1:13">
      <c r="A227" s="1" t="s">
        <v>458</v>
      </c>
      <c r="B227" s="1">
        <v>0.66477101278200001</v>
      </c>
      <c r="C227">
        <v>0.47718595177299999</v>
      </c>
      <c r="D227" s="1">
        <v>0.51669650538199996</v>
      </c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459</v>
      </c>
      <c r="B228" s="1">
        <v>49.8</v>
      </c>
      <c r="C228">
        <v>36.200000000000003</v>
      </c>
      <c r="D228" s="1">
        <v>50</v>
      </c>
      <c r="E228" s="2"/>
      <c r="F228" s="2"/>
      <c r="G228" s="1"/>
      <c r="H228" s="2"/>
      <c r="I228" s="2"/>
      <c r="J228" s="2"/>
      <c r="K228" s="2"/>
      <c r="L228" s="2"/>
      <c r="M228" s="2"/>
    </row>
    <row r="229" spans="1:13">
      <c r="A229" s="1" t="s">
        <v>505</v>
      </c>
      <c r="B229" s="1">
        <v>0.718733512608</v>
      </c>
      <c r="C229">
        <v>0.56713283146899995</v>
      </c>
      <c r="D229" s="1">
        <v>0.519542965094</v>
      </c>
      <c r="E229" s="2"/>
      <c r="F229" s="2"/>
      <c r="G229" s="1"/>
      <c r="H229" s="2"/>
      <c r="I229" s="2"/>
      <c r="J229" s="2"/>
      <c r="K229" s="2"/>
      <c r="L229" s="2"/>
      <c r="M229" s="2"/>
    </row>
    <row r="230" spans="1:13">
      <c r="A230" s="1" t="s">
        <v>506</v>
      </c>
      <c r="B230" s="1">
        <v>0.757438626527</v>
      </c>
      <c r="C230">
        <v>0.59294002192499995</v>
      </c>
      <c r="D230" s="1">
        <v>0.48034277879600001</v>
      </c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 t="s">
        <v>507</v>
      </c>
      <c r="B231" s="1">
        <v>0.68379755750899995</v>
      </c>
      <c r="C231">
        <v>0.543776184705</v>
      </c>
      <c r="D231" s="1">
        <v>0.56579456724599997</v>
      </c>
      <c r="E231" s="2"/>
      <c r="F231" s="2"/>
      <c r="G231" s="1"/>
      <c r="H231" s="2"/>
      <c r="I231" s="2"/>
      <c r="J231" s="2"/>
      <c r="K231" s="2"/>
      <c r="L231" s="2"/>
      <c r="M231" s="2"/>
    </row>
    <row r="232" spans="1:13">
      <c r="A232" s="1" t="s">
        <v>508</v>
      </c>
      <c r="B232" s="1">
        <v>49.8</v>
      </c>
      <c r="C232">
        <v>42</v>
      </c>
      <c r="D232" s="1">
        <v>50</v>
      </c>
      <c r="E232" s="2"/>
      <c r="F232" s="2"/>
      <c r="G232" s="1"/>
      <c r="H232" s="2"/>
      <c r="I232" s="2"/>
      <c r="J232" s="2"/>
      <c r="K232" s="2"/>
      <c r="L232" s="2"/>
      <c r="M232" s="2"/>
    </row>
    <row r="233" spans="1:13" s="12" customFormat="1">
      <c r="A233" s="12" t="s">
        <v>460</v>
      </c>
      <c r="B233" s="12">
        <f>75377.8368871/(60*60)</f>
        <v>20.938288024194446</v>
      </c>
      <c r="C233" s="25">
        <f>75463.584502/(60*60)</f>
        <v>20.962106806111109</v>
      </c>
      <c r="D233" s="12">
        <f>364532.49007/(60*60)</f>
        <v>101.25902501944445</v>
      </c>
    </row>
    <row r="235" spans="1:13">
      <c r="A235" s="12"/>
      <c r="B235" s="12"/>
      <c r="C235" s="12"/>
    </row>
    <row r="236" spans="1:13" s="12" customFormat="1"/>
    <row r="237" spans="1:13" s="12" customFormat="1">
      <c r="G237" s="13"/>
    </row>
    <row r="238" spans="1:13">
      <c r="A238" s="12"/>
      <c r="B238" s="12"/>
      <c r="C238" s="12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2"/>
      <c r="B241" s="12"/>
      <c r="C241" s="12"/>
    </row>
    <row r="242" spans="1:7">
      <c r="A242" s="12"/>
      <c r="B242" s="12"/>
      <c r="C242" s="12"/>
    </row>
    <row r="243" spans="1:7">
      <c r="A243" s="25"/>
      <c r="B243" s="25"/>
      <c r="C243" s="25"/>
    </row>
    <row r="244" spans="1:7">
      <c r="A244" s="12"/>
      <c r="B244" s="12"/>
      <c r="C244" s="12"/>
    </row>
    <row r="245" spans="1:7">
      <c r="A245" s="12"/>
      <c r="B245" s="12"/>
      <c r="C245" s="12"/>
    </row>
    <row r="246" spans="1:7">
      <c r="A246" s="1"/>
      <c r="B246" s="1"/>
    </row>
    <row r="247" spans="1:7" s="12" customFormat="1">
      <c r="A247" s="1"/>
      <c r="B247" s="1"/>
      <c r="C247"/>
    </row>
    <row r="248" spans="1:7" s="12" customFormat="1">
      <c r="A248" s="1"/>
      <c r="B248" s="1"/>
      <c r="C248"/>
      <c r="G248" s="13"/>
    </row>
    <row r="249" spans="1:7" s="25" customFormat="1">
      <c r="A249" s="1"/>
      <c r="B249" s="1"/>
      <c r="C249"/>
    </row>
    <row r="250" spans="1:7" s="25" customFormat="1">
      <c r="A250" s="1"/>
      <c r="B250" s="1"/>
      <c r="C250"/>
    </row>
    <row r="251" spans="1:7" s="25" customFormat="1">
      <c r="A251" s="1"/>
      <c r="B251" s="1"/>
      <c r="C251"/>
    </row>
    <row r="252" spans="1:7" s="25" customFormat="1">
      <c r="A252" s="1"/>
      <c r="B252" s="1"/>
      <c r="C252"/>
    </row>
    <row r="253" spans="1:7" s="25" customFormat="1">
      <c r="A253" s="1"/>
      <c r="B253" s="1"/>
      <c r="C253"/>
    </row>
    <row r="254" spans="1:7" s="25" customFormat="1">
      <c r="A254"/>
      <c r="B254"/>
      <c r="C254"/>
    </row>
    <row r="255" spans="1:7" s="25" customFormat="1">
      <c r="A255"/>
      <c r="B255"/>
      <c r="C255"/>
    </row>
    <row r="256" spans="1:7" s="12" customFormat="1">
      <c r="A256"/>
      <c r="B256"/>
      <c r="C256"/>
    </row>
    <row r="257" spans="1:7" s="12" customFormat="1">
      <c r="A257"/>
      <c r="B257"/>
      <c r="C257"/>
      <c r="G25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J314"/>
  <sheetViews>
    <sheetView topLeftCell="A94" zoomScale="150" zoomScaleNormal="150" zoomScalePageLayoutView="150" workbookViewId="0">
      <selection activeCell="E70" sqref="E70:E79"/>
    </sheetView>
  </sheetViews>
  <sheetFormatPr baseColWidth="10" defaultRowHeight="15" x14ac:dyDescent="0"/>
  <cols>
    <col min="1" max="1" width="15.33203125" customWidth="1"/>
    <col min="2" max="2" width="14.1640625" customWidth="1"/>
    <col min="3" max="4" width="14" customWidth="1"/>
    <col min="5" max="5" width="13.6640625" customWidth="1"/>
    <col min="6" max="7" width="15" customWidth="1"/>
  </cols>
  <sheetData>
    <row r="1" spans="1:10" s="1" customFormat="1">
      <c r="A1" s="1" t="s">
        <v>585</v>
      </c>
    </row>
    <row r="2" spans="1:10" s="1" customFormat="1"/>
    <row r="3" spans="1:10" s="1" customFormat="1">
      <c r="A3" s="1" t="s">
        <v>570</v>
      </c>
    </row>
    <row r="4" spans="1:10" s="1" customFormat="1">
      <c r="A4" s="1" t="s">
        <v>569</v>
      </c>
    </row>
    <row r="5" spans="1:10" s="1" customFormat="1">
      <c r="B5" s="1" t="s">
        <v>301</v>
      </c>
      <c r="C5" s="1" t="s">
        <v>586</v>
      </c>
      <c r="D5" s="1" t="s">
        <v>645</v>
      </c>
      <c r="E5" s="1" t="s">
        <v>293</v>
      </c>
      <c r="F5" s="1" t="s">
        <v>567</v>
      </c>
      <c r="G5" s="1" t="s">
        <v>645</v>
      </c>
      <c r="H5" s="1" t="s">
        <v>296</v>
      </c>
      <c r="I5" s="1" t="s">
        <v>568</v>
      </c>
      <c r="J5" s="1" t="s">
        <v>645</v>
      </c>
    </row>
    <row r="6" spans="1:10">
      <c r="A6">
        <v>1</v>
      </c>
      <c r="B6" t="s">
        <v>595</v>
      </c>
      <c r="C6">
        <v>0.901661525139</v>
      </c>
      <c r="E6" t="s">
        <v>615</v>
      </c>
      <c r="F6">
        <v>0.88566907328699995</v>
      </c>
      <c r="H6" t="s">
        <v>668</v>
      </c>
      <c r="I6">
        <v>0.57089696875700002</v>
      </c>
    </row>
    <row r="7" spans="1:10">
      <c r="A7">
        <v>2</v>
      </c>
      <c r="B7" t="s">
        <v>596</v>
      </c>
      <c r="C7">
        <v>0.90139167163</v>
      </c>
      <c r="E7" t="s">
        <v>291</v>
      </c>
      <c r="F7">
        <v>0.81584876628000003</v>
      </c>
      <c r="H7" t="s">
        <v>720</v>
      </c>
      <c r="I7">
        <v>0.43604879968499999</v>
      </c>
    </row>
    <row r="8" spans="1:10">
      <c r="A8">
        <v>3</v>
      </c>
      <c r="B8" t="s">
        <v>571</v>
      </c>
      <c r="C8">
        <v>0.85382550335600005</v>
      </c>
      <c r="E8" t="s">
        <v>623</v>
      </c>
      <c r="F8">
        <v>0.58676207513400003</v>
      </c>
      <c r="H8" t="s">
        <v>722</v>
      </c>
      <c r="I8">
        <v>0.42724458204299998</v>
      </c>
    </row>
    <row r="9" spans="1:10">
      <c r="A9">
        <v>4</v>
      </c>
      <c r="B9" t="s">
        <v>597</v>
      </c>
      <c r="C9">
        <v>0.85275080906099998</v>
      </c>
      <c r="E9" t="s">
        <v>642</v>
      </c>
      <c r="F9">
        <v>0.57884231536899999</v>
      </c>
      <c r="H9" t="s">
        <v>721</v>
      </c>
      <c r="I9">
        <v>0.42084562438500001</v>
      </c>
    </row>
    <row r="10" spans="1:10">
      <c r="A10">
        <v>5</v>
      </c>
      <c r="B10" t="s">
        <v>599</v>
      </c>
      <c r="C10">
        <v>0.81401404560900004</v>
      </c>
      <c r="E10" t="s">
        <v>616</v>
      </c>
      <c r="F10">
        <v>0.57318022576899996</v>
      </c>
      <c r="H10" t="s">
        <v>734</v>
      </c>
      <c r="I10">
        <v>0.41830065359500002</v>
      </c>
    </row>
    <row r="11" spans="1:10">
      <c r="A11">
        <v>6</v>
      </c>
      <c r="B11" t="s">
        <v>598</v>
      </c>
      <c r="C11">
        <v>0.81144259331000002</v>
      </c>
      <c r="E11" t="s">
        <v>622</v>
      </c>
      <c r="F11">
        <v>0.57183098591500003</v>
      </c>
      <c r="H11" t="s">
        <v>735</v>
      </c>
      <c r="I11">
        <v>0.41696728448800002</v>
      </c>
    </row>
    <row r="12" spans="1:10">
      <c r="A12">
        <v>7</v>
      </c>
      <c r="B12" t="s">
        <v>572</v>
      </c>
      <c r="C12">
        <v>0.793317509586</v>
      </c>
      <c r="E12" t="s">
        <v>643</v>
      </c>
      <c r="F12">
        <v>0.56212510711200003</v>
      </c>
      <c r="H12" t="s">
        <v>727</v>
      </c>
      <c r="I12">
        <v>0.41666666666699997</v>
      </c>
    </row>
    <row r="13" spans="1:10">
      <c r="A13">
        <v>8</v>
      </c>
      <c r="B13" t="s">
        <v>600</v>
      </c>
      <c r="C13">
        <v>0.77746681018999997</v>
      </c>
      <c r="E13" t="s">
        <v>739</v>
      </c>
      <c r="F13">
        <v>0.54761904761900004</v>
      </c>
      <c r="H13" t="s">
        <v>725</v>
      </c>
      <c r="I13">
        <v>0.406915377616</v>
      </c>
    </row>
    <row r="14" spans="1:10">
      <c r="A14">
        <v>9</v>
      </c>
      <c r="B14" t="s">
        <v>573</v>
      </c>
      <c r="C14">
        <v>0.737044714243</v>
      </c>
      <c r="E14" t="s">
        <v>619</v>
      </c>
      <c r="F14">
        <v>0.54648450516500002</v>
      </c>
      <c r="H14" t="s">
        <v>736</v>
      </c>
      <c r="I14">
        <v>0.40625</v>
      </c>
    </row>
    <row r="15" spans="1:10">
      <c r="A15">
        <v>10</v>
      </c>
      <c r="B15" t="s">
        <v>574</v>
      </c>
      <c r="C15">
        <v>0.67361938816099998</v>
      </c>
      <c r="E15" t="s">
        <v>618</v>
      </c>
      <c r="F15">
        <v>0.54480286738399997</v>
      </c>
      <c r="H15" t="s">
        <v>737</v>
      </c>
      <c r="I15">
        <v>0.4</v>
      </c>
    </row>
    <row r="17" spans="1:10" s="1" customFormat="1">
      <c r="A17" s="1" t="s">
        <v>575</v>
      </c>
      <c r="B17" s="1" t="s">
        <v>576</v>
      </c>
      <c r="C17" s="1" t="s">
        <v>645</v>
      </c>
    </row>
    <row r="18" spans="1:10">
      <c r="A18">
        <v>1</v>
      </c>
      <c r="B18" t="s">
        <v>611</v>
      </c>
      <c r="E18" t="s">
        <v>625</v>
      </c>
      <c r="H18" t="s">
        <v>674</v>
      </c>
    </row>
    <row r="19" spans="1:10">
      <c r="A19">
        <v>2</v>
      </c>
      <c r="B19" t="s">
        <v>650</v>
      </c>
      <c r="E19" t="s">
        <v>626</v>
      </c>
      <c r="H19" t="s">
        <v>699</v>
      </c>
    </row>
    <row r="20" spans="1:10">
      <c r="A20">
        <v>3</v>
      </c>
      <c r="B20" t="s">
        <v>577</v>
      </c>
      <c r="E20" t="s">
        <v>656</v>
      </c>
      <c r="H20" t="s">
        <v>675</v>
      </c>
    </row>
    <row r="21" spans="1:10">
      <c r="A21">
        <v>4</v>
      </c>
      <c r="B21" t="s">
        <v>612</v>
      </c>
      <c r="E21" t="s">
        <v>627</v>
      </c>
      <c r="H21" t="s">
        <v>679</v>
      </c>
    </row>
    <row r="22" spans="1:10">
      <c r="A22">
        <v>5</v>
      </c>
      <c r="B22" t="s">
        <v>578</v>
      </c>
      <c r="E22" t="s">
        <v>646</v>
      </c>
      <c r="H22" t="s">
        <v>680</v>
      </c>
    </row>
    <row r="23" spans="1:10">
      <c r="A23">
        <v>6</v>
      </c>
      <c r="B23" t="s">
        <v>698</v>
      </c>
      <c r="E23" t="s">
        <v>628</v>
      </c>
      <c r="H23" t="s">
        <v>729</v>
      </c>
    </row>
    <row r="24" spans="1:10">
      <c r="A24">
        <v>7</v>
      </c>
      <c r="B24" t="s">
        <v>614</v>
      </c>
      <c r="E24" t="s">
        <v>630</v>
      </c>
      <c r="H24" t="s">
        <v>682</v>
      </c>
    </row>
    <row r="25" spans="1:10">
      <c r="A25">
        <v>8</v>
      </c>
      <c r="B25" t="s">
        <v>579</v>
      </c>
      <c r="E25" t="s">
        <v>631</v>
      </c>
      <c r="H25" t="s">
        <v>738</v>
      </c>
    </row>
    <row r="26" spans="1:10">
      <c r="A26">
        <v>9</v>
      </c>
      <c r="B26" t="s">
        <v>580</v>
      </c>
      <c r="E26" t="s">
        <v>632</v>
      </c>
      <c r="H26" t="s">
        <v>730</v>
      </c>
    </row>
    <row r="27" spans="1:10">
      <c r="A27">
        <v>10</v>
      </c>
      <c r="B27" t="s">
        <v>581</v>
      </c>
      <c r="E27" t="s">
        <v>633</v>
      </c>
      <c r="H27" t="s">
        <v>731</v>
      </c>
    </row>
    <row r="29" spans="1:10" s="1" customFormat="1">
      <c r="A29" s="1" t="s">
        <v>594</v>
      </c>
    </row>
    <row r="30" spans="1:10" s="1" customFormat="1">
      <c r="A30" s="1" t="s">
        <v>569</v>
      </c>
    </row>
    <row r="31" spans="1:10" s="1" customFormat="1">
      <c r="B31" s="1" t="s">
        <v>301</v>
      </c>
      <c r="C31" s="1" t="s">
        <v>586</v>
      </c>
      <c r="D31" s="1" t="s">
        <v>645</v>
      </c>
      <c r="E31" s="1" t="s">
        <v>293</v>
      </c>
      <c r="F31" s="1" t="s">
        <v>567</v>
      </c>
      <c r="G31" s="1" t="s">
        <v>645</v>
      </c>
      <c r="H31" s="1" t="s">
        <v>296</v>
      </c>
      <c r="I31" s="1" t="s">
        <v>568</v>
      </c>
      <c r="J31" s="1" t="s">
        <v>645</v>
      </c>
    </row>
    <row r="32" spans="1:10">
      <c r="A32">
        <v>1</v>
      </c>
      <c r="B32" t="s">
        <v>595</v>
      </c>
      <c r="C32">
        <v>0.92793589389300002</v>
      </c>
    </row>
    <row r="33" spans="1:3">
      <c r="A33">
        <v>2</v>
      </c>
      <c r="B33" t="s">
        <v>596</v>
      </c>
      <c r="C33">
        <v>0.92625336030799998</v>
      </c>
    </row>
    <row r="34" spans="1:3">
      <c r="A34">
        <v>3</v>
      </c>
      <c r="B34" t="s">
        <v>571</v>
      </c>
      <c r="C34">
        <v>0.88102712426399998</v>
      </c>
    </row>
    <row r="35" spans="1:3">
      <c r="A35">
        <v>4</v>
      </c>
      <c r="B35" t="s">
        <v>597</v>
      </c>
      <c r="C35">
        <v>0.87907241428399996</v>
      </c>
    </row>
    <row r="36" spans="1:3">
      <c r="A36">
        <v>5</v>
      </c>
      <c r="B36" t="s">
        <v>598</v>
      </c>
      <c r="C36">
        <v>0.82575590863100001</v>
      </c>
    </row>
    <row r="37" spans="1:3">
      <c r="A37">
        <v>6</v>
      </c>
      <c r="B37" t="s">
        <v>599</v>
      </c>
      <c r="C37">
        <v>0.82108641276100003</v>
      </c>
    </row>
    <row r="38" spans="1:3">
      <c r="A38">
        <v>7</v>
      </c>
      <c r="B38" t="s">
        <v>572</v>
      </c>
      <c r="C38">
        <v>0.74668239457399999</v>
      </c>
    </row>
    <row r="39" spans="1:3">
      <c r="A39">
        <v>8</v>
      </c>
      <c r="B39" t="s">
        <v>600</v>
      </c>
      <c r="C39">
        <v>0.74037446524799999</v>
      </c>
    </row>
    <row r="40" spans="1:3">
      <c r="A40">
        <v>9</v>
      </c>
      <c r="B40" t="s">
        <v>304</v>
      </c>
      <c r="C40">
        <v>0.61935051891500004</v>
      </c>
    </row>
    <row r="41" spans="1:3">
      <c r="A41">
        <v>10</v>
      </c>
      <c r="B41" t="s">
        <v>573</v>
      </c>
      <c r="C41">
        <v>0.59470043075300005</v>
      </c>
    </row>
    <row r="43" spans="1:3" s="1" customFormat="1">
      <c r="A43" s="1" t="s">
        <v>575</v>
      </c>
      <c r="C43" s="1" t="s">
        <v>645</v>
      </c>
    </row>
    <row r="44" spans="1:3">
      <c r="A44">
        <v>1</v>
      </c>
      <c r="B44" t="s">
        <v>649</v>
      </c>
    </row>
    <row r="45" spans="1:3">
      <c r="A45">
        <v>2</v>
      </c>
      <c r="B45" t="s">
        <v>611</v>
      </c>
    </row>
    <row r="46" spans="1:3">
      <c r="A46">
        <v>3</v>
      </c>
      <c r="B46" t="s">
        <v>650</v>
      </c>
    </row>
    <row r="47" spans="1:3">
      <c r="A47">
        <v>4</v>
      </c>
      <c r="B47" t="s">
        <v>651</v>
      </c>
    </row>
    <row r="48" spans="1:3">
      <c r="A48">
        <v>5</v>
      </c>
      <c r="B48" t="s">
        <v>697</v>
      </c>
    </row>
    <row r="49" spans="1:10">
      <c r="A49">
        <v>6</v>
      </c>
      <c r="B49" t="s">
        <v>577</v>
      </c>
    </row>
    <row r="50" spans="1:10">
      <c r="A50">
        <v>7</v>
      </c>
      <c r="B50" t="s">
        <v>612</v>
      </c>
    </row>
    <row r="51" spans="1:10">
      <c r="A51">
        <v>8</v>
      </c>
      <c r="B51" t="s">
        <v>613</v>
      </c>
    </row>
    <row r="52" spans="1:10">
      <c r="A52">
        <v>9</v>
      </c>
      <c r="B52" t="s">
        <v>578</v>
      </c>
    </row>
    <row r="53" spans="1:10">
      <c r="A53">
        <v>10</v>
      </c>
      <c r="B53" t="s">
        <v>698</v>
      </c>
    </row>
    <row r="55" spans="1:10" s="1" customFormat="1">
      <c r="A55" s="1" t="s">
        <v>653</v>
      </c>
    </row>
    <row r="56" spans="1:10" s="1" customFormat="1">
      <c r="A56" s="1" t="s">
        <v>569</v>
      </c>
    </row>
    <row r="57" spans="1:10" s="1" customFormat="1">
      <c r="B57" s="1" t="s">
        <v>301</v>
      </c>
      <c r="C57" s="1" t="s">
        <v>586</v>
      </c>
      <c r="D57" s="1" t="s">
        <v>645</v>
      </c>
      <c r="E57" s="1" t="s">
        <v>293</v>
      </c>
      <c r="F57" s="1" t="s">
        <v>567</v>
      </c>
      <c r="G57" s="1" t="s">
        <v>645</v>
      </c>
      <c r="H57" s="1" t="s">
        <v>296</v>
      </c>
      <c r="I57" s="1" t="s">
        <v>568</v>
      </c>
      <c r="J57" s="1" t="s">
        <v>645</v>
      </c>
    </row>
    <row r="58" spans="1:10">
      <c r="A58">
        <v>1</v>
      </c>
      <c r="B58" t="s">
        <v>596</v>
      </c>
      <c r="C58">
        <v>0.97934328358199996</v>
      </c>
      <c r="E58" t="s">
        <v>616</v>
      </c>
      <c r="F58">
        <v>0.75287356321800003</v>
      </c>
      <c r="H58" t="s">
        <v>668</v>
      </c>
      <c r="I58">
        <v>0.66511153229300002</v>
      </c>
    </row>
    <row r="59" spans="1:10">
      <c r="A59">
        <v>2</v>
      </c>
      <c r="B59" t="s">
        <v>595</v>
      </c>
      <c r="C59">
        <v>0.97934328358199996</v>
      </c>
      <c r="E59" t="s">
        <v>615</v>
      </c>
      <c r="F59">
        <v>0.71231343283600002</v>
      </c>
      <c r="H59" t="s">
        <v>720</v>
      </c>
      <c r="I59">
        <v>0.62367491166099998</v>
      </c>
    </row>
    <row r="60" spans="1:10">
      <c r="A60">
        <v>3</v>
      </c>
      <c r="B60" t="s">
        <v>571</v>
      </c>
      <c r="C60">
        <v>0.95212493599600001</v>
      </c>
      <c r="E60" t="s">
        <v>291</v>
      </c>
      <c r="F60">
        <v>0.63725199881600003</v>
      </c>
      <c r="H60" t="s">
        <v>721</v>
      </c>
      <c r="I60">
        <v>0.57804743519000001</v>
      </c>
    </row>
    <row r="61" spans="1:10">
      <c r="A61">
        <v>4</v>
      </c>
      <c r="B61" t="s">
        <v>597</v>
      </c>
      <c r="C61">
        <v>0.95035279024999997</v>
      </c>
      <c r="E61" t="s">
        <v>622</v>
      </c>
      <c r="F61">
        <v>0.56842105263200005</v>
      </c>
      <c r="H61" t="s">
        <v>723</v>
      </c>
      <c r="I61">
        <v>0.49948822927300002</v>
      </c>
    </row>
    <row r="62" spans="1:10">
      <c r="A62">
        <v>5</v>
      </c>
      <c r="B62" t="s">
        <v>599</v>
      </c>
      <c r="C62">
        <v>0.89225541554599996</v>
      </c>
      <c r="E62" t="s">
        <v>617</v>
      </c>
      <c r="F62">
        <v>0.56338028168999998</v>
      </c>
      <c r="H62" t="s">
        <v>722</v>
      </c>
      <c r="I62">
        <v>0.489156626506</v>
      </c>
    </row>
    <row r="63" spans="1:10">
      <c r="A63">
        <v>6</v>
      </c>
      <c r="B63" t="s">
        <v>598</v>
      </c>
      <c r="C63">
        <v>0.89057879171900001</v>
      </c>
      <c r="E63" t="s">
        <v>621</v>
      </c>
      <c r="F63">
        <v>0.549330085262</v>
      </c>
      <c r="H63" t="s">
        <v>724</v>
      </c>
      <c r="I63">
        <v>0.48312439730000001</v>
      </c>
    </row>
    <row r="64" spans="1:10">
      <c r="A64">
        <v>7</v>
      </c>
      <c r="B64" t="s">
        <v>572</v>
      </c>
      <c r="C64">
        <v>0.86615648914599996</v>
      </c>
      <c r="E64" t="s">
        <v>619</v>
      </c>
      <c r="F64">
        <v>0.53751839136799995</v>
      </c>
      <c r="H64" t="s">
        <v>726</v>
      </c>
      <c r="I64">
        <v>0.46573208722699999</v>
      </c>
    </row>
    <row r="65" spans="1:9">
      <c r="A65">
        <v>8</v>
      </c>
      <c r="B65" t="s">
        <v>600</v>
      </c>
      <c r="C65">
        <v>0.86414392059599998</v>
      </c>
      <c r="E65" t="s">
        <v>618</v>
      </c>
      <c r="F65">
        <v>0.53722627737200002</v>
      </c>
      <c r="H65" t="s">
        <v>725</v>
      </c>
      <c r="I65">
        <v>0.46056572379400001</v>
      </c>
    </row>
    <row r="66" spans="1:9">
      <c r="A66">
        <v>9</v>
      </c>
      <c r="B66" t="s">
        <v>573</v>
      </c>
      <c r="C66">
        <v>0.80297602645400001</v>
      </c>
      <c r="E66" t="s">
        <v>620</v>
      </c>
      <c r="F66">
        <v>0.52642073778700005</v>
      </c>
      <c r="H66" t="s">
        <v>728</v>
      </c>
      <c r="I66">
        <v>0.45715664977100001</v>
      </c>
    </row>
    <row r="67" spans="1:9">
      <c r="A67">
        <v>10</v>
      </c>
      <c r="B67" t="s">
        <v>733</v>
      </c>
      <c r="C67">
        <v>0.79285193289599998</v>
      </c>
      <c r="E67" t="s">
        <v>623</v>
      </c>
      <c r="F67">
        <v>0.51488095238099996</v>
      </c>
      <c r="H67" t="s">
        <v>727</v>
      </c>
      <c r="I67">
        <v>0.45454545454500001</v>
      </c>
    </row>
    <row r="69" spans="1:9" s="1" customFormat="1">
      <c r="A69" s="1" t="s">
        <v>575</v>
      </c>
      <c r="C69" s="1" t="s">
        <v>645</v>
      </c>
    </row>
    <row r="70" spans="1:9">
      <c r="A70">
        <v>1</v>
      </c>
      <c r="B70" t="s">
        <v>649</v>
      </c>
      <c r="E70" t="s">
        <v>740</v>
      </c>
    </row>
    <row r="71" spans="1:9">
      <c r="A71">
        <v>2</v>
      </c>
      <c r="B71" t="s">
        <v>611</v>
      </c>
      <c r="E71" t="s">
        <v>625</v>
      </c>
    </row>
    <row r="72" spans="1:9">
      <c r="A72">
        <v>3</v>
      </c>
      <c r="B72" t="s">
        <v>650</v>
      </c>
      <c r="E72" t="s">
        <v>626</v>
      </c>
    </row>
    <row r="73" spans="1:9">
      <c r="A73">
        <v>4</v>
      </c>
      <c r="B73" t="s">
        <v>651</v>
      </c>
      <c r="E73" t="s">
        <v>627</v>
      </c>
    </row>
    <row r="74" spans="1:9">
      <c r="A74">
        <v>5</v>
      </c>
      <c r="B74" t="s">
        <v>697</v>
      </c>
      <c r="E74" t="s">
        <v>646</v>
      </c>
    </row>
    <row r="75" spans="1:9">
      <c r="A75">
        <v>6</v>
      </c>
      <c r="B75" t="s">
        <v>652</v>
      </c>
      <c r="E75" t="s">
        <v>628</v>
      </c>
    </row>
    <row r="76" spans="1:9">
      <c r="A76">
        <v>7</v>
      </c>
      <c r="B76" t="s">
        <v>612</v>
      </c>
      <c r="E76" t="s">
        <v>629</v>
      </c>
    </row>
    <row r="77" spans="1:9">
      <c r="A77">
        <v>8</v>
      </c>
      <c r="B77" t="s">
        <v>578</v>
      </c>
      <c r="E77" t="s">
        <v>630</v>
      </c>
    </row>
    <row r="78" spans="1:9">
      <c r="A78">
        <v>9</v>
      </c>
      <c r="B78" t="s">
        <v>614</v>
      </c>
      <c r="E78" t="s">
        <v>631</v>
      </c>
    </row>
    <row r="79" spans="1:9">
      <c r="A79">
        <v>10</v>
      </c>
      <c r="B79" t="s">
        <v>579</v>
      </c>
      <c r="E79" t="s">
        <v>632</v>
      </c>
    </row>
    <row r="81" spans="1:10" s="1" customFormat="1">
      <c r="A81" s="1" t="s">
        <v>594</v>
      </c>
    </row>
    <row r="82" spans="1:10" s="1" customFormat="1">
      <c r="A82" s="1" t="s">
        <v>593</v>
      </c>
    </row>
    <row r="83" spans="1:10" s="1" customFormat="1">
      <c r="B83" s="1" t="s">
        <v>301</v>
      </c>
      <c r="C83" s="1" t="s">
        <v>586</v>
      </c>
      <c r="D83" s="1" t="s">
        <v>645</v>
      </c>
      <c r="E83" s="1" t="s">
        <v>293</v>
      </c>
      <c r="F83" s="1" t="s">
        <v>567</v>
      </c>
      <c r="G83" s="1" t="s">
        <v>645</v>
      </c>
      <c r="H83" s="1" t="s">
        <v>296</v>
      </c>
      <c r="I83" s="1" t="s">
        <v>568</v>
      </c>
      <c r="J83" s="1" t="s">
        <v>645</v>
      </c>
    </row>
    <row r="84" spans="1:10">
      <c r="A84">
        <v>1</v>
      </c>
      <c r="B84" t="s">
        <v>595</v>
      </c>
      <c r="C84">
        <v>0.90946827300404698</v>
      </c>
      <c r="D84">
        <v>0.94</v>
      </c>
      <c r="E84" t="s">
        <v>615</v>
      </c>
      <c r="F84">
        <v>0.49481933414000001</v>
      </c>
      <c r="G84">
        <v>1.64</v>
      </c>
      <c r="H84" t="s">
        <v>659</v>
      </c>
      <c r="I84">
        <v>0.52929965268000001</v>
      </c>
      <c r="J84">
        <v>0.9</v>
      </c>
    </row>
    <row r="85" spans="1:10">
      <c r="A85">
        <v>2</v>
      </c>
      <c r="B85" t="s">
        <v>596</v>
      </c>
      <c r="C85">
        <v>0.90717006081225304</v>
      </c>
      <c r="D85">
        <v>0.94</v>
      </c>
      <c r="E85" t="s">
        <v>616</v>
      </c>
      <c r="F85">
        <v>0.49235854487399999</v>
      </c>
      <c r="G85">
        <v>2.0699999999999998</v>
      </c>
      <c r="H85" t="s">
        <v>660</v>
      </c>
      <c r="I85">
        <v>0.51936948971399999</v>
      </c>
      <c r="J85">
        <v>0.9</v>
      </c>
    </row>
    <row r="86" spans="1:10">
      <c r="A86">
        <v>3</v>
      </c>
      <c r="B86" t="s">
        <v>571</v>
      </c>
      <c r="C86">
        <v>0.80675317637140898</v>
      </c>
      <c r="D86">
        <v>1.24</v>
      </c>
      <c r="E86" t="s">
        <v>291</v>
      </c>
      <c r="F86">
        <v>0.41979142056800001</v>
      </c>
      <c r="G86">
        <v>2.09</v>
      </c>
      <c r="H86" t="s">
        <v>661</v>
      </c>
      <c r="I86">
        <v>0.43847838616700002</v>
      </c>
      <c r="J86">
        <v>1.27</v>
      </c>
    </row>
    <row r="87" spans="1:10">
      <c r="A87">
        <v>4</v>
      </c>
      <c r="B87" t="s">
        <v>597</v>
      </c>
      <c r="C87">
        <v>0.80231257557436497</v>
      </c>
      <c r="D87">
        <v>1.25</v>
      </c>
      <c r="E87" t="s">
        <v>617</v>
      </c>
      <c r="F87">
        <v>0.34060582448600002</v>
      </c>
      <c r="G87">
        <v>3.52</v>
      </c>
      <c r="H87" t="s">
        <v>662</v>
      </c>
      <c r="I87">
        <v>0.43025268690000001</v>
      </c>
      <c r="J87">
        <v>1.54</v>
      </c>
    </row>
    <row r="88" spans="1:10">
      <c r="A88">
        <v>5</v>
      </c>
      <c r="B88" t="s">
        <v>598</v>
      </c>
      <c r="C88">
        <v>0.73244665889821903</v>
      </c>
      <c r="D88">
        <v>1.47</v>
      </c>
      <c r="E88" t="s">
        <v>618</v>
      </c>
      <c r="F88">
        <v>0.31811866412799999</v>
      </c>
      <c r="G88">
        <v>3.45</v>
      </c>
      <c r="H88" t="s">
        <v>663</v>
      </c>
      <c r="I88">
        <v>0.428868700198</v>
      </c>
      <c r="J88">
        <v>1.98</v>
      </c>
    </row>
    <row r="89" spans="1:10">
      <c r="A89">
        <v>6</v>
      </c>
      <c r="B89" t="s">
        <v>599</v>
      </c>
      <c r="C89">
        <v>0.70660694288913695</v>
      </c>
      <c r="D89">
        <v>1.55</v>
      </c>
      <c r="E89" t="s">
        <v>619</v>
      </c>
      <c r="F89">
        <v>0.31526104417700002</v>
      </c>
      <c r="G89">
        <v>3.48</v>
      </c>
      <c r="H89" t="s">
        <v>664</v>
      </c>
      <c r="I89">
        <v>0.41019224503099999</v>
      </c>
      <c r="J89">
        <v>1.65</v>
      </c>
    </row>
    <row r="90" spans="1:10">
      <c r="A90">
        <v>7</v>
      </c>
      <c r="B90" t="s">
        <v>600</v>
      </c>
      <c r="C90">
        <v>0.67498995906717596</v>
      </c>
      <c r="D90">
        <v>1.66</v>
      </c>
      <c r="E90" t="s">
        <v>620</v>
      </c>
      <c r="F90">
        <v>0.30357951971000002</v>
      </c>
      <c r="G90">
        <v>3.56</v>
      </c>
      <c r="H90" t="s">
        <v>665</v>
      </c>
      <c r="I90">
        <v>0.391669001588</v>
      </c>
      <c r="J90">
        <v>2.14</v>
      </c>
    </row>
    <row r="91" spans="1:10">
      <c r="A91">
        <v>8</v>
      </c>
      <c r="B91" t="s">
        <v>304</v>
      </c>
      <c r="C91">
        <v>0.65337682735290503</v>
      </c>
      <c r="D91">
        <v>1.73</v>
      </c>
      <c r="E91" t="s">
        <v>621</v>
      </c>
      <c r="F91">
        <v>0.29738811669499998</v>
      </c>
      <c r="G91">
        <v>3.84</v>
      </c>
      <c r="H91" t="s">
        <v>666</v>
      </c>
      <c r="I91">
        <v>0.39045519286699998</v>
      </c>
      <c r="J91">
        <v>2.21</v>
      </c>
    </row>
    <row r="92" spans="1:10">
      <c r="A92">
        <v>9</v>
      </c>
      <c r="B92" t="s">
        <v>572</v>
      </c>
      <c r="C92">
        <v>0.65240445191096097</v>
      </c>
      <c r="D92">
        <v>1.75</v>
      </c>
      <c r="E92" t="s">
        <v>622</v>
      </c>
      <c r="F92">
        <v>0.29529072561300002</v>
      </c>
      <c r="G92">
        <v>4.37</v>
      </c>
      <c r="H92" t="s">
        <v>667</v>
      </c>
      <c r="I92">
        <v>0.38823730682199997</v>
      </c>
      <c r="J92">
        <v>2.16</v>
      </c>
    </row>
    <row r="93" spans="1:10">
      <c r="A93">
        <v>10</v>
      </c>
      <c r="B93" t="s">
        <v>574</v>
      </c>
      <c r="D93">
        <v>2.34</v>
      </c>
      <c r="E93" t="s">
        <v>623</v>
      </c>
      <c r="F93">
        <v>0.27408685648499997</v>
      </c>
      <c r="G93">
        <v>4.58</v>
      </c>
      <c r="H93" t="s">
        <v>668</v>
      </c>
      <c r="I93">
        <v>0.37973978018900001</v>
      </c>
      <c r="J93">
        <v>1.55</v>
      </c>
    </row>
    <row r="95" spans="1:10" s="1" customFormat="1">
      <c r="A95" s="1" t="s">
        <v>575</v>
      </c>
      <c r="B95" s="1" t="s">
        <v>601</v>
      </c>
      <c r="C95" s="1" t="s">
        <v>645</v>
      </c>
      <c r="E95" s="1" t="s">
        <v>624</v>
      </c>
      <c r="F95" s="1" t="s">
        <v>645</v>
      </c>
    </row>
    <row r="96" spans="1:10">
      <c r="A96">
        <v>1</v>
      </c>
      <c r="B96" t="s">
        <v>581</v>
      </c>
      <c r="C96">
        <v>11.65</v>
      </c>
      <c r="E96" t="s">
        <v>625</v>
      </c>
      <c r="F96">
        <v>12.65</v>
      </c>
      <c r="H96" t="s">
        <v>674</v>
      </c>
    </row>
    <row r="97" spans="1:10">
      <c r="A97">
        <v>2</v>
      </c>
      <c r="B97" t="s">
        <v>602</v>
      </c>
      <c r="C97">
        <v>8.27</v>
      </c>
      <c r="E97" t="s">
        <v>626</v>
      </c>
      <c r="F97">
        <v>11.93</v>
      </c>
      <c r="H97" t="s">
        <v>675</v>
      </c>
    </row>
    <row r="98" spans="1:10">
      <c r="A98">
        <v>3</v>
      </c>
      <c r="B98" t="s">
        <v>603</v>
      </c>
      <c r="C98">
        <v>13.07</v>
      </c>
      <c r="E98" t="s">
        <v>627</v>
      </c>
      <c r="F98">
        <v>12.65</v>
      </c>
      <c r="H98" t="s">
        <v>676</v>
      </c>
    </row>
    <row r="99" spans="1:10">
      <c r="A99">
        <v>4</v>
      </c>
      <c r="B99" t="s">
        <v>604</v>
      </c>
      <c r="C99">
        <v>12.98</v>
      </c>
      <c r="E99" t="s">
        <v>628</v>
      </c>
      <c r="F99">
        <v>13.81</v>
      </c>
      <c r="H99" t="s">
        <v>677</v>
      </c>
    </row>
    <row r="100" spans="1:10">
      <c r="A100">
        <v>5</v>
      </c>
      <c r="B100" t="s">
        <v>582</v>
      </c>
      <c r="C100">
        <v>11.27</v>
      </c>
      <c r="E100" t="s">
        <v>629</v>
      </c>
      <c r="F100">
        <v>13.98</v>
      </c>
      <c r="H100" t="s">
        <v>687</v>
      </c>
    </row>
    <row r="101" spans="1:10">
      <c r="A101">
        <v>6</v>
      </c>
      <c r="B101" t="s">
        <v>605</v>
      </c>
      <c r="C101">
        <v>14.17</v>
      </c>
      <c r="E101" t="s">
        <v>630</v>
      </c>
      <c r="F101">
        <v>12.33</v>
      </c>
      <c r="H101" t="s">
        <v>679</v>
      </c>
    </row>
    <row r="102" spans="1:10">
      <c r="A102">
        <v>7</v>
      </c>
      <c r="B102" t="s">
        <v>606</v>
      </c>
      <c r="C102">
        <v>9.8000000000000007</v>
      </c>
      <c r="E102" t="s">
        <v>631</v>
      </c>
      <c r="F102">
        <v>10.62</v>
      </c>
      <c r="H102" t="s">
        <v>688</v>
      </c>
    </row>
    <row r="103" spans="1:10">
      <c r="A103">
        <v>8</v>
      </c>
      <c r="B103" t="s">
        <v>607</v>
      </c>
      <c r="C103">
        <v>12.07</v>
      </c>
      <c r="E103" t="s">
        <v>632</v>
      </c>
      <c r="F103">
        <v>11.93</v>
      </c>
      <c r="H103" t="s">
        <v>680</v>
      </c>
    </row>
    <row r="104" spans="1:10">
      <c r="A104">
        <v>9</v>
      </c>
      <c r="B104" t="s">
        <v>583</v>
      </c>
      <c r="C104">
        <v>11.07</v>
      </c>
      <c r="E104" t="s">
        <v>633</v>
      </c>
      <c r="F104">
        <v>13.81</v>
      </c>
      <c r="H104" t="s">
        <v>681</v>
      </c>
    </row>
    <row r="105" spans="1:10">
      <c r="A105">
        <v>10</v>
      </c>
      <c r="B105" t="s">
        <v>584</v>
      </c>
      <c r="C105">
        <v>11.55</v>
      </c>
      <c r="E105" t="s">
        <v>634</v>
      </c>
      <c r="F105">
        <v>14.98</v>
      </c>
      <c r="H105" t="s">
        <v>682</v>
      </c>
    </row>
    <row r="107" spans="1:10" s="1" customFormat="1">
      <c r="A107" s="1" t="s">
        <v>608</v>
      </c>
    </row>
    <row r="108" spans="1:10" s="1" customFormat="1">
      <c r="A108" s="1" t="s">
        <v>593</v>
      </c>
    </row>
    <row r="109" spans="1:10" s="1" customFormat="1">
      <c r="B109" s="1" t="s">
        <v>301</v>
      </c>
      <c r="C109" s="1" t="s">
        <v>586</v>
      </c>
      <c r="D109" s="1" t="s">
        <v>645</v>
      </c>
      <c r="E109" s="1" t="s">
        <v>293</v>
      </c>
      <c r="F109" s="1" t="s">
        <v>567</v>
      </c>
      <c r="G109" s="1" t="s">
        <v>645</v>
      </c>
      <c r="H109" s="1" t="s">
        <v>296</v>
      </c>
      <c r="I109" s="1" t="s">
        <v>568</v>
      </c>
      <c r="J109" s="1" t="s">
        <v>645</v>
      </c>
    </row>
    <row r="110" spans="1:10">
      <c r="A110">
        <v>1</v>
      </c>
      <c r="B110" t="s">
        <v>595</v>
      </c>
      <c r="C110">
        <v>0.88274278557600006</v>
      </c>
      <c r="D110">
        <v>0.94</v>
      </c>
      <c r="E110" t="s">
        <v>615</v>
      </c>
      <c r="F110">
        <v>0.78046013236699996</v>
      </c>
      <c r="G110">
        <v>1.64</v>
      </c>
      <c r="H110" t="s">
        <v>660</v>
      </c>
      <c r="I110">
        <v>0.79373161348700005</v>
      </c>
      <c r="J110">
        <v>0.9</v>
      </c>
    </row>
    <row r="111" spans="1:10">
      <c r="A111">
        <v>2</v>
      </c>
      <c r="B111" t="s">
        <v>596</v>
      </c>
      <c r="C111">
        <v>0.88268447969899999</v>
      </c>
      <c r="D111">
        <v>0.94</v>
      </c>
      <c r="E111" t="s">
        <v>616</v>
      </c>
      <c r="F111">
        <v>0.56812721656599996</v>
      </c>
      <c r="G111">
        <v>2.0699999999999998</v>
      </c>
      <c r="H111" t="s">
        <v>659</v>
      </c>
      <c r="I111">
        <v>0.76043853510600001</v>
      </c>
      <c r="J111">
        <v>0.9</v>
      </c>
    </row>
    <row r="112" spans="1:10">
      <c r="A112">
        <v>3</v>
      </c>
      <c r="B112" t="s">
        <v>598</v>
      </c>
      <c r="C112">
        <v>0.82926025591700003</v>
      </c>
      <c r="D112">
        <v>1.47</v>
      </c>
      <c r="E112" t="s">
        <v>291</v>
      </c>
      <c r="F112">
        <v>0.55515649050799998</v>
      </c>
      <c r="G112">
        <v>2.09</v>
      </c>
      <c r="H112" t="s">
        <v>662</v>
      </c>
      <c r="I112">
        <v>0.71751652216100004</v>
      </c>
      <c r="J112">
        <v>1.54</v>
      </c>
    </row>
    <row r="113" spans="1:10">
      <c r="A113">
        <v>4</v>
      </c>
      <c r="B113" t="s">
        <v>571</v>
      </c>
      <c r="C113">
        <v>0.79648905643400003</v>
      </c>
      <c r="D113">
        <v>1.24</v>
      </c>
      <c r="E113" t="s">
        <v>617</v>
      </c>
      <c r="F113">
        <v>0.35332677810599999</v>
      </c>
      <c r="G113">
        <v>3.52</v>
      </c>
      <c r="H113" t="s">
        <v>664</v>
      </c>
      <c r="I113">
        <v>0.69274022241699995</v>
      </c>
      <c r="J113">
        <v>1.65</v>
      </c>
    </row>
    <row r="114" spans="1:10">
      <c r="A114">
        <v>5</v>
      </c>
      <c r="B114" t="s">
        <v>597</v>
      </c>
      <c r="C114">
        <v>0.79238676154999999</v>
      </c>
      <c r="D114">
        <v>1.25</v>
      </c>
      <c r="E114" t="s">
        <v>620</v>
      </c>
      <c r="F114">
        <v>0.31983240223499998</v>
      </c>
      <c r="G114">
        <v>3.56</v>
      </c>
      <c r="H114" t="s">
        <v>670</v>
      </c>
      <c r="I114">
        <v>0.672716740684</v>
      </c>
      <c r="J114">
        <v>1.79</v>
      </c>
    </row>
    <row r="115" spans="1:10">
      <c r="A115">
        <v>6</v>
      </c>
      <c r="B115" t="s">
        <v>600</v>
      </c>
      <c r="C115">
        <v>0.78654399079899995</v>
      </c>
      <c r="D115">
        <v>1.66</v>
      </c>
      <c r="E115" t="s">
        <v>622</v>
      </c>
      <c r="F115">
        <v>0.29522184300299997</v>
      </c>
      <c r="G115">
        <v>4.37</v>
      </c>
      <c r="H115" t="s">
        <v>661</v>
      </c>
      <c r="I115">
        <v>0.62987904543999995</v>
      </c>
      <c r="J115">
        <v>1.27</v>
      </c>
    </row>
    <row r="116" spans="1:10">
      <c r="A116">
        <v>7</v>
      </c>
      <c r="B116" t="s">
        <v>599</v>
      </c>
      <c r="C116">
        <v>0.71447803206500005</v>
      </c>
      <c r="D116">
        <v>1.55</v>
      </c>
      <c r="E116" t="s">
        <v>623</v>
      </c>
      <c r="F116">
        <v>0.28886438809300002</v>
      </c>
      <c r="G116">
        <v>4.58</v>
      </c>
      <c r="H116" t="s">
        <v>668</v>
      </c>
      <c r="I116">
        <v>0.55421911421900005</v>
      </c>
      <c r="J116">
        <v>1.55</v>
      </c>
    </row>
    <row r="117" spans="1:10">
      <c r="A117">
        <v>8</v>
      </c>
      <c r="B117" t="s">
        <v>572</v>
      </c>
      <c r="C117">
        <v>0.66010173470699995</v>
      </c>
      <c r="D117">
        <v>1.75</v>
      </c>
      <c r="E117" t="s">
        <v>643</v>
      </c>
      <c r="F117">
        <v>0.273015873016</v>
      </c>
      <c r="G117">
        <v>4.62</v>
      </c>
      <c r="H117" t="s">
        <v>671</v>
      </c>
      <c r="I117">
        <v>0.54152046783600005</v>
      </c>
      <c r="J117">
        <v>1.92</v>
      </c>
    </row>
    <row r="118" spans="1:10">
      <c r="A118">
        <v>9</v>
      </c>
      <c r="B118" t="s">
        <v>304</v>
      </c>
      <c r="C118">
        <v>0.61282818212000001</v>
      </c>
      <c r="D118">
        <v>1.73</v>
      </c>
      <c r="E118" t="s">
        <v>689</v>
      </c>
      <c r="F118">
        <v>0.27135678392000001</v>
      </c>
      <c r="G118">
        <v>8.61</v>
      </c>
      <c r="H118" t="s">
        <v>672</v>
      </c>
      <c r="I118">
        <v>0.52494307596800005</v>
      </c>
      <c r="J118">
        <v>2.08</v>
      </c>
    </row>
    <row r="119" spans="1:10">
      <c r="A119">
        <v>10</v>
      </c>
      <c r="B119" t="s">
        <v>574</v>
      </c>
      <c r="C119">
        <v>0.60843280111599995</v>
      </c>
      <c r="D119">
        <v>2.34</v>
      </c>
      <c r="E119" t="s">
        <v>642</v>
      </c>
      <c r="F119">
        <v>0.24660912453799999</v>
      </c>
      <c r="G119">
        <v>4.78</v>
      </c>
      <c r="H119" t="s">
        <v>673</v>
      </c>
      <c r="I119">
        <v>0.51806594332699996</v>
      </c>
      <c r="J119">
        <v>2</v>
      </c>
    </row>
    <row r="121" spans="1:10" s="1" customFormat="1">
      <c r="A121" s="1" t="s">
        <v>575</v>
      </c>
      <c r="B121" s="1" t="s">
        <v>610</v>
      </c>
      <c r="C121" s="1" t="s">
        <v>645</v>
      </c>
      <c r="E121" s="1" t="s">
        <v>644</v>
      </c>
      <c r="F121" s="1" t="s">
        <v>645</v>
      </c>
    </row>
    <row r="122" spans="1:10">
      <c r="A122">
        <v>1</v>
      </c>
      <c r="B122" t="s">
        <v>611</v>
      </c>
      <c r="C122">
        <v>7.85</v>
      </c>
      <c r="E122" t="s">
        <v>625</v>
      </c>
      <c r="F122">
        <v>8.8800000000000008</v>
      </c>
      <c r="I122" t="s">
        <v>674</v>
      </c>
    </row>
    <row r="123" spans="1:10">
      <c r="A123">
        <v>2</v>
      </c>
      <c r="B123" t="s">
        <v>577</v>
      </c>
      <c r="C123">
        <v>6.35</v>
      </c>
      <c r="E123" t="s">
        <v>626</v>
      </c>
      <c r="F123">
        <v>8.6199999999999992</v>
      </c>
      <c r="I123" t="s">
        <v>675</v>
      </c>
    </row>
    <row r="124" spans="1:10">
      <c r="A124">
        <v>3</v>
      </c>
      <c r="B124" t="s">
        <v>612</v>
      </c>
      <c r="C124">
        <v>8.6300000000000008</v>
      </c>
      <c r="E124" t="s">
        <v>627</v>
      </c>
      <c r="F124">
        <v>8.85</v>
      </c>
      <c r="I124" t="s">
        <v>676</v>
      </c>
    </row>
    <row r="125" spans="1:10">
      <c r="A125">
        <v>4</v>
      </c>
      <c r="B125" t="s">
        <v>613</v>
      </c>
      <c r="C125">
        <v>5.89</v>
      </c>
      <c r="E125" t="s">
        <v>646</v>
      </c>
      <c r="F125">
        <v>6.85</v>
      </c>
      <c r="I125" t="s">
        <v>677</v>
      </c>
    </row>
    <row r="126" spans="1:10">
      <c r="A126">
        <v>5</v>
      </c>
      <c r="B126" t="s">
        <v>578</v>
      </c>
      <c r="C126">
        <v>7.37</v>
      </c>
      <c r="E126" t="s">
        <v>628</v>
      </c>
      <c r="F126">
        <v>9.64</v>
      </c>
      <c r="I126" t="s">
        <v>678</v>
      </c>
    </row>
    <row r="127" spans="1:10">
      <c r="A127">
        <v>6</v>
      </c>
      <c r="B127" t="s">
        <v>614</v>
      </c>
      <c r="C127">
        <v>9.5500000000000007</v>
      </c>
      <c r="E127" t="s">
        <v>630</v>
      </c>
      <c r="F127">
        <v>8.9499999999999993</v>
      </c>
      <c r="I127" t="s">
        <v>679</v>
      </c>
    </row>
    <row r="128" spans="1:10">
      <c r="A128">
        <v>7</v>
      </c>
      <c r="B128" t="s">
        <v>579</v>
      </c>
      <c r="C128">
        <v>8.7200000000000006</v>
      </c>
      <c r="E128" t="s">
        <v>631</v>
      </c>
      <c r="F128">
        <v>7.68</v>
      </c>
      <c r="I128" t="s">
        <v>680</v>
      </c>
    </row>
    <row r="129" spans="1:10">
      <c r="A129">
        <v>8</v>
      </c>
      <c r="B129" t="s">
        <v>580</v>
      </c>
      <c r="C129">
        <v>8.18</v>
      </c>
      <c r="E129" t="s">
        <v>632</v>
      </c>
      <c r="F129">
        <v>8.6199999999999992</v>
      </c>
      <c r="I129" t="s">
        <v>681</v>
      </c>
    </row>
    <row r="130" spans="1:10">
      <c r="A130">
        <v>9</v>
      </c>
      <c r="B130" t="s">
        <v>581</v>
      </c>
      <c r="C130">
        <v>8.5</v>
      </c>
      <c r="E130" t="s">
        <v>633</v>
      </c>
      <c r="F130">
        <v>9.73</v>
      </c>
      <c r="I130" t="s">
        <v>682</v>
      </c>
    </row>
    <row r="131" spans="1:10">
      <c r="A131">
        <v>10</v>
      </c>
      <c r="B131" t="s">
        <v>602</v>
      </c>
      <c r="C131">
        <v>6.02</v>
      </c>
      <c r="E131" t="s">
        <v>634</v>
      </c>
      <c r="F131">
        <v>10.09</v>
      </c>
      <c r="I131" t="s">
        <v>683</v>
      </c>
    </row>
    <row r="133" spans="1:10" s="1" customFormat="1">
      <c r="A133" s="1" t="s">
        <v>635</v>
      </c>
    </row>
    <row r="134" spans="1:10" s="1" customFormat="1">
      <c r="A134" s="1" t="s">
        <v>593</v>
      </c>
    </row>
    <row r="135" spans="1:10" s="1" customFormat="1">
      <c r="B135" s="1" t="s">
        <v>301</v>
      </c>
      <c r="C135" s="1" t="s">
        <v>586</v>
      </c>
      <c r="D135" s="1" t="s">
        <v>645</v>
      </c>
      <c r="E135" s="1" t="s">
        <v>293</v>
      </c>
      <c r="F135" s="1" t="s">
        <v>567</v>
      </c>
      <c r="G135" s="1" t="s">
        <v>645</v>
      </c>
      <c r="H135" s="1" t="s">
        <v>296</v>
      </c>
      <c r="I135" s="1" t="s">
        <v>568</v>
      </c>
      <c r="J135" s="1" t="s">
        <v>645</v>
      </c>
    </row>
    <row r="136" spans="1:10">
      <c r="A136">
        <v>1</v>
      </c>
      <c r="B136" t="s">
        <v>596</v>
      </c>
      <c r="C136">
        <v>0.96726226166200002</v>
      </c>
      <c r="D136">
        <v>0.94</v>
      </c>
      <c r="E136" t="s">
        <v>616</v>
      </c>
      <c r="F136">
        <v>0.67066666666700003</v>
      </c>
      <c r="G136">
        <v>2.0699999999999998</v>
      </c>
      <c r="H136" t="s">
        <v>660</v>
      </c>
      <c r="I136">
        <v>0.84627200756200005</v>
      </c>
      <c r="J136">
        <v>0.9</v>
      </c>
    </row>
    <row r="137" spans="1:10">
      <c r="A137">
        <v>2</v>
      </c>
      <c r="B137" t="s">
        <v>595</v>
      </c>
      <c r="C137">
        <v>0.96726226166200002</v>
      </c>
      <c r="D137" s="2">
        <v>0.94</v>
      </c>
      <c r="E137" t="s">
        <v>615</v>
      </c>
      <c r="F137">
        <v>0.52943327239500004</v>
      </c>
      <c r="G137">
        <v>1.64</v>
      </c>
      <c r="H137" t="s">
        <v>659</v>
      </c>
      <c r="I137">
        <v>0.70884732723199995</v>
      </c>
      <c r="J137">
        <v>0.9</v>
      </c>
    </row>
    <row r="138" spans="1:10">
      <c r="A138">
        <v>3</v>
      </c>
      <c r="B138" t="s">
        <v>571</v>
      </c>
      <c r="C138">
        <v>0.92390353617400001</v>
      </c>
      <c r="D138">
        <v>1.24</v>
      </c>
      <c r="E138" t="s">
        <v>621</v>
      </c>
      <c r="F138">
        <v>0.45985401459899999</v>
      </c>
      <c r="G138">
        <v>3.84</v>
      </c>
      <c r="H138" t="s">
        <v>668</v>
      </c>
      <c r="I138">
        <v>0.68686579962799998</v>
      </c>
      <c r="J138">
        <v>1.55</v>
      </c>
    </row>
    <row r="139" spans="1:10">
      <c r="A139">
        <v>4</v>
      </c>
      <c r="B139" t="s">
        <v>597</v>
      </c>
      <c r="C139">
        <v>0.92174784024</v>
      </c>
      <c r="D139">
        <v>1.25</v>
      </c>
      <c r="E139" t="s">
        <v>622</v>
      </c>
      <c r="F139">
        <v>0.44264705882400002</v>
      </c>
      <c r="G139">
        <v>4.37</v>
      </c>
      <c r="H139" t="s">
        <v>671</v>
      </c>
      <c r="I139">
        <v>0.672555948174</v>
      </c>
      <c r="J139">
        <v>1.92</v>
      </c>
    </row>
    <row r="140" spans="1:10">
      <c r="A140">
        <v>5</v>
      </c>
      <c r="B140" t="s">
        <v>598</v>
      </c>
      <c r="C140">
        <v>0.861416280609</v>
      </c>
      <c r="D140">
        <v>1.47</v>
      </c>
      <c r="E140" t="s">
        <v>643</v>
      </c>
      <c r="F140">
        <v>0.43063063063099999</v>
      </c>
      <c r="G140">
        <v>4.62</v>
      </c>
      <c r="H140" t="s">
        <v>673</v>
      </c>
      <c r="I140">
        <v>0.67165295437500006</v>
      </c>
      <c r="J140">
        <v>2</v>
      </c>
    </row>
    <row r="141" spans="1:10">
      <c r="A141">
        <v>6</v>
      </c>
      <c r="B141" t="s">
        <v>599</v>
      </c>
      <c r="C141">
        <v>0.86077626175699995</v>
      </c>
      <c r="D141">
        <v>1.55</v>
      </c>
      <c r="E141" t="s">
        <v>623</v>
      </c>
      <c r="F141">
        <v>0.42788920725899998</v>
      </c>
      <c r="G141">
        <v>4.58</v>
      </c>
      <c r="H141" t="s">
        <v>672</v>
      </c>
      <c r="I141">
        <v>0.65102009510699999</v>
      </c>
      <c r="J141">
        <v>2.08</v>
      </c>
    </row>
    <row r="142" spans="1:10">
      <c r="A142">
        <v>7</v>
      </c>
      <c r="B142" t="s">
        <v>572</v>
      </c>
      <c r="C142">
        <v>0.80328565359000004</v>
      </c>
      <c r="D142">
        <v>1.75</v>
      </c>
      <c r="E142" t="s">
        <v>647</v>
      </c>
      <c r="F142">
        <v>0.4</v>
      </c>
      <c r="G142">
        <v>7.34</v>
      </c>
      <c r="H142" t="s">
        <v>661</v>
      </c>
      <c r="I142">
        <v>0.635099058592</v>
      </c>
      <c r="J142">
        <v>1.27</v>
      </c>
    </row>
    <row r="143" spans="1:10">
      <c r="A143">
        <v>8</v>
      </c>
      <c r="B143" t="s">
        <v>600</v>
      </c>
      <c r="C143">
        <v>0.80237489397799999</v>
      </c>
      <c r="D143">
        <v>1.66</v>
      </c>
      <c r="E143" t="s">
        <v>620</v>
      </c>
      <c r="F143">
        <v>0.39906225579600002</v>
      </c>
      <c r="G143">
        <v>3.56</v>
      </c>
      <c r="H143" t="s">
        <v>684</v>
      </c>
      <c r="I143">
        <v>0.59469625728800002</v>
      </c>
      <c r="J143">
        <v>2.52</v>
      </c>
    </row>
    <row r="144" spans="1:10">
      <c r="A144">
        <v>9</v>
      </c>
      <c r="B144" t="s">
        <v>304</v>
      </c>
      <c r="C144">
        <v>0.76563749800000003</v>
      </c>
      <c r="D144">
        <v>1.73</v>
      </c>
      <c r="E144" t="s">
        <v>617</v>
      </c>
      <c r="F144">
        <v>0.39432989690699999</v>
      </c>
      <c r="G144">
        <v>3.52</v>
      </c>
      <c r="H144" t="s">
        <v>685</v>
      </c>
      <c r="I144">
        <v>0.58697843176800002</v>
      </c>
      <c r="J144">
        <v>2.72</v>
      </c>
    </row>
    <row r="145" spans="1:10">
      <c r="A145">
        <v>10</v>
      </c>
      <c r="B145" t="s">
        <v>636</v>
      </c>
      <c r="C145">
        <v>0.71978319783199995</v>
      </c>
      <c r="D145">
        <v>2</v>
      </c>
      <c r="E145" t="s">
        <v>619</v>
      </c>
      <c r="F145">
        <v>0.39281705948399998</v>
      </c>
      <c r="G145">
        <v>3.48</v>
      </c>
      <c r="H145" t="s">
        <v>686</v>
      </c>
      <c r="I145">
        <v>0.56866804692899997</v>
      </c>
      <c r="J145">
        <v>2.93</v>
      </c>
    </row>
    <row r="147" spans="1:10" s="1" customFormat="1">
      <c r="A147" s="1" t="s">
        <v>575</v>
      </c>
      <c r="B147" s="1" t="s">
        <v>637</v>
      </c>
      <c r="C147" s="1" t="s">
        <v>645</v>
      </c>
      <c r="E147" s="1" t="s">
        <v>648</v>
      </c>
      <c r="F147" s="1" t="s">
        <v>645</v>
      </c>
      <c r="I147" s="1" t="s">
        <v>645</v>
      </c>
    </row>
    <row r="148" spans="1:10">
      <c r="A148">
        <v>1</v>
      </c>
      <c r="B148" t="s">
        <v>611</v>
      </c>
      <c r="C148">
        <v>7.85</v>
      </c>
      <c r="E148" t="s">
        <v>625</v>
      </c>
      <c r="H148" t="s">
        <v>674</v>
      </c>
    </row>
    <row r="149" spans="1:10">
      <c r="A149">
        <v>2</v>
      </c>
      <c r="B149" t="s">
        <v>577</v>
      </c>
      <c r="C149">
        <v>6.35</v>
      </c>
      <c r="E149" t="s">
        <v>626</v>
      </c>
      <c r="H149" t="s">
        <v>675</v>
      </c>
    </row>
    <row r="150" spans="1:10">
      <c r="A150">
        <v>3</v>
      </c>
      <c r="B150" t="s">
        <v>612</v>
      </c>
      <c r="C150">
        <v>8.6300000000000008</v>
      </c>
      <c r="E150" t="s">
        <v>627</v>
      </c>
      <c r="H150" t="s">
        <v>676</v>
      </c>
    </row>
    <row r="151" spans="1:10">
      <c r="A151">
        <v>4</v>
      </c>
      <c r="B151" t="s">
        <v>613</v>
      </c>
      <c r="C151">
        <v>5.89</v>
      </c>
      <c r="E151" t="s">
        <v>628</v>
      </c>
      <c r="H151" t="s">
        <v>677</v>
      </c>
    </row>
    <row r="152" spans="1:10">
      <c r="A152">
        <v>5</v>
      </c>
      <c r="B152" t="s">
        <v>578</v>
      </c>
      <c r="C152">
        <v>7.37</v>
      </c>
      <c r="E152" t="s">
        <v>629</v>
      </c>
      <c r="H152" t="s">
        <v>687</v>
      </c>
    </row>
    <row r="153" spans="1:10">
      <c r="A153">
        <v>6</v>
      </c>
      <c r="B153" t="s">
        <v>614</v>
      </c>
      <c r="C153">
        <v>9.5500000000000007</v>
      </c>
      <c r="E153" t="s">
        <v>630</v>
      </c>
      <c r="H153" t="s">
        <v>679</v>
      </c>
    </row>
    <row r="154" spans="1:10">
      <c r="A154">
        <v>7</v>
      </c>
      <c r="B154" t="s">
        <v>579</v>
      </c>
      <c r="C154">
        <v>8.7200000000000006</v>
      </c>
      <c r="E154" t="s">
        <v>631</v>
      </c>
      <c r="H154" t="s">
        <v>688</v>
      </c>
    </row>
    <row r="155" spans="1:10">
      <c r="A155">
        <v>8</v>
      </c>
      <c r="B155" t="s">
        <v>638</v>
      </c>
      <c r="C155">
        <v>10.91</v>
      </c>
      <c r="E155" t="s">
        <v>632</v>
      </c>
      <c r="H155" t="s">
        <v>680</v>
      </c>
    </row>
    <row r="156" spans="1:10">
      <c r="A156">
        <v>9</v>
      </c>
      <c r="B156" t="s">
        <v>639</v>
      </c>
      <c r="C156">
        <v>13.52</v>
      </c>
      <c r="E156" t="s">
        <v>633</v>
      </c>
      <c r="H156" t="s">
        <v>681</v>
      </c>
    </row>
    <row r="157" spans="1:10">
      <c r="A157">
        <v>10</v>
      </c>
      <c r="B157" t="s">
        <v>640</v>
      </c>
      <c r="C157">
        <v>13.98</v>
      </c>
      <c r="E157" t="s">
        <v>634</v>
      </c>
      <c r="H157" t="s">
        <v>682</v>
      </c>
    </row>
    <row r="159" spans="1:10" s="1" customFormat="1">
      <c r="A159" s="1" t="s">
        <v>594</v>
      </c>
    </row>
    <row r="160" spans="1:10" s="1" customFormat="1">
      <c r="A160" s="1" t="s">
        <v>641</v>
      </c>
    </row>
    <row r="161" spans="1:10" s="1" customFormat="1">
      <c r="B161" s="1" t="s">
        <v>301</v>
      </c>
      <c r="C161" s="1" t="s">
        <v>586</v>
      </c>
      <c r="E161" s="1" t="s">
        <v>293</v>
      </c>
      <c r="F161" s="1" t="s">
        <v>586</v>
      </c>
      <c r="H161" s="1" t="s">
        <v>296</v>
      </c>
      <c r="I161" s="1" t="s">
        <v>586</v>
      </c>
      <c r="J161" s="1" t="s">
        <v>645</v>
      </c>
    </row>
    <row r="162" spans="1:10">
      <c r="A162">
        <v>1</v>
      </c>
      <c r="B162" t="s">
        <v>595</v>
      </c>
      <c r="C162">
        <v>0.89994245980900001</v>
      </c>
      <c r="D162">
        <v>0.94</v>
      </c>
      <c r="E162" t="s">
        <v>615</v>
      </c>
      <c r="F162">
        <v>0.43947406031199998</v>
      </c>
      <c r="G162">
        <v>1.64</v>
      </c>
      <c r="H162" t="s">
        <v>660</v>
      </c>
      <c r="I162">
        <v>0.89347234814099996</v>
      </c>
      <c r="J162">
        <v>0.9</v>
      </c>
    </row>
    <row r="163" spans="1:10">
      <c r="A163">
        <v>2</v>
      </c>
      <c r="B163" t="s">
        <v>596</v>
      </c>
      <c r="C163">
        <v>0.89761153798100002</v>
      </c>
      <c r="D163">
        <v>0.94</v>
      </c>
      <c r="E163" t="s">
        <v>616</v>
      </c>
      <c r="F163">
        <v>0.39785259326700001</v>
      </c>
      <c r="G163">
        <v>2.0699999999999998</v>
      </c>
      <c r="H163" t="s">
        <v>659</v>
      </c>
      <c r="I163">
        <v>0.76271186440700001</v>
      </c>
      <c r="J163">
        <v>0.9</v>
      </c>
    </row>
    <row r="164" spans="1:10">
      <c r="A164">
        <v>3</v>
      </c>
      <c r="B164" t="s">
        <v>571</v>
      </c>
      <c r="C164">
        <v>0.79614596768099999</v>
      </c>
      <c r="D164">
        <v>1.24</v>
      </c>
      <c r="E164" t="s">
        <v>291</v>
      </c>
      <c r="F164">
        <v>0.30027758780199998</v>
      </c>
      <c r="G164">
        <v>2.09</v>
      </c>
      <c r="H164" t="s">
        <v>668</v>
      </c>
      <c r="I164">
        <v>0.749506346968</v>
      </c>
      <c r="J164">
        <v>1.55</v>
      </c>
    </row>
    <row r="165" spans="1:10">
      <c r="A165">
        <v>4</v>
      </c>
      <c r="B165" t="s">
        <v>597</v>
      </c>
      <c r="C165">
        <v>0.79146991622200003</v>
      </c>
      <c r="D165">
        <v>1.25</v>
      </c>
      <c r="E165" t="s">
        <v>622</v>
      </c>
      <c r="F165">
        <v>0.22854433380700001</v>
      </c>
      <c r="G165">
        <v>4.37</v>
      </c>
      <c r="H165" t="s">
        <v>671</v>
      </c>
      <c r="I165">
        <v>0.73774795799299997</v>
      </c>
      <c r="J165">
        <v>1.92</v>
      </c>
    </row>
    <row r="166" spans="1:10">
      <c r="A166">
        <v>5</v>
      </c>
      <c r="B166" t="s">
        <v>598</v>
      </c>
      <c r="C166">
        <v>0.71966304374099999</v>
      </c>
      <c r="D166">
        <v>1.47</v>
      </c>
      <c r="E166" t="s">
        <v>620</v>
      </c>
      <c r="F166">
        <v>0.21748797766200001</v>
      </c>
      <c r="G166">
        <v>3.56</v>
      </c>
      <c r="H166" t="s">
        <v>673</v>
      </c>
      <c r="I166">
        <v>0.73491827637399998</v>
      </c>
      <c r="J166">
        <v>2</v>
      </c>
    </row>
    <row r="167" spans="1:10">
      <c r="A167">
        <v>6</v>
      </c>
      <c r="B167" t="s">
        <v>599</v>
      </c>
      <c r="C167">
        <v>0.69182566250599997</v>
      </c>
      <c r="D167">
        <v>1.55</v>
      </c>
      <c r="E167" t="s">
        <v>617</v>
      </c>
      <c r="F167">
        <v>0.211719025768</v>
      </c>
      <c r="G167">
        <v>3.52</v>
      </c>
      <c r="H167" t="s">
        <v>672</v>
      </c>
      <c r="I167">
        <v>0.71216979691600002</v>
      </c>
      <c r="J167">
        <v>2.08</v>
      </c>
    </row>
    <row r="168" spans="1:10">
      <c r="A168">
        <v>7</v>
      </c>
      <c r="B168" t="s">
        <v>600</v>
      </c>
      <c r="C168">
        <v>0.65941868204999998</v>
      </c>
      <c r="D168">
        <v>1.66</v>
      </c>
      <c r="E168" t="s">
        <v>623</v>
      </c>
      <c r="F168">
        <v>0.21009318649399999</v>
      </c>
      <c r="G168">
        <v>4.58</v>
      </c>
      <c r="H168" t="s">
        <v>661</v>
      </c>
      <c r="I168">
        <v>0.70025874983000003</v>
      </c>
      <c r="J168">
        <v>1.27</v>
      </c>
    </row>
    <row r="169" spans="1:10">
      <c r="A169">
        <v>8</v>
      </c>
      <c r="B169" t="s">
        <v>304</v>
      </c>
      <c r="C169">
        <v>0.63595818569600004</v>
      </c>
      <c r="D169">
        <v>1.73</v>
      </c>
      <c r="E169" t="s">
        <v>654</v>
      </c>
      <c r="F169">
        <v>0.19930475086900001</v>
      </c>
      <c r="G169">
        <v>4.63</v>
      </c>
      <c r="H169" t="s">
        <v>684</v>
      </c>
      <c r="I169">
        <v>0.67956903431799998</v>
      </c>
      <c r="J169">
        <v>2.52</v>
      </c>
    </row>
    <row r="170" spans="1:10">
      <c r="A170">
        <v>9</v>
      </c>
      <c r="B170" t="s">
        <v>572</v>
      </c>
      <c r="C170">
        <v>0.63541337268499998</v>
      </c>
      <c r="D170">
        <v>1.75</v>
      </c>
      <c r="E170" t="s">
        <v>643</v>
      </c>
      <c r="F170">
        <v>0.19903651115599999</v>
      </c>
      <c r="G170">
        <v>4.62</v>
      </c>
      <c r="H170" t="s">
        <v>685</v>
      </c>
      <c r="I170">
        <v>0.67147540983599996</v>
      </c>
      <c r="J170">
        <v>2.72</v>
      </c>
    </row>
    <row r="171" spans="1:10">
      <c r="A171">
        <v>10</v>
      </c>
      <c r="B171" t="s">
        <v>636</v>
      </c>
      <c r="C171">
        <v>0.55886687254199996</v>
      </c>
      <c r="D171">
        <v>2</v>
      </c>
      <c r="E171" t="s">
        <v>642</v>
      </c>
      <c r="F171">
        <v>0.185489902767</v>
      </c>
      <c r="G171">
        <v>4.78</v>
      </c>
      <c r="H171" t="s">
        <v>686</v>
      </c>
      <c r="I171">
        <v>0.66961000735800003</v>
      </c>
      <c r="J171">
        <v>2.93</v>
      </c>
    </row>
    <row r="173" spans="1:10">
      <c r="A173" t="s">
        <v>575</v>
      </c>
    </row>
    <row r="174" spans="1:10">
      <c r="A174">
        <v>1</v>
      </c>
      <c r="B174" t="s">
        <v>649</v>
      </c>
      <c r="E174" t="s">
        <v>625</v>
      </c>
      <c r="H174" t="s">
        <v>694</v>
      </c>
    </row>
    <row r="175" spans="1:10">
      <c r="A175">
        <v>2</v>
      </c>
      <c r="B175" t="s">
        <v>611</v>
      </c>
      <c r="E175" t="s">
        <v>655</v>
      </c>
      <c r="H175" t="s">
        <v>674</v>
      </c>
    </row>
    <row r="176" spans="1:10">
      <c r="A176">
        <v>3</v>
      </c>
      <c r="B176" t="s">
        <v>650</v>
      </c>
      <c r="E176" t="s">
        <v>626</v>
      </c>
      <c r="H176" t="s">
        <v>695</v>
      </c>
    </row>
    <row r="177" spans="1:9">
      <c r="A177">
        <v>4</v>
      </c>
      <c r="B177" t="s">
        <v>651</v>
      </c>
      <c r="E177" t="s">
        <v>656</v>
      </c>
      <c r="H177" t="s">
        <v>675</v>
      </c>
    </row>
    <row r="178" spans="1:9">
      <c r="A178">
        <v>5</v>
      </c>
      <c r="B178" t="s">
        <v>652</v>
      </c>
      <c r="E178" t="s">
        <v>627</v>
      </c>
      <c r="H178" t="s">
        <v>676</v>
      </c>
    </row>
    <row r="179" spans="1:9">
      <c r="A179">
        <v>6</v>
      </c>
      <c r="B179" t="s">
        <v>577</v>
      </c>
      <c r="E179" t="s">
        <v>646</v>
      </c>
      <c r="H179" t="s">
        <v>677</v>
      </c>
    </row>
    <row r="180" spans="1:9">
      <c r="A180">
        <v>7</v>
      </c>
      <c r="B180" t="s">
        <v>612</v>
      </c>
      <c r="E180" t="s">
        <v>657</v>
      </c>
      <c r="H180" t="s">
        <v>678</v>
      </c>
    </row>
    <row r="181" spans="1:9">
      <c r="A181">
        <v>8</v>
      </c>
      <c r="B181" t="s">
        <v>614</v>
      </c>
      <c r="E181" s="2" t="s">
        <v>628</v>
      </c>
      <c r="H181" t="s">
        <v>696</v>
      </c>
    </row>
    <row r="182" spans="1:9">
      <c r="A182">
        <v>9</v>
      </c>
      <c r="B182" t="s">
        <v>579</v>
      </c>
      <c r="E182" s="2" t="s">
        <v>658</v>
      </c>
      <c r="H182" t="s">
        <v>687</v>
      </c>
    </row>
    <row r="183" spans="1:9">
      <c r="A183">
        <v>10</v>
      </c>
      <c r="B183" t="s">
        <v>638</v>
      </c>
      <c r="E183" s="2" t="s">
        <v>630</v>
      </c>
      <c r="H183" t="s">
        <v>679</v>
      </c>
    </row>
    <row r="185" spans="1:9" s="1" customFormat="1">
      <c r="A185" s="1" t="s">
        <v>570</v>
      </c>
    </row>
    <row r="186" spans="1:9" s="1" customFormat="1">
      <c r="A186" s="1" t="s">
        <v>641</v>
      </c>
    </row>
    <row r="187" spans="1:9" s="1" customFormat="1">
      <c r="B187" s="1" t="s">
        <v>301</v>
      </c>
      <c r="C187" s="1" t="s">
        <v>586</v>
      </c>
      <c r="E187" s="1" t="s">
        <v>293</v>
      </c>
      <c r="F187" s="1" t="s">
        <v>567</v>
      </c>
      <c r="H187" s="1" t="s">
        <v>296</v>
      </c>
      <c r="I187" s="1" t="s">
        <v>568</v>
      </c>
    </row>
    <row r="188" spans="1:9">
      <c r="A188">
        <v>1</v>
      </c>
      <c r="B188" t="s">
        <v>595</v>
      </c>
      <c r="C188">
        <v>0.87357289419700002</v>
      </c>
      <c r="D188">
        <v>0.94</v>
      </c>
      <c r="E188" t="s">
        <v>615</v>
      </c>
      <c r="F188">
        <v>0.75230737676899995</v>
      </c>
      <c r="G188">
        <v>1.64</v>
      </c>
      <c r="H188" t="s">
        <v>660</v>
      </c>
      <c r="I188">
        <v>0.77230910763600003</v>
      </c>
    </row>
    <row r="189" spans="1:9">
      <c r="A189">
        <v>2</v>
      </c>
      <c r="B189" t="s">
        <v>596</v>
      </c>
      <c r="C189">
        <v>0.87351362727600002</v>
      </c>
      <c r="D189">
        <v>0.94</v>
      </c>
      <c r="E189" t="s">
        <v>616</v>
      </c>
      <c r="F189">
        <v>0.44627966645299999</v>
      </c>
      <c r="G189">
        <v>2.0699999999999998</v>
      </c>
      <c r="H189" t="s">
        <v>659</v>
      </c>
      <c r="I189">
        <v>0.74765258215999997</v>
      </c>
    </row>
    <row r="190" spans="1:9">
      <c r="A190">
        <v>3</v>
      </c>
      <c r="B190" t="s">
        <v>598</v>
      </c>
      <c r="C190">
        <v>0.82627048955600002</v>
      </c>
      <c r="D190">
        <v>1.47</v>
      </c>
      <c r="E190" t="s">
        <v>291</v>
      </c>
      <c r="F190">
        <v>0.428492392808</v>
      </c>
      <c r="G190">
        <v>2.09</v>
      </c>
      <c r="H190" t="s">
        <v>662</v>
      </c>
      <c r="I190">
        <v>0.696741854637</v>
      </c>
    </row>
    <row r="191" spans="1:9">
      <c r="A191">
        <v>4</v>
      </c>
      <c r="B191" t="s">
        <v>571</v>
      </c>
      <c r="C191">
        <v>0.78655633643199996</v>
      </c>
      <c r="D191">
        <v>1.24</v>
      </c>
      <c r="E191" t="s">
        <v>622</v>
      </c>
      <c r="F191">
        <v>0.297800338409</v>
      </c>
      <c r="G191">
        <v>4.37</v>
      </c>
      <c r="H191" t="s">
        <v>664</v>
      </c>
      <c r="I191">
        <v>0.674676294821</v>
      </c>
    </row>
    <row r="192" spans="1:9">
      <c r="A192">
        <v>5</v>
      </c>
      <c r="B192" t="s">
        <v>597</v>
      </c>
      <c r="C192">
        <v>0.78227732908699998</v>
      </c>
      <c r="D192">
        <v>1.25</v>
      </c>
      <c r="E192" t="s">
        <v>623</v>
      </c>
      <c r="F192">
        <v>0.274961597542</v>
      </c>
      <c r="G192">
        <v>4.58</v>
      </c>
      <c r="H192" t="s">
        <v>670</v>
      </c>
      <c r="I192">
        <v>0.65185468939500002</v>
      </c>
    </row>
    <row r="193" spans="1:9">
      <c r="A193">
        <v>6</v>
      </c>
      <c r="B193" t="s">
        <v>600</v>
      </c>
      <c r="C193">
        <v>0.76987109081399996</v>
      </c>
      <c r="D193">
        <v>1.66</v>
      </c>
      <c r="E193" t="s">
        <v>642</v>
      </c>
      <c r="F193">
        <v>0.24975609756100001</v>
      </c>
      <c r="G193">
        <v>4.78</v>
      </c>
      <c r="H193" t="s">
        <v>661</v>
      </c>
      <c r="I193">
        <v>0.62680412371100003</v>
      </c>
    </row>
    <row r="194" spans="1:9">
      <c r="A194">
        <v>7</v>
      </c>
      <c r="B194" t="s">
        <v>599</v>
      </c>
      <c r="C194">
        <v>0.70337391725700005</v>
      </c>
      <c r="D194">
        <v>1.55</v>
      </c>
      <c r="E194" t="s">
        <v>643</v>
      </c>
      <c r="F194">
        <v>0.24625098658200001</v>
      </c>
      <c r="G194">
        <v>4.62</v>
      </c>
      <c r="H194" t="s">
        <v>668</v>
      </c>
      <c r="I194">
        <v>0.52070484581499998</v>
      </c>
    </row>
    <row r="195" spans="1:9">
      <c r="A195">
        <v>8</v>
      </c>
      <c r="B195" t="s">
        <v>572</v>
      </c>
      <c r="C195">
        <v>0.64132953717800001</v>
      </c>
      <c r="D195">
        <v>1.75</v>
      </c>
      <c r="E195" t="s">
        <v>654</v>
      </c>
      <c r="F195">
        <v>0.236506973924</v>
      </c>
      <c r="G195">
        <v>4.63</v>
      </c>
      <c r="H195" t="s">
        <v>671</v>
      </c>
      <c r="I195">
        <v>0.50240406422899997</v>
      </c>
    </row>
    <row r="196" spans="1:9">
      <c r="A196">
        <v>9</v>
      </c>
      <c r="B196" t="s">
        <v>304</v>
      </c>
      <c r="C196">
        <v>0.58061785865399995</v>
      </c>
      <c r="D196">
        <v>1.73</v>
      </c>
      <c r="E196" t="s">
        <v>620</v>
      </c>
      <c r="F196">
        <v>0.227560050569</v>
      </c>
      <c r="G196">
        <v>3.56</v>
      </c>
      <c r="H196" t="s">
        <v>673</v>
      </c>
      <c r="I196">
        <v>0.48782427194099998</v>
      </c>
    </row>
    <row r="197" spans="1:9">
      <c r="A197">
        <v>10</v>
      </c>
      <c r="B197" t="s">
        <v>574</v>
      </c>
      <c r="C197">
        <v>0.51201923076900002</v>
      </c>
      <c r="D197">
        <v>2.34</v>
      </c>
      <c r="E197" t="s">
        <v>617</v>
      </c>
      <c r="F197">
        <v>0.22026431718100001</v>
      </c>
      <c r="G197">
        <v>3.52</v>
      </c>
      <c r="H197" t="s">
        <v>672</v>
      </c>
      <c r="I197">
        <v>0.47766356038000002</v>
      </c>
    </row>
    <row r="199" spans="1:9">
      <c r="A199" t="s">
        <v>575</v>
      </c>
    </row>
    <row r="200" spans="1:9">
      <c r="A200">
        <v>1</v>
      </c>
      <c r="B200" t="s">
        <v>611</v>
      </c>
      <c r="C200">
        <v>7.85</v>
      </c>
      <c r="E200" t="s">
        <v>625</v>
      </c>
      <c r="H200" t="s">
        <v>674</v>
      </c>
    </row>
    <row r="201" spans="1:9">
      <c r="A201">
        <v>2</v>
      </c>
      <c r="B201" t="s">
        <v>650</v>
      </c>
      <c r="C201">
        <v>13.81</v>
      </c>
      <c r="E201" t="s">
        <v>655</v>
      </c>
      <c r="H201" t="s">
        <v>699</v>
      </c>
    </row>
    <row r="202" spans="1:9">
      <c r="A202">
        <v>3</v>
      </c>
      <c r="B202" t="s">
        <v>577</v>
      </c>
      <c r="C202">
        <v>6.35</v>
      </c>
      <c r="E202" t="s">
        <v>626</v>
      </c>
      <c r="H202" t="s">
        <v>675</v>
      </c>
    </row>
    <row r="203" spans="1:9">
      <c r="A203">
        <v>4</v>
      </c>
      <c r="B203" t="s">
        <v>612</v>
      </c>
      <c r="C203">
        <v>8.6300000000000008</v>
      </c>
      <c r="E203" t="s">
        <v>656</v>
      </c>
      <c r="H203" t="s">
        <v>676</v>
      </c>
    </row>
    <row r="204" spans="1:9">
      <c r="A204">
        <v>5</v>
      </c>
      <c r="B204" t="s">
        <v>614</v>
      </c>
      <c r="C204">
        <v>9.5500000000000007</v>
      </c>
      <c r="E204" t="s">
        <v>627</v>
      </c>
      <c r="H204" t="s">
        <v>679</v>
      </c>
    </row>
    <row r="205" spans="1:9">
      <c r="A205">
        <v>6</v>
      </c>
      <c r="B205" t="s">
        <v>579</v>
      </c>
      <c r="C205">
        <v>8.7200000000000006</v>
      </c>
      <c r="E205" t="s">
        <v>646</v>
      </c>
      <c r="H205" t="s">
        <v>680</v>
      </c>
    </row>
    <row r="206" spans="1:9">
      <c r="A206">
        <v>7</v>
      </c>
      <c r="B206" t="s">
        <v>580</v>
      </c>
      <c r="C206">
        <v>11.52</v>
      </c>
      <c r="E206" t="s">
        <v>628</v>
      </c>
      <c r="H206" t="s">
        <v>681</v>
      </c>
    </row>
    <row r="207" spans="1:9">
      <c r="A207">
        <v>8</v>
      </c>
      <c r="B207" t="s">
        <v>581</v>
      </c>
      <c r="C207">
        <v>11.65</v>
      </c>
      <c r="E207" t="s">
        <v>630</v>
      </c>
      <c r="H207" t="s">
        <v>700</v>
      </c>
    </row>
    <row r="208" spans="1:9">
      <c r="A208">
        <v>9</v>
      </c>
      <c r="B208" t="s">
        <v>602</v>
      </c>
      <c r="C208">
        <v>8.27</v>
      </c>
      <c r="E208" t="s">
        <v>631</v>
      </c>
      <c r="H208" t="s">
        <v>701</v>
      </c>
    </row>
    <row r="209" spans="1:10">
      <c r="A209">
        <v>10</v>
      </c>
      <c r="B209" t="s">
        <v>582</v>
      </c>
      <c r="C209">
        <v>11.27</v>
      </c>
      <c r="E209" t="s">
        <v>632</v>
      </c>
      <c r="H209" t="s">
        <v>702</v>
      </c>
    </row>
    <row r="211" spans="1:10" s="1" customFormat="1">
      <c r="A211" s="1" t="s">
        <v>653</v>
      </c>
    </row>
    <row r="212" spans="1:10" s="1" customFormat="1">
      <c r="A212" s="1" t="s">
        <v>641</v>
      </c>
    </row>
    <row r="213" spans="1:10" s="1" customFormat="1">
      <c r="B213" s="1" t="s">
        <v>301</v>
      </c>
      <c r="C213" s="1" t="s">
        <v>586</v>
      </c>
      <c r="E213" s="1" t="s">
        <v>293</v>
      </c>
      <c r="F213" s="1" t="s">
        <v>567</v>
      </c>
      <c r="H213" s="1" t="s">
        <v>296</v>
      </c>
      <c r="I213" s="1" t="s">
        <v>568</v>
      </c>
      <c r="J213" s="1" t="s">
        <v>645</v>
      </c>
    </row>
    <row r="214" spans="1:10">
      <c r="A214">
        <v>1</v>
      </c>
      <c r="B214" t="s">
        <v>596</v>
      </c>
      <c r="C214">
        <v>0.92470970158599997</v>
      </c>
      <c r="D214">
        <v>0.94</v>
      </c>
      <c r="E214" t="s">
        <v>616</v>
      </c>
      <c r="F214">
        <v>0.55304659498200004</v>
      </c>
      <c r="G214">
        <v>2.0699999999999998</v>
      </c>
      <c r="H214" t="s">
        <v>660</v>
      </c>
      <c r="I214">
        <v>0.79427019017</v>
      </c>
    </row>
    <row r="215" spans="1:10">
      <c r="A215">
        <v>2</v>
      </c>
      <c r="B215" t="s">
        <v>595</v>
      </c>
      <c r="C215">
        <v>0.92470970158599997</v>
      </c>
      <c r="D215">
        <v>0.94</v>
      </c>
      <c r="E215" t="s">
        <v>615</v>
      </c>
      <c r="F215">
        <v>0.54796349877600004</v>
      </c>
      <c r="G215">
        <v>1.64</v>
      </c>
      <c r="H215" t="s">
        <v>659</v>
      </c>
      <c r="I215">
        <v>0.64876833656199995</v>
      </c>
    </row>
    <row r="216" spans="1:10">
      <c r="A216">
        <v>3</v>
      </c>
      <c r="B216" t="s">
        <v>571</v>
      </c>
      <c r="C216">
        <v>0.87454260324099997</v>
      </c>
      <c r="D216">
        <v>1.24</v>
      </c>
      <c r="E216" t="s">
        <v>622</v>
      </c>
      <c r="F216">
        <v>0.34764826175899999</v>
      </c>
      <c r="G216">
        <v>4.37</v>
      </c>
      <c r="H216" t="s">
        <v>668</v>
      </c>
      <c r="I216">
        <v>0.64118518518500001</v>
      </c>
    </row>
    <row r="217" spans="1:10">
      <c r="A217">
        <v>4</v>
      </c>
      <c r="B217" t="s">
        <v>597</v>
      </c>
      <c r="C217">
        <v>0.87188891799799995</v>
      </c>
      <c r="D217">
        <v>1.25</v>
      </c>
      <c r="E217" t="s">
        <v>620</v>
      </c>
      <c r="F217">
        <v>0.34525512637099998</v>
      </c>
      <c r="G217">
        <v>3.56</v>
      </c>
      <c r="H217" t="s">
        <v>673</v>
      </c>
      <c r="I217">
        <v>0.62048840423899998</v>
      </c>
    </row>
    <row r="218" spans="1:10">
      <c r="A218">
        <v>5</v>
      </c>
      <c r="B218" t="s">
        <v>598</v>
      </c>
      <c r="C218">
        <v>0.79921918572200001</v>
      </c>
      <c r="D218">
        <v>1.47</v>
      </c>
      <c r="E218" t="s">
        <v>623</v>
      </c>
      <c r="F218">
        <v>0.30680173661400001</v>
      </c>
      <c r="G218">
        <v>4.58</v>
      </c>
      <c r="H218" t="s">
        <v>671</v>
      </c>
      <c r="I218">
        <v>0.61960664735500004</v>
      </c>
    </row>
    <row r="219" spans="1:10">
      <c r="A219">
        <v>6</v>
      </c>
      <c r="B219" t="s">
        <v>599</v>
      </c>
      <c r="C219">
        <v>0.79854910714299998</v>
      </c>
      <c r="D219">
        <v>1.55</v>
      </c>
      <c r="E219" t="s">
        <v>291</v>
      </c>
      <c r="F219">
        <v>0.30307467057100002</v>
      </c>
      <c r="G219">
        <v>2.09</v>
      </c>
      <c r="H219" t="s">
        <v>672</v>
      </c>
      <c r="I219">
        <v>0.59939519337900005</v>
      </c>
    </row>
    <row r="220" spans="1:10">
      <c r="A220">
        <v>7</v>
      </c>
      <c r="B220" t="s">
        <v>600</v>
      </c>
      <c r="C220">
        <v>0.74901675163899994</v>
      </c>
      <c r="D220">
        <v>1.66</v>
      </c>
      <c r="E220" t="s">
        <v>617</v>
      </c>
      <c r="F220">
        <v>0.29738660258299998</v>
      </c>
      <c r="G220">
        <v>3.52</v>
      </c>
      <c r="H220" t="s">
        <v>661</v>
      </c>
      <c r="I220">
        <v>0.57188825508300001</v>
      </c>
    </row>
    <row r="221" spans="1:10">
      <c r="A221">
        <v>8</v>
      </c>
      <c r="B221" t="s">
        <v>572</v>
      </c>
      <c r="C221">
        <v>0.74843225900499999</v>
      </c>
      <c r="D221">
        <v>1.75</v>
      </c>
      <c r="E221" t="s">
        <v>643</v>
      </c>
      <c r="F221">
        <v>0.296703296703</v>
      </c>
      <c r="G221">
        <v>4.62</v>
      </c>
      <c r="H221" t="s">
        <v>684</v>
      </c>
      <c r="I221">
        <v>0.53339210932299996</v>
      </c>
    </row>
    <row r="222" spans="1:10">
      <c r="A222">
        <v>9</v>
      </c>
      <c r="B222" t="s">
        <v>304</v>
      </c>
      <c r="C222">
        <v>0.67489579993600002</v>
      </c>
      <c r="D222">
        <v>1.73</v>
      </c>
      <c r="E222" t="s">
        <v>669</v>
      </c>
      <c r="F222">
        <v>0.26666666666700001</v>
      </c>
      <c r="G222">
        <v>15.97</v>
      </c>
      <c r="H222" t="s">
        <v>686</v>
      </c>
      <c r="I222">
        <v>0.51192504258899996</v>
      </c>
    </row>
    <row r="223" spans="1:10">
      <c r="A223">
        <v>10</v>
      </c>
      <c r="B223" t="s">
        <v>636</v>
      </c>
      <c r="C223">
        <v>0.60017021276600002</v>
      </c>
      <c r="D223">
        <v>2</v>
      </c>
      <c r="E223" t="s">
        <v>642</v>
      </c>
      <c r="F223">
        <v>0.232727272727</v>
      </c>
      <c r="G223">
        <v>4.78</v>
      </c>
      <c r="H223" t="s">
        <v>685</v>
      </c>
      <c r="I223">
        <v>0.506979062812</v>
      </c>
    </row>
    <row r="225" spans="1:9" s="1" customFormat="1">
      <c r="A225" s="1" t="s">
        <v>575</v>
      </c>
      <c r="C225" s="1" t="s">
        <v>645</v>
      </c>
      <c r="F225" s="1" t="s">
        <v>645</v>
      </c>
    </row>
    <row r="226" spans="1:9">
      <c r="A226">
        <v>1</v>
      </c>
      <c r="B226" t="s">
        <v>649</v>
      </c>
      <c r="C226">
        <v>15.39</v>
      </c>
      <c r="E226" t="s">
        <v>625</v>
      </c>
      <c r="H226" t="s">
        <v>674</v>
      </c>
    </row>
    <row r="227" spans="1:9">
      <c r="A227">
        <v>2</v>
      </c>
      <c r="B227" t="s">
        <v>611</v>
      </c>
      <c r="C227">
        <v>7.85</v>
      </c>
      <c r="E227" t="s">
        <v>655</v>
      </c>
      <c r="H227" t="s">
        <v>675</v>
      </c>
    </row>
    <row r="228" spans="1:9">
      <c r="A228">
        <v>3</v>
      </c>
      <c r="B228" t="s">
        <v>650</v>
      </c>
      <c r="C228">
        <v>13.81</v>
      </c>
      <c r="E228" t="s">
        <v>626</v>
      </c>
      <c r="H228" t="s">
        <v>676</v>
      </c>
    </row>
    <row r="229" spans="1:9">
      <c r="A229">
        <v>4</v>
      </c>
      <c r="B229" t="s">
        <v>651</v>
      </c>
      <c r="C229">
        <v>14.96</v>
      </c>
      <c r="E229" t="s">
        <v>627</v>
      </c>
      <c r="H229" t="s">
        <v>679</v>
      </c>
    </row>
    <row r="230" spans="1:9">
      <c r="A230">
        <v>5</v>
      </c>
      <c r="B230" t="s">
        <v>652</v>
      </c>
      <c r="C230">
        <v>14.65</v>
      </c>
      <c r="E230" t="s">
        <v>646</v>
      </c>
      <c r="H230" t="s">
        <v>680</v>
      </c>
    </row>
    <row r="231" spans="1:9">
      <c r="A231">
        <v>6</v>
      </c>
      <c r="B231" t="s">
        <v>577</v>
      </c>
      <c r="C231">
        <v>6.35</v>
      </c>
      <c r="E231" t="s">
        <v>657</v>
      </c>
      <c r="H231" t="s">
        <v>681</v>
      </c>
    </row>
    <row r="232" spans="1:9">
      <c r="A232">
        <v>7</v>
      </c>
      <c r="B232" t="s">
        <v>612</v>
      </c>
      <c r="C232">
        <v>8.6300000000000008</v>
      </c>
      <c r="E232" t="s">
        <v>628</v>
      </c>
      <c r="H232" t="s">
        <v>683</v>
      </c>
    </row>
    <row r="233" spans="1:9">
      <c r="A233">
        <v>8</v>
      </c>
      <c r="B233" t="s">
        <v>613</v>
      </c>
      <c r="C233">
        <v>5.89</v>
      </c>
      <c r="E233" t="s">
        <v>630</v>
      </c>
      <c r="H233" t="s">
        <v>701</v>
      </c>
    </row>
    <row r="234" spans="1:9">
      <c r="A234">
        <v>9</v>
      </c>
      <c r="B234" t="s">
        <v>614</v>
      </c>
      <c r="C234">
        <v>9.5500000000000007</v>
      </c>
      <c r="E234" t="s">
        <v>631</v>
      </c>
      <c r="H234" t="s">
        <v>702</v>
      </c>
    </row>
    <row r="235" spans="1:9">
      <c r="A235">
        <v>10</v>
      </c>
      <c r="B235" t="s">
        <v>579</v>
      </c>
      <c r="C235">
        <v>8.7200000000000006</v>
      </c>
      <c r="E235" t="s">
        <v>632</v>
      </c>
      <c r="H235" t="s">
        <v>719</v>
      </c>
    </row>
    <row r="237" spans="1:9" s="1" customFormat="1">
      <c r="A237" s="1" t="s">
        <v>594</v>
      </c>
    </row>
    <row r="238" spans="1:9" s="1" customFormat="1">
      <c r="A238" s="1" t="s">
        <v>690</v>
      </c>
    </row>
    <row r="239" spans="1:9" s="1" customFormat="1">
      <c r="B239" s="1" t="s">
        <v>301</v>
      </c>
      <c r="C239" s="1" t="s">
        <v>586</v>
      </c>
      <c r="D239" s="1" t="s">
        <v>645</v>
      </c>
      <c r="E239" s="1" t="s">
        <v>293</v>
      </c>
      <c r="F239" s="1" t="s">
        <v>567</v>
      </c>
      <c r="H239" s="1" t="s">
        <v>296</v>
      </c>
      <c r="I239" s="1" t="s">
        <v>568</v>
      </c>
    </row>
    <row r="240" spans="1:9">
      <c r="A240">
        <v>1</v>
      </c>
      <c r="B240" t="s">
        <v>595</v>
      </c>
      <c r="C240">
        <v>0.91679740218799999</v>
      </c>
    </row>
    <row r="241" spans="1:3">
      <c r="A241">
        <v>2</v>
      </c>
      <c r="B241" t="s">
        <v>596</v>
      </c>
      <c r="C241">
        <v>0.91459563366700003</v>
      </c>
    </row>
    <row r="242" spans="1:3">
      <c r="A242">
        <v>3</v>
      </c>
      <c r="B242" t="s">
        <v>571</v>
      </c>
      <c r="C242">
        <v>0.819792144276</v>
      </c>
    </row>
    <row r="243" spans="1:3">
      <c r="A243">
        <v>4</v>
      </c>
      <c r="B243" t="s">
        <v>597</v>
      </c>
      <c r="C243">
        <v>0.81558329944200003</v>
      </c>
    </row>
    <row r="244" spans="1:3">
      <c r="A244">
        <v>5</v>
      </c>
      <c r="B244" t="s">
        <v>598</v>
      </c>
      <c r="C244">
        <v>0.74340374781499996</v>
      </c>
    </row>
    <row r="245" spans="1:3">
      <c r="A245">
        <v>6</v>
      </c>
      <c r="B245" t="s">
        <v>599</v>
      </c>
      <c r="C245">
        <v>0.72421020475700004</v>
      </c>
    </row>
    <row r="246" spans="1:3">
      <c r="A246">
        <v>7</v>
      </c>
      <c r="B246" t="s">
        <v>600</v>
      </c>
      <c r="C246">
        <v>0.69822921348300004</v>
      </c>
    </row>
    <row r="247" spans="1:3">
      <c r="A247">
        <v>8</v>
      </c>
      <c r="B247" t="s">
        <v>572</v>
      </c>
      <c r="C247">
        <v>0.68527137602300003</v>
      </c>
    </row>
    <row r="248" spans="1:3">
      <c r="A248">
        <v>9</v>
      </c>
      <c r="B248" t="s">
        <v>304</v>
      </c>
      <c r="C248">
        <v>0.67954307884999998</v>
      </c>
    </row>
    <row r="249" spans="1:3">
      <c r="A249">
        <v>10</v>
      </c>
      <c r="B249" t="s">
        <v>636</v>
      </c>
      <c r="C249">
        <v>0.63179295210999997</v>
      </c>
    </row>
    <row r="251" spans="1:3">
      <c r="A251" t="s">
        <v>575</v>
      </c>
    </row>
    <row r="252" spans="1:3">
      <c r="A252">
        <v>1</v>
      </c>
      <c r="B252" t="s">
        <v>649</v>
      </c>
    </row>
    <row r="253" spans="1:3">
      <c r="A253">
        <v>2</v>
      </c>
      <c r="B253" t="s">
        <v>611</v>
      </c>
    </row>
    <row r="254" spans="1:3">
      <c r="A254">
        <v>3</v>
      </c>
      <c r="B254" t="s">
        <v>650</v>
      </c>
    </row>
    <row r="255" spans="1:3">
      <c r="A255">
        <v>4</v>
      </c>
      <c r="B255" t="s">
        <v>651</v>
      </c>
    </row>
    <row r="256" spans="1:3">
      <c r="A256">
        <v>5</v>
      </c>
      <c r="B256" t="s">
        <v>697</v>
      </c>
    </row>
    <row r="257" spans="1:10">
      <c r="A257">
        <v>6</v>
      </c>
      <c r="B257" t="s">
        <v>652</v>
      </c>
    </row>
    <row r="258" spans="1:10">
      <c r="A258">
        <v>7</v>
      </c>
      <c r="B258" t="s">
        <v>577</v>
      </c>
    </row>
    <row r="259" spans="1:10">
      <c r="A259">
        <v>8</v>
      </c>
      <c r="B259" t="s">
        <v>612</v>
      </c>
    </row>
    <row r="260" spans="1:10">
      <c r="A260">
        <v>9</v>
      </c>
      <c r="B260" t="s">
        <v>613</v>
      </c>
    </row>
    <row r="261" spans="1:10">
      <c r="A261">
        <v>10</v>
      </c>
      <c r="B261" t="s">
        <v>578</v>
      </c>
    </row>
    <row r="264" spans="1:10" s="1" customFormat="1">
      <c r="A264" s="1" t="s">
        <v>570</v>
      </c>
    </row>
    <row r="265" spans="1:10" s="1" customFormat="1">
      <c r="A265" s="1" t="s">
        <v>690</v>
      </c>
    </row>
    <row r="266" spans="1:10" s="1" customFormat="1">
      <c r="B266" s="1" t="s">
        <v>301</v>
      </c>
      <c r="C266" s="1" t="s">
        <v>586</v>
      </c>
      <c r="D266" s="1" t="s">
        <v>645</v>
      </c>
      <c r="E266" s="1" t="s">
        <v>293</v>
      </c>
      <c r="F266" s="1" t="s">
        <v>567</v>
      </c>
      <c r="G266" s="1" t="s">
        <v>645</v>
      </c>
      <c r="H266" s="1" t="s">
        <v>296</v>
      </c>
      <c r="I266" s="1" t="s">
        <v>568</v>
      </c>
      <c r="J266" s="1" t="s">
        <v>645</v>
      </c>
    </row>
    <row r="267" spans="1:10">
      <c r="A267">
        <v>1</v>
      </c>
      <c r="B267" t="s">
        <v>595</v>
      </c>
      <c r="C267">
        <v>0.888265253092</v>
      </c>
      <c r="D267">
        <v>0.94</v>
      </c>
      <c r="H267" t="s">
        <v>660</v>
      </c>
      <c r="I267">
        <v>0.81863450260000004</v>
      </c>
    </row>
    <row r="268" spans="1:10">
      <c r="A268">
        <v>2</v>
      </c>
      <c r="B268" t="s">
        <v>596</v>
      </c>
      <c r="C268">
        <v>0.88820747362399999</v>
      </c>
      <c r="D268">
        <v>0.94</v>
      </c>
      <c r="H268" t="s">
        <v>659</v>
      </c>
      <c r="I268">
        <v>0.79036827195500003</v>
      </c>
    </row>
    <row r="269" spans="1:10">
      <c r="A269">
        <v>3</v>
      </c>
      <c r="B269" t="s">
        <v>598</v>
      </c>
      <c r="C269">
        <v>0.83269561359699995</v>
      </c>
      <c r="D269">
        <v>1.47</v>
      </c>
      <c r="H269" t="s">
        <v>662</v>
      </c>
      <c r="I269">
        <v>0.73589299576</v>
      </c>
    </row>
    <row r="270" spans="1:10">
      <c r="A270">
        <v>4</v>
      </c>
      <c r="B270" t="s">
        <v>571</v>
      </c>
      <c r="C270">
        <v>0.80551598381699996</v>
      </c>
      <c r="D270">
        <v>1.24</v>
      </c>
      <c r="H270" t="s">
        <v>664</v>
      </c>
      <c r="I270">
        <v>0.71259168704200004</v>
      </c>
    </row>
    <row r="271" spans="1:10">
      <c r="A271">
        <v>5</v>
      </c>
      <c r="B271" t="s">
        <v>597</v>
      </c>
      <c r="C271">
        <v>0.80144197756900004</v>
      </c>
      <c r="D271">
        <v>1.25</v>
      </c>
      <c r="H271" t="s">
        <v>670</v>
      </c>
      <c r="I271">
        <v>0.69190470250699998</v>
      </c>
    </row>
    <row r="272" spans="1:10">
      <c r="A272">
        <v>6</v>
      </c>
      <c r="B272" t="s">
        <v>600</v>
      </c>
      <c r="C272">
        <v>0.78422769048300001</v>
      </c>
      <c r="D272">
        <v>1.66</v>
      </c>
      <c r="H272" t="s">
        <v>661</v>
      </c>
      <c r="I272">
        <v>0.68394102042100002</v>
      </c>
    </row>
    <row r="273" spans="1:9">
      <c r="A273">
        <v>7</v>
      </c>
      <c r="B273" t="s">
        <v>599</v>
      </c>
      <c r="C273">
        <v>0.73065250379400004</v>
      </c>
      <c r="D273">
        <v>1.55</v>
      </c>
      <c r="H273" t="s">
        <v>668</v>
      </c>
      <c r="I273">
        <v>0.57523778554600002</v>
      </c>
    </row>
    <row r="274" spans="1:9">
      <c r="A274">
        <v>8</v>
      </c>
      <c r="B274" t="s">
        <v>572</v>
      </c>
      <c r="C274">
        <v>0.684906584564</v>
      </c>
      <c r="D274">
        <v>1.75</v>
      </c>
      <c r="H274" t="s">
        <v>671</v>
      </c>
      <c r="I274">
        <v>0.56081924902199998</v>
      </c>
    </row>
    <row r="275" spans="1:9">
      <c r="A275">
        <v>9</v>
      </c>
      <c r="B275" t="s">
        <v>573</v>
      </c>
      <c r="C275">
        <v>0.656532564539</v>
      </c>
      <c r="D275">
        <v>2.72</v>
      </c>
      <c r="H275" t="s">
        <v>672</v>
      </c>
      <c r="I275">
        <v>0.54636852140799996</v>
      </c>
    </row>
    <row r="276" spans="1:9">
      <c r="A276">
        <v>10</v>
      </c>
      <c r="B276" t="s">
        <v>574</v>
      </c>
      <c r="C276">
        <v>0.62453595786899996</v>
      </c>
      <c r="D276">
        <v>2.34</v>
      </c>
      <c r="H276" t="s">
        <v>673</v>
      </c>
      <c r="I276">
        <v>0.53342728794200001</v>
      </c>
    </row>
    <row r="278" spans="1:9">
      <c r="A278" t="s">
        <v>575</v>
      </c>
    </row>
    <row r="279" spans="1:9">
      <c r="A279">
        <v>1</v>
      </c>
      <c r="B279" t="s">
        <v>611</v>
      </c>
      <c r="H279" t="s">
        <v>674</v>
      </c>
    </row>
    <row r="280" spans="1:9">
      <c r="A280">
        <v>2</v>
      </c>
      <c r="B280" t="s">
        <v>650</v>
      </c>
      <c r="H280" t="s">
        <v>699</v>
      </c>
    </row>
    <row r="281" spans="1:9">
      <c r="A281">
        <v>3</v>
      </c>
      <c r="B281" t="s">
        <v>577</v>
      </c>
      <c r="H281" t="s">
        <v>675</v>
      </c>
    </row>
    <row r="282" spans="1:9">
      <c r="A282">
        <v>4</v>
      </c>
      <c r="B282" t="s">
        <v>612</v>
      </c>
      <c r="H282" t="s">
        <v>676</v>
      </c>
    </row>
    <row r="283" spans="1:9">
      <c r="A283">
        <v>5</v>
      </c>
      <c r="B283" t="s">
        <v>613</v>
      </c>
      <c r="H283" t="s">
        <v>677</v>
      </c>
    </row>
    <row r="284" spans="1:9">
      <c r="A284">
        <v>6</v>
      </c>
      <c r="B284" t="s">
        <v>578</v>
      </c>
      <c r="H284" t="s">
        <v>679</v>
      </c>
    </row>
    <row r="285" spans="1:9">
      <c r="A285">
        <v>7</v>
      </c>
      <c r="B285" t="s">
        <v>698</v>
      </c>
      <c r="H285" t="s">
        <v>680</v>
      </c>
    </row>
    <row r="286" spans="1:9">
      <c r="A286">
        <v>8</v>
      </c>
      <c r="B286" t="s">
        <v>614</v>
      </c>
      <c r="H286" t="s">
        <v>681</v>
      </c>
    </row>
    <row r="287" spans="1:9">
      <c r="A287">
        <v>9</v>
      </c>
      <c r="B287" t="s">
        <v>579</v>
      </c>
      <c r="H287" t="s">
        <v>729</v>
      </c>
    </row>
    <row r="288" spans="1:9">
      <c r="A288">
        <v>10</v>
      </c>
      <c r="B288" t="s">
        <v>580</v>
      </c>
      <c r="H288" t="s">
        <v>682</v>
      </c>
    </row>
    <row r="290" spans="1:10" s="1" customFormat="1">
      <c r="A290" s="1" t="s">
        <v>653</v>
      </c>
    </row>
    <row r="291" spans="1:10" s="1" customFormat="1">
      <c r="A291" s="1" t="s">
        <v>690</v>
      </c>
    </row>
    <row r="292" spans="1:10" s="1" customFormat="1">
      <c r="B292" s="1" t="s">
        <v>301</v>
      </c>
      <c r="C292" s="1" t="s">
        <v>586</v>
      </c>
      <c r="D292" s="1" t="s">
        <v>645</v>
      </c>
      <c r="E292" s="1" t="s">
        <v>293</v>
      </c>
      <c r="F292" s="1" t="s">
        <v>567</v>
      </c>
      <c r="G292" s="1" t="s">
        <v>645</v>
      </c>
      <c r="H292" s="1" t="s">
        <v>296</v>
      </c>
      <c r="I292" s="1" t="s">
        <v>568</v>
      </c>
      <c r="J292" s="1" t="s">
        <v>645</v>
      </c>
    </row>
    <row r="293" spans="1:10">
      <c r="A293">
        <v>1</v>
      </c>
      <c r="B293" t="s">
        <v>596</v>
      </c>
      <c r="C293">
        <v>0.98431418799399995</v>
      </c>
      <c r="H293" t="s">
        <v>668</v>
      </c>
      <c r="I293">
        <v>0.65833333333300004</v>
      </c>
    </row>
    <row r="294" spans="1:10">
      <c r="A294">
        <v>2</v>
      </c>
      <c r="B294" t="s">
        <v>595</v>
      </c>
      <c r="C294">
        <v>0.98431418799399995</v>
      </c>
      <c r="H294" t="s">
        <v>720</v>
      </c>
      <c r="I294">
        <v>0.60141020323500005</v>
      </c>
    </row>
    <row r="295" spans="1:10">
      <c r="A295">
        <v>3</v>
      </c>
      <c r="B295" t="s">
        <v>571</v>
      </c>
      <c r="C295">
        <v>0.94188475242699998</v>
      </c>
      <c r="H295" t="s">
        <v>721</v>
      </c>
      <c r="I295">
        <v>0.55727554179600003</v>
      </c>
    </row>
    <row r="296" spans="1:10">
      <c r="A296">
        <v>4</v>
      </c>
      <c r="B296" t="s">
        <v>597</v>
      </c>
      <c r="C296">
        <v>0.93967003201199994</v>
      </c>
      <c r="H296" t="s">
        <v>722</v>
      </c>
      <c r="I296">
        <v>0.5</v>
      </c>
    </row>
    <row r="297" spans="1:10">
      <c r="A297">
        <v>5</v>
      </c>
      <c r="B297" t="s">
        <v>598</v>
      </c>
      <c r="C297">
        <v>0.88274422851199996</v>
      </c>
      <c r="H297" t="s">
        <v>723</v>
      </c>
      <c r="I297">
        <v>0.47713047664899999</v>
      </c>
    </row>
    <row r="298" spans="1:10">
      <c r="A298">
        <v>6</v>
      </c>
      <c r="B298" t="s">
        <v>599</v>
      </c>
      <c r="C298">
        <v>0.88186920767499999</v>
      </c>
      <c r="H298" t="s">
        <v>724</v>
      </c>
      <c r="I298">
        <v>0.46663619744099999</v>
      </c>
    </row>
    <row r="299" spans="1:10">
      <c r="A299">
        <v>7</v>
      </c>
      <c r="B299" t="s">
        <v>600</v>
      </c>
      <c r="C299">
        <v>0.82634730538900003</v>
      </c>
      <c r="H299" t="s">
        <v>725</v>
      </c>
      <c r="I299">
        <v>0.451282051282</v>
      </c>
    </row>
    <row r="300" spans="1:10">
      <c r="A300">
        <v>8</v>
      </c>
      <c r="B300" t="s">
        <v>572</v>
      </c>
      <c r="C300">
        <v>0.82575968776099995</v>
      </c>
      <c r="H300" t="s">
        <v>726</v>
      </c>
      <c r="I300">
        <v>0.44915254237300001</v>
      </c>
    </row>
    <row r="301" spans="1:10">
      <c r="A301">
        <v>9</v>
      </c>
      <c r="B301" t="s">
        <v>304</v>
      </c>
      <c r="C301">
        <v>0.79002971277599998</v>
      </c>
      <c r="H301" t="s">
        <v>727</v>
      </c>
      <c r="I301">
        <v>0.44222020018199998</v>
      </c>
    </row>
    <row r="302" spans="1:10">
      <c r="A302">
        <v>10</v>
      </c>
      <c r="B302" t="s">
        <v>573</v>
      </c>
      <c r="C302">
        <v>0.745019920319</v>
      </c>
      <c r="H302" t="s">
        <v>728</v>
      </c>
      <c r="I302">
        <v>0.437810945274</v>
      </c>
    </row>
    <row r="304" spans="1:10">
      <c r="A304" t="s">
        <v>575</v>
      </c>
    </row>
    <row r="305" spans="1:8">
      <c r="A305">
        <v>1</v>
      </c>
      <c r="B305" t="s">
        <v>649</v>
      </c>
      <c r="H305" t="s">
        <v>674</v>
      </c>
    </row>
    <row r="306" spans="1:8">
      <c r="A306">
        <v>2</v>
      </c>
      <c r="B306" t="s">
        <v>611</v>
      </c>
      <c r="H306" t="s">
        <v>675</v>
      </c>
    </row>
    <row r="307" spans="1:8">
      <c r="A307">
        <v>3</v>
      </c>
      <c r="B307" t="s">
        <v>650</v>
      </c>
      <c r="H307" t="s">
        <v>687</v>
      </c>
    </row>
    <row r="308" spans="1:8">
      <c r="A308">
        <v>4</v>
      </c>
      <c r="B308" t="s">
        <v>651</v>
      </c>
      <c r="H308" t="s">
        <v>679</v>
      </c>
    </row>
    <row r="309" spans="1:8">
      <c r="A309">
        <v>5</v>
      </c>
      <c r="B309" t="s">
        <v>697</v>
      </c>
      <c r="H309" t="s">
        <v>680</v>
      </c>
    </row>
    <row r="310" spans="1:8">
      <c r="A310">
        <v>6</v>
      </c>
      <c r="B310" t="s">
        <v>652</v>
      </c>
      <c r="H310" t="s">
        <v>729</v>
      </c>
    </row>
    <row r="311" spans="1:8">
      <c r="A311">
        <v>7</v>
      </c>
      <c r="B311" t="s">
        <v>577</v>
      </c>
      <c r="H311" t="s">
        <v>682</v>
      </c>
    </row>
    <row r="312" spans="1:8">
      <c r="A312">
        <v>8</v>
      </c>
      <c r="B312" t="s">
        <v>612</v>
      </c>
      <c r="H312" t="s">
        <v>730</v>
      </c>
    </row>
    <row r="313" spans="1:8">
      <c r="A313">
        <v>9</v>
      </c>
      <c r="B313" t="s">
        <v>613</v>
      </c>
      <c r="H313" t="s">
        <v>731</v>
      </c>
    </row>
    <row r="314" spans="1:8">
      <c r="A314">
        <v>10</v>
      </c>
      <c r="B314" t="s">
        <v>578</v>
      </c>
      <c r="H314" t="s">
        <v>732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N82"/>
  <sheetViews>
    <sheetView tabSelected="1" topLeftCell="A48" zoomScale="150" zoomScaleNormal="150" zoomScalePageLayoutView="150" workbookViewId="0">
      <selection activeCell="M78" sqref="K78:M78"/>
    </sheetView>
  </sheetViews>
  <sheetFormatPr baseColWidth="10" defaultRowHeight="15" x14ac:dyDescent="0"/>
  <cols>
    <col min="4" max="4" width="7.83203125" customWidth="1"/>
    <col min="5" max="5" width="13" customWidth="1"/>
    <col min="6" max="6" width="8.6640625" customWidth="1"/>
    <col min="7" max="7" width="14.5" customWidth="1"/>
    <col min="8" max="8" width="12.5" hidden="1" customWidth="1"/>
    <col min="9" max="9" width="8.1640625" customWidth="1"/>
    <col min="10" max="10" width="17.6640625" customWidth="1"/>
    <col min="11" max="11" width="9.33203125" customWidth="1"/>
    <col min="12" max="12" width="9.6640625" customWidth="1"/>
  </cols>
  <sheetData>
    <row r="1" spans="2:13">
      <c r="B1" s="1" t="s">
        <v>543</v>
      </c>
    </row>
    <row r="2" spans="2:13">
      <c r="B2" s="1"/>
    </row>
    <row r="3" spans="2:13">
      <c r="B3" s="104" t="s">
        <v>9</v>
      </c>
      <c r="C3" s="105" t="s">
        <v>488</v>
      </c>
      <c r="D3" s="105"/>
      <c r="E3" s="105"/>
      <c r="F3" s="105"/>
      <c r="G3" s="105"/>
      <c r="H3" s="105"/>
      <c r="I3" s="106"/>
      <c r="K3" s="49"/>
    </row>
    <row r="4" spans="2:13">
      <c r="B4" s="94" t="s">
        <v>474</v>
      </c>
      <c r="C4" s="94" t="s">
        <v>487</v>
      </c>
      <c r="D4" s="94" t="s">
        <v>489</v>
      </c>
      <c r="E4" s="94" t="s">
        <v>490</v>
      </c>
      <c r="F4" s="94" t="s">
        <v>514</v>
      </c>
      <c r="G4" s="94" t="s">
        <v>516</v>
      </c>
      <c r="H4" s="94"/>
      <c r="I4" s="93" t="s">
        <v>496</v>
      </c>
      <c r="K4" s="113"/>
    </row>
    <row r="5" spans="2:13">
      <c r="B5" s="95" t="s">
        <v>301</v>
      </c>
      <c r="C5" s="93">
        <v>0.57232841863100004</v>
      </c>
      <c r="D5" s="93">
        <v>0.53949972234200005</v>
      </c>
      <c r="E5" s="93">
        <v>0.58328682582000002</v>
      </c>
      <c r="F5" s="93">
        <v>0.55626305104600005</v>
      </c>
      <c r="G5" s="93"/>
      <c r="H5" s="93"/>
      <c r="I5" s="93" t="s">
        <v>495</v>
      </c>
      <c r="K5" s="113"/>
    </row>
    <row r="6" spans="2:13">
      <c r="B6" s="95" t="s">
        <v>293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495</v>
      </c>
      <c r="K6" s="113"/>
    </row>
    <row r="7" spans="2:13">
      <c r="B7" s="95" t="s">
        <v>296</v>
      </c>
      <c r="C7" s="93">
        <v>0.28773165953199997</v>
      </c>
      <c r="D7" s="3">
        <v>0.28263653123400001</v>
      </c>
      <c r="E7" s="3">
        <v>0.29634144233300003</v>
      </c>
      <c r="F7" s="93"/>
      <c r="G7" s="93"/>
      <c r="H7" s="93"/>
      <c r="I7" s="93" t="s">
        <v>495</v>
      </c>
      <c r="K7" s="113"/>
    </row>
    <row r="10" spans="2:13">
      <c r="B10" s="104" t="s">
        <v>9</v>
      </c>
      <c r="C10" s="105" t="s">
        <v>491</v>
      </c>
      <c r="D10" s="105"/>
      <c r="E10" s="105"/>
      <c r="F10" s="105"/>
      <c r="G10" s="105"/>
      <c r="H10" s="105"/>
      <c r="I10" s="106"/>
      <c r="J10" s="103"/>
    </row>
    <row r="11" spans="2:13">
      <c r="B11" s="94" t="s">
        <v>474</v>
      </c>
      <c r="C11" s="94" t="s">
        <v>487</v>
      </c>
      <c r="D11" s="94" t="s">
        <v>489</v>
      </c>
      <c r="E11" s="94" t="s">
        <v>490</v>
      </c>
      <c r="F11" s="94" t="s">
        <v>514</v>
      </c>
      <c r="G11" s="94" t="s">
        <v>516</v>
      </c>
      <c r="H11" s="94"/>
      <c r="I11" s="93" t="s">
        <v>496</v>
      </c>
      <c r="J11" s="102" t="s">
        <v>517</v>
      </c>
      <c r="M11" s="110"/>
    </row>
    <row r="12" spans="2:13">
      <c r="B12" s="95" t="s">
        <v>301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3">
      <c r="B13" s="95" t="s">
        <v>293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3">
      <c r="B14" s="95" t="s">
        <v>296</v>
      </c>
      <c r="C14" s="1">
        <v>0.31179277986800003</v>
      </c>
      <c r="D14" s="93">
        <v>0.29245777091199998</v>
      </c>
      <c r="E14" s="93">
        <v>0.30138543316299998</v>
      </c>
      <c r="F14" s="93"/>
      <c r="G14" s="93">
        <v>7008</v>
      </c>
      <c r="H14" s="93"/>
      <c r="I14" s="93">
        <v>0.46100000000000002</v>
      </c>
      <c r="J14" s="93">
        <v>2088</v>
      </c>
    </row>
    <row r="15" spans="2:13">
      <c r="J15">
        <f>SUM(J12:J14)</f>
        <v>2942</v>
      </c>
    </row>
    <row r="17" spans="2:14">
      <c r="B17" s="104" t="s">
        <v>9</v>
      </c>
      <c r="C17" s="105" t="s">
        <v>492</v>
      </c>
      <c r="D17" s="105"/>
      <c r="E17" s="105"/>
      <c r="F17" s="105"/>
      <c r="G17" s="105"/>
      <c r="H17" s="105"/>
      <c r="I17" s="106"/>
      <c r="J17" s="103"/>
    </row>
    <row r="18" spans="2:14">
      <c r="B18" s="94" t="s">
        <v>474</v>
      </c>
      <c r="C18" s="94" t="s">
        <v>487</v>
      </c>
      <c r="D18" s="94" t="s">
        <v>489</v>
      </c>
      <c r="E18" s="94" t="s">
        <v>490</v>
      </c>
      <c r="F18" s="94" t="s">
        <v>513</v>
      </c>
      <c r="G18" s="94" t="s">
        <v>514</v>
      </c>
      <c r="H18" s="94" t="s">
        <v>516</v>
      </c>
      <c r="I18" s="93" t="s">
        <v>496</v>
      </c>
      <c r="J18" s="102" t="s">
        <v>517</v>
      </c>
    </row>
    <row r="19" spans="2:14">
      <c r="B19" s="95" t="s">
        <v>301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4">
      <c r="B20" s="95" t="s">
        <v>293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4">
      <c r="B21" s="95" t="s">
        <v>296</v>
      </c>
      <c r="C21" s="93">
        <v>0.33671500231899998</v>
      </c>
      <c r="D21" s="93">
        <v>0.31642533070700002</v>
      </c>
      <c r="E21" s="1">
        <v>0.36039063071900002</v>
      </c>
      <c r="F21" s="93"/>
      <c r="G21" s="93"/>
      <c r="H21" s="93"/>
      <c r="I21" s="93">
        <v>0.63400000000000001</v>
      </c>
      <c r="J21" s="93">
        <v>2088</v>
      </c>
    </row>
    <row r="23" spans="2:14" hidden="1"/>
    <row r="24" spans="2:14" hidden="1">
      <c r="B24" s="104" t="s">
        <v>9</v>
      </c>
      <c r="C24" s="105" t="s">
        <v>488</v>
      </c>
      <c r="D24" s="105"/>
      <c r="E24" s="105"/>
      <c r="F24" s="105"/>
      <c r="G24" s="105"/>
      <c r="H24" s="105"/>
      <c r="I24" s="105"/>
      <c r="J24" s="106"/>
      <c r="K24" s="49"/>
    </row>
    <row r="25" spans="2:14" hidden="1">
      <c r="B25" s="94" t="s">
        <v>474</v>
      </c>
      <c r="C25" s="94" t="s">
        <v>487</v>
      </c>
      <c r="D25" s="94" t="s">
        <v>489</v>
      </c>
      <c r="E25" s="94" t="s">
        <v>490</v>
      </c>
      <c r="F25" s="94" t="s">
        <v>513</v>
      </c>
      <c r="G25" s="94" t="s">
        <v>514</v>
      </c>
      <c r="H25" s="94" t="s">
        <v>516</v>
      </c>
      <c r="I25" s="94"/>
      <c r="J25" s="93" t="s">
        <v>496</v>
      </c>
      <c r="K25" s="113"/>
    </row>
    <row r="26" spans="2:14" hidden="1">
      <c r="B26" s="95" t="s">
        <v>301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/>
      <c r="J26" s="93" t="s">
        <v>495</v>
      </c>
      <c r="K26" s="113"/>
    </row>
    <row r="27" spans="2:14" hidden="1">
      <c r="B27" s="95" t="s">
        <v>293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/>
      <c r="J27" s="93" t="s">
        <v>495</v>
      </c>
      <c r="K27" s="113"/>
    </row>
    <row r="28" spans="2:14" hidden="1">
      <c r="B28" s="95" t="s">
        <v>296</v>
      </c>
      <c r="C28" s="93">
        <v>0.28773165953199997</v>
      </c>
      <c r="D28" s="93"/>
      <c r="E28" s="93"/>
      <c r="F28" s="93"/>
      <c r="G28" s="93"/>
      <c r="H28" s="93"/>
      <c r="I28" s="93"/>
      <c r="J28" s="93" t="s">
        <v>495</v>
      </c>
      <c r="K28" s="113"/>
    </row>
    <row r="29" spans="2:14" hidden="1"/>
    <row r="30" spans="2:14" hidden="1"/>
    <row r="31" spans="2:14" hidden="1">
      <c r="B31" s="104" t="s">
        <v>9</v>
      </c>
      <c r="C31" s="105" t="s">
        <v>491</v>
      </c>
      <c r="D31" s="105"/>
      <c r="E31" s="105"/>
      <c r="F31" s="105"/>
      <c r="G31" s="105"/>
      <c r="H31" s="105"/>
      <c r="I31" s="105"/>
      <c r="J31" s="106"/>
      <c r="K31" s="103"/>
      <c r="N31" s="113"/>
    </row>
    <row r="32" spans="2:14" hidden="1">
      <c r="B32" s="94" t="s">
        <v>474</v>
      </c>
      <c r="C32" s="94" t="s">
        <v>487</v>
      </c>
      <c r="D32" s="94" t="s">
        <v>489</v>
      </c>
      <c r="E32" s="94" t="s">
        <v>490</v>
      </c>
      <c r="F32" s="94" t="s">
        <v>513</v>
      </c>
      <c r="G32" s="94" t="s">
        <v>514</v>
      </c>
      <c r="H32" s="94" t="s">
        <v>516</v>
      </c>
      <c r="I32" s="94"/>
      <c r="J32" s="93" t="s">
        <v>496</v>
      </c>
      <c r="K32" s="102" t="s">
        <v>517</v>
      </c>
      <c r="M32" s="112"/>
      <c r="N32" s="113"/>
    </row>
    <row r="33" spans="2:13" hidden="1">
      <c r="B33" s="95" t="s">
        <v>301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/>
      <c r="J33" s="93">
        <v>0.60799999999999998</v>
      </c>
      <c r="K33" s="102">
        <v>345</v>
      </c>
    </row>
    <row r="34" spans="2:13" hidden="1">
      <c r="B34" s="95" t="s">
        <v>293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/>
      <c r="J34" s="93">
        <v>0.40799999999999997</v>
      </c>
      <c r="K34" s="93">
        <v>509</v>
      </c>
    </row>
    <row r="35" spans="2:13" hidden="1">
      <c r="B35" s="95" t="s">
        <v>296</v>
      </c>
      <c r="C35" s="93"/>
      <c r="D35" s="93"/>
      <c r="E35" s="93">
        <v>0.24590209516200001</v>
      </c>
      <c r="F35" s="93"/>
      <c r="G35" s="93"/>
      <c r="H35" s="93">
        <v>1812</v>
      </c>
      <c r="I35" s="93"/>
      <c r="J35" s="93">
        <v>0.46100000000000002</v>
      </c>
      <c r="K35" s="93">
        <v>2088</v>
      </c>
    </row>
    <row r="36" spans="2:13" hidden="1">
      <c r="K36">
        <f>SUM(K33:K35)</f>
        <v>2942</v>
      </c>
    </row>
    <row r="37" spans="2:13" hidden="1"/>
    <row r="38" spans="2:13" hidden="1">
      <c r="B38" s="104" t="s">
        <v>9</v>
      </c>
      <c r="C38" s="105" t="s">
        <v>492</v>
      </c>
      <c r="D38" s="105"/>
      <c r="E38" s="105"/>
      <c r="F38" s="105"/>
      <c r="G38" s="105"/>
      <c r="H38" s="105"/>
      <c r="I38" s="105"/>
      <c r="J38" s="106"/>
      <c r="K38" s="103"/>
    </row>
    <row r="39" spans="2:13" hidden="1">
      <c r="B39" s="94" t="s">
        <v>474</v>
      </c>
      <c r="C39" s="94" t="s">
        <v>487</v>
      </c>
      <c r="D39" s="94" t="s">
        <v>489</v>
      </c>
      <c r="E39" s="94" t="s">
        <v>490</v>
      </c>
      <c r="F39" s="94" t="s">
        <v>513</v>
      </c>
      <c r="G39" s="94" t="s">
        <v>514</v>
      </c>
      <c r="H39" s="94" t="s">
        <v>516</v>
      </c>
      <c r="I39" s="94"/>
      <c r="J39" s="93" t="s">
        <v>496</v>
      </c>
      <c r="K39" s="102" t="s">
        <v>517</v>
      </c>
    </row>
    <row r="40" spans="2:13" hidden="1">
      <c r="B40" s="95" t="s">
        <v>301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/>
      <c r="J40" s="93">
        <v>0.71899999999999997</v>
      </c>
      <c r="K40" s="102">
        <v>345</v>
      </c>
    </row>
    <row r="41" spans="2:13" hidden="1">
      <c r="B41" s="95" t="s">
        <v>293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/>
      <c r="J41" s="93">
        <v>0.629</v>
      </c>
      <c r="K41" s="102">
        <v>509</v>
      </c>
    </row>
    <row r="42" spans="2:13" hidden="1">
      <c r="B42" s="95" t="s">
        <v>296</v>
      </c>
      <c r="C42" s="114">
        <v>0.25132599229899999</v>
      </c>
      <c r="D42" s="93"/>
      <c r="E42" s="93"/>
      <c r="F42" s="93"/>
      <c r="G42" s="93"/>
      <c r="H42" s="93"/>
      <c r="I42" s="93"/>
      <c r="J42" s="93">
        <v>0.63400000000000001</v>
      </c>
      <c r="K42" s="93">
        <v>2088</v>
      </c>
    </row>
    <row r="43" spans="2:13" hidden="1">
      <c r="B43" s="121"/>
      <c r="C43" s="122"/>
      <c r="D43" s="113"/>
      <c r="E43" s="113"/>
      <c r="F43" s="113"/>
      <c r="G43" s="113"/>
      <c r="H43" s="113"/>
      <c r="I43" s="113"/>
      <c r="J43" s="113"/>
      <c r="K43" s="113"/>
      <c r="L43" s="113"/>
    </row>
    <row r="45" spans="2:13">
      <c r="B45" s="1" t="s">
        <v>544</v>
      </c>
    </row>
    <row r="46" spans="2:13">
      <c r="B46" s="1"/>
    </row>
    <row r="47" spans="2:13">
      <c r="B47" s="50" t="s">
        <v>693</v>
      </c>
      <c r="C47" s="12"/>
      <c r="D47" s="12"/>
    </row>
    <row r="48" spans="2:13" s="113" customFormat="1">
      <c r="B48" s="104" t="s">
        <v>9</v>
      </c>
      <c r="C48" s="105" t="s">
        <v>491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6"/>
    </row>
    <row r="49" spans="2:14">
      <c r="B49" s="128" t="s">
        <v>474</v>
      </c>
      <c r="C49" s="128" t="s">
        <v>487</v>
      </c>
      <c r="D49" s="129" t="s">
        <v>546</v>
      </c>
      <c r="E49" s="128" t="s">
        <v>489</v>
      </c>
      <c r="F49" s="129" t="s">
        <v>546</v>
      </c>
      <c r="G49" s="128" t="s">
        <v>490</v>
      </c>
      <c r="H49" s="128" t="s">
        <v>513</v>
      </c>
      <c r="I49" s="129" t="s">
        <v>546</v>
      </c>
      <c r="J49" s="130" t="s">
        <v>549</v>
      </c>
      <c r="K49" s="129" t="s">
        <v>546</v>
      </c>
      <c r="L49" s="131" t="s">
        <v>496</v>
      </c>
      <c r="M49" s="129" t="s">
        <v>546</v>
      </c>
      <c r="N49" s="113"/>
    </row>
    <row r="50" spans="2:14">
      <c r="B50" s="95" t="s">
        <v>301</v>
      </c>
      <c r="C50" s="93">
        <v>0.58077225165299995</v>
      </c>
      <c r="D50" s="102">
        <v>471</v>
      </c>
      <c r="E50" s="93">
        <v>0.54705841163400004</v>
      </c>
      <c r="F50" s="102">
        <v>429</v>
      </c>
      <c r="G50" s="93">
        <v>0.59628299392700002</v>
      </c>
      <c r="H50" s="93"/>
      <c r="I50" s="93">
        <v>510</v>
      </c>
      <c r="J50" s="45">
        <v>0.61717672791599998</v>
      </c>
      <c r="K50" s="93">
        <v>511</v>
      </c>
      <c r="L50" s="45">
        <v>0.60799999999999998</v>
      </c>
      <c r="M50" s="102">
        <v>345</v>
      </c>
    </row>
    <row r="51" spans="2:14">
      <c r="B51" s="95" t="s">
        <v>293</v>
      </c>
      <c r="C51" s="93">
        <v>0.40527722494099999</v>
      </c>
      <c r="D51" s="93">
        <v>697</v>
      </c>
      <c r="E51" s="93">
        <v>0.32978931311699999</v>
      </c>
      <c r="F51" s="93">
        <v>585</v>
      </c>
      <c r="G51" s="93">
        <v>0.46093189557800002</v>
      </c>
      <c r="H51" s="93"/>
      <c r="I51" s="93">
        <v>706</v>
      </c>
      <c r="J51" s="45">
        <v>0.52550680851999998</v>
      </c>
      <c r="K51" s="93">
        <v>707</v>
      </c>
      <c r="L51" s="45">
        <v>0.40799999999999997</v>
      </c>
      <c r="M51" s="93">
        <v>509</v>
      </c>
    </row>
    <row r="52" spans="2:14">
      <c r="B52" s="95" t="s">
        <v>296</v>
      </c>
      <c r="C52" s="93">
        <v>0.38467280000699999</v>
      </c>
      <c r="D52" s="93">
        <v>1971</v>
      </c>
      <c r="E52" s="93">
        <v>0.25782157945700002</v>
      </c>
      <c r="F52" s="93">
        <v>1801</v>
      </c>
      <c r="G52" s="93">
        <v>0.41596503321599998</v>
      </c>
      <c r="H52" s="93"/>
      <c r="I52" s="93">
        <v>2026</v>
      </c>
      <c r="J52" s="45">
        <v>0.47998152832899998</v>
      </c>
      <c r="K52" s="93">
        <v>2026</v>
      </c>
      <c r="L52" s="45">
        <v>0.46100000000000002</v>
      </c>
      <c r="M52" s="93">
        <v>2088</v>
      </c>
    </row>
    <row r="55" spans="2:14">
      <c r="B55" s="104" t="s">
        <v>9</v>
      </c>
      <c r="C55" s="105" t="s">
        <v>492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6"/>
    </row>
    <row r="56" spans="2:14">
      <c r="B56" s="128" t="s">
        <v>474</v>
      </c>
      <c r="C56" s="128" t="s">
        <v>487</v>
      </c>
      <c r="D56" s="129" t="s">
        <v>546</v>
      </c>
      <c r="E56" s="128" t="s">
        <v>489</v>
      </c>
      <c r="F56" s="129" t="s">
        <v>546</v>
      </c>
      <c r="G56" s="128" t="s">
        <v>490</v>
      </c>
      <c r="H56" s="128" t="s">
        <v>513</v>
      </c>
      <c r="I56" s="129" t="s">
        <v>546</v>
      </c>
      <c r="J56" s="130" t="s">
        <v>549</v>
      </c>
      <c r="K56" s="129" t="s">
        <v>546</v>
      </c>
      <c r="L56" s="131" t="s">
        <v>496</v>
      </c>
      <c r="M56" s="129" t="s">
        <v>546</v>
      </c>
    </row>
    <row r="57" spans="2:14">
      <c r="B57" s="95" t="s">
        <v>301</v>
      </c>
      <c r="C57" s="93">
        <v>0.680238748911</v>
      </c>
      <c r="D57" s="102">
        <v>471</v>
      </c>
      <c r="E57" s="93">
        <v>0.64534836731</v>
      </c>
      <c r="F57" s="102">
        <v>429</v>
      </c>
      <c r="G57" s="93">
        <v>0.67901627036400003</v>
      </c>
      <c r="H57" s="93"/>
      <c r="I57" s="93">
        <v>510</v>
      </c>
      <c r="J57" s="45">
        <v>0.718733512608</v>
      </c>
      <c r="K57" s="93">
        <v>511</v>
      </c>
      <c r="L57" s="45">
        <v>0.71899999999999997</v>
      </c>
      <c r="M57" s="102">
        <v>345</v>
      </c>
    </row>
    <row r="58" spans="2:14">
      <c r="B58" s="95" t="s">
        <v>293</v>
      </c>
      <c r="C58" s="93">
        <v>0.52090870074100004</v>
      </c>
      <c r="D58" s="93">
        <v>697</v>
      </c>
      <c r="E58" s="93">
        <v>0.44510773742100002</v>
      </c>
      <c r="F58" s="93">
        <v>585</v>
      </c>
      <c r="G58" s="93">
        <v>0.51067339698799996</v>
      </c>
      <c r="H58" s="93"/>
      <c r="I58" s="93">
        <v>706</v>
      </c>
      <c r="J58" s="45">
        <v>0.56713283146899995</v>
      </c>
      <c r="K58" s="93">
        <v>707</v>
      </c>
      <c r="L58" s="45">
        <v>0.629</v>
      </c>
      <c r="M58" s="93">
        <v>509</v>
      </c>
    </row>
    <row r="59" spans="2:14">
      <c r="B59" s="95" t="s">
        <v>296</v>
      </c>
      <c r="C59" s="93">
        <v>0.46757849873200003</v>
      </c>
      <c r="D59" s="93">
        <v>1971</v>
      </c>
      <c r="E59" s="93">
        <v>0.34222888478899999</v>
      </c>
      <c r="F59" s="93">
        <v>1801</v>
      </c>
      <c r="G59" s="93">
        <v>0.46970885995</v>
      </c>
      <c r="H59" s="93"/>
      <c r="I59" s="93">
        <v>2026</v>
      </c>
      <c r="J59" s="45">
        <v>0.519542965094</v>
      </c>
      <c r="K59" s="93">
        <v>2026</v>
      </c>
      <c r="L59" s="45">
        <v>0.63400000000000001</v>
      </c>
      <c r="M59" s="93">
        <v>2088</v>
      </c>
    </row>
    <row r="61" spans="2:14">
      <c r="B61" s="50" t="s">
        <v>692</v>
      </c>
    </row>
    <row r="62" spans="2:14">
      <c r="B62" s="104" t="s">
        <v>9</v>
      </c>
      <c r="C62" s="105" t="s">
        <v>491</v>
      </c>
      <c r="D62" s="105"/>
      <c r="E62" s="105"/>
      <c r="F62" s="106"/>
      <c r="G62" s="49"/>
      <c r="H62" s="49"/>
      <c r="I62" s="49"/>
      <c r="J62" s="49"/>
      <c r="K62" s="49"/>
      <c r="L62" s="49"/>
      <c r="M62" s="49"/>
    </row>
    <row r="63" spans="2:14">
      <c r="B63" s="128" t="s">
        <v>474</v>
      </c>
      <c r="C63" s="130" t="s">
        <v>549</v>
      </c>
      <c r="D63" s="129" t="s">
        <v>546</v>
      </c>
      <c r="E63" s="131" t="s">
        <v>496</v>
      </c>
      <c r="F63" s="129" t="s">
        <v>546</v>
      </c>
      <c r="G63" s="49"/>
      <c r="H63" s="49"/>
      <c r="I63" s="49"/>
      <c r="J63" s="50"/>
      <c r="K63" s="49"/>
      <c r="L63" s="50"/>
      <c r="M63" s="49"/>
    </row>
    <row r="64" spans="2:14">
      <c r="B64" s="95" t="s">
        <v>301</v>
      </c>
      <c r="C64" s="45">
        <v>0.62591612448199996</v>
      </c>
      <c r="D64" s="93">
        <v>354</v>
      </c>
      <c r="E64" s="45">
        <v>0.60799999999999998</v>
      </c>
      <c r="F64" s="102">
        <v>345</v>
      </c>
      <c r="G64" s="49"/>
      <c r="H64" s="49"/>
      <c r="I64" s="49"/>
      <c r="J64" s="50"/>
      <c r="K64" s="49"/>
      <c r="L64" s="50"/>
      <c r="M64" s="49"/>
    </row>
    <row r="65" spans="2:13">
      <c r="B65" s="95" t="s">
        <v>293</v>
      </c>
      <c r="C65" s="45">
        <v>0.54210306692200005</v>
      </c>
      <c r="D65" s="93">
        <v>415</v>
      </c>
      <c r="E65" s="45">
        <v>0.40799999999999997</v>
      </c>
      <c r="F65" s="93">
        <v>509</v>
      </c>
      <c r="G65" s="49"/>
      <c r="H65" s="49"/>
      <c r="I65" s="49"/>
      <c r="J65" s="50"/>
      <c r="K65" s="49"/>
      <c r="L65" s="50"/>
      <c r="M65" s="49"/>
    </row>
    <row r="66" spans="2:13">
      <c r="B66" s="95" t="s">
        <v>296</v>
      </c>
      <c r="C66" s="45">
        <v>0.481615643165</v>
      </c>
      <c r="D66" s="93">
        <v>1251</v>
      </c>
      <c r="E66" s="45">
        <v>0.46100000000000002</v>
      </c>
      <c r="F66" s="93">
        <v>2088</v>
      </c>
      <c r="G66" s="49"/>
      <c r="H66" s="49"/>
      <c r="I66" s="49"/>
      <c r="J66" s="50"/>
      <c r="K66" s="49"/>
      <c r="L66" s="50"/>
      <c r="M66" s="49"/>
    </row>
    <row r="67" spans="2:13">
      <c r="G67" s="49"/>
      <c r="H67" s="49"/>
      <c r="I67" s="49"/>
      <c r="J67" s="49"/>
      <c r="K67" s="49"/>
      <c r="L67" s="49"/>
      <c r="M67" s="49"/>
    </row>
    <row r="68" spans="2:13">
      <c r="B68" s="104" t="s">
        <v>9</v>
      </c>
      <c r="C68" s="105" t="s">
        <v>492</v>
      </c>
      <c r="D68" s="105"/>
      <c r="E68" s="105"/>
      <c r="F68" s="106"/>
      <c r="G68" s="49"/>
      <c r="H68" s="49"/>
      <c r="I68" s="49"/>
      <c r="J68" s="49"/>
      <c r="K68" s="49"/>
      <c r="L68" s="49"/>
      <c r="M68" s="49"/>
    </row>
    <row r="69" spans="2:13">
      <c r="B69" s="128" t="s">
        <v>474</v>
      </c>
      <c r="C69" s="130" t="s">
        <v>549</v>
      </c>
      <c r="D69" s="129" t="s">
        <v>546</v>
      </c>
      <c r="E69" s="131" t="s">
        <v>496</v>
      </c>
      <c r="F69" s="129" t="s">
        <v>546</v>
      </c>
    </row>
    <row r="70" spans="2:13">
      <c r="B70" s="95" t="s">
        <v>301</v>
      </c>
      <c r="C70" s="45">
        <v>0.722332514556</v>
      </c>
      <c r="D70" s="93">
        <v>354</v>
      </c>
      <c r="E70" s="45">
        <v>0.71899999999999997</v>
      </c>
      <c r="F70" s="102">
        <v>345</v>
      </c>
    </row>
    <row r="71" spans="2:13">
      <c r="B71" s="95" t="s">
        <v>293</v>
      </c>
      <c r="C71" s="45">
        <v>0.57385397637699997</v>
      </c>
      <c r="D71" s="93">
        <v>415</v>
      </c>
      <c r="E71" s="45">
        <v>0.629</v>
      </c>
      <c r="F71" s="93">
        <v>509</v>
      </c>
    </row>
    <row r="72" spans="2:13">
      <c r="B72" s="95" t="s">
        <v>296</v>
      </c>
      <c r="C72" s="45">
        <v>0.51954673583699995</v>
      </c>
      <c r="D72" s="93">
        <v>1251</v>
      </c>
      <c r="E72" s="45">
        <v>0.63400000000000001</v>
      </c>
      <c r="F72" s="93">
        <v>2088</v>
      </c>
    </row>
    <row r="75" spans="2:13">
      <c r="B75" s="50" t="s">
        <v>703</v>
      </c>
    </row>
    <row r="76" spans="2:13" s="1" customFormat="1">
      <c r="B76" s="45"/>
      <c r="C76" s="45"/>
      <c r="D76" s="45" t="s">
        <v>713</v>
      </c>
      <c r="E76" s="45"/>
      <c r="F76" s="45"/>
      <c r="G76" s="45" t="s">
        <v>716</v>
      </c>
      <c r="H76" s="45"/>
      <c r="I76" s="45"/>
      <c r="J76" s="45"/>
      <c r="K76" s="45" t="s">
        <v>717</v>
      </c>
      <c r="L76" s="45"/>
      <c r="M76" s="45"/>
    </row>
    <row r="77" spans="2:13" s="1" customFormat="1">
      <c r="B77" s="45" t="s">
        <v>718</v>
      </c>
      <c r="C77" s="45" t="s">
        <v>708</v>
      </c>
      <c r="D77" s="45" t="s">
        <v>301</v>
      </c>
      <c r="E77" s="45" t="s">
        <v>293</v>
      </c>
      <c r="F77" s="45" t="s">
        <v>296</v>
      </c>
      <c r="G77" s="45" t="s">
        <v>301</v>
      </c>
      <c r="H77" s="45"/>
      <c r="I77" s="45" t="s">
        <v>293</v>
      </c>
      <c r="J77" s="45" t="s">
        <v>296</v>
      </c>
      <c r="K77" s="45" t="s">
        <v>301</v>
      </c>
      <c r="L77" s="45" t="s">
        <v>293</v>
      </c>
      <c r="M77" s="45" t="s">
        <v>296</v>
      </c>
    </row>
    <row r="78" spans="2:13">
      <c r="B78" s="115" t="s">
        <v>704</v>
      </c>
      <c r="C78" s="93" t="s">
        <v>709</v>
      </c>
      <c r="D78" s="93">
        <v>0.44</v>
      </c>
      <c r="E78" s="93">
        <v>0.34</v>
      </c>
      <c r="F78" s="93">
        <v>0.35</v>
      </c>
      <c r="G78" s="93">
        <v>45.87</v>
      </c>
      <c r="H78" s="93"/>
      <c r="I78" s="93">
        <v>49.39</v>
      </c>
      <c r="J78" s="94">
        <v>193.49</v>
      </c>
      <c r="K78" s="94">
        <v>0.54</v>
      </c>
      <c r="L78" s="94">
        <v>0.59</v>
      </c>
      <c r="M78" s="94">
        <v>0.53</v>
      </c>
    </row>
    <row r="79" spans="2:13">
      <c r="B79" s="74" t="s">
        <v>705</v>
      </c>
      <c r="C79" s="93" t="s">
        <v>710</v>
      </c>
      <c r="D79" s="94">
        <v>0.61</v>
      </c>
      <c r="E79" s="94">
        <v>0.41</v>
      </c>
      <c r="F79" s="94">
        <v>0.37</v>
      </c>
      <c r="G79" s="93">
        <v>46.72</v>
      </c>
      <c r="H79" s="93"/>
      <c r="I79" s="93">
        <v>52.79</v>
      </c>
      <c r="J79" s="93">
        <v>238.97</v>
      </c>
      <c r="K79" s="93">
        <v>0.19</v>
      </c>
      <c r="L79" s="93">
        <v>0.12</v>
      </c>
      <c r="M79" s="93">
        <v>0.11</v>
      </c>
    </row>
    <row r="80" spans="2:13">
      <c r="B80" s="115" t="s">
        <v>706</v>
      </c>
      <c r="C80" s="93" t="s">
        <v>711</v>
      </c>
      <c r="D80" s="93">
        <v>0.46</v>
      </c>
      <c r="E80" s="93">
        <v>0.31</v>
      </c>
      <c r="F80" s="93">
        <v>0.28999999999999998</v>
      </c>
      <c r="G80" s="93">
        <v>66.56</v>
      </c>
      <c r="H80" s="93"/>
      <c r="I80" s="93">
        <v>59.72</v>
      </c>
      <c r="J80" s="93">
        <v>337.96</v>
      </c>
      <c r="K80" s="93">
        <v>0.19</v>
      </c>
      <c r="L80" s="93">
        <v>0.1</v>
      </c>
      <c r="M80" s="93">
        <v>0.12</v>
      </c>
    </row>
    <row r="81" spans="2:13">
      <c r="B81" s="134" t="s">
        <v>707</v>
      </c>
      <c r="C81" s="93" t="s">
        <v>712</v>
      </c>
      <c r="D81" s="93">
        <v>0.53</v>
      </c>
      <c r="E81" s="93">
        <v>0.37</v>
      </c>
      <c r="F81" s="93">
        <v>0.3</v>
      </c>
      <c r="G81" s="93">
        <v>47.98</v>
      </c>
      <c r="H81" s="93"/>
      <c r="I81" s="93">
        <v>49.47</v>
      </c>
      <c r="J81" s="93">
        <v>240.99</v>
      </c>
      <c r="K81" s="93">
        <v>0.21</v>
      </c>
      <c r="L81" s="93">
        <v>0.16</v>
      </c>
      <c r="M81" s="93">
        <v>0.13</v>
      </c>
    </row>
    <row r="82" spans="2:13">
      <c r="B82" s="115" t="s">
        <v>714</v>
      </c>
      <c r="C82" s="93" t="s">
        <v>715</v>
      </c>
      <c r="D82" s="93">
        <v>0.55000000000000004</v>
      </c>
      <c r="E82" s="93">
        <v>0.36</v>
      </c>
      <c r="F82" s="93">
        <v>0.31</v>
      </c>
      <c r="G82" s="94">
        <v>43.46</v>
      </c>
      <c r="H82" s="93"/>
      <c r="I82" s="94">
        <v>48.41</v>
      </c>
      <c r="J82" s="93">
        <v>225.59</v>
      </c>
      <c r="K82" s="93">
        <v>0.24</v>
      </c>
      <c r="L82" s="93">
        <v>0.16</v>
      </c>
      <c r="M82" s="93">
        <v>0.12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524</v>
      </c>
    </row>
    <row r="2" spans="1:6" s="1" customFormat="1">
      <c r="A2" s="1" t="s">
        <v>525</v>
      </c>
    </row>
    <row r="3" spans="1:6">
      <c r="A3" s="93"/>
      <c r="B3" s="45" t="s">
        <v>526</v>
      </c>
      <c r="C3" s="45" t="s">
        <v>527</v>
      </c>
      <c r="D3" s="45" t="s">
        <v>530</v>
      </c>
      <c r="E3" s="45" t="s">
        <v>528</v>
      </c>
      <c r="F3" s="45" t="s">
        <v>529</v>
      </c>
    </row>
    <row r="4" spans="1:6">
      <c r="A4" s="45" t="s">
        <v>301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293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296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531</v>
      </c>
    </row>
    <row r="9" spans="1:6">
      <c r="A9" s="93"/>
      <c r="B9" s="45" t="s">
        <v>526</v>
      </c>
      <c r="C9" s="45" t="s">
        <v>527</v>
      </c>
      <c r="D9" s="45" t="s">
        <v>530</v>
      </c>
      <c r="E9" s="45" t="s">
        <v>528</v>
      </c>
      <c r="F9" s="45" t="s">
        <v>529</v>
      </c>
    </row>
    <row r="10" spans="1:6">
      <c r="A10" s="45" t="s">
        <v>301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293</v>
      </c>
      <c r="B11" s="93"/>
      <c r="C11" s="93"/>
      <c r="D11" s="93"/>
      <c r="E11" s="93"/>
      <c r="F11" s="93">
        <v>0.39257096097700001</v>
      </c>
    </row>
    <row r="12" spans="1:6">
      <c r="A12" s="45" t="s">
        <v>296</v>
      </c>
      <c r="B12" s="93"/>
      <c r="C12" s="93"/>
      <c r="D12" s="93"/>
      <c r="E12" s="93"/>
      <c r="F12" s="93"/>
    </row>
    <row r="14" spans="1:6" s="1" customFormat="1">
      <c r="A14" s="1" t="s">
        <v>488</v>
      </c>
    </row>
    <row r="15" spans="1:6">
      <c r="A15" s="93"/>
      <c r="B15" s="45" t="s">
        <v>526</v>
      </c>
      <c r="C15" s="45" t="s">
        <v>527</v>
      </c>
      <c r="D15" s="45" t="s">
        <v>530</v>
      </c>
      <c r="E15" s="45" t="s">
        <v>528</v>
      </c>
      <c r="F15" s="45" t="s">
        <v>529</v>
      </c>
    </row>
    <row r="16" spans="1:6">
      <c r="A16" s="45" t="s">
        <v>301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293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296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89" zoomScale="150" zoomScaleNormal="150" zoomScalePageLayoutView="150" workbookViewId="0">
      <selection activeCell="I108" sqref="I108"/>
    </sheetView>
  </sheetViews>
  <sheetFormatPr baseColWidth="10" defaultRowHeight="15" x14ac:dyDescent="0"/>
  <cols>
    <col min="1" max="1" width="12.1640625" customWidth="1"/>
    <col min="2" max="2" width="9.33203125" customWidth="1"/>
    <col min="3" max="3" width="9.1640625" style="1" customWidth="1"/>
    <col min="4" max="4" width="7.83203125" style="1" customWidth="1"/>
    <col min="5" max="5" width="9.33203125" customWidth="1"/>
    <col min="6" max="6" width="7.83203125" customWidth="1"/>
    <col min="7" max="7" width="9.33203125" customWidth="1"/>
    <col min="8" max="8" width="15.33203125" customWidth="1"/>
    <col min="9" max="9" width="11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317</v>
      </c>
      <c r="D29" s="58"/>
    </row>
    <row r="30" spans="1:10">
      <c r="A30" s="67"/>
      <c r="B30" s="60" t="s">
        <v>219</v>
      </c>
      <c r="C30" s="71"/>
      <c r="D30" s="61"/>
      <c r="F30" t="s">
        <v>493</v>
      </c>
      <c r="J30">
        <v>314550</v>
      </c>
    </row>
    <row r="31" spans="1:10">
      <c r="A31" s="66" t="s">
        <v>412</v>
      </c>
      <c r="B31" s="57" t="s">
        <v>254</v>
      </c>
      <c r="C31" s="70" t="s">
        <v>317</v>
      </c>
      <c r="D31" s="58"/>
      <c r="F31" t="s">
        <v>494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413</v>
      </c>
      <c r="B33" s="57" t="s">
        <v>414</v>
      </c>
      <c r="C33" s="70" t="s">
        <v>317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415</v>
      </c>
      <c r="C35" s="72" t="s">
        <v>318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416</v>
      </c>
      <c r="C37" s="72" t="s">
        <v>318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471</v>
      </c>
      <c r="B39" s="53" t="s">
        <v>415</v>
      </c>
      <c r="C39" s="72" t="s">
        <v>318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472</v>
      </c>
      <c r="B41" s="53" t="s">
        <v>416</v>
      </c>
      <c r="C41" s="72" t="s">
        <v>318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417</v>
      </c>
      <c r="C43" s="70" t="s">
        <v>317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418</v>
      </c>
      <c r="C45" s="70" t="s">
        <v>317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419</v>
      </c>
      <c r="C48" s="4"/>
      <c r="D48" s="4"/>
    </row>
    <row r="49" spans="2:9" s="1" customFormat="1">
      <c r="B49" s="74" t="s">
        <v>423</v>
      </c>
      <c r="C49" s="64" t="s">
        <v>214</v>
      </c>
      <c r="D49" s="64" t="s">
        <v>412</v>
      </c>
      <c r="E49" s="64" t="s">
        <v>413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301</v>
      </c>
      <c r="C50" s="65" t="s">
        <v>420</v>
      </c>
      <c r="D50" s="65" t="s">
        <v>420</v>
      </c>
      <c r="E50" s="65" t="s">
        <v>420</v>
      </c>
      <c r="F50" s="63" t="s">
        <v>420</v>
      </c>
      <c r="G50" s="63" t="s">
        <v>420</v>
      </c>
      <c r="H50" s="65" t="s">
        <v>420</v>
      </c>
      <c r="I50" s="65" t="s">
        <v>420</v>
      </c>
    </row>
    <row r="51" spans="2:9">
      <c r="B51" s="45" t="s">
        <v>293</v>
      </c>
      <c r="C51" s="65" t="s">
        <v>420</v>
      </c>
      <c r="D51" s="65" t="s">
        <v>420</v>
      </c>
      <c r="E51" s="65" t="s">
        <v>420</v>
      </c>
      <c r="F51" s="63" t="s">
        <v>420</v>
      </c>
      <c r="G51" s="63" t="s">
        <v>420</v>
      </c>
      <c r="H51" s="65" t="s">
        <v>420</v>
      </c>
      <c r="I51" s="65" t="s">
        <v>420</v>
      </c>
    </row>
    <row r="52" spans="2:9">
      <c r="B52" s="45" t="s">
        <v>296</v>
      </c>
      <c r="C52" s="65" t="s">
        <v>420</v>
      </c>
      <c r="D52" s="65" t="s">
        <v>420</v>
      </c>
      <c r="E52" s="65" t="s">
        <v>420</v>
      </c>
      <c r="F52" s="63" t="s">
        <v>420</v>
      </c>
      <c r="G52" s="63" t="s">
        <v>420</v>
      </c>
      <c r="H52" s="65" t="s">
        <v>420</v>
      </c>
      <c r="I52" s="65" t="s">
        <v>420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435</v>
      </c>
      <c r="C54" s="76" t="s">
        <v>434</v>
      </c>
      <c r="D54" s="77"/>
      <c r="E54" s="77"/>
      <c r="F54" s="78"/>
      <c r="G54" s="51"/>
      <c r="H54" s="51"/>
      <c r="I54" s="51"/>
    </row>
    <row r="55" spans="2:9">
      <c r="B55" s="45" t="s">
        <v>436</v>
      </c>
      <c r="C55" s="91" t="s">
        <v>431</v>
      </c>
      <c r="D55" s="91" t="s">
        <v>432</v>
      </c>
      <c r="E55" s="92" t="s">
        <v>433</v>
      </c>
      <c r="F55" s="91" t="s">
        <v>486</v>
      </c>
      <c r="G55" s="51"/>
      <c r="H55" s="51"/>
      <c r="I55" s="51"/>
    </row>
    <row r="56" spans="2:9">
      <c r="B56" s="45" t="s">
        <v>424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425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426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427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428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429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430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437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438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439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440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441</v>
      </c>
      <c r="C67" s="46"/>
      <c r="D67" s="46"/>
      <c r="E67" s="88"/>
      <c r="F67" s="46"/>
      <c r="G67" s="89"/>
    </row>
    <row r="68" spans="1:9">
      <c r="A68" s="1"/>
      <c r="B68" s="47" t="s">
        <v>442</v>
      </c>
      <c r="C68" s="46"/>
      <c r="D68" s="46"/>
      <c r="E68" s="88"/>
      <c r="F68" s="46"/>
      <c r="G68" s="89"/>
    </row>
    <row r="69" spans="1:9">
      <c r="A69" s="1"/>
      <c r="B69" s="47" t="s">
        <v>443</v>
      </c>
      <c r="C69" s="46"/>
      <c r="D69" s="46"/>
      <c r="E69" s="88"/>
      <c r="F69" s="46"/>
      <c r="G69" s="89"/>
    </row>
    <row r="70" spans="1:9">
      <c r="A70" s="1"/>
      <c r="B70" s="45" t="s">
        <v>444</v>
      </c>
      <c r="C70" s="46"/>
      <c r="D70" s="46"/>
      <c r="E70" s="88"/>
      <c r="F70" s="46"/>
      <c r="G70" s="89"/>
    </row>
    <row r="71" spans="1:9">
      <c r="A71" s="1"/>
      <c r="B71" s="45" t="s">
        <v>445</v>
      </c>
      <c r="C71" s="46"/>
      <c r="D71" s="46"/>
      <c r="E71" s="88"/>
      <c r="F71" s="46"/>
      <c r="G71" s="89"/>
    </row>
    <row r="72" spans="1:9">
      <c r="A72" s="1"/>
      <c r="B72" s="45" t="s">
        <v>446</v>
      </c>
      <c r="C72" s="46"/>
      <c r="D72" s="46"/>
      <c r="E72" s="88"/>
      <c r="F72" s="46"/>
      <c r="G72" s="89"/>
    </row>
    <row r="73" spans="1:9">
      <c r="A73" s="1"/>
      <c r="B73" s="45" t="s">
        <v>447</v>
      </c>
      <c r="C73" s="46"/>
      <c r="D73" s="46"/>
      <c r="E73" s="88"/>
      <c r="F73" s="46"/>
      <c r="G73" s="89"/>
    </row>
    <row r="74" spans="1:9">
      <c r="A74" s="1"/>
      <c r="B74" s="45" t="s">
        <v>448</v>
      </c>
      <c r="C74" s="46"/>
      <c r="D74" s="46"/>
      <c r="E74" s="88"/>
      <c r="F74" s="46"/>
      <c r="G74" s="89"/>
    </row>
    <row r="75" spans="1:9">
      <c r="A75" s="1"/>
      <c r="B75" s="45" t="s">
        <v>449</v>
      </c>
      <c r="C75" s="46"/>
      <c r="D75" s="46"/>
      <c r="E75" s="88"/>
      <c r="F75" s="46"/>
      <c r="G75" s="89"/>
    </row>
    <row r="76" spans="1:9">
      <c r="A76" s="1"/>
      <c r="B76" s="45" t="s">
        <v>450</v>
      </c>
      <c r="C76" s="46"/>
      <c r="D76" s="46"/>
      <c r="E76" s="88"/>
      <c r="F76" s="46"/>
      <c r="G76" s="89"/>
    </row>
    <row r="78" spans="1:9" s="4" customFormat="1">
      <c r="A78" s="4" t="s">
        <v>290</v>
      </c>
    </row>
    <row r="79" spans="1:9" s="4" customFormat="1">
      <c r="A79" s="4" t="s">
        <v>312</v>
      </c>
      <c r="B79" s="4" t="s">
        <v>313</v>
      </c>
      <c r="C79" s="4" t="s">
        <v>316</v>
      </c>
      <c r="D79" s="4" t="s">
        <v>315</v>
      </c>
      <c r="E79" s="4" t="s">
        <v>314</v>
      </c>
    </row>
    <row r="80" spans="1:9">
      <c r="A80" s="26" t="s">
        <v>291</v>
      </c>
      <c r="B80" t="s">
        <v>292</v>
      </c>
      <c r="C80" s="26" t="s">
        <v>293</v>
      </c>
      <c r="D80" s="26"/>
      <c r="E80" s="26" t="s">
        <v>310</v>
      </c>
      <c r="H80" t="s">
        <v>451</v>
      </c>
    </row>
    <row r="81" spans="1:8">
      <c r="A81" s="26" t="s">
        <v>297</v>
      </c>
      <c r="B81" t="s">
        <v>298</v>
      </c>
      <c r="C81" s="26" t="s">
        <v>293</v>
      </c>
      <c r="D81" s="26"/>
      <c r="E81" s="26" t="s">
        <v>311</v>
      </c>
    </row>
    <row r="82" spans="1:8">
      <c r="A82" s="40" t="s">
        <v>294</v>
      </c>
      <c r="B82" t="s">
        <v>295</v>
      </c>
      <c r="C82" s="26" t="s">
        <v>296</v>
      </c>
      <c r="D82" s="26"/>
      <c r="E82" s="26" t="s">
        <v>311</v>
      </c>
    </row>
    <row r="83" spans="1:8">
      <c r="A83" s="26" t="s">
        <v>299</v>
      </c>
      <c r="B83" t="s">
        <v>300</v>
      </c>
      <c r="C83" s="26" t="s">
        <v>301</v>
      </c>
      <c r="D83" s="26"/>
      <c r="E83" s="26" t="s">
        <v>311</v>
      </c>
    </row>
    <row r="84" spans="1:8">
      <c r="A84" s="40" t="s">
        <v>302</v>
      </c>
      <c r="B84" t="s">
        <v>303</v>
      </c>
      <c r="C84" s="26" t="s">
        <v>301</v>
      </c>
      <c r="D84" s="26"/>
      <c r="E84" s="26" t="s">
        <v>311</v>
      </c>
    </row>
    <row r="85" spans="1:8">
      <c r="A85" s="26" t="s">
        <v>304</v>
      </c>
      <c r="B85" t="s">
        <v>305</v>
      </c>
      <c r="C85" s="26" t="s">
        <v>301</v>
      </c>
      <c r="D85" s="26"/>
      <c r="E85" s="26" t="s">
        <v>311</v>
      </c>
    </row>
    <row r="86" spans="1:8">
      <c r="A86" s="40" t="s">
        <v>306</v>
      </c>
      <c r="B86" t="s">
        <v>307</v>
      </c>
      <c r="C86" s="26" t="s">
        <v>301</v>
      </c>
      <c r="D86" s="26"/>
      <c r="E86" s="26" t="s">
        <v>311</v>
      </c>
    </row>
    <row r="87" spans="1:8">
      <c r="A87" s="40" t="s">
        <v>308</v>
      </c>
      <c r="B87" t="s">
        <v>309</v>
      </c>
      <c r="C87" s="26" t="s">
        <v>301</v>
      </c>
      <c r="D87" s="26"/>
      <c r="E87" s="26" t="s">
        <v>311</v>
      </c>
    </row>
    <row r="90" spans="1:8" s="52" customFormat="1">
      <c r="A90" s="52" t="s">
        <v>422</v>
      </c>
    </row>
    <row r="91" spans="1:8" s="49" customFormat="1">
      <c r="A91" s="49" t="s">
        <v>453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421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452</v>
      </c>
    </row>
    <row r="95" spans="1:8">
      <c r="A95" t="s">
        <v>1</v>
      </c>
    </row>
    <row r="96" spans="1:8">
      <c r="A96" t="s">
        <v>454</v>
      </c>
    </row>
    <row r="99" spans="1:9" s="35" customFormat="1">
      <c r="A99" s="35" t="s">
        <v>512</v>
      </c>
      <c r="C99" s="4"/>
      <c r="D99" s="4"/>
    </row>
    <row r="100" spans="1:9">
      <c r="A100" t="s">
        <v>520</v>
      </c>
    </row>
    <row r="101" spans="1:9">
      <c r="A101" t="s">
        <v>521</v>
      </c>
    </row>
    <row r="104" spans="1:9" s="1" customFormat="1">
      <c r="A104" s="1" t="s">
        <v>564</v>
      </c>
    </row>
    <row r="105" spans="1:9">
      <c r="A105" s="93"/>
      <c r="B105" s="45" t="s">
        <v>301</v>
      </c>
      <c r="C105" s="45" t="s">
        <v>563</v>
      </c>
      <c r="D105" s="45" t="s">
        <v>293</v>
      </c>
      <c r="E105" s="45" t="s">
        <v>563</v>
      </c>
      <c r="F105" s="45" t="s">
        <v>296</v>
      </c>
      <c r="G105" s="45" t="s">
        <v>563</v>
      </c>
      <c r="H105" s="47" t="s">
        <v>565</v>
      </c>
      <c r="I105" s="47" t="s">
        <v>566</v>
      </c>
    </row>
    <row r="106" spans="1:9">
      <c r="A106" s="93" t="s">
        <v>560</v>
      </c>
      <c r="B106" s="133">
        <v>197829</v>
      </c>
      <c r="C106" s="133">
        <v>79340</v>
      </c>
      <c r="D106" s="133">
        <v>217146</v>
      </c>
      <c r="E106" s="133">
        <v>74614</v>
      </c>
      <c r="F106" s="133">
        <v>397455</v>
      </c>
      <c r="G106" s="133">
        <v>96427</v>
      </c>
      <c r="H106" s="133">
        <f>B106+D106+F106</f>
        <v>812430</v>
      </c>
      <c r="I106" s="93">
        <v>128821</v>
      </c>
    </row>
    <row r="107" spans="1:9">
      <c r="A107" s="93" t="s">
        <v>561</v>
      </c>
      <c r="B107" s="133">
        <v>108226</v>
      </c>
      <c r="C107" s="133">
        <v>15051</v>
      </c>
      <c r="D107" s="133">
        <v>75978</v>
      </c>
      <c r="E107" s="133">
        <v>14081</v>
      </c>
      <c r="F107" s="133">
        <v>88934</v>
      </c>
      <c r="G107" s="133">
        <v>14341</v>
      </c>
      <c r="H107" s="133">
        <f>B107+D107+F107</f>
        <v>273138</v>
      </c>
      <c r="I107" s="93">
        <v>16463</v>
      </c>
    </row>
    <row r="108" spans="1:9">
      <c r="A108" s="93" t="s">
        <v>562</v>
      </c>
      <c r="B108" s="133">
        <v>13763</v>
      </c>
      <c r="C108" s="133">
        <v>5774</v>
      </c>
      <c r="D108" s="133">
        <v>19030</v>
      </c>
      <c r="E108" s="133">
        <v>6670</v>
      </c>
      <c r="F108" s="133">
        <v>22806</v>
      </c>
      <c r="G108" s="133">
        <v>6684</v>
      </c>
      <c r="H108" s="133">
        <f>B108+D108+F108</f>
        <v>55599</v>
      </c>
      <c r="I108" s="93">
        <v>6710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Z465"/>
  <sheetViews>
    <sheetView topLeftCell="A450" zoomScale="150" zoomScaleNormal="150" zoomScalePageLayoutView="150" workbookViewId="0">
      <selection activeCell="B463" sqref="B46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customWidth="1"/>
    <col min="4" max="4" width="17" customWidth="1"/>
    <col min="5" max="5" width="19" customWidth="1"/>
    <col min="6" max="6" width="7.33203125" customWidth="1"/>
    <col min="7" max="7" width="26.33203125" customWidth="1"/>
    <col min="8" max="8" width="7.5" customWidth="1"/>
    <col min="9" max="9" width="14.6640625" customWidth="1"/>
    <col min="10" max="10" width="17.33203125" customWidth="1"/>
    <col min="11" max="11" width="5.1640625" customWidth="1"/>
    <col min="12" max="16" width="10.83203125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264</v>
      </c>
      <c r="T236" s="1" t="s">
        <v>263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285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286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287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266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265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264</v>
      </c>
      <c r="T284" s="1" t="s">
        <v>263</v>
      </c>
      <c r="U284" s="1" t="s">
        <v>267</v>
      </c>
      <c r="W284" s="1" t="s">
        <v>274</v>
      </c>
      <c r="Z284" s="1" t="s">
        <v>281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268</v>
      </c>
      <c r="W285" s="1" t="s">
        <v>275</v>
      </c>
      <c r="Z285" s="1" t="s">
        <v>282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269</v>
      </c>
      <c r="W286" s="1" t="s">
        <v>276</v>
      </c>
      <c r="Z286" s="1" t="s">
        <v>283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270</v>
      </c>
      <c r="W287" t="s">
        <v>277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271</v>
      </c>
      <c r="W288" s="1" t="s">
        <v>278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272</v>
      </c>
      <c r="W289" s="12" t="s">
        <v>279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266</v>
      </c>
      <c r="R290" s="1">
        <v>0.97868020304600001</v>
      </c>
      <c r="S290" s="1"/>
      <c r="T290" s="1"/>
      <c r="U290" s="12" t="s">
        <v>273</v>
      </c>
      <c r="W290" s="12" t="s">
        <v>280</v>
      </c>
    </row>
    <row r="291" spans="1:23">
      <c r="A291" s="1"/>
      <c r="Q291" s="1" t="s">
        <v>265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284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330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331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332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333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334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335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  <row r="462" spans="1:4">
      <c r="A462">
        <f>1276/1535</f>
        <v>0.83127035830618889</v>
      </c>
      <c r="B462">
        <f>1312/1512</f>
        <v>0.86772486772486768</v>
      </c>
    </row>
    <row r="465" spans="1:1">
      <c r="A465">
        <f>1467/1524</f>
        <v>0.96259842519685035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Q435"/>
  <sheetViews>
    <sheetView topLeftCell="A414" zoomScale="150" zoomScaleNormal="150" zoomScalePageLayoutView="150" workbookViewId="0">
      <selection activeCell="B428" sqref="B428"/>
    </sheetView>
  </sheetViews>
  <sheetFormatPr baseColWidth="10" defaultRowHeight="15" x14ac:dyDescent="0"/>
  <cols>
    <col min="1" max="1" width="15" customWidth="1"/>
    <col min="2" max="2" width="16.5" customWidth="1"/>
    <col min="3" max="3" width="14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289</v>
      </c>
      <c r="B1" s="1">
        <v>5</v>
      </c>
      <c r="F1" s="1" t="s">
        <v>288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324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325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326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609</v>
      </c>
      <c r="B160">
        <f>10630.04105/3600</f>
        <v>2.9527891805555555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320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321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322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323</v>
      </c>
    </row>
    <row r="167" spans="1:13">
      <c r="A167" s="1" t="s">
        <v>609</v>
      </c>
      <c r="B167">
        <f>14231.4327791/3600</f>
        <v>3.953175771972222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320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327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328</v>
      </c>
    </row>
    <row r="174" spans="1:13">
      <c r="A174" s="1" t="s">
        <v>609</v>
      </c>
      <c r="B174">
        <f>22518.4165802/3600</f>
        <v>6.255115716722222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329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0.92153798515999996</v>
      </c>
      <c r="C177" s="1">
        <v>0.96406235197599999</v>
      </c>
      <c r="E177" s="3"/>
      <c r="F177" s="1" t="s">
        <v>320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0.99051473953500002</v>
      </c>
      <c r="C178">
        <v>0.96986560693699997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0.86155121609100005</v>
      </c>
      <c r="C179">
        <v>0.95833110418900003</v>
      </c>
    </row>
    <row r="180" spans="1:13">
      <c r="A180" s="1" t="s">
        <v>192</v>
      </c>
      <c r="B180">
        <v>100</v>
      </c>
      <c r="C180">
        <v>2.2000000000000002</v>
      </c>
    </row>
    <row r="181" spans="1:13">
      <c r="A181" s="1" t="s">
        <v>609</v>
      </c>
      <c r="B181">
        <f>47179.768707/3600</f>
        <v>13.105491307500001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>
        <v>0.93592795334800005</v>
      </c>
      <c r="C184" s="1">
        <v>0.95668417079400003</v>
      </c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B185">
        <v>0.99120989415799998</v>
      </c>
      <c r="C185">
        <v>0.97241033943999999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  <c r="B186">
        <v>0.88649968713399996</v>
      </c>
      <c r="C186">
        <v>0.94146937130800001</v>
      </c>
    </row>
    <row r="187" spans="1:13">
      <c r="A187" s="1" t="s">
        <v>192</v>
      </c>
      <c r="B187">
        <v>100</v>
      </c>
      <c r="C187">
        <v>71.8</v>
      </c>
    </row>
    <row r="188" spans="1:13">
      <c r="A188" s="1" t="s">
        <v>609</v>
      </c>
      <c r="B188">
        <f>81435.9147851/3600</f>
        <v>22.621087440305555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609</v>
      </c>
      <c r="B195">
        <f>204834.000538/3600</f>
        <v>56.898333482777772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609</v>
      </c>
      <c r="B202">
        <f>279022.844473/3600</f>
        <v>77.506345686944442</v>
      </c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>
      <c r="A204" s="1"/>
      <c r="D204" s="1"/>
      <c r="E204" s="2"/>
      <c r="F204" s="2"/>
      <c r="G204" s="1"/>
      <c r="H204" s="2"/>
      <c r="I204" s="2"/>
      <c r="J204" s="2"/>
      <c r="K204" s="2"/>
      <c r="L204" s="2"/>
      <c r="M204" s="2"/>
    </row>
    <row r="205" spans="1:13" s="4" customFormat="1">
      <c r="A205" s="4" t="s">
        <v>587</v>
      </c>
    </row>
    <row r="206" spans="1:13">
      <c r="A206" s="31" t="s">
        <v>59</v>
      </c>
      <c r="B206" s="31"/>
      <c r="C206" s="22" t="s">
        <v>50</v>
      </c>
      <c r="D206" s="22"/>
    </row>
    <row r="207" spans="1:13">
      <c r="A207" s="1" t="s">
        <v>14</v>
      </c>
      <c r="B207" s="7">
        <v>5</v>
      </c>
      <c r="C207" s="1"/>
      <c r="D207" s="1"/>
    </row>
    <row r="208" spans="1:13">
      <c r="A208" s="12" t="s">
        <v>17</v>
      </c>
      <c r="B208" s="15">
        <v>0.81603332240399995</v>
      </c>
      <c r="C208" s="1">
        <v>0.86876635997100005</v>
      </c>
      <c r="D208" s="1"/>
    </row>
    <row r="209" spans="1:4">
      <c r="A209" s="1" t="s">
        <v>18</v>
      </c>
      <c r="B209" s="8">
        <v>0.86783153107099997</v>
      </c>
      <c r="C209">
        <v>0.88747334109200005</v>
      </c>
      <c r="D209" s="1"/>
    </row>
    <row r="210" spans="1:4">
      <c r="A210" s="1" t="s">
        <v>19</v>
      </c>
      <c r="B210" s="8">
        <v>0.77046296093800004</v>
      </c>
      <c r="C210">
        <v>0.85083371472199998</v>
      </c>
      <c r="D210" s="1"/>
    </row>
    <row r="211" spans="1:4">
      <c r="A211" s="1" t="s">
        <v>192</v>
      </c>
      <c r="B211" s="8">
        <v>17.2</v>
      </c>
      <c r="C211">
        <v>1</v>
      </c>
      <c r="D211" s="1"/>
    </row>
    <row r="212" spans="1:4">
      <c r="A212" s="1" t="s">
        <v>588</v>
      </c>
      <c r="C212">
        <v>0.86775625190500005</v>
      </c>
      <c r="D212" s="1"/>
    </row>
    <row r="213" spans="1:4">
      <c r="A213" s="1" t="s">
        <v>589</v>
      </c>
      <c r="C213">
        <v>62</v>
      </c>
      <c r="D213" s="1"/>
    </row>
    <row r="214" spans="1:4">
      <c r="A214" s="1"/>
      <c r="B214" s="1"/>
      <c r="C214" s="1"/>
      <c r="D214" s="1"/>
    </row>
    <row r="215" spans="1:4">
      <c r="A215" s="1" t="s">
        <v>14</v>
      </c>
      <c r="B215" s="7">
        <v>6</v>
      </c>
      <c r="C215" s="1"/>
      <c r="D215" s="1"/>
    </row>
    <row r="216" spans="1:4">
      <c r="A216" s="1" t="s">
        <v>17</v>
      </c>
      <c r="B216" s="1">
        <v>0.98591773193599996</v>
      </c>
      <c r="C216" s="1">
        <v>0.99114601297299998</v>
      </c>
      <c r="D216" s="1"/>
    </row>
    <row r="217" spans="1:4">
      <c r="A217" s="1" t="s">
        <v>18</v>
      </c>
      <c r="B217">
        <v>0.98990994660200005</v>
      </c>
      <c r="C217">
        <v>0.994086839886</v>
      </c>
      <c r="D217" s="1"/>
    </row>
    <row r="218" spans="1:4">
      <c r="A218" s="1" t="s">
        <v>19</v>
      </c>
      <c r="B218">
        <v>0.98196597034499999</v>
      </c>
      <c r="C218">
        <v>0.98822262640500003</v>
      </c>
    </row>
    <row r="219" spans="1:4">
      <c r="A219" s="1" t="s">
        <v>192</v>
      </c>
      <c r="B219">
        <v>16.600000000000001</v>
      </c>
      <c r="C219" s="1">
        <v>3</v>
      </c>
    </row>
    <row r="220" spans="1:4">
      <c r="A220" s="1" t="s">
        <v>588</v>
      </c>
      <c r="C220">
        <v>0.99330074681500002</v>
      </c>
      <c r="D220" s="1"/>
    </row>
    <row r="221" spans="1:4">
      <c r="A221" s="1" t="s">
        <v>589</v>
      </c>
      <c r="C221">
        <v>96.2</v>
      </c>
      <c r="D221" s="1"/>
    </row>
    <row r="222" spans="1:4">
      <c r="A222" s="1"/>
      <c r="D222" s="1"/>
    </row>
    <row r="223" spans="1:4">
      <c r="A223" s="1" t="s">
        <v>14</v>
      </c>
      <c r="B223" s="7">
        <v>7</v>
      </c>
      <c r="C223" s="1"/>
      <c r="D223" s="1"/>
    </row>
    <row r="224" spans="1:4">
      <c r="A224" s="1" t="s">
        <v>17</v>
      </c>
      <c r="B224" s="1">
        <v>0.99428087994699998</v>
      </c>
      <c r="C224" s="1">
        <v>0.99719189340299996</v>
      </c>
      <c r="D224" s="1"/>
    </row>
    <row r="225" spans="1:4">
      <c r="A225" s="1" t="s">
        <v>18</v>
      </c>
      <c r="B225">
        <v>0.99630676219900005</v>
      </c>
      <c r="C225">
        <v>0.99719189340299996</v>
      </c>
      <c r="D225" s="1"/>
    </row>
    <row r="226" spans="1:4">
      <c r="A226" s="1" t="s">
        <v>19</v>
      </c>
      <c r="B226">
        <v>0.99226635709</v>
      </c>
      <c r="C226">
        <v>0.99719189340299996</v>
      </c>
    </row>
    <row r="227" spans="1:4">
      <c r="A227" s="1" t="s">
        <v>192</v>
      </c>
      <c r="B227">
        <v>4</v>
      </c>
      <c r="C227">
        <v>0</v>
      </c>
    </row>
    <row r="228" spans="1:4">
      <c r="A228" s="1" t="s">
        <v>588</v>
      </c>
      <c r="C228">
        <v>0.99719189340299996</v>
      </c>
      <c r="D228" s="1"/>
    </row>
    <row r="229" spans="1:4">
      <c r="A229" s="1" t="s">
        <v>589</v>
      </c>
      <c r="C229">
        <v>80</v>
      </c>
      <c r="D229" s="1"/>
    </row>
    <row r="231" spans="1:4">
      <c r="A231" s="1" t="s">
        <v>14</v>
      </c>
      <c r="B231" s="7">
        <v>8</v>
      </c>
      <c r="C231" s="1"/>
      <c r="D231" s="1"/>
    </row>
    <row r="232" spans="1:4">
      <c r="A232" s="1" t="s">
        <v>17</v>
      </c>
      <c r="B232" s="1">
        <v>0.99691250794399999</v>
      </c>
      <c r="C232" s="1">
        <v>0.99859652816400002</v>
      </c>
      <c r="D232" s="1"/>
    </row>
    <row r="233" spans="1:4">
      <c r="A233" s="1" t="s">
        <v>18</v>
      </c>
      <c r="B233">
        <v>0.99836014412899998</v>
      </c>
      <c r="C233">
        <v>0.998621173887</v>
      </c>
      <c r="D233" s="1"/>
    </row>
    <row r="234" spans="1:4">
      <c r="A234" s="1" t="s">
        <v>19</v>
      </c>
      <c r="B234">
        <v>0.99546948123800005</v>
      </c>
      <c r="C234">
        <v>0.99857188852500001</v>
      </c>
    </row>
    <row r="235" spans="1:4">
      <c r="A235" s="1" t="s">
        <v>192</v>
      </c>
      <c r="B235">
        <v>3.6</v>
      </c>
      <c r="C235">
        <v>0</v>
      </c>
    </row>
    <row r="236" spans="1:4">
      <c r="A236" s="1" t="s">
        <v>588</v>
      </c>
      <c r="C236">
        <v>0.99862100376999996</v>
      </c>
      <c r="D236" s="1"/>
    </row>
    <row r="237" spans="1:4">
      <c r="A237" s="1" t="s">
        <v>589</v>
      </c>
      <c r="C237">
        <v>75</v>
      </c>
      <c r="D237" s="1"/>
    </row>
    <row r="239" spans="1:4">
      <c r="A239" s="1" t="s">
        <v>14</v>
      </c>
      <c r="B239" s="7">
        <v>9</v>
      </c>
      <c r="C239" s="1"/>
      <c r="D239" s="1"/>
    </row>
    <row r="240" spans="1:4">
      <c r="A240" s="12" t="s">
        <v>17</v>
      </c>
      <c r="B240" s="12">
        <v>0.99619503153400002</v>
      </c>
      <c r="C240" s="1">
        <v>0.99852336645499995</v>
      </c>
      <c r="D240" s="1"/>
    </row>
    <row r="241" spans="1:4">
      <c r="A241" s="1" t="s">
        <v>18</v>
      </c>
      <c r="B241">
        <v>0.99652703917600005</v>
      </c>
      <c r="C241">
        <v>0.99857256696200003</v>
      </c>
      <c r="D241" s="1"/>
    </row>
    <row r="242" spans="1:4">
      <c r="A242" s="1" t="s">
        <v>19</v>
      </c>
      <c r="B242">
        <v>0.99586509630099995</v>
      </c>
      <c r="C242">
        <v>0.99847419017899997</v>
      </c>
    </row>
    <row r="243" spans="1:4">
      <c r="A243" s="1" t="s">
        <v>192</v>
      </c>
      <c r="B243">
        <v>70</v>
      </c>
      <c r="C243">
        <v>0</v>
      </c>
    </row>
    <row r="244" spans="1:4">
      <c r="A244" s="1" t="s">
        <v>588</v>
      </c>
      <c r="C244">
        <v>0.99857232477400004</v>
      </c>
      <c r="D244" s="1"/>
    </row>
    <row r="245" spans="1:4">
      <c r="A245" s="1" t="s">
        <v>589</v>
      </c>
      <c r="C245">
        <v>93.8</v>
      </c>
      <c r="D245" s="1"/>
    </row>
    <row r="247" spans="1:4">
      <c r="A247" s="1" t="s">
        <v>14</v>
      </c>
      <c r="B247" s="7">
        <v>10</v>
      </c>
      <c r="C247" s="1"/>
      <c r="D247" s="1"/>
    </row>
    <row r="248" spans="1:4">
      <c r="A248" s="1" t="s">
        <v>17</v>
      </c>
      <c r="B248" s="1">
        <v>0.99705482027699999</v>
      </c>
      <c r="C248" s="1">
        <v>0.99891599923999996</v>
      </c>
      <c r="D248" s="1"/>
    </row>
    <row r="249" spans="1:4">
      <c r="A249" s="1" t="s">
        <v>18</v>
      </c>
      <c r="B249">
        <v>0.99716460961300002</v>
      </c>
      <c r="C249">
        <v>0.99906374615399995</v>
      </c>
      <c r="D249" s="1"/>
    </row>
    <row r="250" spans="1:4">
      <c r="A250" s="1" t="s">
        <v>19</v>
      </c>
      <c r="B250">
        <v>0.99694556344800001</v>
      </c>
      <c r="C250">
        <v>0.998768470563</v>
      </c>
    </row>
    <row r="251" spans="1:4">
      <c r="A251" s="1" t="s">
        <v>192</v>
      </c>
      <c r="B251">
        <v>95.2</v>
      </c>
      <c r="C251">
        <v>0.2</v>
      </c>
    </row>
    <row r="252" spans="1:4">
      <c r="A252" s="3" t="s">
        <v>588</v>
      </c>
      <c r="C252">
        <v>0.99901104376600003</v>
      </c>
      <c r="D252" s="1"/>
    </row>
    <row r="253" spans="1:4">
      <c r="A253" s="3" t="s">
        <v>589</v>
      </c>
      <c r="C253">
        <v>99.6</v>
      </c>
      <c r="D253" s="1"/>
    </row>
    <row r="254" spans="1:4">
      <c r="A254" s="3"/>
      <c r="D254" s="1"/>
    </row>
    <row r="255" spans="1:4">
      <c r="A255" s="1" t="s">
        <v>14</v>
      </c>
      <c r="B255" s="7">
        <v>11</v>
      </c>
      <c r="C255" s="1"/>
      <c r="D255" s="1"/>
    </row>
    <row r="256" spans="1:4">
      <c r="A256" s="1" t="s">
        <v>17</v>
      </c>
      <c r="B256" s="1">
        <v>0.99737117340199999</v>
      </c>
      <c r="C256" s="1">
        <v>0.99898951862999996</v>
      </c>
      <c r="D256" s="1"/>
    </row>
    <row r="257" spans="1:4">
      <c r="A257" s="1" t="s">
        <v>18</v>
      </c>
      <c r="B257">
        <v>0.99740354384200003</v>
      </c>
      <c r="C257">
        <v>0.999507388971</v>
      </c>
      <c r="D257" s="1"/>
    </row>
    <row r="258" spans="1:4">
      <c r="A258" s="1" t="s">
        <v>19</v>
      </c>
      <c r="B258">
        <v>0.99733941483199995</v>
      </c>
      <c r="C258">
        <v>0.99847246903200004</v>
      </c>
    </row>
    <row r="259" spans="1:4">
      <c r="A259" s="1" t="s">
        <v>192</v>
      </c>
      <c r="B259">
        <v>95.6</v>
      </c>
      <c r="C259">
        <v>4.2</v>
      </c>
    </row>
    <row r="260" spans="1:4">
      <c r="A260" s="3" t="s">
        <v>588</v>
      </c>
      <c r="C260">
        <v>0.999455181094</v>
      </c>
      <c r="D260" s="1"/>
    </row>
    <row r="261" spans="1:4">
      <c r="A261" s="3" t="s">
        <v>589</v>
      </c>
      <c r="C261">
        <v>66</v>
      </c>
    </row>
    <row r="263" spans="1:4" s="4" customFormat="1">
      <c r="A263" s="4" t="s">
        <v>590</v>
      </c>
    </row>
    <row r="264" spans="1:4">
      <c r="A264" s="31" t="s">
        <v>59</v>
      </c>
      <c r="B264" s="31"/>
      <c r="C264" s="22" t="s">
        <v>50</v>
      </c>
      <c r="D264" s="22"/>
    </row>
    <row r="265" spans="1:4">
      <c r="A265" s="1" t="s">
        <v>14</v>
      </c>
      <c r="B265" s="7">
        <v>5</v>
      </c>
      <c r="C265" s="1"/>
      <c r="D265" s="1"/>
    </row>
    <row r="266" spans="1:4">
      <c r="A266" s="12" t="s">
        <v>17</v>
      </c>
      <c r="B266" s="15">
        <v>0.87937310853899997</v>
      </c>
      <c r="C266" s="1">
        <v>0.90913775708099998</v>
      </c>
      <c r="D266" s="1"/>
    </row>
    <row r="267" spans="1:4">
      <c r="A267" s="1" t="s">
        <v>18</v>
      </c>
      <c r="B267" s="8">
        <v>0.92275058270099997</v>
      </c>
      <c r="C267">
        <v>0.90914609914</v>
      </c>
      <c r="D267" s="1"/>
    </row>
    <row r="268" spans="1:4">
      <c r="A268" s="1" t="s">
        <v>19</v>
      </c>
      <c r="B268" s="8">
        <v>0.84010126114000006</v>
      </c>
      <c r="C268">
        <v>0.90912941578999995</v>
      </c>
      <c r="D268" s="1"/>
    </row>
    <row r="269" spans="1:4">
      <c r="A269" s="1" t="s">
        <v>192</v>
      </c>
      <c r="B269" s="8">
        <v>24.6</v>
      </c>
      <c r="C269">
        <v>0.2</v>
      </c>
      <c r="D269" s="1"/>
    </row>
    <row r="270" spans="1:4">
      <c r="A270" s="1" t="s">
        <v>588</v>
      </c>
      <c r="C270">
        <v>0.90710777554599997</v>
      </c>
      <c r="D270" s="1"/>
    </row>
    <row r="271" spans="1:4">
      <c r="A271" s="1" t="s">
        <v>589</v>
      </c>
      <c r="C271">
        <v>56.8</v>
      </c>
      <c r="D271" s="1"/>
    </row>
    <row r="272" spans="1:4">
      <c r="A272" s="1"/>
      <c r="B272" s="1"/>
      <c r="C272" s="1"/>
      <c r="D272" s="1"/>
    </row>
    <row r="273" spans="1:4">
      <c r="A273" s="1" t="s">
        <v>14</v>
      </c>
      <c r="B273" s="7">
        <v>6</v>
      </c>
      <c r="C273" s="1"/>
      <c r="D273" s="1"/>
    </row>
    <row r="274" spans="1:4">
      <c r="A274" s="1" t="s">
        <v>17</v>
      </c>
      <c r="B274" s="1">
        <v>0.98118042559899998</v>
      </c>
      <c r="C274" s="1">
        <v>0.98867430394800004</v>
      </c>
      <c r="D274" s="1"/>
    </row>
    <row r="275" spans="1:4">
      <c r="A275" s="1" t="s">
        <v>18</v>
      </c>
      <c r="B275">
        <v>0.98661610082499995</v>
      </c>
      <c r="C275">
        <v>0.99296316934700002</v>
      </c>
      <c r="D275" s="1"/>
    </row>
    <row r="276" spans="1:4">
      <c r="A276" s="1" t="s">
        <v>19</v>
      </c>
      <c r="B276">
        <v>0.975815662508</v>
      </c>
      <c r="C276">
        <v>0.98442249934799997</v>
      </c>
    </row>
    <row r="277" spans="1:4">
      <c r="A277" s="1" t="s">
        <v>192</v>
      </c>
      <c r="B277">
        <v>26</v>
      </c>
      <c r="C277" s="1">
        <v>2.2000000000000002</v>
      </c>
    </row>
    <row r="278" spans="1:4">
      <c r="A278" s="1" t="s">
        <v>588</v>
      </c>
      <c r="C278">
        <v>0.99555150856800001</v>
      </c>
      <c r="D278" s="1"/>
    </row>
    <row r="279" spans="1:4">
      <c r="A279" s="1" t="s">
        <v>589</v>
      </c>
      <c r="C279">
        <v>99.4</v>
      </c>
      <c r="D279" s="1"/>
    </row>
    <row r="280" spans="1:4">
      <c r="A280" s="1"/>
      <c r="D280" s="1"/>
    </row>
    <row r="281" spans="1:4">
      <c r="A281" s="1" t="s">
        <v>14</v>
      </c>
      <c r="B281" s="7">
        <v>7</v>
      </c>
      <c r="C281" s="1"/>
      <c r="D281" s="1"/>
    </row>
    <row r="282" spans="1:4">
      <c r="A282" s="1" t="s">
        <v>17</v>
      </c>
      <c r="B282" s="1">
        <v>0.98899795249</v>
      </c>
      <c r="C282" s="1">
        <v>0.99539423222900003</v>
      </c>
      <c r="D282" s="1"/>
    </row>
    <row r="283" spans="1:4">
      <c r="A283" s="1" t="s">
        <v>18</v>
      </c>
      <c r="B283">
        <v>0.99256120287799998</v>
      </c>
      <c r="C283">
        <v>0.99676542120099998</v>
      </c>
      <c r="D283" s="1"/>
    </row>
    <row r="284" spans="1:4">
      <c r="A284" s="1" t="s">
        <v>19</v>
      </c>
      <c r="B284">
        <v>0.98546438760800004</v>
      </c>
      <c r="C284">
        <v>0.99403292911399999</v>
      </c>
    </row>
    <row r="285" spans="1:4">
      <c r="A285" s="1" t="s">
        <v>192</v>
      </c>
      <c r="B285">
        <v>58.6</v>
      </c>
      <c r="C285">
        <v>0.4</v>
      </c>
    </row>
    <row r="286" spans="1:4">
      <c r="A286" s="1" t="s">
        <v>588</v>
      </c>
      <c r="C286">
        <v>0.99638172577799999</v>
      </c>
      <c r="D286" s="1"/>
    </row>
    <row r="287" spans="1:4">
      <c r="A287" s="1" t="s">
        <v>589</v>
      </c>
      <c r="C287">
        <v>95.8</v>
      </c>
      <c r="D287" s="1"/>
    </row>
    <row r="289" spans="1:4">
      <c r="A289" s="1" t="s">
        <v>14</v>
      </c>
      <c r="B289" s="7">
        <v>8</v>
      </c>
      <c r="C289" s="1"/>
      <c r="D289" s="1"/>
    </row>
    <row r="290" spans="1:4">
      <c r="A290" s="1" t="s">
        <v>17</v>
      </c>
      <c r="B290" s="1">
        <v>0.99081726859399999</v>
      </c>
      <c r="C290" s="1">
        <v>0.99696403067499995</v>
      </c>
      <c r="D290" s="1"/>
    </row>
    <row r="291" spans="1:4">
      <c r="A291" s="1" t="s">
        <v>18</v>
      </c>
      <c r="B291">
        <v>0.99255022932699999</v>
      </c>
      <c r="C291">
        <v>0.997030775313</v>
      </c>
      <c r="D291" s="1"/>
    </row>
    <row r="292" spans="1:4">
      <c r="A292" s="1" t="s">
        <v>19</v>
      </c>
      <c r="B292">
        <v>0.98909370380100003</v>
      </c>
      <c r="C292">
        <v>0.99689730837900004</v>
      </c>
    </row>
    <row r="293" spans="1:4">
      <c r="A293" s="1" t="s">
        <v>192</v>
      </c>
      <c r="B293">
        <v>96</v>
      </c>
      <c r="C293">
        <v>0</v>
      </c>
    </row>
    <row r="294" spans="1:4">
      <c r="A294" s="1" t="s">
        <v>588</v>
      </c>
      <c r="C294">
        <v>0.99615247302800003</v>
      </c>
      <c r="D294" s="1"/>
    </row>
    <row r="295" spans="1:4">
      <c r="A295" s="1" t="s">
        <v>589</v>
      </c>
      <c r="C295">
        <v>100</v>
      </c>
      <c r="D295" s="1"/>
    </row>
    <row r="297" spans="1:4">
      <c r="A297" s="1" t="s">
        <v>14</v>
      </c>
      <c r="B297" s="7">
        <v>9</v>
      </c>
      <c r="C297" s="1"/>
      <c r="D297" s="1"/>
    </row>
    <row r="298" spans="1:4">
      <c r="A298" s="12" t="s">
        <v>17</v>
      </c>
      <c r="B298" s="12">
        <v>0.992464681967</v>
      </c>
      <c r="C298" s="1">
        <v>0.99665627807299995</v>
      </c>
      <c r="D298" s="1"/>
    </row>
    <row r="299" spans="1:4">
      <c r="A299" s="1" t="s">
        <v>18</v>
      </c>
      <c r="B299">
        <v>0.99090257919199998</v>
      </c>
      <c r="C299">
        <v>0.99741584697300001</v>
      </c>
      <c r="D299" s="1"/>
    </row>
    <row r="300" spans="1:4">
      <c r="A300" s="1" t="s">
        <v>19</v>
      </c>
      <c r="B300">
        <v>0.99403251055599995</v>
      </c>
      <c r="C300">
        <v>0.99589992918299997</v>
      </c>
    </row>
    <row r="301" spans="1:4">
      <c r="A301" s="1" t="s">
        <v>192</v>
      </c>
      <c r="B301">
        <v>98.6</v>
      </c>
      <c r="C301">
        <v>1</v>
      </c>
    </row>
    <row r="302" spans="1:4">
      <c r="A302" s="1" t="s">
        <v>588</v>
      </c>
      <c r="C302">
        <v>0.99644785342300002</v>
      </c>
      <c r="D302" s="1"/>
    </row>
    <row r="303" spans="1:4">
      <c r="A303" s="1" t="s">
        <v>589</v>
      </c>
      <c r="C303">
        <v>93.4</v>
      </c>
      <c r="D303" s="1"/>
    </row>
    <row r="305" spans="1:4">
      <c r="A305" s="1" t="s">
        <v>14</v>
      </c>
      <c r="B305" s="7">
        <v>10</v>
      </c>
      <c r="C305" s="1"/>
      <c r="D305" s="1"/>
    </row>
    <row r="306" spans="1:4">
      <c r="A306" s="1" t="s">
        <v>17</v>
      </c>
      <c r="B306" s="1">
        <v>0.99342414673900004</v>
      </c>
      <c r="C306" s="1">
        <v>0.99663262849500001</v>
      </c>
      <c r="D306" s="1"/>
    </row>
    <row r="307" spans="1:4">
      <c r="A307" s="1" t="s">
        <v>18</v>
      </c>
      <c r="B307">
        <v>0.99149069058499995</v>
      </c>
      <c r="C307">
        <v>0.99663262849500001</v>
      </c>
      <c r="D307" s="1"/>
    </row>
    <row r="308" spans="1:4">
      <c r="A308" s="1" t="s">
        <v>19</v>
      </c>
      <c r="B308">
        <v>0.99536562736099998</v>
      </c>
      <c r="C308">
        <v>0.99663262849500001</v>
      </c>
    </row>
    <row r="309" spans="1:4">
      <c r="A309" s="1" t="s">
        <v>192</v>
      </c>
      <c r="B309">
        <v>99</v>
      </c>
      <c r="C309">
        <v>0</v>
      </c>
    </row>
    <row r="310" spans="1:4">
      <c r="A310" s="3" t="s">
        <v>588</v>
      </c>
      <c r="C310">
        <v>0.99570894324500003</v>
      </c>
      <c r="D310" s="1"/>
    </row>
    <row r="311" spans="1:4">
      <c r="A311" s="3" t="s">
        <v>589</v>
      </c>
      <c r="C311">
        <v>94.8</v>
      </c>
      <c r="D311" s="1"/>
    </row>
    <row r="312" spans="1:4">
      <c r="A312" s="3"/>
      <c r="D312" s="1"/>
    </row>
    <row r="313" spans="1:4">
      <c r="A313" s="1" t="s">
        <v>14</v>
      </c>
      <c r="B313" s="7">
        <v>11</v>
      </c>
      <c r="C313" s="1"/>
      <c r="D313" s="1"/>
    </row>
    <row r="314" spans="1:4">
      <c r="A314" s="1" t="s">
        <v>17</v>
      </c>
      <c r="B314" s="1">
        <v>0.99381787477700001</v>
      </c>
      <c r="C314" s="1">
        <v>0.99651222189099997</v>
      </c>
      <c r="D314" s="1"/>
    </row>
    <row r="315" spans="1:4">
      <c r="A315" s="1" t="s">
        <v>18</v>
      </c>
      <c r="B315">
        <v>0.99188268786800005</v>
      </c>
      <c r="C315">
        <v>0.99729821944499997</v>
      </c>
      <c r="D315" s="1"/>
    </row>
    <row r="316" spans="1:4">
      <c r="A316" s="1" t="s">
        <v>19</v>
      </c>
      <c r="B316">
        <v>0.99576314191100002</v>
      </c>
      <c r="C316">
        <v>0.99572987526199996</v>
      </c>
    </row>
    <row r="317" spans="1:4">
      <c r="A317" s="1" t="s">
        <v>192</v>
      </c>
      <c r="B317">
        <v>98.8</v>
      </c>
      <c r="C317">
        <v>0.6</v>
      </c>
    </row>
    <row r="318" spans="1:4">
      <c r="A318" s="3" t="s">
        <v>588</v>
      </c>
      <c r="C318">
        <v>0.99620983246000006</v>
      </c>
      <c r="D318" s="1"/>
    </row>
    <row r="319" spans="1:4">
      <c r="A319" s="3" t="s">
        <v>589</v>
      </c>
      <c r="C319">
        <v>90.2</v>
      </c>
    </row>
    <row r="321" spans="1:4" s="4" customFormat="1">
      <c r="A321" s="4" t="s">
        <v>591</v>
      </c>
    </row>
    <row r="322" spans="1:4">
      <c r="A322" s="31" t="s">
        <v>59</v>
      </c>
      <c r="B322" s="31"/>
      <c r="C322" s="22" t="s">
        <v>50</v>
      </c>
      <c r="D322" s="22"/>
    </row>
    <row r="323" spans="1:4">
      <c r="A323" s="1" t="s">
        <v>14</v>
      </c>
      <c r="B323" s="7">
        <v>5</v>
      </c>
      <c r="C323" s="1"/>
      <c r="D323" s="1"/>
    </row>
    <row r="324" spans="1:4">
      <c r="A324" s="12" t="s">
        <v>17</v>
      </c>
      <c r="B324" s="15">
        <v>0.84974454638300001</v>
      </c>
      <c r="C324" s="1">
        <v>0.89256685267199998</v>
      </c>
      <c r="D324" s="1"/>
    </row>
    <row r="325" spans="1:4">
      <c r="A325" s="1" t="s">
        <v>18</v>
      </c>
      <c r="B325" s="8">
        <v>0.89393488151</v>
      </c>
      <c r="C325">
        <v>0.89540107186700002</v>
      </c>
      <c r="D325" s="1"/>
    </row>
    <row r="326" spans="1:4">
      <c r="A326" s="1" t="s">
        <v>19</v>
      </c>
      <c r="B326" s="8">
        <v>0.80985461777199996</v>
      </c>
      <c r="C326">
        <v>0.88975060936999995</v>
      </c>
      <c r="D326" s="1"/>
    </row>
    <row r="327" spans="1:4">
      <c r="A327" s="1" t="s">
        <v>192</v>
      </c>
      <c r="B327" s="8">
        <v>20.8</v>
      </c>
      <c r="C327">
        <v>1</v>
      </c>
      <c r="D327" s="1"/>
    </row>
    <row r="328" spans="1:4">
      <c r="A328" s="1" t="s">
        <v>588</v>
      </c>
      <c r="C328">
        <v>0.89727571350199997</v>
      </c>
      <c r="D328" s="1"/>
    </row>
    <row r="329" spans="1:4">
      <c r="A329" s="1" t="s">
        <v>589</v>
      </c>
      <c r="C329">
        <v>66</v>
      </c>
      <c r="D329" s="1"/>
    </row>
    <row r="330" spans="1:4">
      <c r="A330" s="1"/>
      <c r="B330" s="1"/>
      <c r="C330" s="1"/>
      <c r="D330" s="1"/>
    </row>
    <row r="331" spans="1:4">
      <c r="A331" s="1" t="s">
        <v>14</v>
      </c>
      <c r="B331" s="7">
        <v>6</v>
      </c>
      <c r="C331" s="1"/>
      <c r="D331" s="1"/>
    </row>
    <row r="332" spans="1:4">
      <c r="A332" s="1" t="s">
        <v>17</v>
      </c>
      <c r="B332" s="1">
        <v>0.96621764930099996</v>
      </c>
      <c r="C332" s="1">
        <v>0.98403955106600005</v>
      </c>
      <c r="D332" s="1"/>
    </row>
    <row r="333" spans="1:4">
      <c r="A333" s="1" t="s">
        <v>18</v>
      </c>
      <c r="B333">
        <v>0.96940211925200004</v>
      </c>
      <c r="C333">
        <v>0.98685707945099999</v>
      </c>
      <c r="D333" s="1"/>
    </row>
    <row r="334" spans="1:4">
      <c r="A334" s="1" t="s">
        <v>19</v>
      </c>
      <c r="B334">
        <v>0.963082202198</v>
      </c>
      <c r="C334">
        <v>0.98124918214699997</v>
      </c>
    </row>
    <row r="335" spans="1:4">
      <c r="A335" s="1" t="s">
        <v>192</v>
      </c>
      <c r="B335">
        <v>51.8</v>
      </c>
      <c r="C335" s="1">
        <v>0.8</v>
      </c>
    </row>
    <row r="336" spans="1:4">
      <c r="A336" s="1" t="s">
        <v>588</v>
      </c>
      <c r="C336">
        <v>0.98312065557999995</v>
      </c>
      <c r="D336" s="1"/>
    </row>
    <row r="337" spans="1:4">
      <c r="A337" s="1" t="s">
        <v>589</v>
      </c>
      <c r="C337">
        <v>99.6</v>
      </c>
      <c r="D337" s="1"/>
    </row>
    <row r="338" spans="1:4">
      <c r="A338" s="1"/>
      <c r="D338" s="1"/>
    </row>
    <row r="339" spans="1:4">
      <c r="A339" s="1" t="s">
        <v>14</v>
      </c>
      <c r="B339" s="7">
        <v>7</v>
      </c>
      <c r="C339" s="1"/>
      <c r="D339" s="1"/>
    </row>
    <row r="340" spans="1:4">
      <c r="A340" s="1" t="s">
        <v>17</v>
      </c>
      <c r="B340" s="1">
        <v>0.97602296871600003</v>
      </c>
      <c r="C340" s="1">
        <v>0.99280042304899996</v>
      </c>
      <c r="D340" s="1"/>
    </row>
    <row r="341" spans="1:4">
      <c r="A341" s="1" t="s">
        <v>18</v>
      </c>
      <c r="B341">
        <v>0.97625224529099996</v>
      </c>
      <c r="C341">
        <v>0.99291427280300004</v>
      </c>
      <c r="D341" s="1"/>
    </row>
    <row r="342" spans="1:4">
      <c r="A342" s="1" t="s">
        <v>19</v>
      </c>
      <c r="B342">
        <v>0.97580650609800001</v>
      </c>
      <c r="C342">
        <v>0.99268661680400005</v>
      </c>
    </row>
    <row r="343" spans="1:4">
      <c r="A343" s="1" t="s">
        <v>192</v>
      </c>
      <c r="B343">
        <v>94.8</v>
      </c>
      <c r="C343">
        <v>0</v>
      </c>
    </row>
    <row r="344" spans="1:4">
      <c r="A344" s="1" t="s">
        <v>588</v>
      </c>
      <c r="C344">
        <v>0.98626679464300004</v>
      </c>
      <c r="D344" s="1"/>
    </row>
    <row r="345" spans="1:4">
      <c r="A345" s="1" t="s">
        <v>589</v>
      </c>
      <c r="C345">
        <v>99.8</v>
      </c>
      <c r="D345" s="1"/>
    </row>
    <row r="347" spans="1:4">
      <c r="A347" s="1" t="s">
        <v>14</v>
      </c>
      <c r="B347" s="7">
        <v>8</v>
      </c>
      <c r="C347" s="1"/>
      <c r="D347" s="1"/>
    </row>
    <row r="348" spans="1:4">
      <c r="A348" s="1" t="s">
        <v>17</v>
      </c>
      <c r="B348" s="1">
        <v>0.97938187246800001</v>
      </c>
      <c r="C348" s="1">
        <v>0.993666186201</v>
      </c>
      <c r="D348" s="1"/>
    </row>
    <row r="349" spans="1:4">
      <c r="A349" s="1" t="s">
        <v>18</v>
      </c>
      <c r="B349">
        <v>0.971245707613</v>
      </c>
      <c r="C349">
        <v>0.99374228499899997</v>
      </c>
      <c r="D349" s="1"/>
    </row>
    <row r="350" spans="1:4">
      <c r="A350" s="1" t="s">
        <v>19</v>
      </c>
      <c r="B350">
        <v>0.98766297724800001</v>
      </c>
      <c r="C350">
        <v>0.99359011658999996</v>
      </c>
    </row>
    <row r="351" spans="1:4">
      <c r="A351" s="1" t="s">
        <v>192</v>
      </c>
      <c r="B351">
        <v>99</v>
      </c>
      <c r="C351">
        <v>0</v>
      </c>
    </row>
    <row r="352" spans="1:4">
      <c r="A352" s="1" t="s">
        <v>588</v>
      </c>
      <c r="C352">
        <v>0.98777574207899999</v>
      </c>
      <c r="D352" s="1"/>
    </row>
    <row r="353" spans="1:4">
      <c r="A353" s="1" t="s">
        <v>589</v>
      </c>
      <c r="C353">
        <v>100</v>
      </c>
      <c r="D353" s="1"/>
    </row>
    <row r="355" spans="1:4">
      <c r="A355" s="1" t="s">
        <v>14</v>
      </c>
      <c r="B355" s="7">
        <v>9</v>
      </c>
      <c r="C355" s="1"/>
      <c r="D355" s="1"/>
    </row>
    <row r="356" spans="1:4">
      <c r="A356" s="12" t="s">
        <v>17</v>
      </c>
      <c r="B356" s="12">
        <v>0.98019814503199998</v>
      </c>
      <c r="C356" s="1">
        <v>0.99264971456700002</v>
      </c>
      <c r="D356" s="1"/>
    </row>
    <row r="357" spans="1:4">
      <c r="A357" s="1" t="s">
        <v>18</v>
      </c>
      <c r="B357">
        <v>0.96967751588200002</v>
      </c>
      <c r="C357">
        <v>0.99264971456700002</v>
      </c>
      <c r="D357" s="1"/>
    </row>
    <row r="358" spans="1:4">
      <c r="A358" s="1" t="s">
        <v>19</v>
      </c>
      <c r="B358">
        <v>0.99095104462500005</v>
      </c>
      <c r="C358">
        <v>0.99264971456700002</v>
      </c>
    </row>
    <row r="359" spans="1:4">
      <c r="A359" s="1" t="s">
        <v>192</v>
      </c>
      <c r="B359">
        <v>99</v>
      </c>
      <c r="C359">
        <v>0</v>
      </c>
    </row>
    <row r="360" spans="1:4">
      <c r="A360" s="1" t="s">
        <v>588</v>
      </c>
      <c r="C360">
        <v>0.98530745856599999</v>
      </c>
      <c r="D360" s="1"/>
    </row>
    <row r="361" spans="1:4">
      <c r="A361" s="1" t="s">
        <v>589</v>
      </c>
      <c r="C361">
        <v>100</v>
      </c>
      <c r="D361" s="1"/>
    </row>
    <row r="363" spans="1:4">
      <c r="A363" s="1" t="s">
        <v>14</v>
      </c>
      <c r="B363" s="7">
        <v>10</v>
      </c>
      <c r="C363" s="1"/>
      <c r="D363" s="1"/>
    </row>
    <row r="364" spans="1:4">
      <c r="A364" s="1" t="s">
        <v>17</v>
      </c>
      <c r="B364" s="1">
        <v>0.98301579908900005</v>
      </c>
      <c r="C364" s="1">
        <v>0.99255702866499995</v>
      </c>
      <c r="D364" s="1"/>
    </row>
    <row r="365" spans="1:4">
      <c r="A365" s="1" t="s">
        <v>18</v>
      </c>
      <c r="B365">
        <v>0.974513094686</v>
      </c>
      <c r="C365">
        <v>0.99255702866499995</v>
      </c>
      <c r="D365" s="1"/>
    </row>
    <row r="366" spans="1:4">
      <c r="A366" s="1" t="s">
        <v>19</v>
      </c>
      <c r="B366">
        <v>0.99167078541999998</v>
      </c>
      <c r="C366">
        <v>0.99255702866499995</v>
      </c>
    </row>
    <row r="367" spans="1:4">
      <c r="A367" s="1" t="s">
        <v>192</v>
      </c>
      <c r="B367">
        <v>99</v>
      </c>
      <c r="C367">
        <v>0</v>
      </c>
    </row>
    <row r="368" spans="1:4">
      <c r="A368" s="3" t="s">
        <v>588</v>
      </c>
      <c r="C368">
        <v>0.98428585993100004</v>
      </c>
      <c r="D368" s="1"/>
    </row>
    <row r="369" spans="1:4">
      <c r="A369" s="3" t="s">
        <v>589</v>
      </c>
      <c r="C369">
        <v>99.6</v>
      </c>
      <c r="D369" s="1"/>
    </row>
    <row r="370" spans="1:4">
      <c r="A370" s="3"/>
      <c r="D370" s="1"/>
    </row>
    <row r="371" spans="1:4">
      <c r="A371" s="1" t="s">
        <v>14</v>
      </c>
      <c r="B371" s="7">
        <v>11</v>
      </c>
      <c r="C371" s="1"/>
      <c r="D371" s="1"/>
    </row>
    <row r="372" spans="1:4">
      <c r="A372" s="1" t="s">
        <v>17</v>
      </c>
      <c r="B372" s="1">
        <v>0.98377176611799999</v>
      </c>
      <c r="C372" s="1">
        <v>0.99209374356400004</v>
      </c>
      <c r="D372" s="1"/>
    </row>
    <row r="373" spans="1:4">
      <c r="A373" s="1" t="s">
        <v>18</v>
      </c>
      <c r="B373">
        <v>0.97648532236399999</v>
      </c>
      <c r="C373">
        <v>0.99228329905799995</v>
      </c>
      <c r="D373" s="1"/>
    </row>
    <row r="374" spans="1:4">
      <c r="A374" s="1" t="s">
        <v>19</v>
      </c>
      <c r="B374">
        <v>0.99116974002000002</v>
      </c>
      <c r="C374">
        <v>0.99190443450099997</v>
      </c>
    </row>
    <row r="375" spans="1:4">
      <c r="A375" s="1" t="s">
        <v>192</v>
      </c>
      <c r="B375">
        <v>100</v>
      </c>
      <c r="C375">
        <v>0</v>
      </c>
    </row>
    <row r="376" spans="1:4">
      <c r="A376" s="3" t="s">
        <v>588</v>
      </c>
      <c r="C376">
        <v>0.98363962621000001</v>
      </c>
      <c r="D376" s="1"/>
    </row>
    <row r="377" spans="1:4">
      <c r="A377" s="3" t="s">
        <v>589</v>
      </c>
      <c r="C377">
        <v>100</v>
      </c>
    </row>
    <row r="379" spans="1:4" s="35" customFormat="1">
      <c r="A379" s="4" t="s">
        <v>592</v>
      </c>
      <c r="B379" s="4"/>
      <c r="C379" s="4"/>
      <c r="D379" s="4"/>
    </row>
    <row r="380" spans="1:4">
      <c r="A380" s="31" t="s">
        <v>59</v>
      </c>
      <c r="B380" s="31"/>
      <c r="C380" s="22" t="s">
        <v>50</v>
      </c>
      <c r="D380" s="22"/>
    </row>
    <row r="381" spans="1:4">
      <c r="A381" s="1" t="s">
        <v>14</v>
      </c>
      <c r="B381" s="7">
        <v>5</v>
      </c>
      <c r="C381" s="1"/>
      <c r="D381" s="1"/>
    </row>
    <row r="382" spans="1:4">
      <c r="A382" s="12" t="s">
        <v>17</v>
      </c>
      <c r="B382" s="15">
        <v>0.83415971288299995</v>
      </c>
      <c r="C382" s="1">
        <v>0.91355053147700005</v>
      </c>
      <c r="D382" s="1"/>
    </row>
    <row r="383" spans="1:4">
      <c r="A383" s="1" t="s">
        <v>18</v>
      </c>
      <c r="B383" s="8">
        <v>0.87022544674299995</v>
      </c>
      <c r="C383">
        <v>0.91355053147700005</v>
      </c>
      <c r="D383" s="1"/>
    </row>
    <row r="384" spans="1:4">
      <c r="A384" s="1" t="s">
        <v>19</v>
      </c>
      <c r="B384" s="8">
        <v>0.80139210288200002</v>
      </c>
      <c r="C384">
        <v>0.91355053147700005</v>
      </c>
      <c r="D384" s="1"/>
    </row>
    <row r="385" spans="1:4">
      <c r="A385" s="1" t="s">
        <v>192</v>
      </c>
      <c r="B385" s="8">
        <v>17.8</v>
      </c>
      <c r="C385">
        <v>0</v>
      </c>
      <c r="D385" s="1"/>
    </row>
    <row r="386" spans="1:4">
      <c r="A386" s="1" t="s">
        <v>588</v>
      </c>
      <c r="C386">
        <v>0.890953380543</v>
      </c>
      <c r="D386" s="1"/>
    </row>
    <row r="387" spans="1:4">
      <c r="A387" s="1" t="s">
        <v>589</v>
      </c>
      <c r="C387">
        <v>59.8</v>
      </c>
      <c r="D387" s="1"/>
    </row>
    <row r="388" spans="1:4">
      <c r="A388" s="1"/>
      <c r="B388" s="1"/>
      <c r="C388" s="1"/>
      <c r="D388" s="1"/>
    </row>
    <row r="389" spans="1:4">
      <c r="A389" s="1" t="s">
        <v>14</v>
      </c>
      <c r="B389" s="7">
        <v>6</v>
      </c>
      <c r="C389" s="1"/>
      <c r="D389" s="1"/>
    </row>
    <row r="390" spans="1:4">
      <c r="A390" s="1" t="s">
        <v>17</v>
      </c>
      <c r="B390" s="1">
        <v>0.95308734335199996</v>
      </c>
      <c r="C390" s="1">
        <v>0.98630021236999998</v>
      </c>
      <c r="D390" s="1"/>
    </row>
    <row r="391" spans="1:4">
      <c r="A391" s="1" t="s">
        <v>18</v>
      </c>
      <c r="B391">
        <v>0.95117054739499995</v>
      </c>
      <c r="C391" s="2">
        <v>0.98638593004399999</v>
      </c>
      <c r="D391" s="1"/>
    </row>
    <row r="392" spans="1:4">
      <c r="A392" s="1" t="s">
        <v>19</v>
      </c>
      <c r="B392">
        <v>0.95505080913999996</v>
      </c>
      <c r="C392">
        <v>0.98621453188300001</v>
      </c>
    </row>
    <row r="393" spans="1:4">
      <c r="A393" s="1" t="s">
        <v>192</v>
      </c>
      <c r="B393">
        <v>78.8</v>
      </c>
      <c r="C393" s="1">
        <v>0</v>
      </c>
    </row>
    <row r="394" spans="1:4">
      <c r="A394" s="1" t="s">
        <v>588</v>
      </c>
      <c r="C394">
        <v>0.97458114566599996</v>
      </c>
      <c r="D394" s="1"/>
    </row>
    <row r="395" spans="1:4">
      <c r="A395" s="1" t="s">
        <v>589</v>
      </c>
      <c r="C395">
        <v>99.6</v>
      </c>
      <c r="D395" s="1"/>
    </row>
    <row r="396" spans="1:4">
      <c r="A396" s="1"/>
      <c r="D396" s="1"/>
    </row>
    <row r="397" spans="1:4">
      <c r="A397" s="1" t="s">
        <v>14</v>
      </c>
      <c r="B397" s="7">
        <v>7</v>
      </c>
      <c r="C397" s="1"/>
      <c r="D397" s="1"/>
    </row>
    <row r="398" spans="1:4">
      <c r="A398" s="1" t="s">
        <v>17</v>
      </c>
      <c r="B398" s="1">
        <v>0.95772205584799996</v>
      </c>
      <c r="C398" s="1">
        <v>0.98914430691900002</v>
      </c>
      <c r="D398" s="1"/>
    </row>
    <row r="399" spans="1:4">
      <c r="A399" s="1" t="s">
        <v>18</v>
      </c>
      <c r="B399">
        <v>0.94043975678799996</v>
      </c>
      <c r="C399">
        <v>0.98952945821299998</v>
      </c>
      <c r="D399" s="1"/>
    </row>
    <row r="400" spans="1:4">
      <c r="A400" s="1" t="s">
        <v>19</v>
      </c>
      <c r="B400">
        <v>0.97566022038300004</v>
      </c>
      <c r="C400">
        <v>0.98875958074900006</v>
      </c>
    </row>
    <row r="401" spans="1:4">
      <c r="A401" s="1" t="s">
        <v>192</v>
      </c>
      <c r="B401">
        <v>99</v>
      </c>
      <c r="C401">
        <v>0</v>
      </c>
    </row>
    <row r="402" spans="1:4">
      <c r="A402" s="1" t="s">
        <v>588</v>
      </c>
      <c r="C402">
        <v>0.97889108630300004</v>
      </c>
      <c r="D402" s="1"/>
    </row>
    <row r="403" spans="1:4">
      <c r="A403" s="1" t="s">
        <v>589</v>
      </c>
      <c r="C403">
        <v>100</v>
      </c>
      <c r="D403" s="1"/>
    </row>
    <row r="405" spans="1:4">
      <c r="A405" s="1" t="s">
        <v>14</v>
      </c>
      <c r="B405" s="7">
        <v>8</v>
      </c>
      <c r="C405" s="1"/>
      <c r="D405" s="1"/>
    </row>
    <row r="406" spans="1:4">
      <c r="A406" s="1" t="s">
        <v>17</v>
      </c>
      <c r="B406" s="1">
        <v>0.94974991676599996</v>
      </c>
      <c r="C406" s="1">
        <v>0.98780473989299999</v>
      </c>
      <c r="D406" s="1"/>
    </row>
    <row r="407" spans="1:4">
      <c r="A407" s="1" t="s">
        <v>18</v>
      </c>
      <c r="B407">
        <v>0.91520409214499998</v>
      </c>
      <c r="C407">
        <v>0.98793308843100003</v>
      </c>
      <c r="D407" s="1"/>
    </row>
    <row r="408" spans="1:4">
      <c r="A408" s="1" t="s">
        <v>19</v>
      </c>
      <c r="B408">
        <v>0.98701598234099996</v>
      </c>
      <c r="C408">
        <v>0.98767644693199996</v>
      </c>
    </row>
    <row r="409" spans="1:4">
      <c r="A409" s="1" t="s">
        <v>192</v>
      </c>
      <c r="B409">
        <v>99</v>
      </c>
      <c r="C409">
        <v>0</v>
      </c>
    </row>
    <row r="410" spans="1:4">
      <c r="A410" s="1" t="s">
        <v>588</v>
      </c>
      <c r="C410">
        <v>0.97347963951500005</v>
      </c>
      <c r="D410" s="1"/>
    </row>
    <row r="411" spans="1:4">
      <c r="A411" s="1" t="s">
        <v>589</v>
      </c>
      <c r="C411">
        <v>100</v>
      </c>
      <c r="D411" s="1"/>
    </row>
    <row r="413" spans="1:4">
      <c r="A413" s="1" t="s">
        <v>14</v>
      </c>
      <c r="B413" s="7">
        <v>9</v>
      </c>
      <c r="C413" s="1"/>
      <c r="D413" s="1"/>
    </row>
    <row r="414" spans="1:4">
      <c r="A414" s="12" t="s">
        <v>17</v>
      </c>
      <c r="B414" s="12">
        <v>0.96132995581799996</v>
      </c>
      <c r="C414" s="1">
        <v>0.98539611123699999</v>
      </c>
      <c r="D414" s="1"/>
    </row>
    <row r="415" spans="1:4">
      <c r="A415" s="1" t="s">
        <v>18</v>
      </c>
      <c r="B415">
        <v>0.98074144276700004</v>
      </c>
      <c r="C415">
        <v>0.98543885555300004</v>
      </c>
      <c r="D415" s="1"/>
    </row>
    <row r="416" spans="1:4">
      <c r="A416" s="1" t="s">
        <v>19</v>
      </c>
      <c r="B416">
        <v>0.943836486493</v>
      </c>
      <c r="C416">
        <v>0.985353385468</v>
      </c>
    </row>
    <row r="417" spans="1:4">
      <c r="A417" s="1" t="s">
        <v>192</v>
      </c>
      <c r="B417">
        <v>99.8</v>
      </c>
      <c r="C417">
        <v>0</v>
      </c>
    </row>
    <row r="418" spans="1:4">
      <c r="A418" s="1" t="s">
        <v>588</v>
      </c>
      <c r="C418">
        <v>0.968351522485</v>
      </c>
      <c r="D418" s="1"/>
    </row>
    <row r="419" spans="1:4">
      <c r="A419" s="1" t="s">
        <v>589</v>
      </c>
      <c r="C419">
        <v>100</v>
      </c>
      <c r="D419" s="1"/>
    </row>
    <row r="421" spans="1:4">
      <c r="A421" s="1" t="s">
        <v>14</v>
      </c>
      <c r="B421" s="7">
        <v>10</v>
      </c>
      <c r="C421" s="1"/>
      <c r="D421" s="1"/>
    </row>
    <row r="422" spans="1:4">
      <c r="A422" s="1" t="s">
        <v>17</v>
      </c>
      <c r="B422" s="1">
        <v>0.96823267395799995</v>
      </c>
      <c r="C422" s="1">
        <v>0.98394391705700002</v>
      </c>
      <c r="D422" s="1"/>
    </row>
    <row r="423" spans="1:4">
      <c r="A423" s="1" t="s">
        <v>18</v>
      </c>
      <c r="B423">
        <v>0.99407321697700002</v>
      </c>
      <c r="C423">
        <v>0.98407251234299997</v>
      </c>
      <c r="D423" s="1"/>
    </row>
    <row r="424" spans="1:4">
      <c r="A424" s="1" t="s">
        <v>19</v>
      </c>
      <c r="B424">
        <v>0.94371028364300003</v>
      </c>
      <c r="C424">
        <v>0.98381541524899996</v>
      </c>
    </row>
    <row r="425" spans="1:4">
      <c r="A425" s="1" t="s">
        <v>192</v>
      </c>
      <c r="B425">
        <v>100</v>
      </c>
      <c r="C425">
        <v>0</v>
      </c>
    </row>
    <row r="426" spans="1:4">
      <c r="A426" s="3" t="s">
        <v>588</v>
      </c>
      <c r="C426">
        <v>0.964205051812</v>
      </c>
      <c r="D426" s="1"/>
    </row>
    <row r="427" spans="1:4">
      <c r="A427" s="3" t="s">
        <v>589</v>
      </c>
      <c r="C427">
        <v>100</v>
      </c>
      <c r="D427" s="1"/>
    </row>
    <row r="428" spans="1:4">
      <c r="A428" s="3"/>
      <c r="D428" s="1"/>
    </row>
    <row r="429" spans="1:4">
      <c r="A429" s="1" t="s">
        <v>14</v>
      </c>
      <c r="B429" s="7">
        <v>11</v>
      </c>
      <c r="C429" s="1"/>
      <c r="D429" s="1"/>
    </row>
    <row r="430" spans="1:4">
      <c r="A430" s="1" t="s">
        <v>17</v>
      </c>
      <c r="B430" s="1"/>
      <c r="C430" s="1"/>
      <c r="D430" s="1"/>
    </row>
    <row r="431" spans="1:4">
      <c r="A431" s="1" t="s">
        <v>18</v>
      </c>
      <c r="D431" s="1"/>
    </row>
    <row r="432" spans="1:4">
      <c r="A432" s="1" t="s">
        <v>19</v>
      </c>
    </row>
    <row r="433" spans="1:4">
      <c r="A433" s="1" t="s">
        <v>192</v>
      </c>
    </row>
    <row r="434" spans="1:4">
      <c r="A434" s="3" t="s">
        <v>588</v>
      </c>
      <c r="D434" s="1"/>
    </row>
    <row r="435" spans="1:4">
      <c r="A435" s="3" t="s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HPO</vt:lpstr>
      <vt:lpstr>GO-paper</vt:lpstr>
      <vt:lpstr>GO-protein</vt:lpstr>
      <vt:lpstr>GO-term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2017-02-10T13:54:39Z</dcterms:modified>
</cp:coreProperties>
</file>