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140" yWindow="0" windowWidth="17660" windowHeight="16360" tabRatio="657" activeTab="2"/>
  </bookViews>
  <sheets>
    <sheet name="GO-paper" sheetId="1" r:id="rId1"/>
    <sheet name="GO-protein" sheetId="16" r:id="rId2"/>
    <sheet name="GOstruct comparison" sheetId="1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0" i="13" l="1"/>
  <c r="K111" i="13"/>
  <c r="I111" i="13"/>
  <c r="C118" i="13"/>
  <c r="E118" i="13"/>
  <c r="G100" i="13"/>
  <c r="D138" i="16"/>
  <c r="D114" i="16"/>
  <c r="C138" i="16"/>
  <c r="D89" i="16"/>
  <c r="D283" i="16"/>
  <c r="D210" i="16"/>
  <c r="D17" i="16"/>
  <c r="B138" i="16"/>
  <c r="B210" i="16"/>
  <c r="C210" i="16"/>
  <c r="C283" i="16"/>
  <c r="B283" i="16"/>
  <c r="D171" i="1"/>
  <c r="B39" i="16"/>
  <c r="B186" i="16"/>
  <c r="C17" i="16"/>
  <c r="B17" i="16"/>
  <c r="D258" i="16"/>
  <c r="C258" i="16"/>
  <c r="D186" i="16"/>
  <c r="C234" i="16"/>
  <c r="D234" i="16"/>
  <c r="C186" i="16"/>
  <c r="D64" i="16"/>
  <c r="D39" i="16"/>
  <c r="B258" i="16"/>
  <c r="B234" i="16"/>
  <c r="B64" i="16"/>
  <c r="C64" i="16"/>
  <c r="B55" i="1"/>
  <c r="B29" i="1"/>
  <c r="D162" i="16"/>
  <c r="C162" i="16"/>
  <c r="B162" i="16"/>
  <c r="C114" i="16"/>
  <c r="B114" i="16"/>
  <c r="C89" i="16"/>
  <c r="B89" i="16"/>
  <c r="C39" i="16"/>
  <c r="K221" i="1"/>
  <c r="J221" i="1"/>
  <c r="J72" i="1"/>
  <c r="I72" i="1"/>
  <c r="I221" i="1"/>
  <c r="F171" i="1"/>
  <c r="G171" i="1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</calcChain>
</file>

<file path=xl/sharedStrings.xml><?xml version="1.0" encoding="utf-8"?>
<sst xmlns="http://schemas.openxmlformats.org/spreadsheetml/2006/main" count="916" uniqueCount="130">
  <si>
    <t>Test set</t>
  </si>
  <si>
    <t>Max F1</t>
  </si>
  <si>
    <t>U</t>
  </si>
  <si>
    <t>P2</t>
  </si>
  <si>
    <t>Test: Uniprot</t>
  </si>
  <si>
    <t>Folds:</t>
  </si>
  <si>
    <t>MF</t>
  </si>
  <si>
    <t>BP</t>
  </si>
  <si>
    <t>CC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</si>
  <si>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</si>
  <si>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</si>
  <si>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</si>
  <si>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</si>
  <si>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</si>
  <si>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</si>
  <si>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</si>
  <si>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</si>
  <si>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</si>
  <si>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</si>
  <si>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</si>
  <si>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</si>
  <si>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</si>
  <si>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</si>
  <si>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</si>
  <si>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</si>
  <si>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</si>
  <si>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</si>
  <si>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</si>
  <si>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</si>
  <si>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</si>
  <si>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</si>
  <si>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</si>
  <si>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</si>
  <si>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</si>
  <si>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</si>
  <si>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</si>
  <si>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</si>
  <si>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</si>
  <si>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Uniprot</t>
  </si>
  <si>
    <t>Uniprot all</t>
  </si>
  <si>
    <t>Pubmed GO</t>
  </si>
  <si>
    <t>Pubmed Gene</t>
  </si>
  <si>
    <t>human proteins</t>
  </si>
  <si>
    <t>yeast proteins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</si>
  <si>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</si>
  <si>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</si>
  <si>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</si>
  <si>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</si>
  <si>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</si>
  <si>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</si>
  <si>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</si>
  <si>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</si>
  <si>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</si>
  <si>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</si>
  <si>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</si>
  <si>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</si>
  <si>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</si>
  <si>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</si>
  <si>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</si>
  <si>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</si>
  <si>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</si>
  <si>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</si>
  <si>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</si>
  <si>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</si>
  <si>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</si>
  <si>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</si>
  <si>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</si>
  <si>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</si>
  <si>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Fraction train data</t>
  </si>
  <si>
    <t>Fraction test data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</si>
  <si>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</si>
  <si>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</si>
  <si>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</si>
  <si>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</si>
  <si>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</si>
  <si>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</si>
  <si>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</si>
  <si>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</si>
  <si>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</si>
  <si>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</si>
  <si>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</si>
  <si>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</si>
  <si>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</si>
  <si>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</si>
  <si>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</si>
  <si>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P3/Train: Pubmed Gene + Uniprot</t>
  </si>
  <si>
    <t>P2/Train: Pubmed Gene</t>
  </si>
  <si>
    <t xml:space="preserve">Dataset: P3 - Pubmed GO + Uniprot </t>
  </si>
  <si>
    <t>Dataset: P4 - Pubmed Gene + Uniprot</t>
  </si>
  <si>
    <t>Test data fraction</t>
  </si>
  <si>
    <t>June 2014 GOA Annotations</t>
  </si>
  <si>
    <t>November 2016 GOA annotations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</si>
  <si>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</si>
  <si>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</si>
  <si>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</si>
  <si>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</si>
  <si>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</si>
  <si>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</si>
  <si>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</si>
  <si>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</si>
  <si>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</si>
  <si>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</si>
  <si>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</si>
  <si>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</si>
  <si>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</si>
  <si>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</si>
  <si>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</si>
  <si>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</si>
  <si>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Smin</t>
  </si>
  <si>
    <t>Decision thresh</t>
  </si>
  <si>
    <t>ru</t>
  </si>
  <si>
    <t>mi</t>
  </si>
  <si>
    <t>June 2014 GOA Annotations and 2013 or before papers</t>
  </si>
  <si>
    <t>IEA</t>
  </si>
  <si>
    <t>non-IEA</t>
  </si>
  <si>
    <t>Uniprot Gene</t>
  </si>
  <si>
    <t>with IEA annotations</t>
  </si>
  <si>
    <t>P3 dataset</t>
  </si>
  <si>
    <t>P2 dataset</t>
  </si>
  <si>
    <t>P2 dataset + IEA annotations</t>
  </si>
  <si>
    <t>without pos/neg intersection</t>
  </si>
  <si>
    <t>with pos/neg intersection</t>
  </si>
  <si>
    <t>Difference between U and P2:</t>
  </si>
  <si>
    <t>P3 non-IEA</t>
  </si>
  <si>
    <t>P3</t>
  </si>
  <si>
    <t>total prot</t>
  </si>
  <si>
    <t>F-max (non-IEA)</t>
  </si>
  <si>
    <t>Uniprot Gene IEA</t>
  </si>
  <si>
    <t>P3 IEA</t>
  </si>
  <si>
    <t>P2 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</si>
</sst>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8DB4E2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6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6" borderId="1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7" xfId="0" applyFill="1" applyBorder="1"/>
    <xf numFmtId="9" fontId="4" fillId="0" borderId="0" xfId="0" applyNumberFormat="1" applyFont="1" applyFill="1"/>
    <xf numFmtId="0" fontId="0" fillId="0" borderId="8" xfId="0" applyFill="1" applyBorder="1"/>
    <xf numFmtId="0" fontId="0" fillId="0" borderId="0" xfId="0" applyBorder="1"/>
    <xf numFmtId="0" fontId="4" fillId="0" borderId="1" xfId="0" applyFont="1" applyBorder="1"/>
    <xf numFmtId="0" fontId="0" fillId="6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7" borderId="0" xfId="0" applyFill="1" applyBorder="1"/>
    <xf numFmtId="0" fontId="4" fillId="0" borderId="0" xfId="0" applyFont="1" applyBorder="1"/>
    <xf numFmtId="0" fontId="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0" fillId="6" borderId="0" xfId="0" applyFill="1"/>
    <xf numFmtId="0" fontId="0" fillId="4" borderId="4" xfId="0" applyFill="1" applyBorder="1"/>
    <xf numFmtId="0" fontId="0" fillId="0" borderId="4" xfId="0" applyFill="1" applyBorder="1"/>
    <xf numFmtId="0" fontId="1" fillId="4" borderId="4" xfId="0" applyFont="1" applyFill="1" applyBorder="1"/>
    <xf numFmtId="0" fontId="1" fillId="8" borderId="4" xfId="0" applyFont="1" applyFill="1" applyBorder="1"/>
    <xf numFmtId="0" fontId="0" fillId="6" borderId="1" xfId="0" applyFont="1" applyFill="1" applyBorder="1"/>
    <xf numFmtId="0" fontId="4" fillId="0" borderId="0" xfId="0" applyNumberFormat="1" applyFont="1"/>
    <xf numFmtId="0" fontId="0" fillId="0" borderId="0" xfId="0" applyFont="1" applyFill="1"/>
    <xf numFmtId="0" fontId="4" fillId="10" borderId="5" xfId="0" applyFont="1" applyFill="1" applyBorder="1"/>
    <xf numFmtId="0" fontId="4" fillId="10" borderId="6" xfId="0" applyFont="1" applyFill="1" applyBorder="1"/>
    <xf numFmtId="0" fontId="4" fillId="10" borderId="3" xfId="0" applyFont="1" applyFill="1" applyBorder="1"/>
    <xf numFmtId="0" fontId="4" fillId="11" borderId="4" xfId="0" applyFont="1" applyFill="1" applyBorder="1"/>
    <xf numFmtId="0" fontId="5" fillId="11" borderId="2" xfId="0" applyFont="1" applyFill="1" applyBorder="1"/>
    <xf numFmtId="0" fontId="4" fillId="0" borderId="2" xfId="0" applyFont="1" applyBorder="1"/>
    <xf numFmtId="0" fontId="5" fillId="12" borderId="2" xfId="0" applyFont="1" applyFill="1" applyBorder="1"/>
    <xf numFmtId="0" fontId="4" fillId="13" borderId="4" xfId="0" applyFont="1" applyFill="1" applyBorder="1"/>
    <xf numFmtId="0" fontId="5" fillId="0" borderId="2" xfId="0" applyFont="1" applyBorder="1"/>
    <xf numFmtId="0" fontId="4" fillId="13" borderId="1" xfId="0" applyFont="1" applyFill="1" applyBorder="1"/>
    <xf numFmtId="0" fontId="1" fillId="0" borderId="1" xfId="0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5" fillId="0" borderId="0" xfId="0" applyFont="1" applyFill="1" applyBorder="1"/>
    <xf numFmtId="0" fontId="8" fillId="9" borderId="2" xfId="2545" applyBorder="1"/>
    <xf numFmtId="0" fontId="1" fillId="4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/>
    <xf numFmtId="0" fontId="1" fillId="16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5" fillId="0" borderId="1" xfId="0" applyFont="1" applyBorder="1"/>
    <xf numFmtId="0" fontId="1" fillId="17" borderId="1" xfId="0" applyFont="1" applyFill="1" applyBorder="1"/>
    <xf numFmtId="0" fontId="1" fillId="7" borderId="1" xfId="0" applyFont="1" applyFill="1" applyBorder="1"/>
  </cellXfs>
  <cellStyles count="26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Good" xfId="25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35</v>
      </c>
      <c r="B1" s="4" t="s">
        <v>4</v>
      </c>
      <c r="E1" s="4" t="s">
        <v>79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 s="1" customFormat="1">
      <c r="A3" s="1" t="s">
        <v>5</v>
      </c>
      <c r="B3" s="15">
        <v>5</v>
      </c>
      <c r="C3" s="15">
        <v>5</v>
      </c>
      <c r="D3" s="15">
        <v>5</v>
      </c>
    </row>
    <row r="4" spans="1:13">
      <c r="A4" s="1" t="s">
        <v>9</v>
      </c>
      <c r="B4" s="15">
        <v>3</v>
      </c>
      <c r="C4" s="15">
        <v>3</v>
      </c>
      <c r="D4" s="15">
        <v>5</v>
      </c>
      <c r="H4" s="2"/>
      <c r="I4" s="2"/>
      <c r="J4" s="2"/>
      <c r="K4" s="2"/>
      <c r="L4" s="2"/>
      <c r="M4" s="2"/>
    </row>
    <row r="5" spans="1:13">
      <c r="A5" s="1" t="s">
        <v>26</v>
      </c>
      <c r="B5" s="15"/>
      <c r="C5" s="15">
        <v>65918</v>
      </c>
      <c r="D5" s="15">
        <v>177654</v>
      </c>
      <c r="H5" s="2"/>
      <c r="I5" s="2"/>
      <c r="J5" s="2"/>
      <c r="K5" s="2"/>
      <c r="L5" s="2"/>
      <c r="M5" s="2"/>
    </row>
    <row r="6" spans="1:13">
      <c r="A6" s="1" t="s">
        <v>27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64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10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11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12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13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21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22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23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24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14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7" customFormat="1">
      <c r="A18" s="4" t="s">
        <v>81</v>
      </c>
      <c r="B18" s="4"/>
      <c r="C18" s="4"/>
      <c r="D18" s="4"/>
      <c r="E18" s="34"/>
      <c r="F18" s="34"/>
      <c r="G18" s="4"/>
      <c r="H18" s="34"/>
      <c r="I18" s="34"/>
      <c r="J18" s="34"/>
      <c r="K18" s="34"/>
      <c r="L18" s="34"/>
      <c r="M18" s="34"/>
    </row>
    <row r="19" spans="1:13">
      <c r="A19" s="12" t="s">
        <v>76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10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11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12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13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54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55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56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57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14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17" customFormat="1">
      <c r="A31" s="4" t="s">
        <v>74</v>
      </c>
      <c r="B31" s="4"/>
      <c r="C31" s="4"/>
      <c r="D31" s="4"/>
      <c r="E31" s="34"/>
      <c r="F31" s="34"/>
      <c r="G31" s="4"/>
      <c r="H31" s="34"/>
      <c r="I31" s="34"/>
      <c r="J31" s="34"/>
      <c r="K31" s="34"/>
      <c r="L31" s="34"/>
      <c r="M31" s="34"/>
    </row>
    <row r="32" spans="1:13" s="14" customFormat="1">
      <c r="A32" s="12" t="s">
        <v>76</v>
      </c>
      <c r="B32" s="12">
        <v>5</v>
      </c>
      <c r="C32" s="12">
        <v>5</v>
      </c>
      <c r="D32" s="12"/>
      <c r="E32" s="16"/>
      <c r="F32" s="16"/>
      <c r="G32" s="12"/>
      <c r="H32" s="16"/>
      <c r="I32" s="16"/>
      <c r="J32" s="16"/>
      <c r="K32" s="16"/>
      <c r="L32" s="16"/>
      <c r="M32" s="16"/>
    </row>
    <row r="33" spans="1:13">
      <c r="A33" s="1" t="s">
        <v>10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11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12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13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54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55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56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57</v>
      </c>
      <c r="B40" s="1">
        <v>3.8</v>
      </c>
    </row>
    <row r="41" spans="1:13">
      <c r="A41" s="1"/>
    </row>
    <row r="42" spans="1:13">
      <c r="A42" s="1" t="s">
        <v>14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17" customFormat="1">
      <c r="A44" s="4" t="s">
        <v>75</v>
      </c>
      <c r="B44" s="4"/>
      <c r="C44" s="4"/>
      <c r="D44" s="4"/>
      <c r="E44" s="34"/>
      <c r="F44" s="34"/>
      <c r="G44" s="4"/>
      <c r="H44" s="34"/>
      <c r="I44" s="34"/>
      <c r="J44" s="34"/>
      <c r="K44" s="34"/>
      <c r="L44" s="34"/>
      <c r="M44" s="34"/>
    </row>
    <row r="45" spans="1:13" s="14" customFormat="1">
      <c r="A45" s="12" t="s">
        <v>76</v>
      </c>
      <c r="B45" s="12">
        <v>5</v>
      </c>
      <c r="C45" s="12"/>
      <c r="D45" s="12"/>
      <c r="E45" s="16"/>
      <c r="F45" s="16"/>
      <c r="G45" s="12"/>
      <c r="H45" s="16"/>
      <c r="I45" s="16"/>
      <c r="J45" s="16"/>
      <c r="K45" s="16"/>
      <c r="L45" s="16"/>
      <c r="M45" s="16"/>
    </row>
    <row r="46" spans="1:13" s="14" customFormat="1">
      <c r="A46" s="12" t="s">
        <v>10</v>
      </c>
      <c r="B46" s="12">
        <v>0.41872952067699998</v>
      </c>
      <c r="C46" s="12"/>
      <c r="D46" s="12"/>
      <c r="E46" s="16"/>
      <c r="F46" s="16"/>
      <c r="G46" s="12"/>
      <c r="H46" s="16"/>
      <c r="I46" s="16"/>
      <c r="J46" s="16"/>
      <c r="K46" s="16"/>
      <c r="L46" s="16"/>
      <c r="M46" s="16"/>
    </row>
    <row r="47" spans="1:13">
      <c r="A47" s="1" t="s">
        <v>11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12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13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54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55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56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57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14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46</v>
      </c>
      <c r="B57" s="4" t="s">
        <v>47</v>
      </c>
      <c r="F57" s="4" t="s">
        <v>66</v>
      </c>
      <c r="I57" s="4" t="s">
        <v>79</v>
      </c>
    </row>
    <row r="58" spans="1:13" s="5" customFormat="1">
      <c r="B58" s="5" t="s">
        <v>8</v>
      </c>
      <c r="C58" s="5" t="s">
        <v>6</v>
      </c>
      <c r="D58" s="5" t="s">
        <v>7</v>
      </c>
      <c r="F58" s="5" t="s">
        <v>8</v>
      </c>
      <c r="G58" s="5" t="s">
        <v>6</v>
      </c>
      <c r="H58" s="5" t="s">
        <v>7</v>
      </c>
      <c r="I58" s="5" t="s">
        <v>8</v>
      </c>
      <c r="J58" s="5" t="s">
        <v>6</v>
      </c>
      <c r="K58" s="5" t="s">
        <v>7</v>
      </c>
    </row>
    <row r="59" spans="1:13">
      <c r="A59" s="1" t="s">
        <v>5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44</v>
      </c>
      <c r="J59" s="1" t="s">
        <v>44</v>
      </c>
      <c r="K59" s="1"/>
      <c r="L59" s="2"/>
      <c r="M59" s="2"/>
    </row>
    <row r="60" spans="1:13">
      <c r="A60" s="1" t="s">
        <v>9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25</v>
      </c>
      <c r="B61" s="24">
        <v>1</v>
      </c>
      <c r="C61" s="10">
        <v>1</v>
      </c>
      <c r="D61" s="24">
        <v>1</v>
      </c>
      <c r="E61" s="2"/>
      <c r="F61" s="11">
        <v>1</v>
      </c>
      <c r="G61" s="24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26</v>
      </c>
      <c r="B62" s="29"/>
      <c r="C62" s="45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27</v>
      </c>
      <c r="B63" s="29"/>
      <c r="C63" s="45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67</v>
      </c>
      <c r="B64" s="29"/>
      <c r="C64" s="45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10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11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12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13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21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22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23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24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14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63</v>
      </c>
      <c r="C76" s="4" t="s">
        <v>47</v>
      </c>
      <c r="F76" s="4" t="s">
        <v>66</v>
      </c>
    </row>
    <row r="77" spans="1:13" s="5" customFormat="1">
      <c r="B77" s="5" t="s">
        <v>8</v>
      </c>
      <c r="C77" s="5" t="s">
        <v>6</v>
      </c>
      <c r="D77" s="5" t="s">
        <v>7</v>
      </c>
      <c r="F77" s="5" t="s">
        <v>8</v>
      </c>
      <c r="G77" s="5" t="s">
        <v>6</v>
      </c>
      <c r="H77" s="5" t="s">
        <v>7</v>
      </c>
    </row>
    <row r="78" spans="1:13">
      <c r="A78" s="1" t="s">
        <v>5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9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26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27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64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10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11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12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13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21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22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23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24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14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58</v>
      </c>
      <c r="B95" s="4" t="s">
        <v>59</v>
      </c>
      <c r="F95" s="4" t="s">
        <v>66</v>
      </c>
    </row>
    <row r="96" spans="1:13" s="5" customFormat="1">
      <c r="B96" s="5" t="s">
        <v>8</v>
      </c>
      <c r="C96" s="5" t="s">
        <v>6</v>
      </c>
      <c r="D96" s="5" t="s">
        <v>7</v>
      </c>
      <c r="F96" s="5" t="s">
        <v>8</v>
      </c>
      <c r="G96" s="5" t="s">
        <v>6</v>
      </c>
      <c r="H96" s="5" t="s">
        <v>7</v>
      </c>
    </row>
    <row r="97" spans="1:13">
      <c r="A97" s="1" t="s">
        <v>5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9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68</v>
      </c>
      <c r="B99" s="24">
        <v>1</v>
      </c>
      <c r="C99" s="24">
        <v>1</v>
      </c>
      <c r="D99" s="46">
        <v>1</v>
      </c>
      <c r="E99" s="2"/>
      <c r="F99" s="11">
        <v>1</v>
      </c>
      <c r="G99" s="46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69</v>
      </c>
      <c r="B100" s="24">
        <v>1</v>
      </c>
      <c r="C100" s="24">
        <v>1</v>
      </c>
      <c r="D100" s="46">
        <v>1</v>
      </c>
      <c r="E100" s="2"/>
      <c r="F100" s="11">
        <v>1</v>
      </c>
      <c r="G100" s="46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26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27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64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10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11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12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13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21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22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23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24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14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60</v>
      </c>
      <c r="C115" s="4" t="s">
        <v>59</v>
      </c>
      <c r="F115" s="4" t="s">
        <v>66</v>
      </c>
    </row>
    <row r="116" spans="1:13" s="5" customFormat="1">
      <c r="B116" s="5" t="s">
        <v>8</v>
      </c>
      <c r="C116" s="5" t="s">
        <v>6</v>
      </c>
      <c r="D116" s="5" t="s">
        <v>7</v>
      </c>
      <c r="F116" s="5" t="s">
        <v>8</v>
      </c>
      <c r="G116" s="5" t="s">
        <v>6</v>
      </c>
      <c r="H116" s="5" t="s">
        <v>7</v>
      </c>
    </row>
    <row r="117" spans="1:13">
      <c r="A117" s="1" t="s">
        <v>5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9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26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27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64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10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11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12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13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21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22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23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24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14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34</v>
      </c>
      <c r="C135" s="4" t="s">
        <v>4</v>
      </c>
      <c r="F135" s="4" t="s">
        <v>79</v>
      </c>
    </row>
    <row r="136" spans="1:13" s="5" customFormat="1">
      <c r="B136" s="5" t="s">
        <v>8</v>
      </c>
      <c r="C136" s="5" t="s">
        <v>6</v>
      </c>
      <c r="D136" s="5" t="s">
        <v>7</v>
      </c>
      <c r="F136" s="5" t="s">
        <v>8</v>
      </c>
      <c r="G136" s="5" t="s">
        <v>6</v>
      </c>
    </row>
    <row r="137" spans="1:13">
      <c r="A137" s="1" t="s">
        <v>9</v>
      </c>
      <c r="B137" s="15">
        <v>3</v>
      </c>
      <c r="C137" s="15">
        <v>3</v>
      </c>
      <c r="D137" s="15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18</v>
      </c>
      <c r="B138" s="22">
        <v>0.2</v>
      </c>
      <c r="C138" s="22">
        <v>0.2</v>
      </c>
      <c r="D138" s="22">
        <v>0.2</v>
      </c>
      <c r="E138" s="3"/>
      <c r="F138" s="46">
        <v>1</v>
      </c>
      <c r="G138" s="54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19</v>
      </c>
      <c r="B139" s="23">
        <v>0.1</v>
      </c>
      <c r="C139" s="23">
        <v>0.1</v>
      </c>
      <c r="D139" s="23">
        <v>0.1</v>
      </c>
      <c r="E139" s="3"/>
      <c r="F139" s="46">
        <v>1</v>
      </c>
      <c r="G139" s="54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26</v>
      </c>
      <c r="B140" s="23"/>
      <c r="C140" s="23"/>
      <c r="D140" s="23"/>
      <c r="E140" s="3"/>
      <c r="F140" s="53">
        <v>15065</v>
      </c>
      <c r="G140" s="55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27</v>
      </c>
      <c r="B141" s="23"/>
      <c r="C141" s="23"/>
      <c r="D141" s="23"/>
      <c r="E141" s="3"/>
      <c r="F141" s="53">
        <v>79340</v>
      </c>
      <c r="G141" s="55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15"/>
      <c r="C142" s="15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1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15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16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17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70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71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72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73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14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33</v>
      </c>
      <c r="C155" s="4" t="s">
        <v>4</v>
      </c>
      <c r="F155" s="4" t="s">
        <v>79</v>
      </c>
    </row>
    <row r="156" spans="1:13" s="5" customFormat="1">
      <c r="B156" s="5" t="s">
        <v>8</v>
      </c>
      <c r="C156" s="5" t="s">
        <v>6</v>
      </c>
      <c r="D156" s="5" t="s">
        <v>7</v>
      </c>
      <c r="F156" s="5" t="s">
        <v>8</v>
      </c>
      <c r="G156" s="5" t="s">
        <v>6</v>
      </c>
    </row>
    <row r="157" spans="1:13">
      <c r="A157" s="1" t="s">
        <v>9</v>
      </c>
      <c r="B157" s="15">
        <v>3</v>
      </c>
      <c r="C157" s="15">
        <v>3</v>
      </c>
      <c r="D157" s="15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18</v>
      </c>
      <c r="B158" s="22">
        <v>0.2</v>
      </c>
      <c r="C158" s="22">
        <v>0.2</v>
      </c>
      <c r="D158" s="22">
        <v>0.5</v>
      </c>
      <c r="E158" s="2"/>
      <c r="F158" s="11">
        <v>0.5</v>
      </c>
      <c r="G158" s="46">
        <v>1</v>
      </c>
      <c r="H158" s="2"/>
      <c r="I158" s="2"/>
      <c r="J158" s="2"/>
      <c r="K158" s="2"/>
      <c r="L158" s="2"/>
      <c r="M158" s="2"/>
    </row>
    <row r="159" spans="1:13">
      <c r="A159" s="1" t="s">
        <v>19</v>
      </c>
      <c r="B159" s="23">
        <v>0.1</v>
      </c>
      <c r="C159" s="23">
        <v>0.1</v>
      </c>
      <c r="D159" s="23">
        <v>0.2</v>
      </c>
      <c r="E159" s="2"/>
      <c r="F159" s="11">
        <v>1</v>
      </c>
      <c r="G159" s="46">
        <v>0.33</v>
      </c>
      <c r="H159" s="2"/>
      <c r="I159" s="2"/>
      <c r="J159" s="2"/>
      <c r="K159" s="2"/>
      <c r="L159" s="2"/>
      <c r="M159" s="2"/>
    </row>
    <row r="160" spans="1:13">
      <c r="A160" s="1" t="s">
        <v>26</v>
      </c>
      <c r="B160" s="23"/>
      <c r="C160" s="23"/>
      <c r="D160" s="23">
        <v>526529</v>
      </c>
      <c r="E160" s="2"/>
      <c r="F160" s="2">
        <v>241148</v>
      </c>
      <c r="G160" s="53">
        <v>352665</v>
      </c>
      <c r="H160" s="2"/>
      <c r="I160" s="2"/>
      <c r="J160" s="2"/>
      <c r="K160" s="2"/>
      <c r="L160" s="2"/>
      <c r="M160" s="2"/>
    </row>
    <row r="161" spans="1:13">
      <c r="A161" s="1" t="s">
        <v>27</v>
      </c>
      <c r="B161" s="23"/>
      <c r="C161" s="23"/>
      <c r="D161" s="23">
        <v>39478</v>
      </c>
      <c r="E161" s="2"/>
      <c r="F161" s="2">
        <v>79340</v>
      </c>
      <c r="G161" s="53">
        <v>22201</v>
      </c>
      <c r="H161" s="2"/>
      <c r="I161" s="2"/>
      <c r="J161" s="2"/>
      <c r="K161" s="2"/>
      <c r="L161" s="2"/>
      <c r="M161" s="2"/>
    </row>
    <row r="162" spans="1:13">
      <c r="A162" s="1" t="s">
        <v>64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1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55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15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16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31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30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29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17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14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9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18</v>
      </c>
      <c r="B174" s="24">
        <v>0.2</v>
      </c>
      <c r="C174" s="24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19</v>
      </c>
      <c r="B175" s="24">
        <v>1</v>
      </c>
      <c r="C175" s="24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1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15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16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17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31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30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29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28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14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9</v>
      </c>
      <c r="B187" s="15">
        <v>3</v>
      </c>
      <c r="C187" s="15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18</v>
      </c>
      <c r="B188" s="25">
        <v>0.5</v>
      </c>
      <c r="C188" s="25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19</v>
      </c>
      <c r="B189" s="25">
        <v>1</v>
      </c>
      <c r="C189" s="25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26</v>
      </c>
      <c r="B190" s="28">
        <v>152574</v>
      </c>
      <c r="C190" s="28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27</v>
      </c>
      <c r="B191" s="28">
        <v>15560</v>
      </c>
      <c r="C191" s="28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1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15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16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17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31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30</v>
      </c>
      <c r="B198" s="1">
        <v>0.632411026928</v>
      </c>
      <c r="C198">
        <v>0.489216710251</v>
      </c>
    </row>
    <row r="199" spans="1:13">
      <c r="A199" s="1" t="s">
        <v>29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28</v>
      </c>
      <c r="B200" s="1">
        <v>17</v>
      </c>
      <c r="C200">
        <v>1</v>
      </c>
    </row>
    <row r="201" spans="1:13">
      <c r="A201" s="1" t="s">
        <v>14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36</v>
      </c>
      <c r="C204" s="4" t="s">
        <v>32</v>
      </c>
      <c r="D204" s="33"/>
      <c r="E204" s="33"/>
      <c r="F204" s="33" t="s">
        <v>66</v>
      </c>
      <c r="G204" s="33"/>
      <c r="H204" s="33"/>
      <c r="I204" s="33" t="s">
        <v>79</v>
      </c>
      <c r="J204" s="33"/>
      <c r="K204" s="33"/>
      <c r="L204" s="33"/>
      <c r="M204" s="33"/>
    </row>
    <row r="205" spans="1:13" s="5" customFormat="1">
      <c r="B205" s="5" t="s">
        <v>8</v>
      </c>
      <c r="C205" s="5" t="s">
        <v>6</v>
      </c>
      <c r="D205" s="35" t="s">
        <v>7</v>
      </c>
      <c r="E205" s="35"/>
      <c r="F205" s="5" t="s">
        <v>8</v>
      </c>
      <c r="G205" s="5" t="s">
        <v>6</v>
      </c>
      <c r="H205" s="35" t="s">
        <v>7</v>
      </c>
      <c r="I205" s="35" t="s">
        <v>8</v>
      </c>
      <c r="J205" s="35" t="s">
        <v>6</v>
      </c>
      <c r="K205" s="35" t="s">
        <v>7</v>
      </c>
      <c r="L205" s="35"/>
      <c r="M205" s="35"/>
    </row>
    <row r="206" spans="1:13">
      <c r="A206" s="1" t="s">
        <v>9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18</v>
      </c>
      <c r="B207" s="24">
        <v>1</v>
      </c>
      <c r="C207" s="10">
        <v>1</v>
      </c>
      <c r="D207" s="46">
        <v>0.2</v>
      </c>
      <c r="E207" s="2"/>
      <c r="F207" s="11">
        <v>1</v>
      </c>
      <c r="G207" s="46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19</v>
      </c>
      <c r="B208" s="24">
        <v>1</v>
      </c>
      <c r="C208" s="10">
        <v>1</v>
      </c>
      <c r="D208" s="46">
        <v>1</v>
      </c>
      <c r="E208" s="2"/>
      <c r="F208" s="11">
        <v>1</v>
      </c>
      <c r="G208" s="46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26</v>
      </c>
      <c r="B209" s="29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27</v>
      </c>
      <c r="B210" s="29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64</v>
      </c>
      <c r="B211" s="29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1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15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16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17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49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51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52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14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14"/>
    </row>
    <row r="223" spans="1:13" s="12" customFormat="1">
      <c r="A223" s="14"/>
      <c r="B223" s="14"/>
      <c r="C223" s="14"/>
    </row>
    <row r="224" spans="1:13" s="4" customFormat="1">
      <c r="A224" s="4" t="s">
        <v>37</v>
      </c>
      <c r="C224" s="4" t="s">
        <v>32</v>
      </c>
      <c r="F224" s="33" t="s">
        <v>66</v>
      </c>
    </row>
    <row r="225" spans="1:13" s="37" customFormat="1">
      <c r="A225" s="5"/>
      <c r="B225" s="5" t="s">
        <v>8</v>
      </c>
      <c r="C225" s="5" t="s">
        <v>6</v>
      </c>
      <c r="D225" s="35" t="s">
        <v>7</v>
      </c>
      <c r="E225" s="36"/>
      <c r="F225" s="5" t="s">
        <v>8</v>
      </c>
      <c r="G225" s="5" t="s">
        <v>6</v>
      </c>
      <c r="H225" s="35" t="s">
        <v>7</v>
      </c>
      <c r="I225" s="36"/>
      <c r="J225" s="36"/>
      <c r="K225" s="36"/>
      <c r="L225" s="36"/>
      <c r="M225" s="36"/>
    </row>
    <row r="226" spans="1:13">
      <c r="A226" s="1" t="s">
        <v>9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18</v>
      </c>
      <c r="B227" s="24">
        <v>0.2</v>
      </c>
      <c r="C227" s="10">
        <v>0.5</v>
      </c>
      <c r="D227" s="46">
        <v>0.2</v>
      </c>
      <c r="E227" s="2"/>
      <c r="F227" s="11">
        <v>1</v>
      </c>
      <c r="G227" s="46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19</v>
      </c>
      <c r="B228" s="24">
        <v>1</v>
      </c>
      <c r="C228" s="10">
        <v>1</v>
      </c>
      <c r="D228" s="46">
        <v>1</v>
      </c>
      <c r="E228" s="2"/>
      <c r="F228" s="11">
        <v>1</v>
      </c>
      <c r="G228" s="46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26</v>
      </c>
      <c r="B229" s="29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27</v>
      </c>
      <c r="B230" s="29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64</v>
      </c>
      <c r="B231" s="29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1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15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16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17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49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51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52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14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9</v>
      </c>
      <c r="B243" s="12">
        <v>3</v>
      </c>
      <c r="C243" s="12">
        <v>3</v>
      </c>
    </row>
    <row r="244" spans="1:8" s="12" customFormat="1">
      <c r="A244" s="1" t="s">
        <v>18</v>
      </c>
      <c r="B244" s="44">
        <v>1</v>
      </c>
      <c r="C244" s="44">
        <v>1</v>
      </c>
    </row>
    <row r="245" spans="1:8" s="12" customFormat="1">
      <c r="A245" s="1" t="s">
        <v>19</v>
      </c>
      <c r="B245" s="44">
        <v>1</v>
      </c>
      <c r="C245" s="44">
        <v>1</v>
      </c>
    </row>
    <row r="246" spans="1:8" s="12" customFormat="1">
      <c r="A246" s="1" t="s">
        <v>26</v>
      </c>
      <c r="B246" s="12">
        <v>305148</v>
      </c>
      <c r="C246" s="12">
        <v>221845</v>
      </c>
    </row>
    <row r="247" spans="1:8" s="12" customFormat="1">
      <c r="A247" s="1" t="s">
        <v>27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1</v>
      </c>
      <c r="B249" s="12">
        <v>0.56615836214600002</v>
      </c>
      <c r="C249" s="12">
        <v>0.36469801495562099</v>
      </c>
    </row>
    <row r="250" spans="1:8" s="12" customFormat="1">
      <c r="A250" s="1" t="s">
        <v>15</v>
      </c>
      <c r="B250" s="12">
        <v>0.57224914217900003</v>
      </c>
      <c r="C250" s="12">
        <v>0.48342461575064599</v>
      </c>
    </row>
    <row r="251" spans="1:8" s="12" customFormat="1">
      <c r="A251" s="1" t="s">
        <v>16</v>
      </c>
      <c r="B251" s="12">
        <v>0.56019587206800003</v>
      </c>
      <c r="C251" s="12">
        <v>0.29279023756912498</v>
      </c>
    </row>
    <row r="252" spans="1:8" s="12" customFormat="1">
      <c r="A252" s="1" t="s">
        <v>17</v>
      </c>
      <c r="B252" s="12">
        <v>9</v>
      </c>
      <c r="C252" s="12">
        <v>3</v>
      </c>
    </row>
    <row r="253" spans="1:8" s="12" customFormat="1">
      <c r="A253" s="1" t="s">
        <v>49</v>
      </c>
      <c r="B253" s="12">
        <v>0.56618173750900003</v>
      </c>
      <c r="C253" s="12">
        <v>0.38849284401799999</v>
      </c>
    </row>
    <row r="254" spans="1:8" s="12" customFormat="1">
      <c r="A254" s="1" t="s">
        <v>50</v>
      </c>
      <c r="B254" s="12">
        <v>0.57224914217900003</v>
      </c>
      <c r="C254" s="12">
        <v>0.45432970324100003</v>
      </c>
    </row>
    <row r="255" spans="1:8" s="12" customFormat="1">
      <c r="A255" s="1" t="s">
        <v>51</v>
      </c>
      <c r="B255" s="12">
        <v>0.56024164512200003</v>
      </c>
      <c r="C255" s="12">
        <v>0.33932176973799999</v>
      </c>
    </row>
    <row r="256" spans="1:8" s="12" customFormat="1">
      <c r="A256" s="1" t="s">
        <v>52</v>
      </c>
      <c r="B256" s="12">
        <v>9</v>
      </c>
      <c r="C256" s="12">
        <v>7</v>
      </c>
    </row>
    <row r="257" spans="1:13" s="12" customFormat="1">
      <c r="A257" s="12" t="s">
        <v>20</v>
      </c>
      <c r="B257" s="12">
        <v>1</v>
      </c>
      <c r="C257" s="12">
        <v>1</v>
      </c>
    </row>
    <row r="258" spans="1:13" s="12" customFormat="1">
      <c r="A258" s="12" t="s">
        <v>14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17" customFormat="1">
      <c r="A260" s="4" t="s">
        <v>87</v>
      </c>
      <c r="B260" s="4"/>
      <c r="C260" s="4"/>
      <c r="D260" s="33"/>
      <c r="E260" s="34"/>
      <c r="F260" s="33"/>
      <c r="G260" s="4"/>
      <c r="H260" s="4"/>
      <c r="I260" s="34"/>
      <c r="J260" s="34"/>
      <c r="K260" s="34"/>
      <c r="L260" s="34"/>
      <c r="M260" s="34"/>
    </row>
    <row r="261" spans="1:13" s="37" customFormat="1">
      <c r="A261" s="5"/>
      <c r="B261" s="5" t="s">
        <v>8</v>
      </c>
      <c r="C261" s="5" t="s">
        <v>6</v>
      </c>
      <c r="D261" s="35" t="s">
        <v>7</v>
      </c>
      <c r="E261" s="36"/>
      <c r="F261" s="5"/>
      <c r="G261" s="5"/>
      <c r="H261" s="35"/>
      <c r="I261" s="36"/>
      <c r="J261" s="36"/>
      <c r="K261" s="36"/>
      <c r="L261" s="36"/>
      <c r="M261" s="36"/>
    </row>
    <row r="262" spans="1:13">
      <c r="A262" s="1" t="s">
        <v>5</v>
      </c>
      <c r="B262" s="15">
        <v>10</v>
      </c>
      <c r="C262" s="15">
        <v>10</v>
      </c>
      <c r="D262" s="15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9</v>
      </c>
      <c r="B263" s="15">
        <v>3</v>
      </c>
      <c r="C263" s="15">
        <v>3</v>
      </c>
      <c r="D263" s="15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18</v>
      </c>
      <c r="B264" s="25">
        <v>1</v>
      </c>
      <c r="C264" s="25">
        <v>0.2</v>
      </c>
      <c r="D264" s="25">
        <v>0.2</v>
      </c>
      <c r="E264" s="2"/>
      <c r="F264" s="2"/>
      <c r="G264" s="46"/>
      <c r="H264" s="2"/>
      <c r="I264" s="2"/>
      <c r="J264" s="2"/>
      <c r="K264" s="2"/>
      <c r="L264" s="2"/>
      <c r="M264" s="2"/>
    </row>
    <row r="265" spans="1:13">
      <c r="A265" s="1" t="s">
        <v>19</v>
      </c>
      <c r="B265" s="25">
        <v>1</v>
      </c>
      <c r="C265" s="25">
        <v>1</v>
      </c>
      <c r="D265" s="25">
        <v>0.2</v>
      </c>
      <c r="E265" s="2"/>
      <c r="F265" s="2"/>
      <c r="G265" s="46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10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11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12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13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54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55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56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57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14</v>
      </c>
      <c r="B275" s="1">
        <f>61101.6695879/(60*60)</f>
        <v>16.972685996638891</v>
      </c>
      <c r="C275" s="14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14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17" customFormat="1">
      <c r="A278" s="4" t="s">
        <v>88</v>
      </c>
      <c r="B278" s="4"/>
      <c r="C278" s="4"/>
      <c r="D278" s="4"/>
      <c r="E278" s="34"/>
      <c r="F278" s="34"/>
      <c r="G278" s="4"/>
      <c r="H278" s="34"/>
      <c r="I278" s="34"/>
      <c r="J278" s="34"/>
      <c r="K278" s="34"/>
      <c r="L278" s="34"/>
      <c r="M278" s="34"/>
    </row>
    <row r="279" spans="1:13" s="37" customFormat="1">
      <c r="A279" s="5"/>
      <c r="B279" s="5" t="s">
        <v>8</v>
      </c>
      <c r="C279" s="5" t="s">
        <v>6</v>
      </c>
      <c r="D279" s="5" t="s">
        <v>7</v>
      </c>
      <c r="E279" s="36"/>
      <c r="F279" s="36"/>
      <c r="G279" s="5"/>
      <c r="H279" s="36"/>
      <c r="I279" s="36"/>
      <c r="J279" s="36"/>
      <c r="K279" s="36"/>
      <c r="L279" s="36"/>
      <c r="M279" s="36"/>
    </row>
    <row r="280" spans="1:13">
      <c r="A280" s="1" t="s">
        <v>5</v>
      </c>
      <c r="B280" s="15">
        <v>10</v>
      </c>
      <c r="C280" s="15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9</v>
      </c>
      <c r="B281" s="15">
        <v>3</v>
      </c>
      <c r="C281" s="15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18</v>
      </c>
      <c r="B282" s="25">
        <v>1</v>
      </c>
      <c r="C282" s="25">
        <v>1</v>
      </c>
      <c r="D282" s="24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19</v>
      </c>
      <c r="B283" s="25">
        <v>1</v>
      </c>
      <c r="C283" s="25">
        <v>1</v>
      </c>
      <c r="D283" s="24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26</v>
      </c>
      <c r="B284" s="28">
        <v>651535</v>
      </c>
      <c r="C284" s="15">
        <v>102365</v>
      </c>
      <c r="D284" s="24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27</v>
      </c>
      <c r="B285" s="28">
        <v>4160</v>
      </c>
      <c r="C285" s="15">
        <v>40358</v>
      </c>
      <c r="D285" s="24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64</v>
      </c>
      <c r="B286" s="28">
        <v>2622</v>
      </c>
      <c r="C286" s="15">
        <v>3457</v>
      </c>
      <c r="D286" s="24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10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11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12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13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54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55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56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57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14</v>
      </c>
      <c r="B296" s="12">
        <f>144814.023426/(60*60)</f>
        <v>40.226117618333333</v>
      </c>
      <c r="C296" s="14">
        <f>644056.879452/(60*60)</f>
        <v>178.90468873666669</v>
      </c>
    </row>
    <row r="297" spans="1:13" s="12" customFormat="1">
      <c r="C297" s="38"/>
    </row>
    <row r="298" spans="1:13" s="17" customFormat="1">
      <c r="A298" s="4" t="s">
        <v>48</v>
      </c>
      <c r="B298" s="4"/>
      <c r="C298" s="4"/>
      <c r="D298" s="4"/>
      <c r="E298" s="34"/>
      <c r="F298" s="33" t="s">
        <v>66</v>
      </c>
      <c r="G298" s="4"/>
      <c r="H298" s="4"/>
      <c r="I298" s="34"/>
      <c r="J298" s="34"/>
      <c r="K298" s="34"/>
      <c r="L298" s="34"/>
      <c r="M298" s="34"/>
    </row>
    <row r="299" spans="1:13" s="37" customFormat="1">
      <c r="A299" s="5"/>
      <c r="B299" s="5" t="s">
        <v>8</v>
      </c>
      <c r="C299" s="5" t="s">
        <v>6</v>
      </c>
      <c r="D299" s="5" t="s">
        <v>7</v>
      </c>
      <c r="E299" s="36"/>
      <c r="F299" s="5" t="s">
        <v>8</v>
      </c>
      <c r="G299" s="5" t="s">
        <v>6</v>
      </c>
      <c r="H299" s="35" t="s">
        <v>7</v>
      </c>
      <c r="I299" s="36"/>
      <c r="J299" s="36"/>
      <c r="K299" s="36"/>
      <c r="L299" s="36"/>
      <c r="M299" s="36"/>
    </row>
    <row r="300" spans="1:13" s="14" customFormat="1">
      <c r="A300" s="1" t="s">
        <v>9</v>
      </c>
      <c r="B300" s="12">
        <v>3</v>
      </c>
      <c r="C300" s="12">
        <v>10</v>
      </c>
      <c r="D300" s="12">
        <v>10</v>
      </c>
      <c r="E300" s="16"/>
      <c r="F300" s="16">
        <v>3</v>
      </c>
      <c r="G300" s="12"/>
      <c r="H300" s="16"/>
      <c r="I300" s="16"/>
      <c r="J300" s="16"/>
      <c r="K300" s="16"/>
      <c r="L300" s="16"/>
      <c r="M300" s="16"/>
    </row>
    <row r="301" spans="1:13" s="14" customFormat="1">
      <c r="A301" s="1" t="s">
        <v>18</v>
      </c>
      <c r="B301" s="44">
        <v>1</v>
      </c>
      <c r="C301" s="44">
        <v>1</v>
      </c>
      <c r="D301" s="44">
        <v>0.2</v>
      </c>
      <c r="E301" s="16"/>
      <c r="F301" s="48">
        <v>1</v>
      </c>
      <c r="G301" s="12"/>
      <c r="H301" s="16"/>
      <c r="I301" s="16"/>
      <c r="J301" s="16"/>
      <c r="K301" s="16"/>
      <c r="L301" s="16"/>
      <c r="M301" s="16"/>
    </row>
    <row r="302" spans="1:13" s="14" customFormat="1">
      <c r="A302" s="1" t="s">
        <v>19</v>
      </c>
      <c r="B302" s="44">
        <v>1</v>
      </c>
      <c r="C302" s="44">
        <v>1</v>
      </c>
      <c r="D302" s="44">
        <v>1</v>
      </c>
      <c r="E302" s="16"/>
      <c r="F302" s="48">
        <v>1</v>
      </c>
      <c r="G302" s="12"/>
      <c r="H302" s="16"/>
      <c r="I302" s="16"/>
      <c r="J302" s="16"/>
      <c r="K302" s="16"/>
      <c r="L302" s="16"/>
      <c r="M302" s="16"/>
    </row>
    <row r="303" spans="1:13" s="14" customFormat="1">
      <c r="A303" s="1" t="s">
        <v>26</v>
      </c>
      <c r="B303" s="12">
        <v>13584</v>
      </c>
      <c r="C303" s="12">
        <v>31223</v>
      </c>
      <c r="D303" s="12">
        <v>19700</v>
      </c>
      <c r="E303" s="16"/>
      <c r="F303" s="16">
        <v>15965</v>
      </c>
      <c r="G303" s="12"/>
      <c r="H303" s="16"/>
      <c r="I303" s="16"/>
      <c r="J303" s="16"/>
      <c r="K303" s="16"/>
      <c r="L303" s="16"/>
      <c r="M303" s="16"/>
    </row>
    <row r="304" spans="1:13" s="14" customFormat="1">
      <c r="A304" s="1" t="s">
        <v>27</v>
      </c>
      <c r="B304" s="12">
        <v>5728</v>
      </c>
      <c r="C304" s="12">
        <v>5769</v>
      </c>
      <c r="D304" s="12">
        <v>10811</v>
      </c>
      <c r="E304" s="16"/>
      <c r="F304" s="16">
        <v>5728</v>
      </c>
      <c r="G304" s="12"/>
      <c r="H304" s="16"/>
      <c r="I304" s="16"/>
      <c r="J304" s="16"/>
      <c r="K304" s="16"/>
      <c r="L304" s="16"/>
      <c r="M304" s="16"/>
    </row>
    <row r="305" spans="1:13" s="14" customFormat="1">
      <c r="A305" s="12"/>
      <c r="B305" s="12"/>
      <c r="C305" s="12"/>
      <c r="D305" s="12"/>
      <c r="E305" s="16"/>
      <c r="F305" s="16"/>
      <c r="G305" s="12"/>
      <c r="H305" s="16"/>
      <c r="I305" s="16"/>
      <c r="J305" s="16"/>
      <c r="K305" s="16"/>
      <c r="L305" s="16"/>
      <c r="M305" s="16"/>
    </row>
    <row r="306" spans="1:13">
      <c r="A306" s="1" t="s">
        <v>1</v>
      </c>
      <c r="B306" s="1">
        <v>0.64221370962400004</v>
      </c>
      <c r="C306">
        <v>0.34279795373900002</v>
      </c>
      <c r="D306" s="15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15</v>
      </c>
      <c r="B307" s="1">
        <v>0.65446452418599999</v>
      </c>
      <c r="C307">
        <v>0.65725368524600003</v>
      </c>
      <c r="D307" s="15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16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17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31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30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29</v>
      </c>
      <c r="B312" s="1">
        <v>0.63553507271499998</v>
      </c>
      <c r="C312" s="45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28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14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17" customFormat="1">
      <c r="A316" s="4" t="s">
        <v>53</v>
      </c>
      <c r="B316" s="4"/>
      <c r="C316" s="4"/>
      <c r="D316" s="4"/>
      <c r="E316" s="34"/>
      <c r="F316" s="33" t="s">
        <v>66</v>
      </c>
      <c r="G316" s="4"/>
      <c r="H316" s="4"/>
      <c r="I316" s="34"/>
      <c r="J316" s="34"/>
      <c r="K316" s="34"/>
      <c r="L316" s="34"/>
      <c r="M316" s="34"/>
    </row>
    <row r="317" spans="1:13" s="37" customFormat="1">
      <c r="A317" s="5"/>
      <c r="B317" s="5" t="s">
        <v>8</v>
      </c>
      <c r="C317" s="5" t="s">
        <v>6</v>
      </c>
      <c r="D317" s="5" t="s">
        <v>7</v>
      </c>
      <c r="E317" s="36"/>
      <c r="F317" s="5" t="s">
        <v>8</v>
      </c>
      <c r="G317" s="5" t="s">
        <v>6</v>
      </c>
      <c r="H317" s="35" t="s">
        <v>7</v>
      </c>
      <c r="I317" s="36"/>
      <c r="J317" s="36"/>
      <c r="K317" s="36"/>
      <c r="L317" s="36"/>
      <c r="M317" s="36"/>
    </row>
    <row r="318" spans="1:13">
      <c r="A318" s="1" t="s">
        <v>9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18</v>
      </c>
      <c r="B319" s="24">
        <v>1</v>
      </c>
      <c r="C319" s="10">
        <v>1</v>
      </c>
      <c r="D319" s="24">
        <v>0.5</v>
      </c>
      <c r="E319" s="3"/>
      <c r="F319" s="46">
        <v>1</v>
      </c>
      <c r="G319" s="24"/>
      <c r="H319" s="46">
        <v>0.5</v>
      </c>
      <c r="I319" s="3"/>
      <c r="J319" s="3"/>
      <c r="K319" s="3"/>
      <c r="L319" s="3"/>
      <c r="M319" s="3"/>
    </row>
    <row r="320" spans="1:13">
      <c r="A320" s="1" t="s">
        <v>19</v>
      </c>
      <c r="B320" s="24">
        <v>1</v>
      </c>
      <c r="C320" s="10">
        <v>1</v>
      </c>
      <c r="D320" s="24">
        <v>1</v>
      </c>
      <c r="E320" s="2"/>
      <c r="F320" s="11">
        <v>1</v>
      </c>
      <c r="G320" s="24"/>
      <c r="H320" s="11">
        <v>1</v>
      </c>
      <c r="I320" s="2"/>
      <c r="J320" s="2"/>
      <c r="K320" s="2"/>
      <c r="L320" s="2"/>
      <c r="M320" s="2"/>
    </row>
    <row r="321" spans="1:13">
      <c r="A321" s="1" t="s">
        <v>26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27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64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26"/>
      <c r="C324" s="27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1</v>
      </c>
      <c r="B325" s="26">
        <v>0.64362824113799999</v>
      </c>
      <c r="C325" s="27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15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16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17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31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30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29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28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14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14" customFormat="1">
      <c r="A335" s="1"/>
      <c r="B335" s="1"/>
      <c r="C335"/>
      <c r="D335" s="12"/>
      <c r="E335" s="16"/>
      <c r="F335" s="16"/>
      <c r="G335" s="12"/>
      <c r="H335" s="16"/>
      <c r="I335" s="16"/>
      <c r="J335" s="16"/>
      <c r="K335" s="16"/>
      <c r="L335" s="16"/>
      <c r="M335" s="16"/>
    </row>
    <row r="336" spans="1:13" s="14" customFormat="1">
      <c r="A336" s="1"/>
      <c r="B336" s="1"/>
      <c r="C336" s="1"/>
      <c r="D336" s="12"/>
      <c r="E336" s="16"/>
      <c r="F336" s="16"/>
      <c r="G336" s="12"/>
      <c r="H336" s="16"/>
      <c r="I336" s="16"/>
      <c r="J336" s="16"/>
      <c r="K336" s="16"/>
      <c r="L336" s="16"/>
      <c r="M336" s="16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4"/>
      <c r="B363" s="14"/>
      <c r="C363" s="14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14" customFormat="1">
      <c r="A369" s="1"/>
      <c r="B369" s="1"/>
      <c r="C369"/>
    </row>
    <row r="370" spans="1:7" s="14" customFormat="1">
      <c r="A370" s="1"/>
      <c r="B370" s="1"/>
      <c r="C370"/>
    </row>
    <row r="371" spans="1:7" s="14" customFormat="1">
      <c r="A371" s="1"/>
      <c r="B371" s="1"/>
      <c r="C371"/>
    </row>
    <row r="372" spans="1:7" s="14" customFormat="1">
      <c r="A372" s="1"/>
      <c r="B372" s="1"/>
      <c r="C372"/>
    </row>
    <row r="373" spans="1:7" s="14" customFormat="1">
      <c r="A373" s="1"/>
      <c r="B373" s="1"/>
      <c r="C373"/>
    </row>
    <row r="374" spans="1:7" s="14" customFormat="1">
      <c r="A374"/>
      <c r="B374"/>
      <c r="C374"/>
    </row>
    <row r="375" spans="1:7" s="14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309"/>
  <sheetViews>
    <sheetView topLeftCell="A95" zoomScale="150" zoomScaleNormal="150" zoomScalePageLayoutView="150" workbookViewId="0">
      <selection activeCell="C126" sqref="C126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58" customFormat="1">
      <c r="A1" s="58" t="s">
        <v>35</v>
      </c>
      <c r="B1" s="58" t="s">
        <v>4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>
      <c r="A3" s="1" t="s">
        <v>9</v>
      </c>
      <c r="B3" s="15">
        <v>5</v>
      </c>
      <c r="C3" s="15">
        <v>5</v>
      </c>
      <c r="D3" s="15">
        <v>10</v>
      </c>
      <c r="H3" s="2"/>
      <c r="I3" s="2"/>
      <c r="J3" s="2"/>
      <c r="K3" s="2"/>
      <c r="L3" s="2"/>
      <c r="M3" s="2"/>
    </row>
    <row r="4" spans="1:13">
      <c r="A4" s="1" t="s">
        <v>26</v>
      </c>
      <c r="B4" s="15">
        <v>38900</v>
      </c>
      <c r="C4" s="15">
        <v>41198</v>
      </c>
      <c r="D4" s="15">
        <v>98696</v>
      </c>
      <c r="H4" s="2"/>
      <c r="I4" s="2"/>
      <c r="J4" s="2"/>
      <c r="K4" s="2"/>
      <c r="L4" s="2"/>
      <c r="M4" s="2"/>
    </row>
    <row r="5" spans="1:13">
      <c r="A5" s="1" t="s">
        <v>27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89</v>
      </c>
      <c r="B6" s="24">
        <v>1</v>
      </c>
      <c r="C6" s="24">
        <v>0.5</v>
      </c>
      <c r="D6" s="24">
        <v>1</v>
      </c>
      <c r="H6" s="2"/>
      <c r="I6" s="2"/>
      <c r="J6" s="2"/>
      <c r="K6" s="2"/>
      <c r="L6" s="2"/>
      <c r="M6" s="2"/>
    </row>
    <row r="7" spans="1:13">
      <c r="A7" s="1" t="s">
        <v>64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10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11</v>
      </c>
      <c r="B10" s="15">
        <v>0.63581607013300001</v>
      </c>
      <c r="C10" s="15">
        <v>0.66389885050999997</v>
      </c>
      <c r="D10" s="15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12</v>
      </c>
      <c r="B11" s="15">
        <v>0.59846536029999997</v>
      </c>
      <c r="C11" s="15">
        <v>0.28081729102699998</v>
      </c>
      <c r="D11" s="15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13</v>
      </c>
      <c r="B12" s="15">
        <v>1</v>
      </c>
      <c r="C12" s="15">
        <v>1</v>
      </c>
      <c r="D12" s="15">
        <v>1</v>
      </c>
      <c r="H12" s="2"/>
      <c r="I12" s="2"/>
      <c r="J12" s="2"/>
      <c r="K12" s="2"/>
      <c r="L12" s="2"/>
      <c r="M12" s="2"/>
    </row>
    <row r="13" spans="1:13">
      <c r="A13" s="1" t="s">
        <v>21</v>
      </c>
      <c r="B13" s="15">
        <v>0.61833265500099999</v>
      </c>
      <c r="C13" s="15">
        <v>0.40353602600299998</v>
      </c>
      <c r="D13" s="15">
        <v>0.391169746047</v>
      </c>
      <c r="H13" s="2"/>
      <c r="I13" s="2"/>
      <c r="J13" s="2"/>
      <c r="K13" s="2"/>
      <c r="L13" s="2"/>
      <c r="M13" s="2"/>
    </row>
    <row r="14" spans="1:13">
      <c r="A14" s="1" t="s">
        <v>22</v>
      </c>
      <c r="B14" s="15">
        <v>0.63581607013300001</v>
      </c>
      <c r="C14" s="15">
        <v>0.66369949186800004</v>
      </c>
      <c r="D14" s="15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23</v>
      </c>
      <c r="B15" s="15">
        <v>0.60178501224100001</v>
      </c>
      <c r="C15" s="15">
        <v>0.28989868374599997</v>
      </c>
      <c r="D15" s="15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24</v>
      </c>
      <c r="B16" s="15">
        <v>1</v>
      </c>
      <c r="C16" s="15">
        <v>1</v>
      </c>
      <c r="D16" s="15">
        <v>1</v>
      </c>
      <c r="H16" s="2"/>
      <c r="I16" s="2"/>
      <c r="J16" s="2"/>
      <c r="K16" s="2"/>
      <c r="L16" s="2"/>
      <c r="M16" s="2"/>
    </row>
    <row r="17" spans="1:13">
      <c r="A17" s="1" t="s">
        <v>14</v>
      </c>
      <c r="B17" s="15">
        <f>112170.96066/(60*60)</f>
        <v>31.158600183333334</v>
      </c>
      <c r="C17" s="15">
        <f>111810.038903/(60*60)</f>
        <v>31.05834413972222</v>
      </c>
      <c r="D17" s="15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5"/>
      <c r="C18" s="15"/>
      <c r="D18" s="15"/>
      <c r="H18" s="2"/>
      <c r="I18" s="2"/>
      <c r="J18" s="2"/>
      <c r="K18" s="2"/>
      <c r="L18" s="2"/>
      <c r="M18" s="2"/>
    </row>
    <row r="19" spans="1:13">
      <c r="A19" s="1" t="s">
        <v>110</v>
      </c>
      <c r="B19" s="15">
        <v>43.487454297500001</v>
      </c>
      <c r="C19" s="15">
        <v>91.832629849300005</v>
      </c>
      <c r="D19" s="15">
        <v>226.939815952</v>
      </c>
      <c r="H19" s="2"/>
      <c r="I19" s="2"/>
      <c r="J19" s="2"/>
      <c r="K19" s="2"/>
      <c r="L19" s="2"/>
      <c r="M19" s="2"/>
    </row>
    <row r="20" spans="1:13">
      <c r="A20" s="1" t="s">
        <v>111</v>
      </c>
      <c r="B20" s="1">
        <v>7.5263968862299997</v>
      </c>
      <c r="C20" s="1">
        <v>9.2922449948899999</v>
      </c>
      <c r="D20" s="1">
        <v>35.656588624699999</v>
      </c>
      <c r="H20" s="2"/>
      <c r="I20" s="2"/>
      <c r="J20" s="2"/>
      <c r="K20" s="2"/>
      <c r="L20" s="2"/>
      <c r="M20" s="2"/>
    </row>
    <row r="21" spans="1:13">
      <c r="A21" s="1" t="s">
        <v>108</v>
      </c>
      <c r="B21" s="1">
        <v>44.0605507191</v>
      </c>
      <c r="C21" s="1">
        <v>92.301558611399997</v>
      </c>
      <c r="D21" s="1">
        <v>229.72390467</v>
      </c>
      <c r="H21" s="2"/>
      <c r="I21" s="2"/>
      <c r="J21" s="2"/>
      <c r="K21" s="2"/>
      <c r="L21" s="2"/>
      <c r="M21" s="2"/>
    </row>
    <row r="22" spans="1:13">
      <c r="A22" s="1" t="s">
        <v>109</v>
      </c>
      <c r="B22" s="1">
        <v>49</v>
      </c>
      <c r="C22" s="1">
        <v>27</v>
      </c>
      <c r="D22" s="1">
        <v>41</v>
      </c>
      <c r="H22" s="2"/>
      <c r="I22" s="2"/>
      <c r="J22" s="2"/>
      <c r="K22" s="2"/>
      <c r="L22" s="2"/>
      <c r="M22" s="2"/>
    </row>
    <row r="23" spans="1:13">
      <c r="A23" s="1"/>
      <c r="B23" s="1"/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s="58" customFormat="1">
      <c r="A24" s="58" t="s">
        <v>46</v>
      </c>
      <c r="B24" s="58" t="s">
        <v>47</v>
      </c>
    </row>
    <row r="25" spans="1:13" s="5" customFormat="1">
      <c r="B25" s="5" t="s">
        <v>8</v>
      </c>
      <c r="C25" s="5" t="s">
        <v>6</v>
      </c>
      <c r="D25" s="5" t="s">
        <v>7</v>
      </c>
    </row>
    <row r="26" spans="1:13">
      <c r="A26" s="1" t="s">
        <v>9</v>
      </c>
      <c r="B26" s="2">
        <v>5</v>
      </c>
      <c r="C26" s="2">
        <v>5</v>
      </c>
      <c r="D26" s="1">
        <v>5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26</v>
      </c>
      <c r="B27" s="2">
        <v>77800</v>
      </c>
      <c r="C27" s="2">
        <v>82397</v>
      </c>
      <c r="D27" s="29">
        <v>197393</v>
      </c>
      <c r="E27" s="2"/>
      <c r="F27" s="11"/>
      <c r="G27" s="24"/>
      <c r="H27" s="11"/>
      <c r="I27" s="2"/>
      <c r="J27" s="2"/>
      <c r="K27" s="1"/>
      <c r="L27" s="2"/>
      <c r="M27" s="2"/>
    </row>
    <row r="28" spans="1:13">
      <c r="A28" s="1" t="s">
        <v>27</v>
      </c>
      <c r="B28" s="2">
        <v>10705</v>
      </c>
      <c r="C28" s="2">
        <v>9722</v>
      </c>
      <c r="D28" s="29">
        <v>10676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67</v>
      </c>
      <c r="B29" s="2">
        <v>471</v>
      </c>
      <c r="C29" s="2">
        <v>697</v>
      </c>
      <c r="D29" s="29">
        <v>1971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/>
      <c r="B30" s="1"/>
      <c r="D30" s="1"/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10</v>
      </c>
      <c r="B31" s="2">
        <v>0.57488679426699996</v>
      </c>
      <c r="C31" s="2">
        <v>0.37237080218800001</v>
      </c>
      <c r="D31" s="1">
        <v>0.36720120973699999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11</v>
      </c>
      <c r="B32" s="2">
        <v>0.67105559782000002</v>
      </c>
      <c r="C32" s="2">
        <v>0.52622236533900002</v>
      </c>
      <c r="D32" s="1">
        <v>0.49130992402099999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12</v>
      </c>
      <c r="B33" s="2">
        <v>0.50293574560599996</v>
      </c>
      <c r="C33" s="2">
        <v>0.288130210705</v>
      </c>
      <c r="D33" s="1">
        <v>0.29314939006899998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13</v>
      </c>
      <c r="B34" s="2">
        <v>1</v>
      </c>
      <c r="C34" s="2">
        <v>1</v>
      </c>
      <c r="D34" s="1">
        <v>1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21</v>
      </c>
      <c r="B35" s="2">
        <v>0.58138831146600001</v>
      </c>
      <c r="C35" s="2">
        <v>0.40527722494099999</v>
      </c>
      <c r="D35" s="1">
        <v>0.38467280000699999</v>
      </c>
      <c r="E35" s="2"/>
      <c r="F35" s="2"/>
      <c r="G35" s="1"/>
      <c r="H35" s="2"/>
      <c r="I35" s="2"/>
      <c r="J35" s="2"/>
      <c r="K35" s="1"/>
      <c r="L35" s="2"/>
      <c r="M35" s="2"/>
    </row>
    <row r="36" spans="1:13">
      <c r="A36" s="1" t="s">
        <v>22</v>
      </c>
      <c r="B36" s="2">
        <v>0.67080040082000003</v>
      </c>
      <c r="C36" s="2">
        <v>0.52597556839899995</v>
      </c>
      <c r="D36" s="1">
        <v>0.48893110152000002</v>
      </c>
      <c r="E36" s="2"/>
      <c r="F36" s="2"/>
      <c r="G36" s="1"/>
      <c r="H36" s="2"/>
      <c r="I36" s="2"/>
      <c r="J36" s="2"/>
      <c r="K36" s="1"/>
      <c r="L36" s="2"/>
      <c r="M36" s="2"/>
    </row>
    <row r="37" spans="1:13">
      <c r="A37" s="1" t="s">
        <v>23</v>
      </c>
      <c r="B37" s="2">
        <v>0.51311830687799997</v>
      </c>
      <c r="C37" s="2">
        <v>0.32963432549100002</v>
      </c>
      <c r="D37" s="1">
        <v>0.31706314184000001</v>
      </c>
      <c r="E37" s="2"/>
      <c r="F37" s="2"/>
      <c r="G37" s="1"/>
      <c r="H37" s="2"/>
      <c r="I37" s="2"/>
      <c r="J37" s="2"/>
      <c r="K37" s="1"/>
      <c r="L37" s="2"/>
      <c r="M37" s="2"/>
    </row>
    <row r="38" spans="1:13">
      <c r="A38" s="1" t="s">
        <v>24</v>
      </c>
      <c r="B38" s="2">
        <v>1</v>
      </c>
      <c r="C38" s="2">
        <v>1</v>
      </c>
      <c r="D38" s="1">
        <v>1</v>
      </c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14</v>
      </c>
      <c r="B39" s="2">
        <f>15589.93981/(60*60)</f>
        <v>4.3305388361111108</v>
      </c>
      <c r="C39" s="2">
        <f>22973.323159/(60*60)</f>
        <v>6.3814786552777774</v>
      </c>
      <c r="D39" s="3">
        <f>64472.896405/(60*60)</f>
        <v>17.909137890277776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/>
      <c r="B40" s="2"/>
      <c r="C40" s="2"/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 s="1" customFormat="1">
      <c r="A41" s="1" t="s">
        <v>110</v>
      </c>
      <c r="B41" s="3">
        <v>58.944914985600001</v>
      </c>
      <c r="C41" s="3">
        <v>110.849245428</v>
      </c>
      <c r="D41" s="3">
        <v>299.40016089900001</v>
      </c>
      <c r="E41" s="3"/>
      <c r="F41" s="3"/>
      <c r="G41" s="3"/>
      <c r="H41" s="3"/>
      <c r="I41" s="3"/>
      <c r="J41" s="3"/>
      <c r="K41" s="3"/>
      <c r="L41" s="3"/>
      <c r="M41" s="3"/>
    </row>
    <row r="42" spans="1:13" s="1" customFormat="1">
      <c r="A42" s="1" t="s">
        <v>111</v>
      </c>
      <c r="B42" s="3">
        <v>9.5551101289000009</v>
      </c>
      <c r="C42" s="3">
        <v>15.6551093498</v>
      </c>
      <c r="D42" s="3">
        <v>39.565419307600003</v>
      </c>
      <c r="E42" s="3"/>
      <c r="F42" s="3"/>
      <c r="G42" s="3"/>
      <c r="H42" s="3"/>
      <c r="I42" s="3"/>
      <c r="J42" s="3"/>
      <c r="K42" s="3"/>
      <c r="L42" s="3"/>
      <c r="M42" s="3"/>
    </row>
    <row r="43" spans="1:13" s="1" customFormat="1">
      <c r="A43" s="1" t="s">
        <v>108</v>
      </c>
      <c r="B43" s="1">
        <v>59.714346117399998</v>
      </c>
      <c r="C43" s="1">
        <v>111.94926377900001</v>
      </c>
      <c r="D43" s="1">
        <v>302.003110499</v>
      </c>
      <c r="E43" s="3"/>
      <c r="F43" s="3"/>
      <c r="G43" s="3"/>
      <c r="H43" s="3"/>
      <c r="I43" s="3"/>
      <c r="J43" s="3"/>
      <c r="K43" s="3"/>
      <c r="L43" s="3"/>
      <c r="M43" s="3"/>
    </row>
    <row r="44" spans="1:13" s="1" customFormat="1">
      <c r="A44" s="1" t="s">
        <v>109</v>
      </c>
      <c r="B44" s="1">
        <v>19</v>
      </c>
      <c r="C44" s="1">
        <v>13</v>
      </c>
      <c r="D44" s="1">
        <v>20</v>
      </c>
      <c r="H44" s="3"/>
      <c r="I44" s="3"/>
      <c r="J44" s="3"/>
      <c r="K44" s="3"/>
      <c r="L44" s="3"/>
      <c r="M44" s="3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 s="58" customFormat="1">
      <c r="A46" s="58" t="s">
        <v>58</v>
      </c>
      <c r="B46" s="58" t="s">
        <v>59</v>
      </c>
    </row>
    <row r="47" spans="1:13" s="5" customFormat="1">
      <c r="B47" s="5" t="s">
        <v>8</v>
      </c>
      <c r="C47" s="5" t="s">
        <v>6</v>
      </c>
      <c r="D47" s="5" t="s">
        <v>7</v>
      </c>
    </row>
    <row r="48" spans="1:13">
      <c r="A48" s="1" t="s">
        <v>9</v>
      </c>
      <c r="B48" s="1">
        <v>5</v>
      </c>
      <c r="C48">
        <v>5</v>
      </c>
      <c r="D48" s="3">
        <v>5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 s="1" customFormat="1">
      <c r="A49" s="1" t="s">
        <v>68</v>
      </c>
      <c r="B49" s="24">
        <v>1</v>
      </c>
      <c r="C49" s="24">
        <v>1</v>
      </c>
      <c r="D49" s="46">
        <v>1</v>
      </c>
      <c r="E49" s="3"/>
      <c r="F49" s="46"/>
      <c r="G49" s="46"/>
      <c r="H49" s="46"/>
      <c r="I49" s="3"/>
      <c r="J49" s="3"/>
      <c r="K49" s="3"/>
      <c r="L49" s="3"/>
      <c r="M49" s="3"/>
    </row>
    <row r="50" spans="1:13" s="1" customFormat="1">
      <c r="A50" s="1" t="s">
        <v>69</v>
      </c>
      <c r="B50" s="24">
        <v>1</v>
      </c>
      <c r="C50" s="24">
        <v>1</v>
      </c>
      <c r="D50" s="46">
        <v>1</v>
      </c>
      <c r="E50" s="3"/>
      <c r="F50" s="46"/>
      <c r="G50" s="46"/>
      <c r="H50" s="46"/>
      <c r="I50" s="3"/>
      <c r="J50" s="3"/>
      <c r="K50" s="3"/>
      <c r="L50" s="3"/>
      <c r="M50" s="3"/>
    </row>
    <row r="51" spans="1:13" s="1" customFormat="1">
      <c r="A51" s="1" t="s">
        <v>26</v>
      </c>
      <c r="B51" s="1">
        <v>77800</v>
      </c>
      <c r="C51" s="1">
        <v>82397</v>
      </c>
      <c r="D51" s="3">
        <v>197393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 s="1" customFormat="1">
      <c r="A52" s="1" t="s">
        <v>27</v>
      </c>
      <c r="B52" s="1">
        <v>4306</v>
      </c>
      <c r="C52" s="1">
        <v>4037</v>
      </c>
      <c r="D52" s="3">
        <v>4882</v>
      </c>
      <c r="E52" s="3"/>
      <c r="F52" s="3"/>
      <c r="G52" s="3"/>
      <c r="H52" s="3"/>
      <c r="I52" s="3"/>
      <c r="J52" s="3"/>
      <c r="K52" s="3"/>
      <c r="L52" s="3"/>
      <c r="M52" s="3"/>
    </row>
    <row r="53" spans="1:13" s="1" customFormat="1">
      <c r="A53" s="1" t="s">
        <v>64</v>
      </c>
      <c r="B53" s="1">
        <v>471</v>
      </c>
      <c r="C53" s="1">
        <v>697</v>
      </c>
      <c r="D53" s="3">
        <v>1971</v>
      </c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1" customFormat="1">
      <c r="A55" s="1" t="s">
        <v>10</v>
      </c>
      <c r="B55" s="1">
        <v>0.66345929052700003</v>
      </c>
      <c r="C55" s="1">
        <v>0.47007581202799997</v>
      </c>
      <c r="D55" s="3">
        <v>0.442025281682</v>
      </c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1" t="s">
        <v>11</v>
      </c>
      <c r="B56" s="15">
        <v>0.798027579215</v>
      </c>
      <c r="C56" s="15">
        <v>0.55580484233000005</v>
      </c>
      <c r="D56" s="2">
        <v>0.558872174798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 t="s">
        <v>12</v>
      </c>
      <c r="B57" s="15">
        <v>0.56772588186200001</v>
      </c>
      <c r="C57" s="15">
        <v>0.40725895191700001</v>
      </c>
      <c r="D57" s="2">
        <v>0.36558925479499998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13</v>
      </c>
      <c r="B58" s="15">
        <v>5</v>
      </c>
      <c r="C58" s="15">
        <v>1</v>
      </c>
      <c r="D58" s="2">
        <v>1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21</v>
      </c>
      <c r="B59" s="15">
        <v>0.680238748911</v>
      </c>
      <c r="C59" s="15">
        <v>0.52090870074100004</v>
      </c>
      <c r="D59" s="2">
        <v>0.46757849873200003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22</v>
      </c>
      <c r="B60" s="15">
        <v>0.80731308914199995</v>
      </c>
      <c r="C60" s="15">
        <v>0.55457644911799997</v>
      </c>
      <c r="D60" s="2">
        <v>0.55487106593299995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23</v>
      </c>
      <c r="B61" s="15">
        <v>0.587727989989</v>
      </c>
      <c r="C61" s="15">
        <v>0.49109485278699999</v>
      </c>
      <c r="D61" s="2">
        <v>0.40401817638400001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24</v>
      </c>
      <c r="B62" s="15">
        <v>6</v>
      </c>
      <c r="C62" s="15">
        <v>1</v>
      </c>
      <c r="D62" s="2">
        <v>1</v>
      </c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14</v>
      </c>
      <c r="B64" s="1">
        <f>7497.48316097/(60*60)</f>
        <v>2.0826342113805558</v>
      </c>
      <c r="C64">
        <f>10035.3399911/(60*60)</f>
        <v>2.7875944419722223</v>
      </c>
      <c r="D64" s="3">
        <f>38812.9515581/(60*60)</f>
        <v>10.781375432805556</v>
      </c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110</v>
      </c>
      <c r="B66" s="1">
        <v>63.159579931700002</v>
      </c>
      <c r="C66">
        <v>91.370953769500005</v>
      </c>
      <c r="D66" s="3">
        <v>218.46063029800001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111</v>
      </c>
      <c r="B67" s="1">
        <v>8.9241426077099995</v>
      </c>
      <c r="C67">
        <v>4.4981611092399998</v>
      </c>
      <c r="D67" s="3">
        <v>0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108</v>
      </c>
      <c r="B68" s="1">
        <v>63.786933289099998</v>
      </c>
      <c r="C68" s="3">
        <v>91.481608239600007</v>
      </c>
      <c r="D68" s="3">
        <v>218.46063029800001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109</v>
      </c>
      <c r="B69" s="1">
        <v>90</v>
      </c>
      <c r="C69" s="1">
        <v>94</v>
      </c>
      <c r="D69" s="1">
        <v>100</v>
      </c>
      <c r="H69" s="2"/>
      <c r="I69" s="2"/>
      <c r="J69" s="2"/>
      <c r="K69" s="2"/>
      <c r="L69" s="2"/>
      <c r="M69" s="2"/>
    </row>
    <row r="70" spans="1:13">
      <c r="A70" s="1"/>
      <c r="B70" s="1"/>
      <c r="C70" s="3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s="58" customFormat="1">
      <c r="A72" s="58" t="s">
        <v>34</v>
      </c>
      <c r="C72" s="58" t="s">
        <v>4</v>
      </c>
    </row>
    <row r="73" spans="1:13" s="5" customFormat="1">
      <c r="B73" s="5" t="s">
        <v>8</v>
      </c>
      <c r="C73" s="5" t="s">
        <v>6</v>
      </c>
      <c r="D73" s="5" t="s">
        <v>7</v>
      </c>
    </row>
    <row r="74" spans="1:13">
      <c r="A74" s="1" t="s">
        <v>9</v>
      </c>
      <c r="B74" s="2">
        <v>5</v>
      </c>
      <c r="C74" s="3">
        <v>5</v>
      </c>
      <c r="D74" s="15">
        <v>10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18</v>
      </c>
      <c r="B75" s="46">
        <v>1</v>
      </c>
      <c r="C75" s="54">
        <v>1</v>
      </c>
      <c r="D75" s="25">
        <v>1</v>
      </c>
      <c r="E75" s="3"/>
      <c r="F75" s="46"/>
      <c r="G75" s="54"/>
      <c r="H75" s="3"/>
      <c r="I75" s="3"/>
      <c r="J75" s="3"/>
      <c r="K75" s="3"/>
      <c r="L75" s="3"/>
      <c r="M75" s="3"/>
    </row>
    <row r="76" spans="1:13" s="1" customFormat="1">
      <c r="A76" s="1" t="s">
        <v>19</v>
      </c>
      <c r="B76" s="46">
        <v>1</v>
      </c>
      <c r="C76" s="54">
        <v>0.5</v>
      </c>
      <c r="D76" s="25">
        <v>0.5</v>
      </c>
      <c r="E76" s="3"/>
      <c r="F76" s="46"/>
      <c r="G76" s="54"/>
      <c r="H76" s="3"/>
      <c r="I76" s="3"/>
      <c r="J76" s="3"/>
      <c r="K76" s="3"/>
      <c r="L76" s="3"/>
      <c r="M76" s="3"/>
    </row>
    <row r="77" spans="1:13" s="1" customFormat="1">
      <c r="A77" s="1" t="s">
        <v>26</v>
      </c>
      <c r="B77" s="53">
        <v>15065</v>
      </c>
      <c r="C77" s="55">
        <v>34841</v>
      </c>
      <c r="D77" s="28">
        <v>49381</v>
      </c>
      <c r="E77" s="3"/>
      <c r="F77" s="53"/>
      <c r="G77" s="55"/>
      <c r="H77" s="3"/>
      <c r="I77" s="3"/>
      <c r="J77" s="3"/>
      <c r="K77" s="3"/>
      <c r="L77" s="3"/>
      <c r="M77" s="3"/>
    </row>
    <row r="78" spans="1:13" s="1" customFormat="1">
      <c r="A78" s="1" t="s">
        <v>27</v>
      </c>
      <c r="B78" s="53">
        <v>79340</v>
      </c>
      <c r="C78" s="55">
        <v>33302</v>
      </c>
      <c r="D78" s="28">
        <v>48213</v>
      </c>
      <c r="E78" s="3"/>
      <c r="F78" s="53"/>
      <c r="G78" s="55"/>
      <c r="H78" s="3"/>
      <c r="I78" s="3"/>
      <c r="J78" s="3"/>
      <c r="K78" s="3"/>
      <c r="L78" s="3"/>
      <c r="M78" s="3"/>
    </row>
    <row r="79" spans="1:13" s="1" customFormat="1">
      <c r="A79" s="1" t="s">
        <v>64</v>
      </c>
      <c r="B79" s="53">
        <v>2672</v>
      </c>
      <c r="C79" s="55">
        <v>5100</v>
      </c>
      <c r="D79" s="28">
        <v>5930</v>
      </c>
      <c r="E79" s="3"/>
      <c r="F79" s="53"/>
      <c r="G79" s="55"/>
      <c r="H79" s="3"/>
      <c r="I79" s="3"/>
      <c r="J79" s="3"/>
      <c r="K79" s="3"/>
      <c r="L79" s="3"/>
      <c r="M79" s="3"/>
    </row>
    <row r="80" spans="1:13">
      <c r="A80" s="1"/>
      <c r="B80" s="15"/>
      <c r="C80" s="15"/>
      <c r="D80" s="2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1</v>
      </c>
      <c r="B81" s="2">
        <v>0.56897459465300004</v>
      </c>
      <c r="C81" s="3">
        <v>0.40808295367615</v>
      </c>
      <c r="D81" s="3">
        <v>0.330716896634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15</v>
      </c>
      <c r="B82" s="2">
        <v>0.53891601506599995</v>
      </c>
      <c r="C82" s="3">
        <v>0.53316151158404401</v>
      </c>
      <c r="D82" s="3">
        <v>0.59207825100900002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16</v>
      </c>
      <c r="B83" s="2">
        <v>0.60258433864799998</v>
      </c>
      <c r="C83" s="3">
        <v>0.33053916727006899</v>
      </c>
      <c r="D83" s="3">
        <v>0.22943660043700001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17</v>
      </c>
      <c r="B84" s="2">
        <v>1</v>
      </c>
      <c r="C84" s="3">
        <v>1</v>
      </c>
      <c r="D84" s="3">
        <v>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70</v>
      </c>
      <c r="B85" s="2">
        <v>0.570275193455</v>
      </c>
      <c r="C85" s="3">
        <v>0.41999117710504502</v>
      </c>
      <c r="D85" s="3">
        <v>0.342869941801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71</v>
      </c>
      <c r="B86" s="2">
        <v>0.53891601506599995</v>
      </c>
      <c r="C86" s="3">
        <v>0.531048706484475</v>
      </c>
      <c r="D86" s="3">
        <v>0.59207825100900002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72</v>
      </c>
      <c r="B87" s="2">
        <v>0.60550939823899996</v>
      </c>
      <c r="C87" s="3">
        <v>0.34735026523523499</v>
      </c>
      <c r="D87" s="3">
        <v>0.24130402774099999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73</v>
      </c>
      <c r="B88" s="2">
        <v>1</v>
      </c>
      <c r="C88" s="3">
        <v>1</v>
      </c>
      <c r="D88" s="3">
        <v>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 s="1" customFormat="1">
      <c r="A89" s="1" t="s">
        <v>14</v>
      </c>
      <c r="B89" s="3">
        <f>169329.90017/(60*60)</f>
        <v>47.03608338055556</v>
      </c>
      <c r="C89" s="6">
        <f>156533.92584/(60*60)</f>
        <v>43.48164606666667</v>
      </c>
      <c r="D89" s="3">
        <f>791578.355837/(60*60)</f>
        <v>219.88287662138887</v>
      </c>
      <c r="E89" s="3"/>
      <c r="F89" s="3"/>
      <c r="G89" s="6"/>
      <c r="H89" s="3"/>
      <c r="I89" s="3"/>
      <c r="J89" s="3"/>
      <c r="K89" s="3"/>
      <c r="L89" s="3"/>
      <c r="M89" s="3"/>
    </row>
    <row r="90" spans="1:13" s="1" customFormat="1">
      <c r="B90" s="3"/>
      <c r="C90" s="6"/>
      <c r="D90" s="3"/>
      <c r="E90" s="3"/>
      <c r="F90" s="3"/>
      <c r="G90" s="6"/>
      <c r="H90" s="3"/>
      <c r="I90" s="3"/>
      <c r="J90" s="3"/>
      <c r="K90" s="3"/>
      <c r="L90" s="3"/>
      <c r="M90" s="3"/>
    </row>
    <row r="91" spans="1:13" s="1" customFormat="1">
      <c r="A91" s="1" t="s">
        <v>110</v>
      </c>
      <c r="B91" s="3">
        <v>42.715310783900001</v>
      </c>
      <c r="C91" s="6">
        <v>91.913286033199995</v>
      </c>
      <c r="D91" s="3">
        <v>223.81058740200001</v>
      </c>
      <c r="E91" s="3"/>
      <c r="F91" s="3"/>
      <c r="G91" s="6"/>
      <c r="H91" s="3"/>
      <c r="I91" s="3"/>
      <c r="J91" s="3"/>
      <c r="K91" s="3"/>
      <c r="L91" s="3"/>
      <c r="M91" s="3"/>
    </row>
    <row r="92" spans="1:13" s="1" customFormat="1">
      <c r="A92" s="1" t="s">
        <v>111</v>
      </c>
      <c r="B92" s="1">
        <v>9.9813972092699998</v>
      </c>
      <c r="C92" s="1">
        <v>6.4171566347700004</v>
      </c>
      <c r="D92" s="3">
        <v>30.4983991844</v>
      </c>
      <c r="E92" s="3"/>
      <c r="F92" s="3"/>
      <c r="G92" s="6"/>
      <c r="H92" s="3"/>
      <c r="I92" s="3"/>
      <c r="J92" s="3"/>
      <c r="K92" s="3"/>
      <c r="L92" s="3"/>
      <c r="M92" s="3"/>
    </row>
    <row r="93" spans="1:13" s="1" customFormat="1">
      <c r="A93" s="1" t="s">
        <v>108</v>
      </c>
      <c r="B93" s="1">
        <v>43.8660012494</v>
      </c>
      <c r="C93" s="1">
        <v>92.1370286513</v>
      </c>
      <c r="D93" s="3">
        <v>225.87901935799999</v>
      </c>
      <c r="E93" s="3"/>
      <c r="F93" s="3"/>
      <c r="G93" s="6"/>
      <c r="H93" s="3"/>
      <c r="I93" s="3"/>
      <c r="J93" s="3"/>
      <c r="K93" s="3"/>
      <c r="L93" s="3"/>
      <c r="M93" s="3"/>
    </row>
    <row r="94" spans="1:13">
      <c r="A94" s="1" t="s">
        <v>109</v>
      </c>
      <c r="B94" s="1">
        <v>16</v>
      </c>
      <c r="C94" s="1">
        <v>9</v>
      </c>
      <c r="D94" s="1">
        <v>4</v>
      </c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58" customFormat="1">
      <c r="A96" s="58" t="s">
        <v>86</v>
      </c>
      <c r="C96" s="58" t="s">
        <v>4</v>
      </c>
    </row>
    <row r="97" spans="1:13" s="5" customFormat="1">
      <c r="B97" s="5" t="s">
        <v>8</v>
      </c>
      <c r="C97" s="5" t="s">
        <v>6</v>
      </c>
      <c r="D97" s="5" t="s">
        <v>7</v>
      </c>
    </row>
    <row r="98" spans="1:13">
      <c r="A98" s="1" t="s">
        <v>9</v>
      </c>
      <c r="B98" s="2">
        <v>10</v>
      </c>
      <c r="C98" s="2">
        <v>10</v>
      </c>
      <c r="D98" s="15">
        <v>25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18</v>
      </c>
      <c r="B99" s="11">
        <v>0.5</v>
      </c>
      <c r="C99" s="11">
        <v>1</v>
      </c>
      <c r="D99" s="25">
        <v>0.5</v>
      </c>
      <c r="E99" s="2"/>
      <c r="F99" s="11"/>
      <c r="G99" s="46"/>
      <c r="H99" s="2"/>
      <c r="I99" s="2"/>
      <c r="J99" s="2"/>
      <c r="K99" s="2"/>
      <c r="L99" s="2"/>
      <c r="M99" s="2"/>
    </row>
    <row r="100" spans="1:13">
      <c r="A100" s="1" t="s">
        <v>19</v>
      </c>
      <c r="B100" s="11">
        <v>1</v>
      </c>
      <c r="C100" s="11">
        <v>0.33</v>
      </c>
      <c r="D100" s="25">
        <v>0.2</v>
      </c>
      <c r="E100" s="2"/>
      <c r="F100" s="11"/>
      <c r="G100" s="46"/>
      <c r="H100" s="2"/>
      <c r="I100" s="2"/>
      <c r="J100" s="2"/>
      <c r="K100" s="2"/>
      <c r="L100" s="2"/>
      <c r="M100" s="2"/>
    </row>
    <row r="101" spans="1:13">
      <c r="A101" s="1" t="s">
        <v>26</v>
      </c>
      <c r="B101" s="2">
        <v>241148</v>
      </c>
      <c r="C101" s="67">
        <v>352665</v>
      </c>
      <c r="D101" s="23">
        <v>526529</v>
      </c>
      <c r="E101" s="2"/>
      <c r="F101" s="2"/>
      <c r="G101" s="53"/>
      <c r="H101" s="2"/>
      <c r="I101" s="2"/>
      <c r="J101" s="2"/>
      <c r="K101" s="2"/>
      <c r="L101" s="2"/>
      <c r="M101" s="2"/>
    </row>
    <row r="102" spans="1:13">
      <c r="A102" s="1" t="s">
        <v>27</v>
      </c>
      <c r="B102" s="2">
        <v>79340</v>
      </c>
      <c r="C102" s="67">
        <v>22201</v>
      </c>
      <c r="D102" s="23">
        <v>19285</v>
      </c>
      <c r="E102" s="2"/>
      <c r="F102" s="2"/>
      <c r="G102" s="53"/>
      <c r="H102" s="2"/>
      <c r="I102" s="2"/>
      <c r="J102" s="2"/>
      <c r="K102" s="2"/>
      <c r="L102" s="2"/>
      <c r="M102" s="2"/>
    </row>
    <row r="103" spans="1:13">
      <c r="A103" s="1" t="s">
        <v>64</v>
      </c>
      <c r="B103" s="2">
        <v>1597</v>
      </c>
      <c r="C103" s="2">
        <v>4192</v>
      </c>
      <c r="D103" s="2">
        <v>8510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 s="1" customFormat="1">
      <c r="A105" s="1" t="s">
        <v>1</v>
      </c>
      <c r="B105" s="3">
        <v>0.62249456886700005</v>
      </c>
      <c r="C105" s="55">
        <v>0.42612393834500001</v>
      </c>
      <c r="D105" s="3">
        <v>0.39898133916</v>
      </c>
      <c r="E105" s="3"/>
      <c r="F105" s="3"/>
      <c r="G105" s="55"/>
      <c r="H105" s="3"/>
      <c r="I105" s="3"/>
      <c r="J105" s="3"/>
      <c r="K105" s="3"/>
      <c r="L105" s="3"/>
      <c r="M105" s="3"/>
    </row>
    <row r="106" spans="1:13">
      <c r="A106" s="1" t="s">
        <v>15</v>
      </c>
      <c r="B106" s="2">
        <v>0.66630167020300002</v>
      </c>
      <c r="C106" s="2">
        <v>0.54918318718299997</v>
      </c>
      <c r="D106" s="2">
        <v>0.401828123398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16</v>
      </c>
      <c r="B107" s="2">
        <v>0.58409244830200002</v>
      </c>
      <c r="C107" s="2">
        <v>0.34811861027399998</v>
      </c>
      <c r="D107" s="2">
        <v>0.39617460771599999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17</v>
      </c>
      <c r="B108" s="2">
        <v>8</v>
      </c>
      <c r="C108" s="2">
        <v>1</v>
      </c>
      <c r="D108" s="2">
        <v>1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31</v>
      </c>
      <c r="B109" s="2">
        <v>0.62316689881700005</v>
      </c>
      <c r="C109" s="2">
        <v>0.4290249605</v>
      </c>
      <c r="D109" s="2">
        <v>0.40131075288200002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30</v>
      </c>
      <c r="B110" s="2">
        <v>0.66630167020300002</v>
      </c>
      <c r="C110" s="2">
        <v>0.54899667717</v>
      </c>
      <c r="D110" s="2">
        <v>0.401828123398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29</v>
      </c>
      <c r="B111" s="2">
        <v>0.58527744158100004</v>
      </c>
      <c r="C111" s="2">
        <v>0.352084313559</v>
      </c>
      <c r="D111" s="2">
        <v>0.40079471292500002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17</v>
      </c>
      <c r="B112" s="2">
        <v>8</v>
      </c>
      <c r="C112" s="2">
        <v>1</v>
      </c>
      <c r="D112" s="2">
        <v>1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14</v>
      </c>
      <c r="B114" s="2">
        <f>339026.421831/(60*60)</f>
        <v>94.174006064166676</v>
      </c>
      <c r="C114" s="2">
        <f>276473.188986/(60*60)</f>
        <v>76.798108051666674</v>
      </c>
      <c r="D114" s="2">
        <f>522414.939241/3600</f>
        <v>145.11526090027778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110</v>
      </c>
      <c r="B116" s="2">
        <v>44.929242559199999</v>
      </c>
      <c r="C116" s="2">
        <v>85.741645527700001</v>
      </c>
      <c r="D116" s="2">
        <v>224.02714473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111</v>
      </c>
      <c r="B117" s="2">
        <v>7.6024801965400002</v>
      </c>
      <c r="C117" s="2">
        <v>13.6105643182</v>
      </c>
      <c r="D117" s="2">
        <v>40.317222007799998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" customFormat="1">
      <c r="A118" s="1" t="s">
        <v>108</v>
      </c>
      <c r="B118" s="3">
        <v>45.567911320100002</v>
      </c>
      <c r="C118" s="3">
        <v>86.815190138899993</v>
      </c>
      <c r="D118" s="3">
        <v>227.626096848</v>
      </c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1" t="s">
        <v>109</v>
      </c>
      <c r="B119" s="1">
        <v>12</v>
      </c>
      <c r="C119" s="1">
        <v>44</v>
      </c>
      <c r="D119" s="1">
        <v>12</v>
      </c>
      <c r="H119" s="2"/>
      <c r="I119" s="2"/>
      <c r="J119" s="2"/>
      <c r="K119" s="2"/>
      <c r="L119" s="2"/>
      <c r="M119" s="2"/>
    </row>
    <row r="120" spans="1:13">
      <c r="A120" s="1"/>
      <c r="B120" s="2"/>
      <c r="C120" s="3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58" customFormat="1">
      <c r="A121" s="58" t="s">
        <v>85</v>
      </c>
      <c r="C121" s="58" t="s">
        <v>4</v>
      </c>
    </row>
    <row r="122" spans="1:13" s="5" customFormat="1">
      <c r="B122" s="5" t="s">
        <v>8</v>
      </c>
      <c r="C122" s="5" t="s">
        <v>6</v>
      </c>
      <c r="D122" s="5" t="s">
        <v>7</v>
      </c>
    </row>
    <row r="123" spans="1:13">
      <c r="A123" s="1" t="s">
        <v>9</v>
      </c>
      <c r="B123" s="2">
        <v>5</v>
      </c>
      <c r="C123" s="3">
        <v>5</v>
      </c>
      <c r="D123" s="3">
        <v>100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18</v>
      </c>
      <c r="B124" s="11">
        <v>1</v>
      </c>
      <c r="C124" s="46">
        <v>1</v>
      </c>
      <c r="D124" s="46">
        <v>0.5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19</v>
      </c>
      <c r="B125" s="24">
        <v>0.25</v>
      </c>
      <c r="C125" s="10">
        <v>0.25</v>
      </c>
      <c r="D125" s="46">
        <v>0.1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26</v>
      </c>
      <c r="B126" s="2">
        <v>1939974</v>
      </c>
      <c r="C126" s="3">
        <v>1475554</v>
      </c>
      <c r="D126" s="3">
        <v>2562566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27</v>
      </c>
      <c r="B127" s="2">
        <v>19835</v>
      </c>
      <c r="C127" s="3">
        <v>16651</v>
      </c>
      <c r="D127" s="3">
        <v>9642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64</v>
      </c>
      <c r="B128" s="2">
        <v>2519</v>
      </c>
      <c r="C128" s="3">
        <v>5758</v>
      </c>
      <c r="D128" s="3">
        <v>8157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A130" s="1" t="s">
        <v>1</v>
      </c>
      <c r="B130" s="3">
        <v>0.68907051490899995</v>
      </c>
      <c r="C130" s="3">
        <v>0.56631184337999996</v>
      </c>
      <c r="D130" s="3">
        <v>0.51918145375500002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3">
      <c r="A131" s="1" t="s">
        <v>15</v>
      </c>
      <c r="B131" s="2">
        <v>0.67804758644200003</v>
      </c>
      <c r="C131" s="2">
        <v>0.62023504565400001</v>
      </c>
      <c r="D131" s="2">
        <v>0.53674322700599997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16</v>
      </c>
      <c r="B132" s="15">
        <v>0.70045776259699999</v>
      </c>
      <c r="C132" s="15">
        <v>0.52101484052500002</v>
      </c>
      <c r="D132" s="2">
        <v>0.50273248258699998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17</v>
      </c>
      <c r="B133" s="2">
        <v>52</v>
      </c>
      <c r="C133" s="3">
        <v>42</v>
      </c>
      <c r="D133" s="3">
        <v>51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 s="1" customFormat="1">
      <c r="A134" s="1" t="s">
        <v>31</v>
      </c>
      <c r="B134" s="3">
        <v>0.68912659034799995</v>
      </c>
      <c r="C134" s="3">
        <v>0.56704039900900005</v>
      </c>
      <c r="D134" s="3">
        <v>0.52404287933500004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3">
      <c r="A135" s="1" t="s">
        <v>30</v>
      </c>
      <c r="B135" s="15">
        <v>0.67804758644200003</v>
      </c>
      <c r="C135" s="15">
        <v>0.62023504565400001</v>
      </c>
      <c r="D135" s="2">
        <v>0.53674322700599997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29</v>
      </c>
      <c r="B136" s="2">
        <v>0.70057366054900005</v>
      </c>
      <c r="C136" s="2">
        <v>0.52224951140300002</v>
      </c>
      <c r="D136" s="2">
        <v>0.51192966686200003</v>
      </c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17</v>
      </c>
      <c r="B137" s="2">
        <v>52</v>
      </c>
      <c r="C137" s="2">
        <v>42</v>
      </c>
      <c r="D137" s="2">
        <v>51</v>
      </c>
      <c r="E137" s="2"/>
      <c r="F137" s="2"/>
      <c r="G137" s="3"/>
      <c r="H137" s="2"/>
      <c r="I137" s="2"/>
      <c r="J137" s="2"/>
      <c r="K137" s="2"/>
      <c r="L137" s="2"/>
      <c r="M137" s="2"/>
    </row>
    <row r="138" spans="1:13" s="1" customFormat="1">
      <c r="A138" s="1" t="s">
        <v>14</v>
      </c>
      <c r="B138" s="1">
        <f>248247.399714/(60*60)</f>
        <v>68.957611031666673</v>
      </c>
      <c r="C138" s="1">
        <f>433763.90998/3600</f>
        <v>120.48997499444444</v>
      </c>
      <c r="D138" s="3">
        <f>526255.705241/3600</f>
        <v>146.18214034472223</v>
      </c>
      <c r="E138" s="3"/>
      <c r="F138" s="3"/>
      <c r="G138" s="3"/>
      <c r="H138" s="3"/>
      <c r="I138" s="3"/>
      <c r="J138" s="3"/>
      <c r="K138" s="3"/>
      <c r="L138" s="3"/>
      <c r="M138" s="3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 hidden="1">
      <c r="A140" s="1" t="s">
        <v>110</v>
      </c>
      <c r="B140" s="15">
        <v>46.179948762400002</v>
      </c>
      <c r="C140" s="15">
        <v>92.83</v>
      </c>
      <c r="D140" s="2">
        <v>232.88818292100001</v>
      </c>
      <c r="E140" s="3"/>
      <c r="F140" s="3"/>
      <c r="G140" s="3"/>
      <c r="H140" s="3"/>
      <c r="I140" s="3"/>
      <c r="J140" s="3"/>
      <c r="K140" s="3"/>
      <c r="L140" s="3"/>
      <c r="M140" s="3"/>
    </row>
    <row r="141" spans="1:13" hidden="1">
      <c r="A141" s="1" t="s">
        <v>111</v>
      </c>
      <c r="B141" s="2">
        <v>7.2134695157099999</v>
      </c>
      <c r="C141" s="2">
        <v>0</v>
      </c>
      <c r="D141" s="2">
        <v>38.212881216100001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 hidden="1">
      <c r="A142" s="1" t="s">
        <v>108</v>
      </c>
      <c r="B142" s="3">
        <v>46.7399380632</v>
      </c>
      <c r="C142" s="3">
        <v>92.834571863700006</v>
      </c>
      <c r="D142" s="3">
        <v>236.00239413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3" hidden="1">
      <c r="A143" s="1" t="s">
        <v>109</v>
      </c>
      <c r="B143" s="1">
        <v>56</v>
      </c>
      <c r="C143" s="1">
        <v>100</v>
      </c>
      <c r="D143" s="1">
        <v>98</v>
      </c>
      <c r="H143" s="2"/>
      <c r="I143" s="2"/>
      <c r="J143" s="2"/>
      <c r="K143" s="2"/>
      <c r="L143" s="2"/>
      <c r="M143" s="2"/>
    </row>
    <row r="144" spans="1:13">
      <c r="A144" s="1"/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 s="58" customFormat="1">
      <c r="A145" s="58" t="s">
        <v>36</v>
      </c>
      <c r="C145" s="58" t="s">
        <v>32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s="5" customFormat="1">
      <c r="B146" s="5" t="s">
        <v>8</v>
      </c>
      <c r="C146" s="5" t="s">
        <v>6</v>
      </c>
      <c r="D146" s="35" t="s">
        <v>7</v>
      </c>
      <c r="E146" s="35"/>
      <c r="H146" s="35"/>
      <c r="I146" s="35"/>
      <c r="J146" s="35"/>
      <c r="K146" s="35"/>
      <c r="L146" s="35"/>
      <c r="M146" s="35"/>
    </row>
    <row r="147" spans="1:13">
      <c r="A147" s="1" t="s">
        <v>9</v>
      </c>
      <c r="B147" s="2">
        <v>5</v>
      </c>
      <c r="C147" s="2">
        <v>5</v>
      </c>
      <c r="D147" s="2">
        <v>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18</v>
      </c>
      <c r="B148" s="11">
        <v>1</v>
      </c>
      <c r="C148" s="11">
        <v>1</v>
      </c>
      <c r="D148" s="11">
        <v>1</v>
      </c>
      <c r="E148" s="2"/>
      <c r="F148" s="11"/>
      <c r="G148" s="46"/>
      <c r="H148" s="11"/>
      <c r="I148" s="11"/>
      <c r="J148" s="11"/>
      <c r="K148" s="11"/>
      <c r="L148" s="2"/>
      <c r="M148" s="2"/>
    </row>
    <row r="149" spans="1:13">
      <c r="A149" s="1" t="s">
        <v>19</v>
      </c>
      <c r="B149" s="11">
        <v>1</v>
      </c>
      <c r="C149" s="11">
        <v>1</v>
      </c>
      <c r="D149" s="11">
        <v>1</v>
      </c>
      <c r="E149" s="2"/>
      <c r="F149" s="11"/>
      <c r="G149" s="46"/>
      <c r="H149" s="11"/>
      <c r="I149" s="11"/>
      <c r="J149" s="11"/>
      <c r="K149" s="11"/>
      <c r="L149" s="2"/>
      <c r="M149" s="2"/>
    </row>
    <row r="150" spans="1:13">
      <c r="A150" s="1" t="s">
        <v>26</v>
      </c>
      <c r="B150" s="2">
        <v>15065</v>
      </c>
      <c r="C150" s="2">
        <v>34841</v>
      </c>
      <c r="D150" s="2">
        <v>115593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27</v>
      </c>
      <c r="B151" s="2">
        <v>10705</v>
      </c>
      <c r="C151" s="2">
        <v>9722</v>
      </c>
      <c r="D151" s="2">
        <v>10676</v>
      </c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64</v>
      </c>
      <c r="B152" s="2">
        <v>429</v>
      </c>
      <c r="C152" s="2">
        <v>585</v>
      </c>
      <c r="D152" s="2">
        <v>1801</v>
      </c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A154" s="1" t="s">
        <v>1</v>
      </c>
      <c r="B154" s="3">
        <v>0.54003254070200002</v>
      </c>
      <c r="C154" s="3">
        <v>0.28797067874299997</v>
      </c>
      <c r="D154" s="3">
        <v>0.23790749883500001</v>
      </c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" t="s">
        <v>15</v>
      </c>
      <c r="B155" s="2">
        <v>0.615884134847</v>
      </c>
      <c r="C155" s="2">
        <v>0.53130901320500001</v>
      </c>
      <c r="D155" s="2">
        <v>0.47524838324000002</v>
      </c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16</v>
      </c>
      <c r="B156" s="2">
        <v>0.48081580895699999</v>
      </c>
      <c r="C156" s="2">
        <v>0.197511057923</v>
      </c>
      <c r="D156" s="2">
        <v>0.158668056503</v>
      </c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17</v>
      </c>
      <c r="B157" s="2">
        <v>1</v>
      </c>
      <c r="C157" s="2">
        <v>1</v>
      </c>
      <c r="D157" s="2">
        <v>1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49</v>
      </c>
      <c r="B158" s="2">
        <v>0.54705841163400004</v>
      </c>
      <c r="C158" s="2">
        <v>0.32978931311699999</v>
      </c>
      <c r="D158" s="2">
        <v>0.25782157945700002</v>
      </c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50</v>
      </c>
      <c r="B159" s="2">
        <v>0.61552699438000003</v>
      </c>
      <c r="C159" s="2">
        <v>0.52772014325000005</v>
      </c>
      <c r="D159" s="2">
        <v>0.47303384581500002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51</v>
      </c>
      <c r="B160" s="2">
        <v>0.49229736437499999</v>
      </c>
      <c r="C160" s="2">
        <v>0.239834948129</v>
      </c>
      <c r="D160" s="2">
        <v>0.177201630503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52</v>
      </c>
      <c r="B161" s="2">
        <v>1</v>
      </c>
      <c r="C161" s="2">
        <v>1</v>
      </c>
      <c r="D161" s="2">
        <v>1</v>
      </c>
      <c r="E161" s="2"/>
      <c r="F161" s="2"/>
      <c r="G161" s="3"/>
      <c r="H161" s="2"/>
      <c r="I161" s="2"/>
      <c r="J161" s="2"/>
      <c r="K161" s="2"/>
      <c r="L161" s="2"/>
      <c r="M161" s="2"/>
    </row>
    <row r="162" spans="1:13" s="12" customFormat="1">
      <c r="A162" s="12" t="s">
        <v>14</v>
      </c>
      <c r="B162" s="12">
        <f>6199.61471391/(60*60)</f>
        <v>1.7221151983083334</v>
      </c>
      <c r="C162" s="12">
        <f>16411.6123712/(60*60)</f>
        <v>4.5587812142222228</v>
      </c>
      <c r="D162" s="12">
        <f>57995.6121891/(60*60)</f>
        <v>16.109892274749999</v>
      </c>
    </row>
    <row r="163" spans="1:13" s="12" customFormat="1"/>
    <row r="164" spans="1:13" s="12" customFormat="1">
      <c r="A164" s="12" t="s">
        <v>110</v>
      </c>
      <c r="B164" s="68">
        <v>60.1994699969</v>
      </c>
      <c r="C164" s="68">
        <v>113.786011559</v>
      </c>
      <c r="D164" s="68">
        <v>290.77959335999998</v>
      </c>
    </row>
    <row r="165" spans="1:13" s="12" customFormat="1">
      <c r="A165" s="12" t="s">
        <v>111</v>
      </c>
      <c r="B165" s="68">
        <v>7.8499478155400002</v>
      </c>
      <c r="C165" s="68">
        <v>9.2146672059599997</v>
      </c>
      <c r="D165" s="68">
        <v>43.5747688119</v>
      </c>
    </row>
    <row r="166" spans="1:13" s="12" customFormat="1">
      <c r="A166" s="12" t="s">
        <v>108</v>
      </c>
      <c r="B166" s="12">
        <v>60.709125085300002</v>
      </c>
      <c r="C166" s="12">
        <v>114.15851487400001</v>
      </c>
      <c r="D166" s="12">
        <v>294.026414445</v>
      </c>
    </row>
    <row r="167" spans="1:13">
      <c r="A167" s="1" t="s">
        <v>109</v>
      </c>
      <c r="B167" s="1">
        <v>16</v>
      </c>
      <c r="C167" s="1">
        <v>8</v>
      </c>
      <c r="D167" s="1">
        <v>3</v>
      </c>
      <c r="H167" s="2"/>
      <c r="I167" s="2"/>
      <c r="J167" s="2"/>
      <c r="K167" s="2"/>
      <c r="L167" s="2"/>
      <c r="M167" s="2"/>
    </row>
    <row r="168" spans="1:13" s="12" customFormat="1">
      <c r="A168" s="14"/>
      <c r="B168" s="14"/>
      <c r="C168" s="14"/>
    </row>
    <row r="169" spans="1:13" s="58" customFormat="1">
      <c r="A169" s="58" t="s">
        <v>37</v>
      </c>
      <c r="C169" s="58" t="s">
        <v>32</v>
      </c>
      <c r="F169" s="59"/>
    </row>
    <row r="170" spans="1:13" s="37" customFormat="1">
      <c r="A170" s="5"/>
      <c r="B170" s="5" t="s">
        <v>8</v>
      </c>
      <c r="C170" s="5" t="s">
        <v>6</v>
      </c>
      <c r="D170" s="35" t="s">
        <v>7</v>
      </c>
      <c r="E170" s="36"/>
      <c r="F170" s="5"/>
      <c r="G170" s="5"/>
      <c r="H170" s="35"/>
      <c r="I170" s="36"/>
      <c r="J170" s="36"/>
      <c r="K170" s="36"/>
      <c r="L170" s="36"/>
      <c r="M170" s="36"/>
    </row>
    <row r="171" spans="1:13">
      <c r="A171" s="1" t="s">
        <v>9</v>
      </c>
      <c r="B171" s="1">
        <v>5</v>
      </c>
      <c r="C171">
        <v>5</v>
      </c>
      <c r="D171" s="3">
        <v>5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18</v>
      </c>
      <c r="B172" s="24">
        <v>1</v>
      </c>
      <c r="C172" s="10">
        <v>1</v>
      </c>
      <c r="D172" s="24">
        <v>1</v>
      </c>
      <c r="E172" s="2"/>
      <c r="F172" s="11"/>
      <c r="G172" s="46"/>
      <c r="H172" s="11"/>
      <c r="I172" s="2"/>
      <c r="J172" s="2"/>
      <c r="K172" s="2"/>
      <c r="L172" s="2"/>
      <c r="M172" s="2"/>
    </row>
    <row r="173" spans="1:13">
      <c r="A173" s="1" t="s">
        <v>19</v>
      </c>
      <c r="B173" s="24">
        <v>1</v>
      </c>
      <c r="C173" s="10">
        <v>1</v>
      </c>
      <c r="D173" s="24">
        <v>1</v>
      </c>
      <c r="E173" s="2"/>
      <c r="F173" s="11"/>
      <c r="G173" s="46"/>
      <c r="H173" s="11"/>
      <c r="I173" s="2"/>
      <c r="J173" s="2"/>
      <c r="K173" s="2"/>
      <c r="L173" s="2"/>
      <c r="M173" s="2"/>
    </row>
    <row r="174" spans="1:13">
      <c r="A174" s="1" t="s">
        <v>26</v>
      </c>
      <c r="B174" s="29">
        <v>892187</v>
      </c>
      <c r="C174">
        <v>359195</v>
      </c>
      <c r="D174" s="1">
        <v>1083890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27</v>
      </c>
      <c r="B175" s="29">
        <v>10705</v>
      </c>
      <c r="C175">
        <v>9722</v>
      </c>
      <c r="D175" s="1">
        <v>10676</v>
      </c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64</v>
      </c>
      <c r="B176" s="29">
        <v>510</v>
      </c>
      <c r="C176">
        <v>706</v>
      </c>
      <c r="D176" s="1">
        <v>2026</v>
      </c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/>
      <c r="B177" s="1"/>
      <c r="D177" s="1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1</v>
      </c>
      <c r="B178" s="1">
        <v>0.59129219959299995</v>
      </c>
      <c r="C178" s="1">
        <v>0.43683956015800002</v>
      </c>
      <c r="D178" s="1">
        <v>0.402638852065</v>
      </c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15</v>
      </c>
      <c r="B179" s="15">
        <v>0.62841216135800004</v>
      </c>
      <c r="C179" s="15">
        <v>0.46327331967599999</v>
      </c>
      <c r="D179" s="15">
        <v>0.41265020564999999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16</v>
      </c>
      <c r="B180" s="15">
        <v>0.55831295925500002</v>
      </c>
      <c r="C180" s="15">
        <v>0.41325952145299999</v>
      </c>
      <c r="D180" s="15">
        <v>0.39310176541199998</v>
      </c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17</v>
      </c>
      <c r="B181" s="15">
        <v>12</v>
      </c>
      <c r="C181" s="15">
        <v>2</v>
      </c>
      <c r="D181" s="15">
        <v>9</v>
      </c>
      <c r="F181" s="2"/>
      <c r="G181" s="3"/>
      <c r="H181" s="2"/>
    </row>
    <row r="182" spans="1:13" s="12" customFormat="1">
      <c r="A182" s="1" t="s">
        <v>49</v>
      </c>
      <c r="B182" s="68">
        <v>0.59628299392700002</v>
      </c>
      <c r="C182" s="15">
        <v>0.46093189557800002</v>
      </c>
      <c r="D182" s="15">
        <v>0.41596503321599998</v>
      </c>
    </row>
    <row r="183" spans="1:13" s="12" customFormat="1">
      <c r="A183" s="1" t="s">
        <v>50</v>
      </c>
      <c r="B183" s="68">
        <v>0.62801600648199996</v>
      </c>
      <c r="C183" s="15">
        <v>0.492038653366</v>
      </c>
      <c r="D183" s="15">
        <v>0.408879322223</v>
      </c>
    </row>
    <row r="184" spans="1:13" s="12" customFormat="1">
      <c r="A184" s="1" t="s">
        <v>51</v>
      </c>
      <c r="B184" s="68">
        <v>0.56760260913399996</v>
      </c>
      <c r="C184" s="15">
        <v>0.43352441665000002</v>
      </c>
      <c r="D184" s="15">
        <v>0.42330066008</v>
      </c>
    </row>
    <row r="185" spans="1:13" s="12" customFormat="1">
      <c r="A185" s="1" t="s">
        <v>52</v>
      </c>
      <c r="B185" s="68">
        <v>12</v>
      </c>
      <c r="C185" s="15">
        <v>3</v>
      </c>
      <c r="D185" s="15">
        <v>9</v>
      </c>
    </row>
    <row r="186" spans="1:13" s="12" customFormat="1">
      <c r="A186" s="12" t="s">
        <v>14</v>
      </c>
      <c r="B186" s="68">
        <f>67282.868443/(60*60)</f>
        <v>18.689685678611109</v>
      </c>
      <c r="C186" s="68">
        <f>47999.846884/(60*60)</f>
        <v>13.333290801111112</v>
      </c>
      <c r="D186" s="15">
        <f>147833.056252/(60*60)</f>
        <v>41.064737847777778</v>
      </c>
    </row>
    <row r="187" spans="1:13" s="12" customFormat="1">
      <c r="B187" s="68"/>
      <c r="C187" s="68"/>
      <c r="D187" s="15"/>
    </row>
    <row r="188" spans="1:13" s="12" customFormat="1">
      <c r="A188" s="12" t="s">
        <v>110</v>
      </c>
      <c r="B188" s="68">
        <v>54.4683612579</v>
      </c>
      <c r="C188" s="68">
        <v>101.702261255</v>
      </c>
      <c r="D188" s="15">
        <v>293.60091685200001</v>
      </c>
    </row>
    <row r="189" spans="1:13" s="12" customFormat="1">
      <c r="A189" s="12" t="s">
        <v>111</v>
      </c>
      <c r="B189" s="68">
        <v>13.6746409442</v>
      </c>
      <c r="C189" s="68">
        <v>23.437256766400001</v>
      </c>
      <c r="D189" s="15">
        <v>42.061859390099997</v>
      </c>
    </row>
    <row r="190" spans="1:13" s="12" customFormat="1">
      <c r="A190" s="12" t="s">
        <v>108</v>
      </c>
      <c r="B190" s="12">
        <v>56.158687512</v>
      </c>
      <c r="C190" s="12">
        <v>104.367882747</v>
      </c>
      <c r="D190" s="1">
        <v>296.598547521</v>
      </c>
    </row>
    <row r="191" spans="1:13">
      <c r="A191" s="1" t="s">
        <v>109</v>
      </c>
      <c r="B191" s="1">
        <v>14</v>
      </c>
      <c r="C191" s="1">
        <v>14</v>
      </c>
      <c r="D191" s="1">
        <v>11</v>
      </c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 s="61" customFormat="1">
      <c r="A193" s="58" t="s">
        <v>82</v>
      </c>
      <c r="B193" s="58"/>
      <c r="C193" s="58"/>
      <c r="D193" s="59"/>
      <c r="E193" s="60"/>
      <c r="F193" s="59"/>
      <c r="G193" s="58"/>
      <c r="H193" s="58"/>
      <c r="I193" s="60"/>
      <c r="J193" s="60"/>
      <c r="K193" s="60"/>
      <c r="L193" s="60"/>
      <c r="M193" s="60"/>
    </row>
    <row r="194" spans="1:13" s="37" customFormat="1">
      <c r="A194" s="5"/>
      <c r="B194" s="5" t="s">
        <v>8</v>
      </c>
      <c r="C194" s="5" t="s">
        <v>6</v>
      </c>
      <c r="D194" s="35" t="s">
        <v>7</v>
      </c>
      <c r="E194" s="36"/>
      <c r="F194" s="5"/>
      <c r="G194" s="5"/>
      <c r="H194" s="35"/>
      <c r="I194" s="36"/>
      <c r="J194" s="36"/>
      <c r="K194" s="36"/>
      <c r="L194" s="36"/>
      <c r="M194" s="36"/>
    </row>
    <row r="195" spans="1:13">
      <c r="A195" s="1" t="s">
        <v>9</v>
      </c>
      <c r="B195" s="15">
        <v>5</v>
      </c>
      <c r="C195" s="15">
        <v>5</v>
      </c>
      <c r="D195" s="15">
        <v>5</v>
      </c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18</v>
      </c>
      <c r="B196" s="10">
        <v>1</v>
      </c>
      <c r="C196" s="25">
        <v>1</v>
      </c>
      <c r="D196" s="25">
        <v>1</v>
      </c>
      <c r="E196" s="2"/>
      <c r="F196" s="2"/>
      <c r="G196" s="46"/>
      <c r="H196" s="2"/>
      <c r="I196" s="2"/>
      <c r="J196" s="2"/>
      <c r="K196" s="2"/>
      <c r="L196" s="2"/>
      <c r="M196" s="2"/>
    </row>
    <row r="197" spans="1:13">
      <c r="A197" s="1" t="s">
        <v>19</v>
      </c>
      <c r="B197" s="10">
        <v>1</v>
      </c>
      <c r="C197" s="25">
        <v>1</v>
      </c>
      <c r="D197" s="25">
        <v>1</v>
      </c>
      <c r="E197" s="2"/>
      <c r="F197" s="2"/>
      <c r="G197" s="46"/>
      <c r="H197" s="2"/>
      <c r="I197" s="2"/>
      <c r="J197" s="2"/>
      <c r="K197" s="2"/>
      <c r="L197" s="2"/>
      <c r="M197" s="2"/>
    </row>
    <row r="198" spans="1:13">
      <c r="A198" s="1" t="s">
        <v>26</v>
      </c>
      <c r="B198">
        <v>1939974</v>
      </c>
      <c r="C198" s="28">
        <v>1475554</v>
      </c>
      <c r="D198" s="28">
        <v>4288318</v>
      </c>
      <c r="E198" s="2"/>
      <c r="F198" s="2"/>
      <c r="G198" s="46"/>
      <c r="H198" s="2"/>
      <c r="I198" s="2"/>
      <c r="J198" s="2"/>
      <c r="K198" s="2"/>
      <c r="L198" s="2"/>
      <c r="M198" s="2"/>
    </row>
    <row r="199" spans="1:13">
      <c r="A199" s="1" t="s">
        <v>27</v>
      </c>
      <c r="B199">
        <v>10705</v>
      </c>
      <c r="C199" s="28">
        <v>9722</v>
      </c>
      <c r="D199" s="28">
        <v>10676</v>
      </c>
      <c r="E199" s="2"/>
      <c r="F199" s="2"/>
      <c r="G199" s="46"/>
      <c r="H199" s="2"/>
      <c r="I199" s="2"/>
      <c r="J199" s="2"/>
      <c r="K199" s="2"/>
      <c r="L199" s="2"/>
      <c r="M199" s="2"/>
    </row>
    <row r="200" spans="1:13">
      <c r="A200" s="1" t="s">
        <v>64</v>
      </c>
      <c r="B200">
        <v>511</v>
      </c>
      <c r="C200" s="28">
        <v>707</v>
      </c>
      <c r="D200" s="28">
        <v>2026</v>
      </c>
      <c r="E200" s="2"/>
      <c r="F200" s="2"/>
      <c r="G200" s="46"/>
      <c r="H200" s="2"/>
      <c r="I200" s="2"/>
      <c r="J200" s="2"/>
      <c r="K200" s="2"/>
      <c r="L200" s="2"/>
      <c r="M200" s="2"/>
    </row>
    <row r="201" spans="1:13">
      <c r="A201" s="1"/>
      <c r="C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 s="1" customFormat="1">
      <c r="A202" s="1" t="s">
        <v>10</v>
      </c>
      <c r="B202" s="1">
        <v>0.61238161173799999</v>
      </c>
      <c r="C202" s="1">
        <v>0.49977043751400002</v>
      </c>
      <c r="D202" s="3">
        <v>0.46337208462200002</v>
      </c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1" t="s">
        <v>11</v>
      </c>
      <c r="B203" s="15">
        <v>0.61456418572000004</v>
      </c>
      <c r="C203" s="15">
        <v>0.52255073635600002</v>
      </c>
      <c r="D203" s="2">
        <v>0.48961207062500001</v>
      </c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12</v>
      </c>
      <c r="B204" s="15">
        <v>0.61033718536399995</v>
      </c>
      <c r="C204" s="15">
        <v>0.47923830179799998</v>
      </c>
      <c r="D204" s="2">
        <v>0.44013370809699998</v>
      </c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13</v>
      </c>
      <c r="B205" s="15">
        <v>18.8</v>
      </c>
      <c r="C205" s="15">
        <v>13.2</v>
      </c>
      <c r="D205" s="2">
        <v>30.6</v>
      </c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 t="s">
        <v>54</v>
      </c>
      <c r="B206" s="15">
        <v>0.61717672791599998</v>
      </c>
      <c r="C206" s="15">
        <v>0.52550680851999998</v>
      </c>
      <c r="D206" s="2">
        <v>0.47998152832899998</v>
      </c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 t="s">
        <v>55</v>
      </c>
      <c r="B207" s="15">
        <v>0.61776421209900001</v>
      </c>
      <c r="C207" s="15">
        <v>0.53980634483599998</v>
      </c>
      <c r="D207" s="2">
        <v>0.48781657145099999</v>
      </c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 t="s">
        <v>56</v>
      </c>
      <c r="B208" s="15">
        <v>0.61712924149199999</v>
      </c>
      <c r="C208" s="15">
        <v>0.51228258287499995</v>
      </c>
      <c r="D208" s="2">
        <v>0.47291323371600003</v>
      </c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 t="s">
        <v>57</v>
      </c>
      <c r="B209" s="15">
        <v>19.399999999999999</v>
      </c>
      <c r="C209" s="15">
        <v>15.6</v>
      </c>
      <c r="D209" s="2">
        <v>31</v>
      </c>
      <c r="E209" s="2"/>
      <c r="F209" s="2"/>
      <c r="G209" s="3"/>
      <c r="H209" s="2"/>
      <c r="I209" s="2"/>
      <c r="J209" s="2"/>
      <c r="K209" s="2"/>
      <c r="L209" s="2"/>
      <c r="M209" s="2"/>
    </row>
    <row r="210" spans="1:13" s="12" customFormat="1">
      <c r="A210" s="1" t="s">
        <v>14</v>
      </c>
      <c r="B210" s="1">
        <f>93705.0199871/(60*60)</f>
        <v>26.029172218638887</v>
      </c>
      <c r="C210" s="12">
        <f>94765.44313/(60*60)</f>
        <v>26.323734202777779</v>
      </c>
      <c r="D210" s="12">
        <f>455499.063766/(60*60)</f>
        <v>126.52751771277777</v>
      </c>
    </row>
    <row r="211" spans="1:13" s="12" customFormat="1">
      <c r="A211" s="1"/>
      <c r="B211" s="1"/>
      <c r="C211" s="14"/>
    </row>
    <row r="212" spans="1:13" s="12" customFormat="1">
      <c r="A212" s="1" t="s">
        <v>110</v>
      </c>
      <c r="B212" s="15">
        <v>53.837981033600002</v>
      </c>
      <c r="C212" s="68">
        <v>105.62346120799999</v>
      </c>
      <c r="D212" s="68">
        <v>287.76107926499998</v>
      </c>
    </row>
    <row r="213" spans="1:13" s="12" customFormat="1">
      <c r="A213" s="1" t="s">
        <v>111</v>
      </c>
      <c r="B213" s="15">
        <v>19.022730917400001</v>
      </c>
      <c r="C213" s="68">
        <v>20.538855408100002</v>
      </c>
      <c r="D213" s="68">
        <v>68.983973459699996</v>
      </c>
    </row>
    <row r="214" spans="1:13" s="12" customFormat="1">
      <c r="A214" s="1" t="s">
        <v>108</v>
      </c>
      <c r="B214" s="1">
        <v>57.099846701399997</v>
      </c>
      <c r="C214" s="12">
        <v>107.601859366</v>
      </c>
      <c r="D214" s="12">
        <v>295.91422293300002</v>
      </c>
    </row>
    <row r="215" spans="1:13">
      <c r="A215" s="1" t="s">
        <v>109</v>
      </c>
      <c r="B215" s="1">
        <v>43</v>
      </c>
      <c r="C215" s="1">
        <v>50</v>
      </c>
      <c r="D215" s="1">
        <v>92</v>
      </c>
      <c r="H215" s="2"/>
      <c r="I215" s="2"/>
      <c r="J215" s="2"/>
      <c r="K215" s="2"/>
      <c r="L215" s="2"/>
      <c r="M215" s="2"/>
    </row>
    <row r="216" spans="1:13" s="12" customFormat="1">
      <c r="C216" s="38"/>
    </row>
    <row r="217" spans="1:13" s="61" customFormat="1">
      <c r="A217" s="58" t="s">
        <v>48</v>
      </c>
      <c r="B217" s="58"/>
      <c r="C217" s="58"/>
      <c r="D217" s="58"/>
      <c r="E217" s="60"/>
      <c r="F217" s="59"/>
      <c r="G217" s="58"/>
      <c r="H217" s="58"/>
      <c r="I217" s="60"/>
      <c r="J217" s="60"/>
      <c r="K217" s="60"/>
      <c r="L217" s="60"/>
      <c r="M217" s="60"/>
    </row>
    <row r="218" spans="1:13" s="37" customFormat="1">
      <c r="A218" s="5"/>
      <c r="B218" s="5" t="s">
        <v>8</v>
      </c>
      <c r="C218" s="5" t="s">
        <v>6</v>
      </c>
      <c r="D218" s="5" t="s">
        <v>7</v>
      </c>
      <c r="E218" s="36"/>
      <c r="F218" s="5"/>
      <c r="G218" s="5"/>
      <c r="H218" s="35"/>
      <c r="I218" s="36"/>
      <c r="J218" s="36"/>
      <c r="K218" s="36"/>
      <c r="L218" s="36"/>
      <c r="M218" s="36"/>
    </row>
    <row r="219" spans="1:13" s="14" customFormat="1">
      <c r="A219" s="1" t="s">
        <v>9</v>
      </c>
      <c r="B219" s="12">
        <v>5</v>
      </c>
      <c r="C219" s="12">
        <v>5</v>
      </c>
      <c r="D219" s="12">
        <v>5</v>
      </c>
      <c r="E219" s="16"/>
      <c r="F219" s="16"/>
      <c r="G219" s="12"/>
      <c r="H219" s="16"/>
      <c r="I219" s="16"/>
      <c r="J219" s="16"/>
      <c r="K219" s="16"/>
      <c r="L219" s="16"/>
      <c r="M219" s="16"/>
    </row>
    <row r="220" spans="1:13" s="14" customFormat="1">
      <c r="A220" s="1" t="s">
        <v>18</v>
      </c>
      <c r="B220" s="44">
        <v>1</v>
      </c>
      <c r="C220" s="44">
        <v>1</v>
      </c>
      <c r="D220" s="44">
        <v>1</v>
      </c>
      <c r="E220" s="16"/>
      <c r="F220" s="48"/>
      <c r="G220" s="12"/>
      <c r="H220" s="16"/>
      <c r="I220" s="16"/>
      <c r="J220" s="16"/>
      <c r="K220" s="16"/>
      <c r="L220" s="16"/>
      <c r="M220" s="16"/>
    </row>
    <row r="221" spans="1:13" s="14" customFormat="1">
      <c r="A221" s="1" t="s">
        <v>19</v>
      </c>
      <c r="B221" s="44">
        <v>1</v>
      </c>
      <c r="C221" s="44">
        <v>1</v>
      </c>
      <c r="D221" s="44">
        <v>1</v>
      </c>
      <c r="E221" s="16"/>
      <c r="F221" s="48"/>
      <c r="G221" s="12"/>
      <c r="H221" s="16"/>
      <c r="I221" s="16"/>
      <c r="J221" s="16"/>
      <c r="K221" s="16"/>
      <c r="L221" s="16"/>
      <c r="M221" s="16"/>
    </row>
    <row r="222" spans="1:13" s="14" customFormat="1">
      <c r="A222" s="1" t="s">
        <v>26</v>
      </c>
      <c r="B222" s="12">
        <v>15065</v>
      </c>
      <c r="C222" s="12">
        <v>34841</v>
      </c>
      <c r="D222" s="12">
        <v>115593</v>
      </c>
      <c r="E222" s="16"/>
      <c r="F222" s="16"/>
      <c r="G222" s="12"/>
      <c r="H222" s="16"/>
      <c r="I222" s="16"/>
      <c r="J222" s="16"/>
      <c r="K222" s="16"/>
      <c r="L222" s="16"/>
      <c r="M222" s="16"/>
    </row>
    <row r="223" spans="1:13" s="14" customFormat="1">
      <c r="A223" s="1" t="s">
        <v>27</v>
      </c>
      <c r="B223" s="12">
        <v>4306</v>
      </c>
      <c r="C223" s="12">
        <v>4037</v>
      </c>
      <c r="D223" s="12">
        <v>4882</v>
      </c>
      <c r="E223" s="16"/>
      <c r="F223" s="16"/>
      <c r="G223" s="12"/>
      <c r="H223" s="16"/>
      <c r="I223" s="16"/>
      <c r="J223" s="16"/>
      <c r="K223" s="16"/>
      <c r="L223" s="16"/>
      <c r="M223" s="16"/>
    </row>
    <row r="224" spans="1:13" s="14" customFormat="1">
      <c r="A224" s="12" t="s">
        <v>64</v>
      </c>
      <c r="B224" s="12"/>
      <c r="C224" s="12">
        <v>585</v>
      </c>
      <c r="D224" s="12">
        <v>1801</v>
      </c>
      <c r="E224" s="16"/>
      <c r="F224" s="16"/>
      <c r="G224" s="12"/>
      <c r="H224" s="16"/>
      <c r="I224" s="16"/>
      <c r="J224" s="16"/>
      <c r="K224" s="16"/>
      <c r="L224" s="16"/>
      <c r="M224" s="16"/>
    </row>
    <row r="225" spans="1:13" s="14" customFormat="1">
      <c r="A225" s="12"/>
      <c r="B225" s="12"/>
      <c r="C225" s="12"/>
      <c r="D225" s="12"/>
      <c r="E225" s="16"/>
      <c r="F225" s="16"/>
      <c r="G225" s="12"/>
      <c r="H225" s="16"/>
      <c r="I225" s="16"/>
      <c r="J225" s="16"/>
      <c r="K225" s="16"/>
      <c r="L225" s="16"/>
      <c r="M225" s="16"/>
    </row>
    <row r="226" spans="1:13" s="1" customFormat="1">
      <c r="A226" s="1" t="s">
        <v>1</v>
      </c>
      <c r="B226" s="1">
        <v>0.62067530583099995</v>
      </c>
      <c r="C226" s="1">
        <v>0.37480151932700001</v>
      </c>
      <c r="D226" s="1">
        <v>0.29562125233600001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15</v>
      </c>
      <c r="B227" s="15">
        <v>0.74718177735500002</v>
      </c>
      <c r="C227" s="15">
        <v>0.56140042702799997</v>
      </c>
      <c r="D227" s="15">
        <v>0.63725831432400004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 s="1" customFormat="1">
      <c r="A228" s="1" t="s">
        <v>16</v>
      </c>
      <c r="B228" s="15">
        <v>0.53080406972000005</v>
      </c>
      <c r="C228" s="15">
        <v>0.28130203227700001</v>
      </c>
      <c r="D228" s="15">
        <v>0.19244865743600001</v>
      </c>
      <c r="E228" s="3"/>
      <c r="F228" s="3"/>
      <c r="H228" s="3"/>
      <c r="I228" s="3"/>
      <c r="J228" s="3"/>
      <c r="K228" s="3"/>
      <c r="L228" s="3"/>
      <c r="M228" s="3"/>
    </row>
    <row r="229" spans="1:13">
      <c r="A229" s="1" t="s">
        <v>17</v>
      </c>
      <c r="B229" s="15">
        <v>1</v>
      </c>
      <c r="C229" s="15">
        <v>1</v>
      </c>
      <c r="D229" s="15">
        <v>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31</v>
      </c>
      <c r="B230" s="15">
        <v>0.64534836731</v>
      </c>
      <c r="C230" s="15">
        <v>0.44510773742100002</v>
      </c>
      <c r="D230" s="15">
        <v>0.34222888478899999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30</v>
      </c>
      <c r="B231" s="15">
        <v>0.74617154068799996</v>
      </c>
      <c r="C231" s="15">
        <v>0.61403420903499994</v>
      </c>
      <c r="D231" s="15">
        <v>0.63118969178999995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29</v>
      </c>
      <c r="B232" s="15">
        <v>0.56852844240800005</v>
      </c>
      <c r="C232" s="28">
        <v>0.349074205433</v>
      </c>
      <c r="D232" s="15">
        <v>0.23475653667099999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>
      <c r="A233" s="1" t="s">
        <v>28</v>
      </c>
      <c r="B233" s="15">
        <v>1</v>
      </c>
      <c r="C233" s="28">
        <v>2</v>
      </c>
      <c r="D233" s="15">
        <v>1</v>
      </c>
      <c r="E233" s="2"/>
      <c r="F233" s="2"/>
      <c r="G233" s="1"/>
      <c r="H233" s="2"/>
      <c r="I233" s="2"/>
      <c r="J233" s="2"/>
      <c r="K233" s="2"/>
      <c r="L233" s="2"/>
      <c r="M233" s="2"/>
    </row>
    <row r="234" spans="1:13" s="1" customFormat="1">
      <c r="A234" s="1" t="s">
        <v>14</v>
      </c>
      <c r="B234" s="1">
        <f>3834.08975792/(60*60)</f>
        <v>1.0650249327555557</v>
      </c>
      <c r="C234" s="1">
        <f>6638.2954278/(60*60)</f>
        <v>1.8439709521666665</v>
      </c>
      <c r="D234" s="1">
        <f>28675.9580630999/(60*60)</f>
        <v>7.9655439064166389</v>
      </c>
      <c r="E234" s="24"/>
      <c r="F234" s="3"/>
      <c r="H234" s="3"/>
      <c r="I234" s="3"/>
      <c r="J234" s="3"/>
      <c r="K234" s="3"/>
      <c r="L234" s="3"/>
      <c r="M234" s="3"/>
    </row>
    <row r="235" spans="1:13">
      <c r="A235" s="1"/>
      <c r="B235" s="1"/>
      <c r="D235" s="1"/>
      <c r="E235" s="10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110</v>
      </c>
      <c r="B236" s="15">
        <v>55.267463178100002</v>
      </c>
      <c r="C236" s="15">
        <v>89.156369281799996</v>
      </c>
      <c r="D236" s="15">
        <v>201.62663310299999</v>
      </c>
      <c r="E236" s="10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111</v>
      </c>
      <c r="B237" s="15">
        <v>9.2059546376300005</v>
      </c>
      <c r="C237" s="15">
        <v>4.9785318512399996</v>
      </c>
      <c r="D237" s="15">
        <v>43.410384032400003</v>
      </c>
      <c r="E237" s="10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108</v>
      </c>
      <c r="B238" s="1">
        <v>56.028939727000001</v>
      </c>
      <c r="C238" s="1">
        <v>89.2952628245</v>
      </c>
      <c r="D238" s="1">
        <v>206.246843899</v>
      </c>
      <c r="E238" s="10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109</v>
      </c>
      <c r="B239" s="1">
        <v>6</v>
      </c>
      <c r="C239" s="1">
        <v>8</v>
      </c>
      <c r="D239" s="1">
        <v>2</v>
      </c>
      <c r="H239" s="2"/>
      <c r="I239" s="2"/>
      <c r="J239" s="2"/>
      <c r="K239" s="2"/>
      <c r="L239" s="2"/>
      <c r="M239" s="2"/>
    </row>
    <row r="240" spans="1:13" s="8" customFormat="1">
      <c r="A240" s="1"/>
      <c r="B240" s="1"/>
      <c r="C240"/>
      <c r="D240" s="7"/>
      <c r="F240" s="9"/>
      <c r="G240" s="7"/>
      <c r="H240" s="9"/>
      <c r="I240" s="9"/>
      <c r="J240" s="9"/>
      <c r="K240" s="9"/>
      <c r="L240" s="9"/>
      <c r="M240" s="9"/>
    </row>
    <row r="241" spans="1:13" s="61" customFormat="1">
      <c r="A241" s="58" t="s">
        <v>53</v>
      </c>
      <c r="B241" s="58"/>
      <c r="C241" s="58"/>
      <c r="D241" s="58"/>
      <c r="E241" s="60"/>
      <c r="F241" s="59"/>
      <c r="G241" s="58"/>
      <c r="H241" s="58"/>
      <c r="I241" s="60"/>
      <c r="J241" s="60"/>
      <c r="K241" s="60"/>
      <c r="L241" s="60"/>
      <c r="M241" s="60"/>
    </row>
    <row r="242" spans="1:13" s="37" customFormat="1">
      <c r="A242" s="5"/>
      <c r="B242" s="5" t="s">
        <v>8</v>
      </c>
      <c r="C242" s="5" t="s">
        <v>6</v>
      </c>
      <c r="D242" s="5" t="s">
        <v>7</v>
      </c>
      <c r="E242" s="36"/>
      <c r="F242" s="5"/>
      <c r="G242" s="5"/>
      <c r="H242" s="35"/>
      <c r="I242" s="36"/>
      <c r="J242" s="36"/>
      <c r="K242" s="36"/>
      <c r="L242" s="36"/>
      <c r="M242" s="36"/>
    </row>
    <row r="243" spans="1:13">
      <c r="A243" s="1" t="s">
        <v>9</v>
      </c>
      <c r="B243" s="1">
        <v>5</v>
      </c>
      <c r="C243">
        <v>5</v>
      </c>
      <c r="D243" s="1">
        <v>5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 s="1" customFormat="1">
      <c r="A244" s="1" t="s">
        <v>18</v>
      </c>
      <c r="B244" s="24">
        <v>1</v>
      </c>
      <c r="C244" s="10">
        <v>1</v>
      </c>
      <c r="D244" s="24">
        <v>1</v>
      </c>
      <c r="E244" s="3"/>
      <c r="F244" s="46"/>
      <c r="G244" s="24"/>
      <c r="H244" s="46"/>
      <c r="I244" s="3"/>
      <c r="J244" s="3"/>
      <c r="K244" s="3"/>
      <c r="L244" s="3"/>
      <c r="M244" s="3"/>
    </row>
    <row r="245" spans="1:13">
      <c r="A245" s="1" t="s">
        <v>19</v>
      </c>
      <c r="B245" s="24">
        <v>1</v>
      </c>
      <c r="C245" s="10">
        <v>1</v>
      </c>
      <c r="D245" s="10">
        <v>1</v>
      </c>
      <c r="E245" s="2"/>
      <c r="F245" s="11"/>
      <c r="G245" s="24"/>
      <c r="H245" s="11"/>
      <c r="I245" s="2"/>
      <c r="J245" s="2"/>
      <c r="K245" s="2"/>
      <c r="L245" s="2"/>
      <c r="M245" s="2"/>
    </row>
    <row r="246" spans="1:13">
      <c r="A246" s="1" t="s">
        <v>26</v>
      </c>
      <c r="B246" s="1">
        <v>492500</v>
      </c>
      <c r="C246">
        <v>359195</v>
      </c>
      <c r="D246">
        <v>1083890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27</v>
      </c>
      <c r="B247" s="1">
        <v>4306</v>
      </c>
      <c r="C247">
        <v>4037</v>
      </c>
      <c r="D247">
        <v>4882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64</v>
      </c>
      <c r="B248" s="1">
        <v>510</v>
      </c>
      <c r="C248">
        <v>706</v>
      </c>
      <c r="D248">
        <v>2026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2"/>
      <c r="B249" s="26"/>
      <c r="C249" s="27"/>
      <c r="E249" s="11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1</v>
      </c>
      <c r="B250" s="26">
        <v>0.66751493849300003</v>
      </c>
      <c r="C250" s="27">
        <v>0.46092241804</v>
      </c>
      <c r="D250">
        <v>0.44363058796900001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>
      <c r="A251" s="1" t="s">
        <v>15</v>
      </c>
      <c r="B251" s="1">
        <v>0.78762699745999998</v>
      </c>
      <c r="C251">
        <v>0.54690235019</v>
      </c>
      <c r="D251">
        <v>0.52884777847700004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16</v>
      </c>
      <c r="B252" s="1">
        <v>0.57918934196100003</v>
      </c>
      <c r="C252">
        <v>0.39830401437200003</v>
      </c>
      <c r="D252">
        <v>0.38206551873299999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17</v>
      </c>
      <c r="B253" s="1">
        <v>28</v>
      </c>
      <c r="C253">
        <v>11</v>
      </c>
      <c r="D253">
        <v>27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31</v>
      </c>
      <c r="B254">
        <v>0.67901627036400003</v>
      </c>
      <c r="C254">
        <v>0.51067339698799996</v>
      </c>
      <c r="D254" s="1">
        <v>0.46970885995</v>
      </c>
      <c r="E254" s="3"/>
      <c r="F254" s="3"/>
      <c r="H254" s="3"/>
      <c r="I254" s="3"/>
      <c r="J254" s="3"/>
      <c r="K254" s="3"/>
      <c r="L254" s="3"/>
      <c r="M254" s="3"/>
    </row>
    <row r="255" spans="1:13">
      <c r="A255" s="1" t="s">
        <v>30</v>
      </c>
      <c r="B255" s="12">
        <v>0.790487213508</v>
      </c>
      <c r="C255" s="12">
        <v>0.54596515127699996</v>
      </c>
      <c r="D255">
        <v>0.550714466831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29</v>
      </c>
      <c r="B256" s="12">
        <v>0.59509820442000005</v>
      </c>
      <c r="C256" s="12">
        <v>0.47966721043499999</v>
      </c>
      <c r="D256">
        <v>0.40947798738300001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28</v>
      </c>
      <c r="B257" s="7">
        <v>29</v>
      </c>
      <c r="C257" s="8">
        <v>11</v>
      </c>
      <c r="D257">
        <v>31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14</v>
      </c>
      <c r="B258" s="7">
        <f>38172.174293/(60*60)</f>
        <v>10.603381748055554</v>
      </c>
      <c r="C258" s="8">
        <f>34296.8943481/(60*60)</f>
        <v>9.5269150966944451</v>
      </c>
      <c r="D258">
        <f>103709.438462/(60*60)</f>
        <v>28.808177350555557</v>
      </c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7"/>
      <c r="C259" s="8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110</v>
      </c>
      <c r="B260" s="7">
        <v>49.218885805299998</v>
      </c>
      <c r="C260" s="8">
        <v>81.417946368800003</v>
      </c>
      <c r="D260">
        <v>194.134002202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111</v>
      </c>
      <c r="B261" s="7">
        <v>15.548848365</v>
      </c>
      <c r="C261" s="8">
        <v>18.104339727700001</v>
      </c>
      <c r="D261">
        <v>38.526705338100001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108</v>
      </c>
      <c r="B262" s="7">
        <v>51.616522600700002</v>
      </c>
      <c r="C262" s="8">
        <v>83.406529168199995</v>
      </c>
      <c r="D262">
        <v>197.91997836300001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109</v>
      </c>
      <c r="B263" s="1">
        <v>27</v>
      </c>
      <c r="C263" s="1">
        <v>44</v>
      </c>
      <c r="D263" s="1">
        <v>30</v>
      </c>
      <c r="H263" s="2"/>
      <c r="I263" s="2"/>
      <c r="J263" s="2"/>
      <c r="K263" s="2"/>
      <c r="L263" s="2"/>
      <c r="M263" s="2"/>
    </row>
    <row r="264" spans="1:13">
      <c r="A264" s="12"/>
      <c r="B264" s="12"/>
      <c r="C264" s="12"/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 s="61" customFormat="1">
      <c r="A265" s="58" t="s">
        <v>84</v>
      </c>
      <c r="B265" s="58"/>
      <c r="C265" s="58"/>
      <c r="D265" s="58"/>
      <c r="E265" s="60"/>
      <c r="F265" s="60"/>
      <c r="G265" s="58"/>
      <c r="H265" s="60"/>
      <c r="I265" s="60"/>
      <c r="J265" s="60"/>
      <c r="K265" s="60"/>
      <c r="L265" s="60"/>
      <c r="M265" s="60"/>
    </row>
    <row r="266" spans="1:13" s="37" customFormat="1">
      <c r="A266" s="5"/>
      <c r="B266" s="5" t="s">
        <v>8</v>
      </c>
      <c r="C266" s="5" t="s">
        <v>6</v>
      </c>
      <c r="D266" s="5" t="s">
        <v>7</v>
      </c>
      <c r="E266" s="36"/>
      <c r="F266" s="36"/>
      <c r="G266" s="5"/>
      <c r="H266" s="36"/>
      <c r="I266" s="36"/>
      <c r="J266" s="36"/>
      <c r="K266" s="36"/>
      <c r="L266" s="36"/>
      <c r="M266" s="36"/>
    </row>
    <row r="267" spans="1:13" s="14" customFormat="1">
      <c r="A267" s="12" t="s">
        <v>76</v>
      </c>
      <c r="B267" s="12">
        <v>5</v>
      </c>
      <c r="C267" s="12">
        <v>5</v>
      </c>
      <c r="D267" s="12">
        <v>5</v>
      </c>
      <c r="E267" s="16"/>
      <c r="F267" s="16"/>
      <c r="G267" s="12"/>
      <c r="H267" s="16"/>
      <c r="I267" s="16"/>
      <c r="J267" s="16"/>
      <c r="K267" s="16"/>
      <c r="L267" s="16"/>
      <c r="M267" s="16"/>
    </row>
    <row r="268" spans="1:13">
      <c r="A268" s="1" t="s">
        <v>9</v>
      </c>
      <c r="B268" s="15">
        <v>5</v>
      </c>
      <c r="C268" s="15">
        <v>5</v>
      </c>
      <c r="D268" s="1">
        <v>5</v>
      </c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18</v>
      </c>
      <c r="B269" s="25">
        <v>1</v>
      </c>
      <c r="C269" s="25">
        <v>1</v>
      </c>
      <c r="D269" s="24">
        <v>1</v>
      </c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19</v>
      </c>
      <c r="B270" s="25">
        <v>1</v>
      </c>
      <c r="C270" s="25">
        <v>1</v>
      </c>
      <c r="D270" s="24">
        <v>1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26</v>
      </c>
      <c r="B271" s="28">
        <v>1939974</v>
      </c>
      <c r="C271" s="15">
        <v>1475554</v>
      </c>
      <c r="D271" s="29">
        <v>4288318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27</v>
      </c>
      <c r="B272" s="28">
        <v>4306</v>
      </c>
      <c r="C272" s="15">
        <v>4307</v>
      </c>
      <c r="D272" s="29">
        <v>4882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64</v>
      </c>
      <c r="B273" s="28">
        <v>511</v>
      </c>
      <c r="C273" s="15">
        <v>707</v>
      </c>
      <c r="D273" s="29">
        <v>2026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C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10</v>
      </c>
      <c r="B275" s="1">
        <v>0.70905380007200003</v>
      </c>
      <c r="C275">
        <v>0.51820195411900005</v>
      </c>
      <c r="D275" s="1">
        <v>0.50105194262899999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11</v>
      </c>
      <c r="B276" s="1">
        <v>0.75966869747700005</v>
      </c>
      <c r="C276">
        <v>0.56754112259199996</v>
      </c>
      <c r="D276" s="1">
        <v>0.48641980186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12</v>
      </c>
      <c r="B277" s="1">
        <v>0.66477101278200001</v>
      </c>
      <c r="C277">
        <v>0.47718595177299999</v>
      </c>
      <c r="D277" s="1">
        <v>0.51669650538199996</v>
      </c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13</v>
      </c>
      <c r="B278" s="1">
        <v>49.8</v>
      </c>
      <c r="C278">
        <v>36.200000000000003</v>
      </c>
      <c r="D278" s="1">
        <v>50</v>
      </c>
      <c r="E278" s="2"/>
      <c r="F278" s="2"/>
      <c r="G278" s="1"/>
      <c r="H278" s="2"/>
      <c r="I278" s="2"/>
      <c r="J278" s="2"/>
      <c r="K278" s="2"/>
      <c r="L278" s="2"/>
      <c r="M278" s="2"/>
    </row>
    <row r="279" spans="1:13">
      <c r="A279" s="1" t="s">
        <v>54</v>
      </c>
      <c r="B279" s="1">
        <v>0.718733512608</v>
      </c>
      <c r="C279">
        <v>0.56713283146899995</v>
      </c>
      <c r="D279" s="1">
        <v>0.519542965094</v>
      </c>
      <c r="E279" s="2"/>
      <c r="F279" s="2"/>
      <c r="G279" s="1"/>
      <c r="H279" s="2"/>
      <c r="I279" s="2"/>
      <c r="J279" s="2"/>
      <c r="K279" s="2"/>
      <c r="L279" s="2"/>
      <c r="M279" s="2"/>
    </row>
    <row r="280" spans="1:13">
      <c r="A280" s="1" t="s">
        <v>55</v>
      </c>
      <c r="B280" s="1">
        <v>0.757438626527</v>
      </c>
      <c r="C280">
        <v>0.59294002192499995</v>
      </c>
      <c r="D280" s="1">
        <v>0.48034277879600001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56</v>
      </c>
      <c r="B281" s="1">
        <v>0.68379755750899995</v>
      </c>
      <c r="C281">
        <v>0.543776184705</v>
      </c>
      <c r="D281" s="1">
        <v>0.56579456724599997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57</v>
      </c>
      <c r="B282" s="1">
        <v>49.8</v>
      </c>
      <c r="C282">
        <v>42</v>
      </c>
      <c r="D282" s="1">
        <v>50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 s="12" customFormat="1">
      <c r="A283" s="12" t="s">
        <v>14</v>
      </c>
      <c r="B283" s="12">
        <f>75377.8368871/(60*60)</f>
        <v>20.938288024194446</v>
      </c>
      <c r="C283" s="14">
        <f>75463.584502/(60*60)</f>
        <v>20.962106806111109</v>
      </c>
      <c r="D283" s="12">
        <f>364532.49007/(60*60)</f>
        <v>101.25902501944445</v>
      </c>
    </row>
    <row r="285" spans="1:13">
      <c r="A285" s="12" t="s">
        <v>110</v>
      </c>
      <c r="B285">
        <v>68.400245633200001</v>
      </c>
      <c r="C285">
        <v>91.6789201104</v>
      </c>
      <c r="D285">
        <v>218.46063029800001</v>
      </c>
    </row>
    <row r="286" spans="1:13">
      <c r="A286" s="12" t="s">
        <v>111</v>
      </c>
      <c r="B286" s="12">
        <v>0</v>
      </c>
      <c r="C286">
        <v>0</v>
      </c>
      <c r="D286" s="12">
        <v>0</v>
      </c>
    </row>
    <row r="287" spans="1:13">
      <c r="A287" s="12" t="s">
        <v>108</v>
      </c>
      <c r="B287" s="12">
        <v>68.400245633200001</v>
      </c>
      <c r="C287">
        <v>91.6789201104</v>
      </c>
      <c r="D287">
        <v>218.46063029800001</v>
      </c>
    </row>
    <row r="288" spans="1:13">
      <c r="A288" s="1" t="s">
        <v>109</v>
      </c>
      <c r="B288" s="1">
        <v>100</v>
      </c>
      <c r="C288" s="1">
        <v>99</v>
      </c>
      <c r="D288">
        <v>100</v>
      </c>
      <c r="H288" s="2"/>
      <c r="I288" s="2"/>
      <c r="J288" s="2"/>
      <c r="K288" s="2"/>
      <c r="L288" s="2"/>
      <c r="M288" s="2"/>
    </row>
    <row r="289" spans="1:7" s="12" customFormat="1">
      <c r="G289" s="13"/>
    </row>
    <row r="290" spans="1:7">
      <c r="A290" s="12"/>
      <c r="B290" s="12"/>
      <c r="C290" s="12"/>
    </row>
    <row r="291" spans="1:7">
      <c r="A291" s="12"/>
      <c r="B291" s="12"/>
      <c r="C291" s="12"/>
    </row>
    <row r="292" spans="1:7">
      <c r="A292" s="12"/>
      <c r="B292" s="12"/>
      <c r="C292" s="12"/>
    </row>
    <row r="293" spans="1:7">
      <c r="A293" s="12"/>
      <c r="B293" s="12"/>
      <c r="C293" s="12"/>
    </row>
    <row r="294" spans="1:7">
      <c r="A294" s="12"/>
      <c r="B294" s="12"/>
      <c r="C294" s="12"/>
    </row>
    <row r="295" spans="1:7">
      <c r="A295" s="14"/>
      <c r="B295" s="14"/>
      <c r="C295" s="14"/>
    </row>
    <row r="296" spans="1:7">
      <c r="A296" s="12"/>
      <c r="B296" s="12"/>
      <c r="C296" s="12"/>
    </row>
    <row r="297" spans="1:7">
      <c r="A297" s="12"/>
      <c r="B297" s="12"/>
      <c r="C297" s="12"/>
    </row>
    <row r="298" spans="1:7">
      <c r="A298" s="1"/>
      <c r="B298" s="1"/>
    </row>
    <row r="299" spans="1:7" s="12" customFormat="1">
      <c r="A299" s="1"/>
      <c r="B299" s="1"/>
      <c r="C299"/>
    </row>
    <row r="300" spans="1:7" s="12" customFormat="1">
      <c r="A300" s="1"/>
      <c r="B300" s="1"/>
      <c r="C300"/>
      <c r="G300" s="13"/>
    </row>
    <row r="301" spans="1:7" s="14" customFormat="1">
      <c r="A301" s="1"/>
      <c r="B301" s="1"/>
      <c r="C301"/>
    </row>
    <row r="302" spans="1:7" s="14" customFormat="1">
      <c r="A302" s="1"/>
      <c r="B302" s="1"/>
      <c r="C302"/>
    </row>
    <row r="303" spans="1:7" s="14" customFormat="1">
      <c r="A303" s="1"/>
      <c r="B303" s="1"/>
      <c r="C303"/>
    </row>
    <row r="304" spans="1:7" s="14" customFormat="1">
      <c r="A304" s="1"/>
      <c r="B304" s="1"/>
      <c r="C304"/>
    </row>
    <row r="305" spans="1:7" s="14" customFormat="1">
      <c r="A305" s="1"/>
      <c r="B305" s="1"/>
      <c r="C305"/>
    </row>
    <row r="306" spans="1:7" s="14" customFormat="1">
      <c r="A306"/>
      <c r="B306"/>
      <c r="C306"/>
    </row>
    <row r="307" spans="1:7" s="14" customFormat="1">
      <c r="A307"/>
      <c r="B307"/>
      <c r="C307"/>
    </row>
    <row r="308" spans="1:7" s="12" customFormat="1">
      <c r="A308"/>
      <c r="B308"/>
      <c r="C308"/>
    </row>
    <row r="309" spans="1:7" s="12" customFormat="1">
      <c r="A309"/>
      <c r="B309"/>
      <c r="C309"/>
      <c r="G309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140"/>
  <sheetViews>
    <sheetView tabSelected="1" topLeftCell="A98" zoomScale="150" zoomScaleNormal="150" zoomScalePageLayoutView="150" workbookViewId="0">
      <selection activeCell="C116" sqref="C116"/>
    </sheetView>
  </sheetViews>
  <sheetFormatPr baseColWidth="10" defaultRowHeight="15" x14ac:dyDescent="0"/>
  <cols>
    <col min="2" max="2" width="12.5" customWidth="1"/>
    <col min="3" max="3" width="14.33203125" customWidth="1"/>
    <col min="4" max="4" width="11.3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4.33203125" customWidth="1"/>
    <col min="11" max="11" width="9.33203125" customWidth="1"/>
    <col min="12" max="12" width="9.6640625" customWidth="1"/>
  </cols>
  <sheetData>
    <row r="1" spans="2:13">
      <c r="B1" s="1" t="s">
        <v>77</v>
      </c>
    </row>
    <row r="2" spans="2:13">
      <c r="B2" s="1"/>
    </row>
    <row r="3" spans="2:13">
      <c r="B3" s="41" t="s">
        <v>0</v>
      </c>
      <c r="C3" s="42" t="s">
        <v>39</v>
      </c>
      <c r="D3" s="42"/>
      <c r="E3" s="42"/>
      <c r="F3" s="42"/>
      <c r="G3" s="42"/>
      <c r="H3" s="42"/>
      <c r="I3" s="43"/>
      <c r="K3" s="19"/>
    </row>
    <row r="4" spans="2:13">
      <c r="B4" s="31" t="s">
        <v>26</v>
      </c>
      <c r="C4" s="31" t="s">
        <v>38</v>
      </c>
      <c r="D4" s="31" t="s">
        <v>40</v>
      </c>
      <c r="E4" s="31" t="s">
        <v>41</v>
      </c>
      <c r="F4" s="31" t="s">
        <v>62</v>
      </c>
      <c r="G4" s="31" t="s">
        <v>64</v>
      </c>
      <c r="H4" s="31"/>
      <c r="I4" s="30" t="s">
        <v>45</v>
      </c>
      <c r="K4" s="50"/>
    </row>
    <row r="5" spans="2:13">
      <c r="B5" s="32" t="s">
        <v>8</v>
      </c>
      <c r="C5" s="30">
        <v>0.57232841863100004</v>
      </c>
      <c r="D5" s="30">
        <v>0.53949972234200005</v>
      </c>
      <c r="E5" s="30">
        <v>0.58328682582000002</v>
      </c>
      <c r="F5" s="30">
        <v>0.55626305104600005</v>
      </c>
      <c r="G5" s="30"/>
      <c r="H5" s="30"/>
      <c r="I5" s="30" t="s">
        <v>44</v>
      </c>
      <c r="K5" s="50"/>
    </row>
    <row r="6" spans="2:13">
      <c r="B6" s="32" t="s">
        <v>6</v>
      </c>
      <c r="C6" s="30">
        <v>0.40000483500799999</v>
      </c>
      <c r="D6" s="30">
        <v>0.39842475725499998</v>
      </c>
      <c r="E6" s="30">
        <v>0.40163892943099999</v>
      </c>
      <c r="F6" s="30"/>
      <c r="G6" s="30"/>
      <c r="H6" s="30"/>
      <c r="I6" s="30" t="s">
        <v>44</v>
      </c>
      <c r="K6" s="50"/>
    </row>
    <row r="7" spans="2:13">
      <c r="B7" s="32" t="s">
        <v>7</v>
      </c>
      <c r="C7" s="30">
        <v>0.28773165953199997</v>
      </c>
      <c r="D7" s="3">
        <v>0.28263653123400001</v>
      </c>
      <c r="E7" s="3">
        <v>0.29634144233300003</v>
      </c>
      <c r="F7" s="30"/>
      <c r="G7" s="30"/>
      <c r="H7" s="30"/>
      <c r="I7" s="30" t="s">
        <v>44</v>
      </c>
      <c r="K7" s="50"/>
    </row>
    <row r="10" spans="2:13">
      <c r="B10" s="41" t="s">
        <v>0</v>
      </c>
      <c r="C10" s="42" t="s">
        <v>42</v>
      </c>
      <c r="D10" s="42"/>
      <c r="E10" s="42"/>
      <c r="F10" s="42"/>
      <c r="G10" s="42"/>
      <c r="H10" s="42"/>
      <c r="I10" s="43"/>
      <c r="J10" s="40"/>
    </row>
    <row r="11" spans="2:13">
      <c r="B11" s="31" t="s">
        <v>26</v>
      </c>
      <c r="C11" s="31" t="s">
        <v>38</v>
      </c>
      <c r="D11" s="31" t="s">
        <v>40</v>
      </c>
      <c r="E11" s="31" t="s">
        <v>41</v>
      </c>
      <c r="F11" s="31" t="s">
        <v>62</v>
      </c>
      <c r="G11" s="31" t="s">
        <v>64</v>
      </c>
      <c r="H11" s="31"/>
      <c r="I11" s="30" t="s">
        <v>45</v>
      </c>
      <c r="J11" s="39" t="s">
        <v>65</v>
      </c>
      <c r="M11" s="47"/>
    </row>
    <row r="12" spans="2:13">
      <c r="B12" s="32" t="s">
        <v>8</v>
      </c>
      <c r="C12" s="30">
        <v>0.55433625440699996</v>
      </c>
      <c r="D12" s="30">
        <v>0.54520244163800002</v>
      </c>
      <c r="E12" s="30">
        <v>0.57622570056800004</v>
      </c>
      <c r="F12" s="30"/>
      <c r="G12" s="30"/>
      <c r="H12" s="30"/>
      <c r="I12" s="30">
        <v>0.60799999999999998</v>
      </c>
      <c r="J12" s="39">
        <v>345</v>
      </c>
    </row>
    <row r="13" spans="2:13">
      <c r="B13" s="32" t="s">
        <v>6</v>
      </c>
      <c r="C13" s="30">
        <v>0.40556372286999998</v>
      </c>
      <c r="D13" s="30">
        <v>0.36107703625199999</v>
      </c>
      <c r="E13" s="30">
        <v>0.38849284401799999</v>
      </c>
      <c r="F13" s="30"/>
      <c r="G13" s="30"/>
      <c r="H13" s="30"/>
      <c r="I13" s="30">
        <v>0.40799999999999997</v>
      </c>
      <c r="J13" s="30">
        <v>509</v>
      </c>
    </row>
    <row r="14" spans="2:13">
      <c r="B14" s="32" t="s">
        <v>7</v>
      </c>
      <c r="C14" s="1">
        <v>0.31179277986800003</v>
      </c>
      <c r="D14" s="30">
        <v>0.29245777091199998</v>
      </c>
      <c r="E14" s="30">
        <v>0.30138543316299998</v>
      </c>
      <c r="F14" s="30"/>
      <c r="G14" s="30">
        <v>7008</v>
      </c>
      <c r="H14" s="30"/>
      <c r="I14" s="30">
        <v>0.46100000000000002</v>
      </c>
      <c r="J14" s="30">
        <v>2088</v>
      </c>
    </row>
    <row r="15" spans="2:13">
      <c r="J15">
        <f>SUM(J12:J14)</f>
        <v>2942</v>
      </c>
    </row>
    <row r="17" spans="2:14">
      <c r="B17" s="41" t="s">
        <v>0</v>
      </c>
      <c r="C17" s="42" t="s">
        <v>43</v>
      </c>
      <c r="D17" s="42"/>
      <c r="E17" s="42"/>
      <c r="F17" s="42"/>
      <c r="G17" s="42"/>
      <c r="H17" s="42"/>
      <c r="I17" s="43"/>
      <c r="J17" s="40"/>
    </row>
    <row r="18" spans="2:14">
      <c r="B18" s="31" t="s">
        <v>26</v>
      </c>
      <c r="C18" s="31" t="s">
        <v>38</v>
      </c>
      <c r="D18" s="31" t="s">
        <v>40</v>
      </c>
      <c r="E18" s="31" t="s">
        <v>41</v>
      </c>
      <c r="F18" s="31" t="s">
        <v>61</v>
      </c>
      <c r="G18" s="31" t="s">
        <v>62</v>
      </c>
      <c r="H18" s="31" t="s">
        <v>64</v>
      </c>
      <c r="I18" s="30" t="s">
        <v>45</v>
      </c>
      <c r="J18" s="39" t="s">
        <v>65</v>
      </c>
    </row>
    <row r="19" spans="2:14">
      <c r="B19" s="32" t="s">
        <v>8</v>
      </c>
      <c r="C19" s="30">
        <v>0.65499221150700004</v>
      </c>
      <c r="D19" s="30">
        <v>0.64486091308399995</v>
      </c>
      <c r="E19" s="30">
        <v>0.64378633739500002</v>
      </c>
      <c r="F19" s="30"/>
      <c r="G19" s="30"/>
      <c r="H19" s="30"/>
      <c r="I19" s="30">
        <v>0.71899999999999997</v>
      </c>
      <c r="J19" s="39">
        <v>345</v>
      </c>
    </row>
    <row r="20" spans="2:14">
      <c r="B20" s="32" t="s">
        <v>6</v>
      </c>
      <c r="C20" s="30">
        <v>0.41682058483599999</v>
      </c>
      <c r="D20" s="30">
        <v>0.40575044208299998</v>
      </c>
      <c r="E20" s="30">
        <v>0.39031871412800001</v>
      </c>
      <c r="F20" s="30"/>
      <c r="G20" s="30"/>
      <c r="H20" s="30"/>
      <c r="I20" s="30">
        <v>0.629</v>
      </c>
      <c r="J20" s="39">
        <v>509</v>
      </c>
    </row>
    <row r="21" spans="2:14">
      <c r="B21" s="32" t="s">
        <v>7</v>
      </c>
      <c r="C21" s="30">
        <v>0.33671500231899998</v>
      </c>
      <c r="D21" s="30">
        <v>0.31642533070700002</v>
      </c>
      <c r="E21" s="1">
        <v>0.36039063071900002</v>
      </c>
      <c r="F21" s="30"/>
      <c r="G21" s="30"/>
      <c r="H21" s="30"/>
      <c r="I21" s="30">
        <v>0.63400000000000001</v>
      </c>
      <c r="J21" s="30">
        <v>2088</v>
      </c>
    </row>
    <row r="23" spans="2:14" hidden="1"/>
    <row r="24" spans="2:14" hidden="1">
      <c r="B24" s="41" t="s">
        <v>0</v>
      </c>
      <c r="C24" s="42" t="s">
        <v>39</v>
      </c>
      <c r="D24" s="42"/>
      <c r="E24" s="42"/>
      <c r="F24" s="42"/>
      <c r="G24" s="42"/>
      <c r="H24" s="42"/>
      <c r="I24" s="42"/>
      <c r="J24" s="43"/>
      <c r="K24" s="19"/>
    </row>
    <row r="25" spans="2:14" hidden="1">
      <c r="B25" s="31" t="s">
        <v>26</v>
      </c>
      <c r="C25" s="31" t="s">
        <v>38</v>
      </c>
      <c r="D25" s="31" t="s">
        <v>40</v>
      </c>
      <c r="E25" s="31" t="s">
        <v>41</v>
      </c>
      <c r="F25" s="31" t="s">
        <v>61</v>
      </c>
      <c r="G25" s="31" t="s">
        <v>62</v>
      </c>
      <c r="H25" s="31" t="s">
        <v>64</v>
      </c>
      <c r="I25" s="31"/>
      <c r="J25" s="30" t="s">
        <v>45</v>
      </c>
      <c r="K25" s="50"/>
    </row>
    <row r="26" spans="2:14" hidden="1">
      <c r="B26" s="32" t="s">
        <v>8</v>
      </c>
      <c r="C26" s="30">
        <v>0.57232841863100004</v>
      </c>
      <c r="D26" s="30">
        <v>0.53949972234200005</v>
      </c>
      <c r="E26" s="30">
        <v>0.58328682582000002</v>
      </c>
      <c r="F26" s="30">
        <v>0.58377859778399999</v>
      </c>
      <c r="G26" s="30">
        <v>0.555579357479</v>
      </c>
      <c r="H26" s="30">
        <v>2629</v>
      </c>
      <c r="I26" s="30"/>
      <c r="J26" s="30" t="s">
        <v>44</v>
      </c>
      <c r="K26" s="50"/>
    </row>
    <row r="27" spans="2:14" hidden="1">
      <c r="B27" s="32" t="s">
        <v>6</v>
      </c>
      <c r="C27" s="30">
        <v>0.40000483500799999</v>
      </c>
      <c r="D27" s="30">
        <v>0.39842475725499998</v>
      </c>
      <c r="E27" s="30">
        <v>0.40163892943099999</v>
      </c>
      <c r="F27" s="30">
        <v>0.40468879936800001</v>
      </c>
      <c r="G27" s="30">
        <v>0.397483802685</v>
      </c>
      <c r="H27" s="30">
        <v>2600</v>
      </c>
      <c r="I27" s="30"/>
      <c r="J27" s="30" t="s">
        <v>44</v>
      </c>
      <c r="K27" s="50"/>
    </row>
    <row r="28" spans="2:14" hidden="1">
      <c r="B28" s="32" t="s">
        <v>7</v>
      </c>
      <c r="C28" s="30">
        <v>0.28773165953199997</v>
      </c>
      <c r="D28" s="30"/>
      <c r="E28" s="30"/>
      <c r="F28" s="30"/>
      <c r="G28" s="30"/>
      <c r="H28" s="30"/>
      <c r="I28" s="30"/>
      <c r="J28" s="30" t="s">
        <v>44</v>
      </c>
      <c r="K28" s="50"/>
    </row>
    <row r="29" spans="2:14" hidden="1"/>
    <row r="30" spans="2:14" hidden="1"/>
    <row r="31" spans="2:14" hidden="1">
      <c r="B31" s="41" t="s">
        <v>0</v>
      </c>
      <c r="C31" s="42" t="s">
        <v>42</v>
      </c>
      <c r="D31" s="42"/>
      <c r="E31" s="42"/>
      <c r="F31" s="42"/>
      <c r="G31" s="42"/>
      <c r="H31" s="42"/>
      <c r="I31" s="42"/>
      <c r="J31" s="43"/>
      <c r="K31" s="40"/>
      <c r="N31" s="50"/>
    </row>
    <row r="32" spans="2:14" hidden="1">
      <c r="B32" s="31" t="s">
        <v>26</v>
      </c>
      <c r="C32" s="31" t="s">
        <v>38</v>
      </c>
      <c r="D32" s="31" t="s">
        <v>40</v>
      </c>
      <c r="E32" s="31" t="s">
        <v>41</v>
      </c>
      <c r="F32" s="31" t="s">
        <v>61</v>
      </c>
      <c r="G32" s="31" t="s">
        <v>62</v>
      </c>
      <c r="H32" s="31" t="s">
        <v>64</v>
      </c>
      <c r="I32" s="31"/>
      <c r="J32" s="30" t="s">
        <v>45</v>
      </c>
      <c r="K32" s="39" t="s">
        <v>65</v>
      </c>
      <c r="M32" s="49"/>
      <c r="N32" s="50"/>
    </row>
    <row r="33" spans="2:13" hidden="1">
      <c r="B33" s="32" t="s">
        <v>8</v>
      </c>
      <c r="C33" s="30">
        <v>0.56434440035300004</v>
      </c>
      <c r="D33" s="30">
        <v>0.55831624720999995</v>
      </c>
      <c r="E33" s="30">
        <v>0.57083508647199999</v>
      </c>
      <c r="F33" s="30"/>
      <c r="G33" s="30"/>
      <c r="H33" s="30">
        <v>443</v>
      </c>
      <c r="I33" s="30"/>
      <c r="J33" s="30">
        <v>0.60799999999999998</v>
      </c>
      <c r="K33" s="39">
        <v>345</v>
      </c>
    </row>
    <row r="34" spans="2:13" hidden="1">
      <c r="B34" s="32" t="s">
        <v>6</v>
      </c>
      <c r="C34" s="30">
        <v>0.405733097381</v>
      </c>
      <c r="D34" s="30">
        <v>0.32509258224299997</v>
      </c>
      <c r="E34" s="30">
        <v>0.34283486704600002</v>
      </c>
      <c r="F34" s="30"/>
      <c r="G34" s="30"/>
      <c r="H34" s="30">
        <v>629</v>
      </c>
      <c r="I34" s="30"/>
      <c r="J34" s="30">
        <v>0.40799999999999997</v>
      </c>
      <c r="K34" s="30">
        <v>509</v>
      </c>
    </row>
    <row r="35" spans="2:13" hidden="1">
      <c r="B35" s="32" t="s">
        <v>7</v>
      </c>
      <c r="C35" s="30"/>
      <c r="D35" s="30"/>
      <c r="E35" s="30">
        <v>0.24590209516200001</v>
      </c>
      <c r="F35" s="30"/>
      <c r="G35" s="30"/>
      <c r="H35" s="30">
        <v>1812</v>
      </c>
      <c r="I35" s="30"/>
      <c r="J35" s="30">
        <v>0.46100000000000002</v>
      </c>
      <c r="K35" s="30">
        <v>2088</v>
      </c>
    </row>
    <row r="36" spans="2:13" hidden="1">
      <c r="K36">
        <f>SUM(K33:K35)</f>
        <v>2942</v>
      </c>
    </row>
    <row r="37" spans="2:13" hidden="1"/>
    <row r="38" spans="2:13" hidden="1">
      <c r="B38" s="41" t="s">
        <v>0</v>
      </c>
      <c r="C38" s="42" t="s">
        <v>43</v>
      </c>
      <c r="D38" s="42"/>
      <c r="E38" s="42"/>
      <c r="F38" s="42"/>
      <c r="G38" s="42"/>
      <c r="H38" s="42"/>
      <c r="I38" s="42"/>
      <c r="J38" s="43"/>
      <c r="K38" s="40"/>
    </row>
    <row r="39" spans="2:13" hidden="1">
      <c r="B39" s="31" t="s">
        <v>26</v>
      </c>
      <c r="C39" s="31" t="s">
        <v>38</v>
      </c>
      <c r="D39" s="31" t="s">
        <v>40</v>
      </c>
      <c r="E39" s="31" t="s">
        <v>41</v>
      </c>
      <c r="F39" s="31" t="s">
        <v>61</v>
      </c>
      <c r="G39" s="31" t="s">
        <v>62</v>
      </c>
      <c r="H39" s="31" t="s">
        <v>64</v>
      </c>
      <c r="I39" s="31"/>
      <c r="J39" s="30" t="s">
        <v>45</v>
      </c>
      <c r="K39" s="39" t="s">
        <v>65</v>
      </c>
    </row>
    <row r="40" spans="2:13" hidden="1">
      <c r="B40" s="32" t="s">
        <v>8</v>
      </c>
      <c r="C40" s="30">
        <v>0.64646374457599998</v>
      </c>
      <c r="D40" s="30">
        <v>0.51683045702099994</v>
      </c>
      <c r="E40" s="30">
        <v>0.63022254161299995</v>
      </c>
      <c r="F40" s="30"/>
      <c r="G40" s="30"/>
      <c r="H40" s="30">
        <v>204</v>
      </c>
      <c r="I40" s="30"/>
      <c r="J40" s="30">
        <v>0.71899999999999997</v>
      </c>
      <c r="K40" s="39">
        <v>345</v>
      </c>
    </row>
    <row r="41" spans="2:13" hidden="1">
      <c r="B41" s="32" t="s">
        <v>6</v>
      </c>
      <c r="C41" s="30">
        <v>0.41756144638300002</v>
      </c>
      <c r="D41" s="30"/>
      <c r="E41" s="30">
        <v>0.384013354985</v>
      </c>
      <c r="F41" s="30"/>
      <c r="G41" s="30"/>
      <c r="H41" s="30">
        <v>329</v>
      </c>
      <c r="I41" s="30"/>
      <c r="J41" s="30">
        <v>0.629</v>
      </c>
      <c r="K41" s="39">
        <v>509</v>
      </c>
    </row>
    <row r="42" spans="2:13" hidden="1">
      <c r="B42" s="32" t="s">
        <v>7</v>
      </c>
      <c r="C42" s="51">
        <v>0.25132599229899999</v>
      </c>
      <c r="D42" s="30"/>
      <c r="E42" s="30"/>
      <c r="F42" s="30"/>
      <c r="G42" s="30"/>
      <c r="H42" s="30"/>
      <c r="I42" s="30"/>
      <c r="J42" s="30">
        <v>0.63400000000000001</v>
      </c>
      <c r="K42" s="30">
        <v>2088</v>
      </c>
    </row>
    <row r="43" spans="2:13" hidden="1">
      <c r="B43" s="56"/>
      <c r="C43" s="57"/>
      <c r="D43" s="50"/>
      <c r="E43" s="50"/>
      <c r="F43" s="50"/>
      <c r="G43" s="50"/>
      <c r="H43" s="50"/>
      <c r="I43" s="50"/>
      <c r="J43" s="50"/>
      <c r="K43" s="50"/>
      <c r="L43" s="50"/>
    </row>
    <row r="45" spans="2:13">
      <c r="B45" s="1" t="s">
        <v>78</v>
      </c>
    </row>
    <row r="46" spans="2:13">
      <c r="B46" s="1"/>
    </row>
    <row r="47" spans="2:13">
      <c r="B47" s="20" t="s">
        <v>91</v>
      </c>
      <c r="C47" s="12"/>
      <c r="D47" s="12"/>
    </row>
    <row r="48" spans="2:13" s="50" customFormat="1">
      <c r="B48" s="41" t="s">
        <v>0</v>
      </c>
      <c r="C48" s="42" t="s">
        <v>42</v>
      </c>
      <c r="D48" s="42"/>
      <c r="E48" s="42"/>
      <c r="F48" s="42"/>
      <c r="G48" s="42"/>
      <c r="H48" s="42"/>
      <c r="I48" s="42"/>
      <c r="J48" s="42"/>
      <c r="K48" s="42"/>
      <c r="L48" s="42"/>
      <c r="M48" s="43"/>
    </row>
    <row r="49" spans="2:14">
      <c r="B49" s="62" t="s">
        <v>26</v>
      </c>
      <c r="C49" s="62" t="s">
        <v>38</v>
      </c>
      <c r="D49" s="63" t="s">
        <v>80</v>
      </c>
      <c r="E49" s="62" t="s">
        <v>40</v>
      </c>
      <c r="F49" s="63" t="s">
        <v>80</v>
      </c>
      <c r="G49" s="62" t="s">
        <v>41</v>
      </c>
      <c r="H49" s="62" t="s">
        <v>61</v>
      </c>
      <c r="I49" s="63" t="s">
        <v>80</v>
      </c>
      <c r="J49" s="64" t="s">
        <v>83</v>
      </c>
      <c r="K49" s="63" t="s">
        <v>80</v>
      </c>
      <c r="L49" s="65" t="s">
        <v>45</v>
      </c>
      <c r="M49" s="63" t="s">
        <v>80</v>
      </c>
      <c r="N49" s="50"/>
    </row>
    <row r="50" spans="2:14">
      <c r="B50" s="32" t="s">
        <v>8</v>
      </c>
      <c r="C50" s="30">
        <v>0.58077225165299995</v>
      </c>
      <c r="D50" s="39">
        <v>471</v>
      </c>
      <c r="E50" s="30">
        <v>0.54705841163400004</v>
      </c>
      <c r="F50" s="39">
        <v>429</v>
      </c>
      <c r="G50" s="30">
        <v>0.59628299392700002</v>
      </c>
      <c r="H50" s="30"/>
      <c r="I50" s="30">
        <v>510</v>
      </c>
      <c r="J50" s="18">
        <v>0.61717672791599998</v>
      </c>
      <c r="K50" s="30">
        <v>511</v>
      </c>
      <c r="L50" s="18">
        <v>0.60799999999999998</v>
      </c>
      <c r="M50" s="39">
        <v>345</v>
      </c>
    </row>
    <row r="51" spans="2:14">
      <c r="B51" s="32" t="s">
        <v>6</v>
      </c>
      <c r="C51" s="30">
        <v>0.40527722494099999</v>
      </c>
      <c r="D51" s="30">
        <v>697</v>
      </c>
      <c r="E51" s="30">
        <v>0.32978931311699999</v>
      </c>
      <c r="F51" s="30">
        <v>585</v>
      </c>
      <c r="G51" s="30">
        <v>0.46093189557800002</v>
      </c>
      <c r="H51" s="30"/>
      <c r="I51" s="30">
        <v>706</v>
      </c>
      <c r="J51" s="18">
        <v>0.52550680851999998</v>
      </c>
      <c r="K51" s="30">
        <v>707</v>
      </c>
      <c r="L51" s="18">
        <v>0.40799999999999997</v>
      </c>
      <c r="M51" s="30">
        <v>509</v>
      </c>
    </row>
    <row r="52" spans="2:14">
      <c r="B52" s="32" t="s">
        <v>7</v>
      </c>
      <c r="C52" s="30">
        <v>0.38467280000699999</v>
      </c>
      <c r="D52" s="30">
        <v>1971</v>
      </c>
      <c r="E52" s="30">
        <v>0.25782157945700002</v>
      </c>
      <c r="F52" s="30">
        <v>1801</v>
      </c>
      <c r="G52" s="30">
        <v>0.41596503321599998</v>
      </c>
      <c r="H52" s="30"/>
      <c r="I52" s="30">
        <v>2026</v>
      </c>
      <c r="J52" s="18">
        <v>0.47998152832899998</v>
      </c>
      <c r="K52" s="30">
        <v>2026</v>
      </c>
      <c r="L52" s="18">
        <v>0.46100000000000002</v>
      </c>
      <c r="M52" s="30">
        <v>2088</v>
      </c>
    </row>
    <row r="55" spans="2:14">
      <c r="B55" s="41" t="s">
        <v>0</v>
      </c>
      <c r="C55" s="42" t="s">
        <v>43</v>
      </c>
      <c r="D55" s="42"/>
      <c r="E55" s="42"/>
      <c r="F55" s="42"/>
      <c r="G55" s="42"/>
      <c r="H55" s="42"/>
      <c r="I55" s="42"/>
      <c r="J55" s="42"/>
      <c r="K55" s="42"/>
      <c r="L55" s="42"/>
      <c r="M55" s="43"/>
    </row>
    <row r="56" spans="2:14">
      <c r="B56" s="62" t="s">
        <v>26</v>
      </c>
      <c r="C56" s="62" t="s">
        <v>38</v>
      </c>
      <c r="D56" s="63" t="s">
        <v>80</v>
      </c>
      <c r="E56" s="62" t="s">
        <v>40</v>
      </c>
      <c r="F56" s="63" t="s">
        <v>80</v>
      </c>
      <c r="G56" s="62" t="s">
        <v>41</v>
      </c>
      <c r="H56" s="62" t="s">
        <v>61</v>
      </c>
      <c r="I56" s="63" t="s">
        <v>80</v>
      </c>
      <c r="J56" s="64" t="s">
        <v>83</v>
      </c>
      <c r="K56" s="63" t="s">
        <v>80</v>
      </c>
      <c r="L56" s="65" t="s">
        <v>45</v>
      </c>
      <c r="M56" s="63" t="s">
        <v>80</v>
      </c>
    </row>
    <row r="57" spans="2:14">
      <c r="B57" s="32" t="s">
        <v>8</v>
      </c>
      <c r="C57" s="30">
        <v>0.680238748911</v>
      </c>
      <c r="D57" s="39">
        <v>471</v>
      </c>
      <c r="E57" s="30">
        <v>0.64534836731</v>
      </c>
      <c r="F57" s="39">
        <v>429</v>
      </c>
      <c r="G57" s="30">
        <v>0.67901627036400003</v>
      </c>
      <c r="H57" s="30"/>
      <c r="I57" s="30">
        <v>510</v>
      </c>
      <c r="J57" s="18">
        <v>0.718733512608</v>
      </c>
      <c r="K57" s="30">
        <v>511</v>
      </c>
      <c r="L57" s="18">
        <v>0.71899999999999997</v>
      </c>
      <c r="M57" s="39">
        <v>345</v>
      </c>
    </row>
    <row r="58" spans="2:14">
      <c r="B58" s="32" t="s">
        <v>6</v>
      </c>
      <c r="C58" s="30">
        <v>0.52090870074100004</v>
      </c>
      <c r="D58" s="30">
        <v>697</v>
      </c>
      <c r="E58" s="30">
        <v>0.44510773742100002</v>
      </c>
      <c r="F58" s="30">
        <v>585</v>
      </c>
      <c r="G58" s="30">
        <v>0.51067339698799996</v>
      </c>
      <c r="H58" s="30"/>
      <c r="I58" s="30">
        <v>706</v>
      </c>
      <c r="J58" s="18">
        <v>0.56713283146899995</v>
      </c>
      <c r="K58" s="30">
        <v>707</v>
      </c>
      <c r="L58" s="18">
        <v>0.629</v>
      </c>
      <c r="M58" s="30">
        <v>509</v>
      </c>
    </row>
    <row r="59" spans="2:14">
      <c r="B59" s="32" t="s">
        <v>7</v>
      </c>
      <c r="C59" s="30">
        <v>0.46757849873200003</v>
      </c>
      <c r="D59" s="30">
        <v>1971</v>
      </c>
      <c r="E59" s="30">
        <v>0.34222888478899999</v>
      </c>
      <c r="F59" s="30">
        <v>1801</v>
      </c>
      <c r="G59" s="30">
        <v>0.46970885995</v>
      </c>
      <c r="H59" s="30"/>
      <c r="I59" s="30">
        <v>2026</v>
      </c>
      <c r="J59" s="18">
        <v>0.519542965094</v>
      </c>
      <c r="K59" s="30">
        <v>2026</v>
      </c>
      <c r="L59" s="18">
        <v>0.63400000000000001</v>
      </c>
      <c r="M59" s="30">
        <v>2088</v>
      </c>
    </row>
    <row r="61" spans="2:14">
      <c r="B61" s="20" t="s">
        <v>90</v>
      </c>
    </row>
    <row r="62" spans="2:14">
      <c r="B62" s="41" t="s">
        <v>0</v>
      </c>
      <c r="C62" s="42" t="s">
        <v>42</v>
      </c>
      <c r="D62" s="42"/>
      <c r="E62" s="42"/>
      <c r="F62" s="43"/>
      <c r="G62" s="19"/>
      <c r="H62" s="19"/>
      <c r="I62" s="19"/>
      <c r="J62" s="19"/>
      <c r="K62" s="19"/>
      <c r="L62" s="19"/>
      <c r="M62" s="19"/>
    </row>
    <row r="63" spans="2:14">
      <c r="B63" s="62" t="s">
        <v>26</v>
      </c>
      <c r="C63" s="64" t="s">
        <v>83</v>
      </c>
      <c r="D63" s="63" t="s">
        <v>80</v>
      </c>
      <c r="E63" s="65" t="s">
        <v>45</v>
      </c>
      <c r="F63" s="63" t="s">
        <v>80</v>
      </c>
      <c r="G63" s="19"/>
      <c r="H63" s="19"/>
      <c r="I63" s="19"/>
      <c r="J63" s="20"/>
      <c r="K63" s="19"/>
      <c r="L63" s="20"/>
      <c r="M63" s="19"/>
    </row>
    <row r="64" spans="2:14">
      <c r="B64" s="32" t="s">
        <v>8</v>
      </c>
      <c r="C64" s="18">
        <v>0.62591612448199996</v>
      </c>
      <c r="D64" s="30">
        <v>354</v>
      </c>
      <c r="E64" s="18">
        <v>0.60799999999999998</v>
      </c>
      <c r="F64" s="39">
        <v>345</v>
      </c>
      <c r="G64" s="19"/>
      <c r="H64" s="19"/>
      <c r="I64" s="19"/>
      <c r="J64" s="20"/>
      <c r="K64" s="19"/>
      <c r="L64" s="20"/>
      <c r="M64" s="19"/>
    </row>
    <row r="65" spans="2:13">
      <c r="B65" s="32" t="s">
        <v>6</v>
      </c>
      <c r="C65" s="18">
        <v>0.54210306692200005</v>
      </c>
      <c r="D65" s="30">
        <v>415</v>
      </c>
      <c r="E65" s="18">
        <v>0.40799999999999997</v>
      </c>
      <c r="F65" s="30">
        <v>509</v>
      </c>
      <c r="G65" s="19"/>
      <c r="H65" s="19"/>
      <c r="I65" s="19"/>
      <c r="J65" s="20"/>
      <c r="K65" s="19"/>
      <c r="L65" s="20"/>
      <c r="M65" s="19"/>
    </row>
    <row r="66" spans="2:13">
      <c r="B66" s="32" t="s">
        <v>7</v>
      </c>
      <c r="C66" s="18">
        <v>0.481615643165</v>
      </c>
      <c r="D66" s="30">
        <v>1251</v>
      </c>
      <c r="E66" s="18">
        <v>0.46100000000000002</v>
      </c>
      <c r="F66" s="30">
        <v>2088</v>
      </c>
      <c r="G66" s="19"/>
      <c r="H66" s="19"/>
      <c r="I66" s="19"/>
      <c r="J66" s="20"/>
      <c r="K66" s="19"/>
      <c r="L66" s="20"/>
      <c r="M66" s="19"/>
    </row>
    <row r="67" spans="2:13">
      <c r="G67" s="19"/>
      <c r="H67" s="19"/>
      <c r="I67" s="19"/>
      <c r="J67" s="19"/>
      <c r="K67" s="19"/>
      <c r="L67" s="19"/>
      <c r="M67" s="19"/>
    </row>
    <row r="68" spans="2:13">
      <c r="B68" s="41" t="s">
        <v>0</v>
      </c>
      <c r="C68" s="42" t="s">
        <v>43</v>
      </c>
      <c r="D68" s="42"/>
      <c r="E68" s="42"/>
      <c r="F68" s="43"/>
      <c r="G68" s="19"/>
      <c r="H68" s="19"/>
      <c r="I68" s="19"/>
      <c r="J68" s="19"/>
      <c r="K68" s="19"/>
      <c r="L68" s="19"/>
      <c r="M68" s="19"/>
    </row>
    <row r="69" spans="2:13">
      <c r="B69" s="62" t="s">
        <v>26</v>
      </c>
      <c r="C69" s="64" t="s">
        <v>83</v>
      </c>
      <c r="D69" s="63" t="s">
        <v>80</v>
      </c>
      <c r="E69" s="65" t="s">
        <v>45</v>
      </c>
      <c r="F69" s="63" t="s">
        <v>80</v>
      </c>
    </row>
    <row r="70" spans="2:13">
      <c r="B70" s="32" t="s">
        <v>8</v>
      </c>
      <c r="C70" s="18">
        <v>0.722332514556</v>
      </c>
      <c r="D70" s="30">
        <v>354</v>
      </c>
      <c r="E70" s="18">
        <v>0.71899999999999997</v>
      </c>
      <c r="F70" s="39">
        <v>345</v>
      </c>
    </row>
    <row r="71" spans="2:13">
      <c r="B71" s="32" t="s">
        <v>6</v>
      </c>
      <c r="C71" s="18">
        <v>0.57385397637699997</v>
      </c>
      <c r="D71" s="30">
        <v>415</v>
      </c>
      <c r="E71" s="18">
        <v>0.629</v>
      </c>
      <c r="F71" s="30">
        <v>509</v>
      </c>
    </row>
    <row r="72" spans="2:13">
      <c r="B72" s="32" t="s">
        <v>7</v>
      </c>
      <c r="C72" s="18">
        <v>0.51954673583699995</v>
      </c>
      <c r="D72" s="30">
        <v>1251</v>
      </c>
      <c r="E72" s="18">
        <v>0.63400000000000001</v>
      </c>
      <c r="F72" s="30">
        <v>2088</v>
      </c>
    </row>
    <row r="75" spans="2:13">
      <c r="B75" s="20" t="s">
        <v>92</v>
      </c>
    </row>
    <row r="76" spans="2:13" s="1" customFormat="1">
      <c r="B76" s="18"/>
      <c r="C76" s="18"/>
      <c r="D76" s="18" t="s">
        <v>102</v>
      </c>
      <c r="E76" s="18"/>
      <c r="F76" s="18"/>
      <c r="G76" s="18" t="s">
        <v>105</v>
      </c>
      <c r="H76" s="18"/>
      <c r="I76" s="18"/>
      <c r="J76" s="18"/>
      <c r="K76" s="18" t="s">
        <v>106</v>
      </c>
      <c r="L76" s="18"/>
      <c r="M76" s="18"/>
    </row>
    <row r="77" spans="2:13" s="1" customFormat="1">
      <c r="B77" s="18" t="s">
        <v>107</v>
      </c>
      <c r="C77" s="18" t="s">
        <v>97</v>
      </c>
      <c r="D77" s="18" t="s">
        <v>8</v>
      </c>
      <c r="E77" s="18" t="s">
        <v>6</v>
      </c>
      <c r="F77" s="18" t="s">
        <v>7</v>
      </c>
      <c r="G77" s="18" t="s">
        <v>8</v>
      </c>
      <c r="H77" s="18"/>
      <c r="I77" s="18" t="s">
        <v>6</v>
      </c>
      <c r="J77" s="18" t="s">
        <v>7</v>
      </c>
      <c r="K77" s="18" t="s">
        <v>8</v>
      </c>
      <c r="L77" s="18" t="s">
        <v>6</v>
      </c>
      <c r="M77" s="18" t="s">
        <v>7</v>
      </c>
    </row>
    <row r="78" spans="2:13">
      <c r="B78" s="52" t="s">
        <v>93</v>
      </c>
      <c r="C78" s="30" t="s">
        <v>98</v>
      </c>
      <c r="D78" s="30">
        <v>0.44</v>
      </c>
      <c r="E78" s="30">
        <v>0.34</v>
      </c>
      <c r="F78" s="30">
        <v>0.35</v>
      </c>
      <c r="G78" s="30">
        <v>45.87</v>
      </c>
      <c r="H78" s="30"/>
      <c r="I78" s="30">
        <v>49.39</v>
      </c>
      <c r="J78" s="31">
        <v>193.49</v>
      </c>
      <c r="K78" s="31">
        <v>0.54</v>
      </c>
      <c r="L78" s="31">
        <v>0.59</v>
      </c>
      <c r="M78" s="31">
        <v>0.53</v>
      </c>
    </row>
    <row r="79" spans="2:13">
      <c r="B79" s="21" t="s">
        <v>94</v>
      </c>
      <c r="C79" s="30" t="s">
        <v>99</v>
      </c>
      <c r="D79" s="31">
        <v>0.61</v>
      </c>
      <c r="E79" s="31">
        <v>0.41</v>
      </c>
      <c r="F79" s="31">
        <v>0.37</v>
      </c>
      <c r="G79" s="30">
        <v>46.72</v>
      </c>
      <c r="H79" s="30"/>
      <c r="I79" s="30">
        <v>52.79</v>
      </c>
      <c r="J79" s="30">
        <v>238.97</v>
      </c>
      <c r="K79" s="30">
        <v>0.19</v>
      </c>
      <c r="L79" s="30">
        <v>0.12</v>
      </c>
      <c r="M79" s="30">
        <v>0.11</v>
      </c>
    </row>
    <row r="80" spans="2:13">
      <c r="B80" s="52" t="s">
        <v>95</v>
      </c>
      <c r="C80" s="30" t="s">
        <v>100</v>
      </c>
      <c r="D80" s="30">
        <v>0.46</v>
      </c>
      <c r="E80" s="30">
        <v>0.31</v>
      </c>
      <c r="F80" s="30">
        <v>0.28999999999999998</v>
      </c>
      <c r="G80" s="30">
        <v>66.56</v>
      </c>
      <c r="H80" s="30"/>
      <c r="I80" s="30">
        <v>59.72</v>
      </c>
      <c r="J80" s="30">
        <v>337.96</v>
      </c>
      <c r="K80" s="30">
        <v>0.19</v>
      </c>
      <c r="L80" s="30">
        <v>0.1</v>
      </c>
      <c r="M80" s="30">
        <v>0.12</v>
      </c>
    </row>
    <row r="81" spans="2:13">
      <c r="B81" s="66" t="s">
        <v>96</v>
      </c>
      <c r="C81" s="30" t="s">
        <v>101</v>
      </c>
      <c r="D81" s="30">
        <v>0.53</v>
      </c>
      <c r="E81" s="30">
        <v>0.37</v>
      </c>
      <c r="F81" s="30">
        <v>0.3</v>
      </c>
      <c r="G81" s="30">
        <v>47.98</v>
      </c>
      <c r="H81" s="30"/>
      <c r="I81" s="30">
        <v>49.47</v>
      </c>
      <c r="J81" s="30">
        <v>240.99</v>
      </c>
      <c r="K81" s="30">
        <v>0.21</v>
      </c>
      <c r="L81" s="30">
        <v>0.16</v>
      </c>
      <c r="M81" s="30">
        <v>0.13</v>
      </c>
    </row>
    <row r="82" spans="2:13">
      <c r="B82" s="52" t="s">
        <v>103</v>
      </c>
      <c r="C82" s="30" t="s">
        <v>104</v>
      </c>
      <c r="D82" s="30">
        <v>0.55000000000000004</v>
      </c>
      <c r="E82" s="30">
        <v>0.36</v>
      </c>
      <c r="F82" s="30">
        <v>0.31</v>
      </c>
      <c r="G82" s="31">
        <v>43.46</v>
      </c>
      <c r="H82" s="30"/>
      <c r="I82" s="31">
        <v>48.41</v>
      </c>
      <c r="J82" s="30">
        <v>225.59</v>
      </c>
      <c r="K82" s="30">
        <v>0.24</v>
      </c>
      <c r="L82" s="30">
        <v>0.16</v>
      </c>
      <c r="M82" s="30">
        <v>0.12</v>
      </c>
    </row>
    <row r="85" spans="2:13" s="68" customFormat="1">
      <c r="B85" s="3" t="s">
        <v>112</v>
      </c>
      <c r="C85" s="3"/>
      <c r="D85" s="3"/>
      <c r="E85" s="2"/>
      <c r="F85" s="2"/>
    </row>
    <row r="86" spans="2:13" s="68" customFormat="1">
      <c r="B86" s="3" t="s">
        <v>117</v>
      </c>
      <c r="C86" s="3"/>
      <c r="D86" s="3"/>
      <c r="E86" s="2"/>
      <c r="F86" s="2"/>
      <c r="I86" s="3" t="s">
        <v>118</v>
      </c>
      <c r="J86" s="3"/>
      <c r="K86" s="3"/>
      <c r="L86" s="2"/>
      <c r="M86" s="2"/>
    </row>
    <row r="87" spans="2:13" s="12" customFormat="1">
      <c r="B87" s="69" t="s">
        <v>0</v>
      </c>
      <c r="C87" s="70" t="s">
        <v>42</v>
      </c>
      <c r="D87" s="70"/>
      <c r="E87" s="70"/>
      <c r="F87" s="71"/>
      <c r="I87" s="69" t="s">
        <v>0</v>
      </c>
      <c r="J87" s="70" t="s">
        <v>42</v>
      </c>
      <c r="K87" s="70"/>
      <c r="L87" s="70"/>
      <c r="M87" s="71"/>
    </row>
    <row r="88" spans="2:13">
      <c r="B88" s="72" t="s">
        <v>26</v>
      </c>
      <c r="C88" s="73" t="s">
        <v>83</v>
      </c>
      <c r="D88" s="74" t="s">
        <v>80</v>
      </c>
      <c r="E88" s="75" t="s">
        <v>45</v>
      </c>
      <c r="F88" s="74" t="s">
        <v>80</v>
      </c>
      <c r="I88" s="72" t="s">
        <v>26</v>
      </c>
      <c r="J88" s="73" t="s">
        <v>41</v>
      </c>
      <c r="K88" s="74" t="s">
        <v>80</v>
      </c>
      <c r="L88" s="75" t="s">
        <v>45</v>
      </c>
      <c r="M88" s="74" t="s">
        <v>80</v>
      </c>
    </row>
    <row r="89" spans="2:13">
      <c r="B89" s="76" t="s">
        <v>8</v>
      </c>
      <c r="C89" s="74">
        <v>0.60369357288100001</v>
      </c>
      <c r="D89" s="74">
        <v>349</v>
      </c>
      <c r="E89" s="82">
        <v>0.60799999999999998</v>
      </c>
      <c r="F89" s="74">
        <v>345</v>
      </c>
      <c r="I89" s="76" t="s">
        <v>8</v>
      </c>
      <c r="J89" s="77">
        <v>0.57706033513099997</v>
      </c>
      <c r="K89" s="74">
        <v>266</v>
      </c>
      <c r="L89" s="82">
        <v>0.60799999999999998</v>
      </c>
      <c r="M89" s="74">
        <v>345</v>
      </c>
    </row>
    <row r="90" spans="2:13">
      <c r="B90" s="76" t="s">
        <v>6</v>
      </c>
      <c r="C90" s="82">
        <v>0.47889005607099999</v>
      </c>
      <c r="D90" s="74">
        <v>414</v>
      </c>
      <c r="E90" s="74">
        <v>0.40799999999999997</v>
      </c>
      <c r="F90" s="74">
        <v>509</v>
      </c>
      <c r="I90" s="76" t="s">
        <v>6</v>
      </c>
      <c r="J90" s="77">
        <v>0.39242374129300001</v>
      </c>
      <c r="K90" s="74">
        <v>275</v>
      </c>
      <c r="L90" s="82">
        <v>0.40799999999999997</v>
      </c>
      <c r="M90" s="74">
        <v>509</v>
      </c>
    </row>
    <row r="91" spans="2:13">
      <c r="B91" s="76" t="s">
        <v>7</v>
      </c>
      <c r="C91" s="74">
        <v>0.42991194170000002</v>
      </c>
      <c r="D91" s="74">
        <v>1232</v>
      </c>
      <c r="E91" s="82">
        <v>0.46100000000000002</v>
      </c>
      <c r="F91" s="74">
        <v>2088</v>
      </c>
      <c r="I91" s="76" t="s">
        <v>7</v>
      </c>
      <c r="J91" s="77">
        <v>0.362525871108</v>
      </c>
      <c r="K91" s="74">
        <v>918</v>
      </c>
      <c r="L91" s="82">
        <v>0.46100000000000002</v>
      </c>
      <c r="M91" s="74">
        <v>2088</v>
      </c>
    </row>
    <row r="92" spans="2:13">
      <c r="B92" s="2"/>
      <c r="C92" s="2"/>
      <c r="D92" s="2"/>
      <c r="E92" s="2"/>
      <c r="F92" s="2"/>
      <c r="I92" s="2"/>
      <c r="J92" s="2"/>
      <c r="K92" s="2"/>
      <c r="L92" s="2"/>
      <c r="M92" s="2"/>
    </row>
    <row r="93" spans="2:13">
      <c r="B93" s="2"/>
      <c r="C93" s="2"/>
      <c r="D93" s="2"/>
      <c r="E93" s="2"/>
      <c r="F93" s="2"/>
      <c r="I93" s="3" t="s">
        <v>119</v>
      </c>
      <c r="J93" s="3"/>
      <c r="K93" s="3"/>
      <c r="L93" s="2"/>
      <c r="M93" s="2"/>
    </row>
    <row r="94" spans="2:13">
      <c r="B94" s="2"/>
      <c r="C94" s="2"/>
      <c r="D94" s="2"/>
      <c r="E94" s="2"/>
      <c r="F94" s="2"/>
      <c r="I94" s="69" t="s">
        <v>0</v>
      </c>
      <c r="J94" s="70" t="s">
        <v>42</v>
      </c>
      <c r="K94" s="70"/>
      <c r="L94" s="70"/>
      <c r="M94" s="71"/>
    </row>
    <row r="95" spans="2:13">
      <c r="B95" s="2"/>
      <c r="C95" s="2"/>
      <c r="D95" s="2"/>
      <c r="E95" s="2"/>
      <c r="F95" s="2"/>
      <c r="I95" s="72" t="s">
        <v>26</v>
      </c>
      <c r="J95" s="73" t="s">
        <v>41</v>
      </c>
      <c r="K95" s="74" t="s">
        <v>80</v>
      </c>
      <c r="L95" s="75" t="s">
        <v>45</v>
      </c>
      <c r="M95" s="74" t="s">
        <v>80</v>
      </c>
    </row>
    <row r="96" spans="2:13">
      <c r="B96" s="2"/>
      <c r="C96" s="2"/>
      <c r="D96" s="2"/>
      <c r="E96" s="2"/>
      <c r="F96" s="2"/>
      <c r="I96" s="76" t="s">
        <v>8</v>
      </c>
      <c r="J96" s="77"/>
      <c r="K96" s="74"/>
      <c r="L96" s="82">
        <v>0.60799999999999998</v>
      </c>
      <c r="M96" s="74">
        <v>345</v>
      </c>
    </row>
    <row r="97" spans="2:13">
      <c r="B97" s="2"/>
      <c r="C97" s="2"/>
      <c r="D97" s="2"/>
      <c r="E97" s="2"/>
      <c r="F97" s="2"/>
      <c r="I97" s="76" t="s">
        <v>6</v>
      </c>
      <c r="J97" s="77">
        <v>0.45223735061800002</v>
      </c>
      <c r="K97" s="74">
        <v>412</v>
      </c>
      <c r="L97" s="82">
        <v>0.40799999999999997</v>
      </c>
      <c r="M97" s="74">
        <v>509</v>
      </c>
    </row>
    <row r="98" spans="2:13">
      <c r="B98" s="2"/>
      <c r="C98" s="2"/>
      <c r="D98" s="2"/>
      <c r="E98" s="2"/>
      <c r="F98" s="2"/>
      <c r="I98" s="76" t="s">
        <v>7</v>
      </c>
      <c r="J98" s="77"/>
      <c r="K98" s="74"/>
      <c r="L98" s="82">
        <v>0.46100000000000002</v>
      </c>
      <c r="M98" s="74">
        <v>2088</v>
      </c>
    </row>
    <row r="99" spans="2:13">
      <c r="G99" s="1" t="s">
        <v>122</v>
      </c>
      <c r="H99" s="1"/>
    </row>
    <row r="100" spans="2:13" s="12" customFormat="1">
      <c r="B100" s="81"/>
      <c r="G100">
        <f>(E103/E102)-1</f>
        <v>7.9646323466818769E-2</v>
      </c>
      <c r="H100"/>
    </row>
    <row r="101" spans="2:13" s="1" customFormat="1">
      <c r="B101" s="83" t="s">
        <v>6</v>
      </c>
      <c r="C101" s="91" t="s">
        <v>113</v>
      </c>
      <c r="D101" s="91" t="s">
        <v>80</v>
      </c>
      <c r="E101" s="91" t="s">
        <v>114</v>
      </c>
      <c r="F101" s="91" t="s">
        <v>80</v>
      </c>
    </row>
    <row r="102" spans="2:13">
      <c r="B102" s="78" t="s">
        <v>2</v>
      </c>
      <c r="C102" s="30" t="s">
        <v>44</v>
      </c>
      <c r="D102" s="30" t="s">
        <v>44</v>
      </c>
      <c r="E102" s="79">
        <v>0.39468845406399999</v>
      </c>
      <c r="F102" s="30">
        <v>2390</v>
      </c>
      <c r="G102" t="s">
        <v>129</v>
      </c>
    </row>
    <row r="103" spans="2:13">
      <c r="B103" s="78" t="s">
        <v>3</v>
      </c>
      <c r="C103" s="30"/>
      <c r="D103" s="30">
        <v>4525</v>
      </c>
      <c r="E103" s="80">
        <v>0.42612393834500001</v>
      </c>
      <c r="F103" s="30">
        <v>4192</v>
      </c>
      <c r="G103">
        <v>0.46075786515799999</v>
      </c>
      <c r="H103">
        <v>16651</v>
      </c>
      <c r="I103">
        <v>16651</v>
      </c>
    </row>
    <row r="104" spans="2:13">
      <c r="B104" s="78" t="s">
        <v>115</v>
      </c>
      <c r="C104" s="18">
        <v>0.38647275614100002</v>
      </c>
      <c r="D104" s="30">
        <v>206</v>
      </c>
      <c r="E104" s="79">
        <v>0.38632082272200002</v>
      </c>
      <c r="F104" s="30">
        <v>206</v>
      </c>
      <c r="G104" t="s">
        <v>123</v>
      </c>
      <c r="J104" t="s">
        <v>128</v>
      </c>
    </row>
    <row r="105" spans="2:13">
      <c r="B105" s="78" t="s">
        <v>124</v>
      </c>
      <c r="C105" s="18"/>
      <c r="D105" s="30"/>
      <c r="E105" s="18">
        <v>0.559484494</v>
      </c>
      <c r="F105" s="30">
        <v>5738</v>
      </c>
      <c r="G105">
        <v>0.559484494</v>
      </c>
      <c r="I105">
        <v>33302</v>
      </c>
      <c r="J105">
        <v>0.491447140487</v>
      </c>
      <c r="K105">
        <v>33302</v>
      </c>
    </row>
    <row r="107" spans="2:13" s="12" customFormat="1">
      <c r="B107" s="81"/>
    </row>
    <row r="108" spans="2:13" s="1" customFormat="1">
      <c r="B108" s="86" t="s">
        <v>8</v>
      </c>
      <c r="C108" s="91" t="s">
        <v>113</v>
      </c>
      <c r="D108" s="91" t="s">
        <v>80</v>
      </c>
      <c r="E108" s="91" t="s">
        <v>114</v>
      </c>
      <c r="F108" s="91" t="s">
        <v>80</v>
      </c>
      <c r="G108" s="87"/>
      <c r="H108" s="87"/>
      <c r="I108" s="87"/>
    </row>
    <row r="109" spans="2:13">
      <c r="B109" s="78" t="s">
        <v>2</v>
      </c>
      <c r="C109" s="88" t="s">
        <v>44</v>
      </c>
      <c r="D109" s="30" t="s">
        <v>44</v>
      </c>
      <c r="E109" s="18">
        <v>0.61657557849300004</v>
      </c>
      <c r="F109" s="30">
        <v>1088</v>
      </c>
      <c r="G109" s="19" t="s">
        <v>129</v>
      </c>
      <c r="H109" s="50"/>
      <c r="I109" s="50"/>
    </row>
    <row r="110" spans="2:13">
      <c r="B110" s="78" t="s">
        <v>3</v>
      </c>
      <c r="C110" s="18">
        <f>G110*I111+J110*K111</f>
        <v>0.63336744662754563</v>
      </c>
      <c r="D110" s="30">
        <v>2602</v>
      </c>
      <c r="E110" s="89">
        <v>0.62249456886700005</v>
      </c>
      <c r="F110" s="30">
        <v>1597</v>
      </c>
      <c r="G110" s="50">
        <v>0.63383734623300003</v>
      </c>
      <c r="H110" s="50"/>
      <c r="I110" s="50">
        <v>34341</v>
      </c>
      <c r="J110">
        <v>0.63297725361199997</v>
      </c>
      <c r="K110">
        <v>75697</v>
      </c>
    </row>
    <row r="111" spans="2:13">
      <c r="B111" s="78" t="s">
        <v>115</v>
      </c>
      <c r="C111" s="18">
        <v>0.59574223102900004</v>
      </c>
      <c r="D111" s="30">
        <v>517</v>
      </c>
      <c r="E111" s="79">
        <v>0.59295471483899997</v>
      </c>
      <c r="F111" s="30">
        <v>449</v>
      </c>
      <c r="G111" s="50"/>
      <c r="H111" s="50"/>
      <c r="I111" s="50">
        <f>I110/K110</f>
        <v>0.45366394969417545</v>
      </c>
      <c r="K111">
        <f>1-I111</f>
        <v>0.54633605030582455</v>
      </c>
    </row>
    <row r="112" spans="2:13">
      <c r="B112" s="78" t="s">
        <v>124</v>
      </c>
      <c r="C112" s="18"/>
      <c r="D112" s="30"/>
      <c r="E112" s="89">
        <v>0.68907051490899995</v>
      </c>
      <c r="F112" s="30">
        <v>2519</v>
      </c>
      <c r="G112" s="50"/>
      <c r="H112" s="50"/>
      <c r="I112" s="50"/>
    </row>
    <row r="114" spans="2:12" s="12" customFormat="1">
      <c r="B114" s="81"/>
    </row>
    <row r="115" spans="2:12" s="1" customFormat="1">
      <c r="B115" s="90" t="s">
        <v>7</v>
      </c>
      <c r="C115" s="91" t="s">
        <v>113</v>
      </c>
      <c r="D115" s="91" t="s">
        <v>80</v>
      </c>
      <c r="E115" s="91" t="s">
        <v>114</v>
      </c>
      <c r="F115" s="91" t="s">
        <v>80</v>
      </c>
    </row>
    <row r="116" spans="2:12">
      <c r="B116" s="78" t="s">
        <v>2</v>
      </c>
      <c r="C116" s="88" t="s">
        <v>44</v>
      </c>
      <c r="D116" s="30" t="s">
        <v>44</v>
      </c>
      <c r="E116" s="18">
        <v>0.38550125733399998</v>
      </c>
      <c r="F116" s="30">
        <v>6389</v>
      </c>
    </row>
    <row r="117" spans="2:12">
      <c r="B117" s="78" t="s">
        <v>3</v>
      </c>
      <c r="C117" s="18"/>
      <c r="D117" s="30"/>
      <c r="E117" s="89">
        <v>0.39898133916</v>
      </c>
      <c r="F117" s="30">
        <v>8510</v>
      </c>
      <c r="G117" t="s">
        <v>126</v>
      </c>
      <c r="I117" t="s">
        <v>125</v>
      </c>
    </row>
    <row r="118" spans="2:12">
      <c r="B118" s="78" t="s">
        <v>115</v>
      </c>
      <c r="C118" s="18">
        <f>G120*0.5+J120*0.5</f>
        <v>0.40503231184300004</v>
      </c>
      <c r="D118" s="30">
        <v>4390</v>
      </c>
      <c r="E118" s="18">
        <f>G118*0.25+J118*0.25+L118*0.5</f>
        <v>0.39797969392999999</v>
      </c>
      <c r="F118" s="30">
        <v>4081</v>
      </c>
      <c r="G118">
        <v>0.40210751049499999</v>
      </c>
      <c r="I118">
        <v>24412</v>
      </c>
      <c r="J118">
        <v>0.38831101485500003</v>
      </c>
      <c r="K118">
        <v>48213</v>
      </c>
      <c r="L118">
        <v>0.40075012518499997</v>
      </c>
    </row>
    <row r="119" spans="2:12">
      <c r="B119" s="78" t="s">
        <v>124</v>
      </c>
      <c r="C119" s="18"/>
      <c r="D119" s="30"/>
      <c r="E119" s="89">
        <v>0.51918145375500002</v>
      </c>
      <c r="F119" s="30">
        <v>8157</v>
      </c>
      <c r="G119" t="s">
        <v>127</v>
      </c>
    </row>
    <row r="120" spans="2:12">
      <c r="G120">
        <v>0.40617980018900002</v>
      </c>
      <c r="I120">
        <v>48213</v>
      </c>
      <c r="J120">
        <v>0.403884823497</v>
      </c>
      <c r="K120">
        <v>96427</v>
      </c>
    </row>
    <row r="121" spans="2:12">
      <c r="G121" t="s">
        <v>128</v>
      </c>
    </row>
    <row r="122" spans="2:12">
      <c r="G122">
        <v>0.48794021834200002</v>
      </c>
      <c r="I122">
        <v>6660</v>
      </c>
      <c r="J122">
        <v>0.48425558829699999</v>
      </c>
      <c r="K122">
        <v>14131</v>
      </c>
    </row>
    <row r="132" spans="2:6">
      <c r="B132" s="81" t="s">
        <v>116</v>
      </c>
    </row>
    <row r="133" spans="2:6">
      <c r="B133" s="85" t="s">
        <v>6</v>
      </c>
      <c r="C133" s="18" t="s">
        <v>121</v>
      </c>
      <c r="D133" s="18" t="s">
        <v>80</v>
      </c>
      <c r="E133" s="18" t="s">
        <v>120</v>
      </c>
      <c r="F133" s="18" t="s">
        <v>80</v>
      </c>
    </row>
    <row r="134" spans="2:6">
      <c r="B134" s="78" t="s">
        <v>3</v>
      </c>
      <c r="C134" s="18"/>
      <c r="D134" s="30"/>
      <c r="E134" s="18"/>
      <c r="F134" s="30"/>
    </row>
    <row r="135" spans="2:6">
      <c r="B135" s="78" t="s">
        <v>115</v>
      </c>
      <c r="C135" s="18">
        <v>0.38647275614100002</v>
      </c>
      <c r="D135" s="30">
        <v>206</v>
      </c>
      <c r="E135" s="18">
        <v>0.38357557499799999</v>
      </c>
      <c r="F135" s="30">
        <v>206</v>
      </c>
    </row>
    <row r="137" spans="2:6">
      <c r="B137" s="81" t="s">
        <v>116</v>
      </c>
    </row>
    <row r="138" spans="2:6">
      <c r="B138" s="84" t="s">
        <v>8</v>
      </c>
      <c r="C138" s="18" t="s">
        <v>121</v>
      </c>
      <c r="D138" s="18" t="s">
        <v>80</v>
      </c>
      <c r="E138" s="18" t="s">
        <v>120</v>
      </c>
      <c r="F138" s="18" t="s">
        <v>80</v>
      </c>
    </row>
    <row r="139" spans="2:6">
      <c r="B139" s="78" t="s">
        <v>3</v>
      </c>
      <c r="C139" s="18"/>
      <c r="D139" s="30"/>
      <c r="E139" s="18"/>
      <c r="F139" s="30"/>
    </row>
    <row r="140" spans="2:6">
      <c r="B140" s="78" t="s">
        <v>115</v>
      </c>
      <c r="C140" s="18">
        <v>0.59574223102900004</v>
      </c>
      <c r="D140" s="30">
        <v>517</v>
      </c>
      <c r="E140" s="18">
        <v>0.60779882006499997</v>
      </c>
      <c r="F140" s="30">
        <v>514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GO-paper</vt:lpstr>
      <vt:lpstr>GO-protein</vt:lpstr>
      <vt:lpstr>GOstruct comparison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2017-05-09T11:48:35Z</dcterms:modified>
</cp:coreProperties>
</file>