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660" yWindow="0" windowWidth="16140" windowHeight="16360" tabRatio="657" activeTab="3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6" i="16" l="1"/>
  <c r="B202" i="8"/>
  <c r="B195" i="8"/>
  <c r="B188" i="8"/>
  <c r="B181" i="8"/>
  <c r="B174" i="8"/>
  <c r="B167" i="8"/>
  <c r="B160" i="8"/>
  <c r="C115" i="16"/>
  <c r="C35" i="15"/>
  <c r="D74" i="16"/>
  <c r="D232" i="16"/>
  <c r="D174" i="16"/>
  <c r="D16" i="16"/>
  <c r="B115" i="16"/>
  <c r="H106" i="12"/>
  <c r="H107" i="12"/>
  <c r="H108" i="12"/>
  <c r="B174" i="16"/>
  <c r="C174" i="16"/>
  <c r="C232" i="16"/>
  <c r="B35" i="15"/>
  <c r="B232" i="16"/>
  <c r="D173" i="1"/>
  <c r="B33" i="16"/>
  <c r="B155" i="16"/>
  <c r="C11" i="15"/>
  <c r="C16" i="16"/>
  <c r="B16" i="16"/>
  <c r="D212" i="16"/>
  <c r="C212" i="16"/>
  <c r="D155" i="16"/>
  <c r="C193" i="16"/>
  <c r="D193" i="16"/>
  <c r="D23" i="15"/>
  <c r="C155" i="16"/>
  <c r="D54" i="16"/>
  <c r="D33" i="16"/>
  <c r="B212" i="16"/>
  <c r="B193" i="16"/>
  <c r="B54" i="16"/>
  <c r="C54" i="16"/>
  <c r="B55" i="1"/>
  <c r="B29" i="1"/>
  <c r="D135" i="16"/>
  <c r="C135" i="16"/>
  <c r="B135" i="16"/>
  <c r="C96" i="16"/>
  <c r="B96" i="16"/>
  <c r="C74" i="16"/>
  <c r="B74" i="16"/>
  <c r="C33" i="16"/>
  <c r="K223" i="1"/>
  <c r="J223" i="1"/>
  <c r="J72" i="1"/>
  <c r="I72" i="1"/>
  <c r="I223" i="1"/>
  <c r="C23" i="15"/>
  <c r="F173" i="1"/>
  <c r="B23" i="15"/>
  <c r="G173" i="1"/>
  <c r="B11" i="15"/>
  <c r="B42" i="1"/>
  <c r="D277" i="1"/>
  <c r="G151" i="1"/>
  <c r="F151" i="1"/>
  <c r="D113" i="1"/>
  <c r="D92" i="1"/>
  <c r="B92" i="1"/>
  <c r="C223" i="1"/>
  <c r="C298" i="1"/>
  <c r="H74" i="1"/>
  <c r="F131" i="1"/>
  <c r="G131" i="1"/>
  <c r="H113" i="1"/>
  <c r="B298" i="1"/>
  <c r="G113" i="1"/>
  <c r="F74" i="1"/>
  <c r="F92" i="1"/>
  <c r="H223" i="1"/>
  <c r="B277" i="1"/>
  <c r="C277" i="1"/>
  <c r="F113" i="1"/>
  <c r="H335" i="1"/>
  <c r="H243" i="1"/>
  <c r="G74" i="1"/>
  <c r="F335" i="1"/>
  <c r="F243" i="1"/>
  <c r="D243" i="1"/>
  <c r="F223" i="1"/>
  <c r="F316" i="1"/>
  <c r="G243" i="1"/>
  <c r="G223" i="1"/>
  <c r="C203" i="1"/>
  <c r="K36" i="13"/>
  <c r="D335" i="1"/>
  <c r="J15" i="13"/>
  <c r="B223" i="1"/>
  <c r="D223" i="1"/>
  <c r="B260" i="1"/>
  <c r="C92" i="1"/>
  <c r="B131" i="1"/>
  <c r="D131" i="1"/>
  <c r="C335" i="1"/>
  <c r="D316" i="1"/>
  <c r="C316" i="1"/>
  <c r="C131" i="1"/>
  <c r="C74" i="1"/>
  <c r="C113" i="1"/>
  <c r="B113" i="1"/>
  <c r="B335" i="1"/>
  <c r="C243" i="1"/>
  <c r="B316" i="1"/>
  <c r="D151" i="1"/>
  <c r="C16" i="1"/>
  <c r="B74" i="1"/>
  <c r="B243" i="1"/>
  <c r="B203" i="1"/>
  <c r="C187" i="1"/>
  <c r="B187" i="1"/>
  <c r="B16" i="1"/>
  <c r="C151" i="1"/>
  <c r="C173" i="1"/>
  <c r="B173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<sst xmlns="http://schemas.openxmlformats.org/spreadsheetml/2006/main" count="2584" uniqueCount="660">
  <si>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</si>
  <si>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</si>
  <si>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</si>
  <si>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</si>
  <si>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</si>
  <si>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</si>
  <si>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</si>
  <si>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</si>
  <si>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</si>
  <si>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</si>
  <si>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</si>
  <si>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</si>
  <si>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</si>
  <si>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</si>
  <si>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</si>
  <si>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</si>
  <si>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</si>
  <si>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</si>
  <si>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</si>
  <si>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</si>
  <si>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</si>
  <si>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</si>
  <si>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</si>
  <si>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</si>
  <si>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</si>
  <si>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</si>
  <si>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</si>
  <si>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</si>
  <si>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</si>
  <si>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</si>
  <si>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</si>
  <si>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</si>
  <si>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</si>
  <si>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</si>
  <si>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</si>
  <si>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</si>
  <si>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</si>
  <si>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</si>
  <si>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</si>
  <si>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</si>
  <si>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</si>
  <si>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</si>
  <si>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</si>
  <si>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</si>
  <si>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</si>
  <si>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</si>
  <si>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</si>
  <si>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</si>
  <si>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</si>
  <si>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</si>
  <si>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</si>
  <si>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</si>
  <si>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</si>
  <si>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</si>
  <si>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</si>
  <si>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</si>
  <si>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</si>
  <si>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</si>
  <si>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</si>
  <si>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</si>
  <si>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</si>
  <si>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</si>
  <si>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</si>
  <si>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</si>
  <si>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</si>
  <si>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</si>
  <si>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</si>
  <si>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</si>
  <si>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</si>
  <si>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</si>
  <si>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</si>
  <si>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</si>
  <si>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</si>
  <si>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</si>
  <si>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</si>
  <si>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</si>
  <si>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</si>
  <si>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</si>
  <si>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</si>
  <si>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</si>
  <si>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</si>
  <si>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</si>
  <si>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</si>
  <si>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</si>
  <si>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</si>
  <si>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</si>
  <si>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</si>
  <si>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</si>
  <si>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</si>
  <si>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</si>
  <si>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</si>
  <si>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</si>
  <si>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</si>
  <si>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</si>
  <si>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</si>
  <si>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</si>
  <si>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</si>
  <si>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</si>
  <si>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</si>
  <si>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</si>
  <si>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</si>
  <si>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</si>
  <si>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</si>
  <si>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</si>
  <si>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</si>
  <si>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</si>
  <si>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</si>
  <si>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</si>
  <si>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</si>
  <si>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</si>
  <si>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</si>
  <si>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</si>
  <si>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</si>
  <si>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</si>
  <si>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</si>
  <si>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</si>
  <si>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</si>
  <si>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</si>
  <si>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</si>
  <si>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</si>
  <si>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</si>
  <si>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</si>
  <si>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</si>
  <si>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</si>
  <si>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</si>
  <si>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</si>
  <si>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</si>
  <si>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</si>
  <si>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</si>
  <si>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</si>
  <si>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</si>
  <si>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</si>
  <si>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</si>
  <si>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</si>
  <si>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</si>
  <si>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</si>
  <si>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</si>
  <si>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</si>
  <si>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</si>
  <si>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</si>
  <si>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</si>
  <si>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</si>
  <si>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</si>
  <si>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</si>
  <si>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</si>
  <si>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</si>
  <si>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</si>
  <si>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</si>
  <si>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</si>
  <si>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</si>
  <si>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</si>
  <si>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</si>
  <si>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</si>
  <si>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</si>
  <si>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</si>
  <si>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</si>
  <si>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</si>
  <si>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</si>
  <si>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</si>
  <si>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</si>
  <si>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</si>
  <si>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</si>
  <si>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</si>
  <si>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</si>
  <si>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</si>
  <si>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</si>
  <si>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</si>
  <si>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</si>
  <si>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</si>
  <si>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</si>
  <si>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</si>
  <si>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</si>
  <si>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</si>
  <si>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</si>
  <si>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</si>
  <si>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</si>
  <si>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</si>
  <si>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</si>
  <si>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</si>
  <si>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</si>
  <si>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</si>
  <si>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</si>
  <si>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</si>
  <si>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</si>
  <si>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</si>
  <si>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</si>
  <si>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</si>
  <si>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</si>
  <si>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</si>
  <si>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</si>
  <si>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</si>
  <si>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</si>
  <si>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</si>
  <si>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</si>
  <si>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</si>
  <si>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</si>
  <si>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</si>
  <si>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</si>
  <si>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</si>
  <si>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</si>
  <si>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</si>
  <si>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</si>
  <si>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</si>
  <si>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</si>
  <si>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</si>
  <si>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</si>
  <si>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</si>
  <si>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</si>
  <si>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</si>
  <si>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</si>
  <si>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</si>
  <si>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</si>
  <si>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</si>
  <si>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</si>
  <si>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</si>
  <si>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</si>
  <si>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</si>
  <si>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</si>
  <si>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</si>
  <si>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</si>
  <si>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</si>
  <si>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</si>
  <si>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</si>
  <si>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</si>
  <si>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</si>
  <si>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</si>
  <si>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</si>
  <si>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</si>
  <si>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</si>
  <si>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</si>
  <si>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</si>
  <si>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</si>
  <si>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</si>
  <si>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</si>
  <si>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</si>
  <si>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</si>
  <si>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</si>
  <si>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</si>
  <si>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</si>
  <si>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</si>
  <si>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</si>
  <si>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</si>
  <si>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</si>
  <si>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</si>
  <si>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</si>
  <si>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</si>
  <si>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</si>
  <si>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</si>
  <si>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</si>
  <si>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</si>
  <si>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</si>
  <si>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</si>
  <si>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</si>
  <si>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</si>
  <si>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</si>
  <si>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</si>
  <si>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</si>
  <si>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</si>
  <si>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</si>
  <si>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</si>
  <si>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</si>
  <si>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</si>
  <si>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</si>
  <si>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</si>
  <si>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</si>
  <si>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</si>
  <si>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</si>
  <si>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</si>
  <si>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</si>
  <si>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</si>
  <si>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</si>
  <si>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</si>
  <si>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</si>
  <si>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</si>
  <si>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</si>
  <si>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</si>
  <si>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</si>
  <si>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</si>
  <si>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</si>
  <si>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</si>
  <si>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</si>
  <si>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</si>
  <si>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</si>
  <si>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</si>
  <si>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</si>
  <si>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</si>
  <si>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</si>
  <si>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</si>
  <si>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</si>
  <si>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</si>
  <si>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</si>
  <si>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</si>
  <si>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</si>
  <si>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</si>
  <si>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</si>
  <si>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</si>
  <si>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</si>
  <si>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</si>
  <si>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</si>
  <si>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</si>
  <si>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</si>
  <si>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</si>
  <si>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</si>
  <si>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</si>
  <si>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</si>
  <si>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</si>
  <si>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</si>
  <si>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</si>
  <si>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</si>
  <si>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</si>
  <si>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</si>
  <si>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</si>
  <si>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</si>
  <si>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</si>
  <si>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</si>
  <si>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</si>
  <si>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</si>
  <si>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</si>
  <si>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</si>
  <si>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</si>
  <si>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</si>
  <si>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</si>
  <si>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</si>
  <si>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</si>
  <si>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</si>
  <si>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</si>
  <si>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</si>
  <si>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</si>
  <si>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</si>
  <si>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</si>
  <si>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</si>
  <si>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</si>
  <si>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</si>
  <si>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</si>
  <si>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</si>
  <si>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</si>
  <si>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</si>
  <si>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</si>
  <si>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</si>
  <si>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</si>
  <si>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</si>
  <si>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</si>
  <si>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</si>
  <si>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</si>
  <si>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</si>
  <si>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</si>
  <si>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</si>
  <si>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</si>
  <si>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</si>
  <si>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</si>
  <si>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</si>
  <si>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</si>
  <si>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</si>
  <si>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</si>
  <si>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</si>
  <si>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</si>
  <si>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</si>
  <si>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</si>
  <si>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</si>
  <si>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</si>
  <si>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</si>
  <si>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</si>
  <si>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</si>
  <si>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</si>
  <si>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</si>
  <si>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</si>
  <si>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</si>
  <si>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</si>
  <si>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</si>
  <si>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</si>
  <si>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</si>
  <si>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</si>
  <si>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</si>
  <si>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</si>
  <si>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</si>
  <si>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</si>
  <si>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</si>
  <si>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</si>
  <si>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</si>
  <si>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</si>
  <si>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</si>
  <si>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</si>
  <si>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</si>
  <si>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</si>
  <si>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</si>
  <si>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</si>
  <si>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</si>
  <si>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</si>
  <si>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</si>
  <si>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</si>
  <si>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</si>
  <si>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</si>
  <si>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</si>
  <si>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</si>
  <si>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</si>
  <si>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</si>
  <si>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</si>
  <si>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</si>
  <si>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</si>
  <si>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</si>
  <si>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</si>
  <si>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</si>
  <si>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</si>
  <si>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</si>
  <si>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</si>
  <si>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</si>
  <si>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</si>
  <si>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</si>
  <si>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</si>
  <si>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</si>
  <si>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</si>
  <si>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</si>
  <si>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</si>
  <si>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</si>
  <si>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</si>
  <si>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</si>
  <si>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</si>
  <si>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</si>
  <si>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</si>
  <si>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</si>
  <si>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</si>
  <si>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</si>
  <si>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</si>
  <si>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</si>
  <si>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</si>
  <si>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</si>
  <si>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</si>
  <si>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</si>
  <si>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</si>
  <si>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</si>
  <si>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</si>
  <si>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</si>
  <si>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</si>
  <si>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</si>
  <si>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</si>
  <si>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</si>
  <si>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</si>
  <si>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</si>
  <si>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</si>
  <si>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</si>
  <si>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</si>
  <si>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</si>
  <si>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</si>
  <si>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</si>
  <si>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</si>
  <si>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</si>
  <si>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</si>
  <si>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</si>
  <si>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</si>
  <si>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</si>
  <si>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</si>
  <si>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</si>
  <si>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</si>
  <si>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</si>
  <si>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</si>
  <si>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</si>
  <si>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</si>
  <si>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</si>
  <si>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</si>
  <si>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</si>
  <si>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</si>
  <si>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</si>
  <si>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</si>
  <si>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</si>
  <si>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</si>
  <si>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</si>
  <si>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</si>
  <si>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</si>
  <si>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</si>
  <si>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</si>
  <si>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</si>
  <si>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</si>
  <si>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</si>
  <si>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</si>
  <si>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</si>
  <si>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</si>
  <si>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</si>
  <si>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</si>
  <si>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</si>
  <si>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</si>
  <si>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</si>
  <si>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</si>
  <si>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</si>
  <si>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</si>
  <si>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</si>
  <si>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</si>
  <si>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</si>
  <si>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</si>
  <si>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</si>
  <si>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</si>
  <si>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</si>
  <si>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</si>
  <si>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</si>
  <si>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</si>
  <si>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</si>
  <si>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</si>
  <si>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</si>
  <si>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</si>
  <si>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</si>
  <si>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</si>
  <si>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</si>
  <si>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</si>
  <si>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</si>
  <si>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</si>
  <si>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</si>
  <si>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</si>
  <si>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</si>
  <si>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</si>
  <si>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</si>
  <si>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</si>
  <si>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</si>
  <si>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</si>
  <si>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</si>
  <si>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</si>
  <si>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</si>
  <si>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</si>
  <si>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</si>
  <si>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</si>
  <si>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</si>
  <si>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</si>
  <si>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</si>
  <si>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</si>
  <si>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</si>
  <si>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</si>
  <si>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</si>
  <si>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</si>
  <si>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</si>
  <si>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</si>
  <si>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</si>
  <si>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</si>
  <si>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</si>
  <si>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</si>
  <si>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</si>
  <si>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</si>
  <si>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</si>
  <si>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</si>
  <si>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</si>
  <si>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</si>
  <si>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</si>
  <si>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</si>
  <si>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</si>
  <si>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</si>
  <si>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</si>
  <si>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</si>
  <si>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</si>
  <si>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</si>
  <si>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</si>
  <si>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</si>
  <si>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</si>
  <si>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</si>
  <si>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</si>
  <si>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</si>
  <si>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</si>
  <si>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</si>
  <si>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</si>
  <si>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</si>
  <si>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</si>
  <si>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</si>
  <si>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</si>
  <si>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</si>
  <si>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</si>
  <si>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</si>
  <si>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</si>
  <si>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</si>
  <si>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</si>
  <si>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</si>
  <si>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</si>
  <si>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</si>
  <si>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</si>
  <si>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</si>
  <si>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</si>
  <si>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</si>
  <si>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</si>
  <si>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</si>
  <si>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</si>
  <si>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GO:0071944</t>
  </si>
  <si>
    <t>GO:0012505</t>
  </si>
  <si>
    <t>GO:0031224</t>
  </si>
  <si>
    <t>GO:0005739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</si>
  <si>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</si>
  <si>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</si>
  <si>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</si>
  <si>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</si>
  <si>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</si>
  <si>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</si>
  <si>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</si>
  <si>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</si>
  <si>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</si>
  <si>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</si>
  <si>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GO:0000172</t>
  </si>
  <si>
    <t>GO:0000176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</si>
  <si>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</si>
  <si>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</si>
  <si>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</si>
  <si>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</si>
  <si>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</si>
  <si>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</si>
  <si>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</si>
  <si>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</si>
  <si>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</si>
  <si>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</si>
  <si>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</si>
  <si>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</si>
  <si>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</si>
  <si>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</si>
  <si>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</si>
  <si>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</si>
  <si>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</si>
  <si>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</si>
  <si>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</si>
  <si>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</si>
  <si>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</si>
  <si>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</si>
  <si>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</si>
  <si>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</si>
  <si>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</si>
  <si>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</si>
  <si>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</si>
  <si>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</si>
  <si>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</si>
  <si>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</si>
  <si>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</si>
  <si>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</si>
  <si>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</si>
  <si>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</si>
  <si>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</si>
  <si>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</si>
  <si>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</si>
  <si>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</si>
  <si>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</si>
  <si>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</si>
  <si>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</si>
  <si>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</si>
  <si>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</si>
  <si>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</si>
  <si>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</si>
  <si>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</si>
  <si>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</si>
  <si>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</si>
  <si>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</si>
  <si>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</si>
  <si>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</si>
  <si>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</si>
  <si>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</si>
  <si>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</si>
  <si>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</si>
  <si>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</si>
  <si>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</si>
  <si>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</si>
  <si>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GO:0015075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</si>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</sst>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8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</cellXfs>
  <cellStyles count="18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showRuler="0" topLeftCell="A14" zoomScale="150" zoomScaleNormal="150" zoomScalePageLayoutView="150" workbookViewId="0">
      <selection activeCell="C36" sqref="C36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/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4" customFormat="1"/>
    <row r="40" spans="1:13" s="5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Ruler="0"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9"/>
  <sheetViews>
    <sheetView showRuler="0" zoomScale="150" zoomScaleNormal="150" zoomScalePageLayoutView="150" workbookViewId="0">
      <selection activeCell="D75" sqref="D7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/>
      <c r="B167" s="1"/>
      <c r="C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479</v>
      </c>
      <c r="B168" s="1"/>
      <c r="C168" s="1"/>
      <c r="D168" s="3">
        <v>0.297145476209</v>
      </c>
      <c r="E168" s="2"/>
      <c r="F168" s="2">
        <v>0.62316689881700005</v>
      </c>
      <c r="G168" s="3">
        <v>0.4290249605</v>
      </c>
      <c r="H168" s="2"/>
      <c r="I168" s="2"/>
      <c r="J168" s="2"/>
      <c r="K168" s="2"/>
      <c r="L168" s="2"/>
      <c r="M168" s="2"/>
    </row>
    <row r="169" spans="1:13">
      <c r="A169" s="1" t="s">
        <v>478</v>
      </c>
      <c r="B169" s="1"/>
      <c r="C169" s="1"/>
      <c r="D169" s="3">
        <v>0.30762232667200001</v>
      </c>
      <c r="E169" s="2"/>
      <c r="F169" s="2">
        <v>0.66630167020300002</v>
      </c>
      <c r="G169" s="3">
        <v>0.54899667717</v>
      </c>
      <c r="H169" s="2"/>
      <c r="I169" s="2"/>
      <c r="J169" s="2"/>
      <c r="K169" s="2"/>
      <c r="L169" s="2"/>
      <c r="M169" s="2"/>
    </row>
    <row r="170" spans="1:13">
      <c r="A170" s="1" t="s">
        <v>477</v>
      </c>
      <c r="B170" s="1"/>
      <c r="C170" s="1"/>
      <c r="D170" s="3">
        <v>0.28735875262100002</v>
      </c>
      <c r="E170" s="2"/>
      <c r="F170" s="2">
        <v>0.58527744158100004</v>
      </c>
      <c r="G170" s="3">
        <v>0.352084313559</v>
      </c>
      <c r="H170" s="2"/>
      <c r="I170" s="2"/>
      <c r="J170" s="2"/>
      <c r="K170" s="2"/>
      <c r="L170" s="2"/>
      <c r="M170" s="2"/>
    </row>
    <row r="171" spans="1:13">
      <c r="A171" s="1" t="s">
        <v>463</v>
      </c>
      <c r="B171" s="1">
        <v>13</v>
      </c>
      <c r="C171" s="1">
        <v>1</v>
      </c>
      <c r="D171" s="3">
        <v>7</v>
      </c>
      <c r="E171" s="2"/>
      <c r="F171" s="2">
        <v>8</v>
      </c>
      <c r="G171" s="3">
        <v>1</v>
      </c>
      <c r="H171" s="2"/>
      <c r="I171" s="2"/>
      <c r="J171" s="2"/>
      <c r="K171" s="2"/>
      <c r="L171" s="2"/>
      <c r="M171" s="2"/>
    </row>
    <row r="172" spans="1:13">
      <c r="A172" s="1"/>
      <c r="B172" s="1"/>
      <c r="C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460</v>
      </c>
      <c r="B173" s="1">
        <f>48495.66765/(60*60)</f>
        <v>13.471018791666667</v>
      </c>
      <c r="C173" s="1">
        <f>55646.4552431/(60*60)</f>
        <v>15.457348678638889</v>
      </c>
      <c r="D173" s="3">
        <f>1139551.18859/(60*60)</f>
        <v>316.54199683055555</v>
      </c>
      <c r="E173" s="2"/>
      <c r="F173" s="2">
        <f>339026.421831/(60*60)</f>
        <v>94.174006064166676</v>
      </c>
      <c r="G173" s="3">
        <f>276473.188986/(60*60)</f>
        <v>76.798108051666674</v>
      </c>
      <c r="H173" s="2"/>
      <c r="I173" s="2"/>
      <c r="J173" s="2"/>
      <c r="K173" s="2"/>
      <c r="L173" s="2"/>
      <c r="M173" s="2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455</v>
      </c>
      <c r="B175" s="1">
        <v>3</v>
      </c>
      <c r="C175">
        <v>3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464</v>
      </c>
      <c r="B176" s="81">
        <v>0.2</v>
      </c>
      <c r="C176" s="81">
        <v>0.2</v>
      </c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465</v>
      </c>
      <c r="B177" s="81">
        <v>1</v>
      </c>
      <c r="C177" s="81">
        <v>1</v>
      </c>
      <c r="D177" s="2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2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29</v>
      </c>
      <c r="B179" s="1">
        <v>0.58411354119000003</v>
      </c>
      <c r="C179">
        <v>0.37247357138499998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1" customFormat="1">
      <c r="A180" s="1" t="s">
        <v>461</v>
      </c>
      <c r="B180" s="1">
        <v>0.62570359615399995</v>
      </c>
      <c r="C180">
        <v>0.52278472510899998</v>
      </c>
      <c r="D180" s="3"/>
      <c r="E180" s="3"/>
      <c r="F180" s="3"/>
      <c r="G180" s="6"/>
      <c r="H180" s="3"/>
      <c r="I180" s="3"/>
      <c r="J180" s="3"/>
      <c r="K180" s="3"/>
      <c r="L180" s="3"/>
      <c r="M180" s="3"/>
    </row>
    <row r="181" spans="1:13">
      <c r="A181" s="1" t="s">
        <v>462</v>
      </c>
      <c r="B181" s="1">
        <v>0.54770780850800005</v>
      </c>
      <c r="C181">
        <v>0.28929532886800002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463</v>
      </c>
      <c r="B182" s="1">
        <v>10</v>
      </c>
      <c r="C182">
        <v>1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479</v>
      </c>
      <c r="B183" s="1">
        <v>0.58480186572199999</v>
      </c>
      <c r="C183">
        <v>0.40163892943099999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478</v>
      </c>
      <c r="B184" s="1">
        <v>0.62570359615399995</v>
      </c>
      <c r="C184">
        <v>0.50742618513100002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477</v>
      </c>
      <c r="B185" s="1">
        <v>0.54891945177500001</v>
      </c>
      <c r="C185">
        <v>0.33235101547200002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476</v>
      </c>
      <c r="B186" s="1">
        <v>10</v>
      </c>
      <c r="C186">
        <v>3</v>
      </c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460</v>
      </c>
      <c r="B187" s="1">
        <f>62705.809418/(60*60)</f>
        <v>17.418280393888889</v>
      </c>
      <c r="C187">
        <f>86001.47382/(60*60)</f>
        <v>23.889298283333332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455</v>
      </c>
      <c r="B189" s="26">
        <v>3</v>
      </c>
      <c r="C189" s="26">
        <v>3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464</v>
      </c>
      <c r="B190" s="82">
        <v>0.5</v>
      </c>
      <c r="C190" s="82">
        <v>1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465</v>
      </c>
      <c r="B191" s="82">
        <v>1</v>
      </c>
      <c r="C191" s="82">
        <v>1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474</v>
      </c>
      <c r="B192" s="85">
        <v>152574</v>
      </c>
      <c r="C192" s="85">
        <v>110922</v>
      </c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475</v>
      </c>
      <c r="B193" s="85">
        <v>15560</v>
      </c>
      <c r="C193" s="85">
        <v>82397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29</v>
      </c>
      <c r="B195" s="1">
        <v>0.58328682582000002</v>
      </c>
      <c r="C195">
        <v>0.360502147976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461</v>
      </c>
      <c r="B196" s="1">
        <v>0.632411026928</v>
      </c>
      <c r="C196">
        <v>0.48775433765199999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462</v>
      </c>
      <c r="B197" s="1">
        <v>0.54124424583800002</v>
      </c>
      <c r="C197">
        <v>0.28590995151300003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463</v>
      </c>
      <c r="B198" s="1">
        <v>17</v>
      </c>
      <c r="C198">
        <v>1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 t="s">
        <v>479</v>
      </c>
      <c r="B199" s="1">
        <v>0.58355527655299999</v>
      </c>
      <c r="C199">
        <v>0.38865855884099998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478</v>
      </c>
      <c r="B200" s="1">
        <v>0.632411026928</v>
      </c>
      <c r="C200">
        <v>0.489216710251</v>
      </c>
    </row>
    <row r="201" spans="1:13">
      <c r="A201" s="1" t="s">
        <v>477</v>
      </c>
      <c r="B201" s="1">
        <v>0.54170672049400004</v>
      </c>
      <c r="C201">
        <v>0.32239126135599999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 t="s">
        <v>476</v>
      </c>
      <c r="B202" s="1">
        <v>17</v>
      </c>
      <c r="C202">
        <v>1</v>
      </c>
    </row>
    <row r="203" spans="1:13">
      <c r="A203" s="1" t="s">
        <v>460</v>
      </c>
      <c r="B203" s="1">
        <f>80494.262604/(60*60)</f>
        <v>22.359517390000001</v>
      </c>
      <c r="C203">
        <f>469755.182134/(60*60)</f>
        <v>130.48755059277778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/>
      <c r="B204" s="1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1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 s="4" customFormat="1">
      <c r="A206" s="4" t="s">
        <v>484</v>
      </c>
      <c r="C206" s="4" t="s">
        <v>480</v>
      </c>
      <c r="D206" s="96"/>
      <c r="E206" s="96"/>
      <c r="F206" s="96" t="s">
        <v>518</v>
      </c>
      <c r="G206" s="96"/>
      <c r="H206" s="96"/>
      <c r="I206" s="96" t="s">
        <v>545</v>
      </c>
      <c r="J206" s="96"/>
      <c r="K206" s="96"/>
      <c r="L206" s="96"/>
      <c r="M206" s="96"/>
    </row>
    <row r="207" spans="1:13" s="5" customFormat="1">
      <c r="B207" s="5" t="s">
        <v>301</v>
      </c>
      <c r="C207" s="5" t="s">
        <v>293</v>
      </c>
      <c r="D207" s="98" t="s">
        <v>296</v>
      </c>
      <c r="E207" s="98"/>
      <c r="F207" s="5" t="s">
        <v>301</v>
      </c>
      <c r="G207" s="5" t="s">
        <v>293</v>
      </c>
      <c r="H207" s="98" t="s">
        <v>296</v>
      </c>
      <c r="I207" s="98" t="s">
        <v>301</v>
      </c>
      <c r="J207" s="98" t="s">
        <v>293</v>
      </c>
      <c r="K207" s="98" t="s">
        <v>296</v>
      </c>
      <c r="L207" s="98"/>
      <c r="M207" s="98"/>
    </row>
    <row r="208" spans="1:13">
      <c r="A208" s="1" t="s">
        <v>455</v>
      </c>
      <c r="B208" s="1">
        <v>3</v>
      </c>
      <c r="C208">
        <v>5</v>
      </c>
      <c r="D208" s="3">
        <v>5</v>
      </c>
      <c r="E208" s="2"/>
      <c r="F208" s="2">
        <v>3</v>
      </c>
      <c r="G208" s="3">
        <v>3</v>
      </c>
      <c r="H208" s="2">
        <v>5</v>
      </c>
      <c r="I208" s="2">
        <v>5</v>
      </c>
      <c r="J208" s="2">
        <v>5</v>
      </c>
      <c r="K208" s="2">
        <v>5</v>
      </c>
      <c r="L208" s="2"/>
      <c r="M208" s="2"/>
    </row>
    <row r="209" spans="1:13">
      <c r="A209" s="1" t="s">
        <v>464</v>
      </c>
      <c r="B209" s="81">
        <v>1</v>
      </c>
      <c r="C209" s="10">
        <v>1</v>
      </c>
      <c r="D209" s="109">
        <v>0.2</v>
      </c>
      <c r="E209" s="2"/>
      <c r="F209" s="11">
        <v>1</v>
      </c>
      <c r="G209" s="109">
        <v>1</v>
      </c>
      <c r="H209" s="11">
        <v>0.5</v>
      </c>
      <c r="I209" s="11">
        <v>1</v>
      </c>
      <c r="J209" s="11">
        <v>1</v>
      </c>
      <c r="K209" s="11">
        <v>1</v>
      </c>
      <c r="L209" s="2"/>
      <c r="M209" s="2"/>
    </row>
    <row r="210" spans="1:13">
      <c r="A210" s="1" t="s">
        <v>465</v>
      </c>
      <c r="B210" s="81">
        <v>1</v>
      </c>
      <c r="C210" s="10">
        <v>1</v>
      </c>
      <c r="D210" s="109">
        <v>1</v>
      </c>
      <c r="E210" s="2"/>
      <c r="F210" s="11">
        <v>1</v>
      </c>
      <c r="G210" s="109">
        <v>1</v>
      </c>
      <c r="H210" s="11">
        <v>1</v>
      </c>
      <c r="I210" s="11">
        <v>1</v>
      </c>
      <c r="J210" s="11">
        <v>1</v>
      </c>
      <c r="K210" s="11">
        <v>1</v>
      </c>
      <c r="L210" s="2"/>
      <c r="M210" s="2"/>
    </row>
    <row r="211" spans="1:13">
      <c r="A211" s="1" t="s">
        <v>474</v>
      </c>
      <c r="B211" s="86">
        <v>13584</v>
      </c>
      <c r="C211">
        <v>31223</v>
      </c>
      <c r="D211" s="3">
        <v>19700</v>
      </c>
      <c r="E211" s="2"/>
      <c r="F211" s="2">
        <v>13584</v>
      </c>
      <c r="G211" s="3">
        <v>31223</v>
      </c>
      <c r="H211" s="2">
        <v>49250</v>
      </c>
      <c r="I211" s="2">
        <v>15065</v>
      </c>
      <c r="J211" s="2">
        <v>34841</v>
      </c>
      <c r="K211" s="2">
        <v>115593</v>
      </c>
      <c r="L211" s="2"/>
      <c r="M211" s="2"/>
    </row>
    <row r="212" spans="1:13">
      <c r="A212" s="1" t="s">
        <v>475</v>
      </c>
      <c r="B212" s="86">
        <v>20823</v>
      </c>
      <c r="C212">
        <v>24064</v>
      </c>
      <c r="D212" s="3">
        <v>46694</v>
      </c>
      <c r="E212" s="2"/>
      <c r="F212" s="2">
        <v>20823</v>
      </c>
      <c r="G212" s="3">
        <v>24064</v>
      </c>
      <c r="H212" s="2">
        <v>46694</v>
      </c>
      <c r="I212" s="2">
        <v>10705</v>
      </c>
      <c r="J212" s="2">
        <v>9722</v>
      </c>
      <c r="K212" s="2">
        <v>10676</v>
      </c>
      <c r="L212" s="2"/>
      <c r="M212" s="2"/>
    </row>
    <row r="213" spans="1:13">
      <c r="A213" s="1" t="s">
        <v>516</v>
      </c>
      <c r="B213" s="86"/>
      <c r="C213">
        <v>4858</v>
      </c>
      <c r="D213" s="3"/>
      <c r="E213" s="2"/>
      <c r="F213" s="2">
        <v>410</v>
      </c>
      <c r="G213" s="3">
        <v>629</v>
      </c>
      <c r="H213" s="2">
        <v>1185</v>
      </c>
      <c r="I213" s="2">
        <v>429</v>
      </c>
      <c r="J213" s="2">
        <v>585</v>
      </c>
      <c r="K213" s="2">
        <v>1801</v>
      </c>
      <c r="L213" s="2"/>
      <c r="M213" s="2"/>
    </row>
    <row r="214" spans="1:13">
      <c r="A214" s="1"/>
      <c r="B214" s="1"/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>
      <c r="A215" s="1" t="s">
        <v>29</v>
      </c>
      <c r="B215" s="1">
        <v>0.544435373768</v>
      </c>
      <c r="C215">
        <v>0.33058326203299998</v>
      </c>
      <c r="D215" s="3">
        <v>0.27648899426599999</v>
      </c>
      <c r="E215" s="2"/>
      <c r="F215" s="2">
        <v>0.55206751971199997</v>
      </c>
      <c r="G215" s="3">
        <v>0.27513703684800001</v>
      </c>
      <c r="H215" s="2">
        <v>3.5037999856700003E-2</v>
      </c>
      <c r="I215" s="2">
        <v>0.54003254070200002</v>
      </c>
      <c r="J215" s="2">
        <v>0.28797067874299997</v>
      </c>
      <c r="K215" s="2">
        <v>0.23790749883500001</v>
      </c>
      <c r="L215" s="2"/>
      <c r="M215" s="2"/>
    </row>
    <row r="216" spans="1:13">
      <c r="A216" s="1" t="s">
        <v>461</v>
      </c>
      <c r="B216" s="1">
        <v>0.51530898957399995</v>
      </c>
      <c r="C216">
        <v>0.46690352498299997</v>
      </c>
      <c r="D216" s="3">
        <v>0.58535094510100005</v>
      </c>
      <c r="E216" s="2"/>
      <c r="F216" s="2">
        <v>0.570019669517</v>
      </c>
      <c r="G216" s="3">
        <v>0.59337554345700005</v>
      </c>
      <c r="H216" s="2">
        <v>0.16008180621699999</v>
      </c>
      <c r="I216" s="2">
        <v>0.615884134847</v>
      </c>
      <c r="J216" s="2">
        <v>0.53130901320500001</v>
      </c>
      <c r="K216" s="2">
        <v>0.47524838324000002</v>
      </c>
      <c r="L216" s="2"/>
      <c r="M216" s="2"/>
    </row>
    <row r="217" spans="1:13">
      <c r="A217" s="1" t="s">
        <v>462</v>
      </c>
      <c r="B217" s="1">
        <v>0.57705158358200004</v>
      </c>
      <c r="C217">
        <v>0.25587600063400001</v>
      </c>
      <c r="D217" s="3">
        <v>0.18098944316099999</v>
      </c>
      <c r="E217" s="2"/>
      <c r="F217" s="2">
        <v>0.53521161184199995</v>
      </c>
      <c r="G217" s="3">
        <v>0.17908849556799999</v>
      </c>
      <c r="H217" s="2">
        <v>1.9671843061000002E-2</v>
      </c>
      <c r="I217" s="2">
        <v>0.48081580895699999</v>
      </c>
      <c r="J217" s="2">
        <v>0.197511057923</v>
      </c>
      <c r="K217" s="2">
        <v>0.158668056503</v>
      </c>
      <c r="L217" s="2"/>
      <c r="M217" s="2"/>
    </row>
    <row r="218" spans="1:13">
      <c r="A218" s="1" t="s">
        <v>463</v>
      </c>
      <c r="B218" s="1">
        <v>1</v>
      </c>
      <c r="C218">
        <v>1</v>
      </c>
      <c r="D218" s="3">
        <v>1</v>
      </c>
      <c r="E218" s="2"/>
      <c r="F218" s="2">
        <v>1</v>
      </c>
      <c r="G218" s="3">
        <v>1</v>
      </c>
      <c r="H218" s="2">
        <v>1</v>
      </c>
      <c r="I218" s="2">
        <v>1</v>
      </c>
      <c r="J218" s="2">
        <v>1</v>
      </c>
      <c r="K218" s="2">
        <v>1</v>
      </c>
      <c r="L218" s="2"/>
      <c r="M218" s="2"/>
    </row>
    <row r="219" spans="1:13">
      <c r="A219" s="1" t="s">
        <v>500</v>
      </c>
      <c r="B219" s="1">
        <v>0.54520244163800002</v>
      </c>
      <c r="C219">
        <v>0.36584915146899999</v>
      </c>
      <c r="D219" s="3">
        <v>0.29245777091199998</v>
      </c>
      <c r="E219" s="2"/>
      <c r="F219" s="2">
        <v>0.55831624720999995</v>
      </c>
      <c r="G219" s="3">
        <v>0.32509258224299997</v>
      </c>
      <c r="H219" s="2">
        <v>4.6929596022299999E-2</v>
      </c>
      <c r="I219" s="2">
        <v>0.54705841163400004</v>
      </c>
      <c r="J219" s="2">
        <v>0.32978931311699999</v>
      </c>
      <c r="K219" s="2">
        <v>0.25782157945700002</v>
      </c>
      <c r="L219" s="2"/>
      <c r="M219" s="2"/>
    </row>
    <row r="220" spans="1:13">
      <c r="A220" s="1" t="s">
        <v>501</v>
      </c>
      <c r="B220" s="1">
        <v>0.51530898957399995</v>
      </c>
      <c r="C220">
        <v>0.456920330215</v>
      </c>
      <c r="D220" s="3">
        <v>0.58535094510100005</v>
      </c>
      <c r="E220" s="2"/>
      <c r="F220" s="2">
        <v>0.56942978753200002</v>
      </c>
      <c r="G220" s="3">
        <v>0.59625797977899997</v>
      </c>
      <c r="H220" s="2">
        <v>0.15988548227999999</v>
      </c>
      <c r="I220" s="2">
        <v>0.61552699438000003</v>
      </c>
      <c r="J220" s="2">
        <v>0.52772014325000005</v>
      </c>
      <c r="K220" s="2">
        <v>0.47303384581500002</v>
      </c>
      <c r="L220" s="2"/>
      <c r="M220" s="2"/>
    </row>
    <row r="221" spans="1:13">
      <c r="A221" s="1" t="s">
        <v>502</v>
      </c>
      <c r="B221" s="1">
        <v>0.57877776380000001</v>
      </c>
      <c r="C221">
        <v>0.30504836729099999</v>
      </c>
      <c r="D221" s="3">
        <v>0.194923517101</v>
      </c>
      <c r="E221" s="2"/>
      <c r="F221" s="2">
        <v>0.54762820752700003</v>
      </c>
      <c r="G221" s="3">
        <v>0.22346532431400001</v>
      </c>
      <c r="H221" s="2">
        <v>2.7500819005E-2</v>
      </c>
      <c r="I221" s="2">
        <v>0.49229736437499999</v>
      </c>
      <c r="J221" s="2">
        <v>0.239834948129</v>
      </c>
      <c r="K221" s="2">
        <v>0.177201630503</v>
      </c>
      <c r="L221" s="2"/>
      <c r="M221" s="2"/>
    </row>
    <row r="222" spans="1:13">
      <c r="A222" s="1" t="s">
        <v>503</v>
      </c>
      <c r="B222" s="1">
        <v>1</v>
      </c>
      <c r="C222">
        <v>3</v>
      </c>
      <c r="D222" s="3">
        <v>1</v>
      </c>
      <c r="E222" s="2"/>
      <c r="F222" s="2">
        <v>1</v>
      </c>
      <c r="G222" s="3">
        <v>2</v>
      </c>
      <c r="H222" s="2">
        <v>1</v>
      </c>
      <c r="I222" s="2">
        <v>1</v>
      </c>
      <c r="J222" s="2">
        <v>1</v>
      </c>
      <c r="K222" s="2">
        <v>1</v>
      </c>
      <c r="L222" s="2"/>
      <c r="M222" s="2"/>
    </row>
    <row r="223" spans="1:13" s="12" customFormat="1">
      <c r="A223" s="12" t="s">
        <v>460</v>
      </c>
      <c r="B223" s="12">
        <f>75998.92347/(60*60)</f>
        <v>21.110812074999998</v>
      </c>
      <c r="C223" s="12">
        <f>224997.318769/(60*60)</f>
        <v>62.499255213611114</v>
      </c>
      <c r="D223" s="12">
        <f>190149.622466/(60*60)</f>
        <v>52.81933957388889</v>
      </c>
      <c r="F223" s="12">
        <f>9091.90804005/(60*60)</f>
        <v>2.5255300111250003</v>
      </c>
      <c r="G223" s="12">
        <f>34827.5274389/(60*60)</f>
        <v>9.6743131774722215</v>
      </c>
      <c r="H223" s="12">
        <f>112109.865358/(60*60)</f>
        <v>31.14162926611111</v>
      </c>
      <c r="I223" s="12">
        <f>6199.61471391/(60*60)</f>
        <v>1.7221151983083334</v>
      </c>
      <c r="J223" s="12">
        <f>16411.6123712/(60*60)</f>
        <v>4.5587812142222228</v>
      </c>
      <c r="K223" s="12">
        <f>57995.6121891/(60*60)</f>
        <v>16.109892274749999</v>
      </c>
    </row>
    <row r="224" spans="1:13" s="12" customFormat="1">
      <c r="C224" s="25"/>
    </row>
    <row r="225" spans="1:13" s="12" customFormat="1">
      <c r="A225" s="25"/>
      <c r="B225" s="25"/>
      <c r="C225" s="25"/>
    </row>
    <row r="226" spans="1:13" s="4" customFormat="1">
      <c r="A226" s="4" t="s">
        <v>485</v>
      </c>
      <c r="C226" s="4" t="s">
        <v>480</v>
      </c>
      <c r="F226" s="96" t="s">
        <v>518</v>
      </c>
    </row>
    <row r="227" spans="1:13" s="100" customFormat="1">
      <c r="A227" s="5"/>
      <c r="B227" s="5" t="s">
        <v>301</v>
      </c>
      <c r="C227" s="5" t="s">
        <v>293</v>
      </c>
      <c r="D227" s="98" t="s">
        <v>296</v>
      </c>
      <c r="E227" s="99"/>
      <c r="F227" s="5" t="s">
        <v>301</v>
      </c>
      <c r="G227" s="5" t="s">
        <v>293</v>
      </c>
      <c r="H227" s="98" t="s">
        <v>296</v>
      </c>
      <c r="I227" s="99"/>
      <c r="J227" s="99"/>
      <c r="K227" s="99"/>
      <c r="L227" s="99"/>
      <c r="M227" s="99"/>
    </row>
    <row r="228" spans="1:13">
      <c r="A228" s="1" t="s">
        <v>455</v>
      </c>
      <c r="B228" s="1">
        <v>3</v>
      </c>
      <c r="C228">
        <v>3</v>
      </c>
      <c r="D228" s="3">
        <v>10</v>
      </c>
      <c r="E228" s="2"/>
      <c r="F228" s="2">
        <v>3</v>
      </c>
      <c r="G228" s="3">
        <v>3</v>
      </c>
      <c r="H228" s="2">
        <v>3</v>
      </c>
      <c r="I228" s="2"/>
      <c r="J228" s="2"/>
      <c r="K228" s="2"/>
      <c r="L228" s="2"/>
      <c r="M228" s="2"/>
    </row>
    <row r="229" spans="1:13">
      <c r="A229" s="1" t="s">
        <v>464</v>
      </c>
      <c r="B229" s="81">
        <v>0.2</v>
      </c>
      <c r="C229" s="10">
        <v>0.5</v>
      </c>
      <c r="D229" s="109">
        <v>0.2</v>
      </c>
      <c r="E229" s="2"/>
      <c r="F229" s="11">
        <v>1</v>
      </c>
      <c r="G229" s="109">
        <v>1</v>
      </c>
      <c r="H229" s="11">
        <v>0.5</v>
      </c>
      <c r="I229" s="2"/>
      <c r="J229" s="2"/>
      <c r="K229" s="2"/>
      <c r="L229" s="2"/>
      <c r="M229" s="2"/>
    </row>
    <row r="230" spans="1:13">
      <c r="A230" s="1" t="s">
        <v>465</v>
      </c>
      <c r="B230" s="81">
        <v>1</v>
      </c>
      <c r="C230" s="10">
        <v>1</v>
      </c>
      <c r="D230" s="109">
        <v>1</v>
      </c>
      <c r="E230" s="2"/>
      <c r="F230" s="11">
        <v>1</v>
      </c>
      <c r="G230" s="109">
        <v>1</v>
      </c>
      <c r="H230" s="11">
        <v>1</v>
      </c>
      <c r="I230" s="2"/>
      <c r="J230" s="2"/>
      <c r="K230" s="2"/>
      <c r="L230" s="2"/>
      <c r="M230" s="2"/>
    </row>
    <row r="231" spans="1:13">
      <c r="A231" s="1" t="s">
        <v>474</v>
      </c>
      <c r="B231" s="86">
        <v>61029</v>
      </c>
      <c r="C231">
        <v>110922</v>
      </c>
      <c r="D231" s="3">
        <v>131753</v>
      </c>
      <c r="E231" s="2"/>
      <c r="F231" s="2">
        <v>482297</v>
      </c>
      <c r="G231" s="3">
        <v>352665</v>
      </c>
      <c r="H231" s="2">
        <v>526529</v>
      </c>
      <c r="I231" s="2"/>
      <c r="J231" s="2"/>
      <c r="K231" s="2"/>
      <c r="L231" s="2"/>
      <c r="M231" s="2"/>
    </row>
    <row r="232" spans="1:13">
      <c r="A232" s="1" t="s">
        <v>475</v>
      </c>
      <c r="B232" s="86">
        <v>20823</v>
      </c>
      <c r="C232">
        <v>24064</v>
      </c>
      <c r="D232" s="3">
        <v>46694</v>
      </c>
      <c r="E232" s="2"/>
      <c r="F232" s="2">
        <v>20823</v>
      </c>
      <c r="G232" s="3">
        <v>24064</v>
      </c>
      <c r="H232" s="2">
        <v>46694</v>
      </c>
      <c r="I232" s="2"/>
      <c r="J232" s="2"/>
      <c r="K232" s="2"/>
      <c r="L232" s="2"/>
      <c r="M232" s="2"/>
    </row>
    <row r="233" spans="1:13">
      <c r="A233" s="1" t="s">
        <v>516</v>
      </c>
      <c r="B233" s="86"/>
      <c r="D233" s="3">
        <v>7008</v>
      </c>
      <c r="E233" s="2"/>
      <c r="F233" s="2">
        <v>444</v>
      </c>
      <c r="G233" s="3">
        <v>749</v>
      </c>
      <c r="H233" s="2">
        <v>1812</v>
      </c>
      <c r="I233" s="2"/>
      <c r="J233" s="2"/>
      <c r="K233" s="2"/>
      <c r="L233" s="2"/>
      <c r="M233" s="2"/>
    </row>
    <row r="234" spans="1:13">
      <c r="A234" s="1"/>
      <c r="B234" s="1"/>
      <c r="D234" s="3"/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29</v>
      </c>
      <c r="B235" s="1">
        <v>0.57622570056800004</v>
      </c>
      <c r="C235" s="1">
        <v>0.34365936343100001</v>
      </c>
      <c r="D235" s="3">
        <v>0.29917800974699998</v>
      </c>
      <c r="E235" s="2"/>
      <c r="F235" s="2">
        <v>0.56539082063400004</v>
      </c>
      <c r="G235" s="3">
        <v>0.315856022136</v>
      </c>
      <c r="H235" s="2">
        <v>0.23097233601600001</v>
      </c>
      <c r="I235" s="2"/>
      <c r="J235" s="2"/>
      <c r="K235" s="2"/>
      <c r="L235" s="2"/>
      <c r="M235" s="2"/>
    </row>
    <row r="236" spans="1:13">
      <c r="A236" s="1" t="s">
        <v>461</v>
      </c>
      <c r="B236" s="1">
        <v>0.589396971115</v>
      </c>
      <c r="C236" s="1">
        <v>0.52669084960599999</v>
      </c>
      <c r="D236" s="3">
        <v>0.32954939875099998</v>
      </c>
      <c r="E236" s="2"/>
      <c r="F236" s="2">
        <v>0.59725853896299996</v>
      </c>
      <c r="G236" s="3">
        <v>0.40649828947599997</v>
      </c>
      <c r="H236" s="2">
        <v>0.26231347069900002</v>
      </c>
      <c r="I236" s="2"/>
      <c r="J236" s="2"/>
      <c r="K236" s="2"/>
      <c r="L236" s="2"/>
      <c r="M236" s="2"/>
    </row>
    <row r="237" spans="1:13">
      <c r="A237" s="1" t="s">
        <v>462</v>
      </c>
      <c r="B237" s="1">
        <v>0.56363023988299998</v>
      </c>
      <c r="C237" s="1">
        <v>0.25503247252599998</v>
      </c>
      <c r="D237" s="3">
        <v>0.27393231118099998</v>
      </c>
      <c r="E237" s="2"/>
      <c r="F237" s="2">
        <v>0.53675155274599995</v>
      </c>
      <c r="G237" s="3">
        <v>0.258266864288</v>
      </c>
      <c r="H237" s="2">
        <v>0.20632114731100001</v>
      </c>
      <c r="I237" s="2"/>
      <c r="J237" s="2"/>
      <c r="K237" s="2"/>
      <c r="L237" s="2"/>
      <c r="M237" s="2"/>
    </row>
    <row r="238" spans="1:13">
      <c r="A238" s="1" t="s">
        <v>463</v>
      </c>
      <c r="B238" s="1">
        <v>3</v>
      </c>
      <c r="C238" s="1">
        <v>2</v>
      </c>
      <c r="D238" s="3">
        <v>1</v>
      </c>
      <c r="F238" s="2">
        <v>5</v>
      </c>
      <c r="G238" s="3">
        <v>1</v>
      </c>
      <c r="H238" s="2">
        <v>1</v>
      </c>
    </row>
    <row r="239" spans="1:13" s="12" customFormat="1">
      <c r="A239" s="1" t="s">
        <v>500</v>
      </c>
      <c r="C239" s="1">
        <v>0.38357532447199999</v>
      </c>
      <c r="D239" s="12">
        <v>0.30138543316299998</v>
      </c>
      <c r="F239" s="12">
        <v>0.57083508647199999</v>
      </c>
      <c r="G239" s="12">
        <v>0.34283486704600002</v>
      </c>
      <c r="H239" s="12">
        <v>0.24590209516200001</v>
      </c>
    </row>
    <row r="240" spans="1:13" s="12" customFormat="1">
      <c r="A240" s="1" t="s">
        <v>501</v>
      </c>
      <c r="C240" s="1">
        <v>0.51365541473300003</v>
      </c>
      <c r="D240" s="12">
        <v>0.32954939875099998</v>
      </c>
      <c r="F240" s="12">
        <v>0.59669108244400004</v>
      </c>
      <c r="G240" s="12">
        <v>0.40546338021400002</v>
      </c>
      <c r="H240" s="12">
        <v>0.25659870620000003</v>
      </c>
    </row>
    <row r="241" spans="1:8" s="12" customFormat="1">
      <c r="A241" s="1" t="s">
        <v>502</v>
      </c>
      <c r="C241" s="1">
        <v>0.30606598648799999</v>
      </c>
      <c r="D241" s="12">
        <v>0.27765635336099997</v>
      </c>
      <c r="F241" s="12">
        <v>0.54712682374199995</v>
      </c>
      <c r="G241" s="12">
        <v>0.29696516007399998</v>
      </c>
      <c r="H241" s="12">
        <v>0.236061597048</v>
      </c>
    </row>
    <row r="242" spans="1:8" s="12" customFormat="1">
      <c r="A242" s="1" t="s">
        <v>503</v>
      </c>
      <c r="C242" s="1">
        <v>4</v>
      </c>
      <c r="D242" s="12">
        <v>1</v>
      </c>
      <c r="F242" s="12">
        <v>5</v>
      </c>
      <c r="G242" s="12">
        <v>1</v>
      </c>
      <c r="H242" s="12">
        <v>1</v>
      </c>
    </row>
    <row r="243" spans="1:8" s="12" customFormat="1">
      <c r="A243" s="12" t="s">
        <v>460</v>
      </c>
      <c r="B243" s="12">
        <f>59078.7621992/(60*60)</f>
        <v>16.410767277555554</v>
      </c>
      <c r="C243" s="12">
        <f>153526.70817/(60*60)</f>
        <v>42.646307825000001</v>
      </c>
      <c r="D243" s="12">
        <f>349362.91562/(60*60)</f>
        <v>97.045254338888881</v>
      </c>
      <c r="F243" s="12">
        <f>55922.479008/(60*60)</f>
        <v>15.534021946666668</v>
      </c>
      <c r="G243" s="12">
        <f>60103.0951519/(60*60)</f>
        <v>16.69530420886111</v>
      </c>
      <c r="H243" s="12">
        <f>200646.565432/(60*60)</f>
        <v>55.735157064444444</v>
      </c>
    </row>
    <row r="244" spans="1:8" s="12" customFormat="1"/>
    <row r="245" spans="1:8" s="12" customFormat="1">
      <c r="A245" s="1" t="s">
        <v>455</v>
      </c>
      <c r="B245" s="12">
        <v>3</v>
      </c>
      <c r="C245" s="12">
        <v>3</v>
      </c>
    </row>
    <row r="246" spans="1:8" s="12" customFormat="1">
      <c r="A246" s="1" t="s">
        <v>464</v>
      </c>
      <c r="B246" s="107">
        <v>1</v>
      </c>
      <c r="C246" s="107">
        <v>1</v>
      </c>
    </row>
    <row r="247" spans="1:8" s="12" customFormat="1">
      <c r="A247" s="1" t="s">
        <v>465</v>
      </c>
      <c r="B247" s="107">
        <v>1</v>
      </c>
      <c r="C247" s="107">
        <v>1</v>
      </c>
    </row>
    <row r="248" spans="1:8" s="12" customFormat="1">
      <c r="A248" s="1" t="s">
        <v>474</v>
      </c>
      <c r="B248" s="12">
        <v>305148</v>
      </c>
      <c r="C248" s="12">
        <v>221845</v>
      </c>
    </row>
    <row r="249" spans="1:8" s="12" customFormat="1">
      <c r="A249" s="1" t="s">
        <v>475</v>
      </c>
      <c r="B249" s="12">
        <v>20823</v>
      </c>
      <c r="C249" s="12">
        <v>24064</v>
      </c>
    </row>
    <row r="250" spans="1:8" s="12" customFormat="1">
      <c r="A250" s="1"/>
    </row>
    <row r="251" spans="1:8" s="12" customFormat="1">
      <c r="A251" s="1" t="s">
        <v>29</v>
      </c>
      <c r="B251" s="12">
        <v>0.56615836214600002</v>
      </c>
      <c r="C251" s="12">
        <v>0.36469801495562099</v>
      </c>
    </row>
    <row r="252" spans="1:8" s="12" customFormat="1">
      <c r="A252" s="1" t="s">
        <v>461</v>
      </c>
      <c r="B252" s="12">
        <v>0.57224914217900003</v>
      </c>
      <c r="C252" s="12">
        <v>0.48342461575064599</v>
      </c>
    </row>
    <row r="253" spans="1:8" s="12" customFormat="1">
      <c r="A253" s="1" t="s">
        <v>462</v>
      </c>
      <c r="B253" s="12">
        <v>0.56019587206800003</v>
      </c>
      <c r="C253" s="12">
        <v>0.29279023756912498</v>
      </c>
    </row>
    <row r="254" spans="1:8" s="12" customFormat="1">
      <c r="A254" s="1" t="s">
        <v>463</v>
      </c>
      <c r="B254" s="12">
        <v>9</v>
      </c>
      <c r="C254" s="12">
        <v>3</v>
      </c>
    </row>
    <row r="255" spans="1:8" s="12" customFormat="1">
      <c r="A255" s="1" t="s">
        <v>500</v>
      </c>
      <c r="B255" s="12">
        <v>0.56618173750900003</v>
      </c>
      <c r="C255" s="12">
        <v>0.38849284401799999</v>
      </c>
    </row>
    <row r="256" spans="1:8" s="12" customFormat="1">
      <c r="A256" s="1" t="s">
        <v>501</v>
      </c>
      <c r="B256" s="12">
        <v>0.57224914217900003</v>
      </c>
      <c r="C256" s="12">
        <v>0.45432970324100003</v>
      </c>
    </row>
    <row r="257" spans="1:13" s="12" customFormat="1">
      <c r="A257" s="1" t="s">
        <v>502</v>
      </c>
      <c r="B257" s="12">
        <v>0.56024164512200003</v>
      </c>
      <c r="C257" s="12">
        <v>0.33932176973799999</v>
      </c>
    </row>
    <row r="258" spans="1:13" s="12" customFormat="1">
      <c r="A258" s="1" t="s">
        <v>503</v>
      </c>
      <c r="B258" s="12">
        <v>9</v>
      </c>
      <c r="C258" s="12">
        <v>7</v>
      </c>
    </row>
    <row r="259" spans="1:13" s="12" customFormat="1">
      <c r="A259" s="12" t="s">
        <v>466</v>
      </c>
      <c r="B259" s="12">
        <v>1</v>
      </c>
      <c r="C259" s="12">
        <v>1</v>
      </c>
    </row>
    <row r="260" spans="1:13" s="12" customFormat="1">
      <c r="A260" s="12" t="s">
        <v>460</v>
      </c>
      <c r="B260" s="12">
        <f>113330.489251/(60*60)</f>
        <v>31.480691458611112</v>
      </c>
    </row>
    <row r="261" spans="1:13">
      <c r="A261" s="1"/>
      <c r="B261" s="1"/>
      <c r="D261" s="3"/>
      <c r="E261" s="2"/>
      <c r="F261" s="2"/>
      <c r="G261" s="3"/>
      <c r="H261" s="2"/>
      <c r="I261" s="2"/>
      <c r="J261" s="2"/>
      <c r="K261" s="2"/>
      <c r="L261" s="2"/>
      <c r="M261" s="2"/>
    </row>
    <row r="262" spans="1:13" s="35" customFormat="1">
      <c r="A262" s="4" t="s">
        <v>558</v>
      </c>
      <c r="B262" s="4"/>
      <c r="C262" s="4"/>
      <c r="D262" s="96"/>
      <c r="E262" s="97"/>
      <c r="F262" s="96"/>
      <c r="G262" s="4"/>
      <c r="H262" s="4"/>
      <c r="I262" s="97"/>
      <c r="J262" s="97"/>
      <c r="K262" s="97"/>
      <c r="L262" s="97"/>
      <c r="M262" s="97"/>
    </row>
    <row r="263" spans="1:13" s="100" customFormat="1">
      <c r="A263" s="5"/>
      <c r="B263" s="5" t="s">
        <v>301</v>
      </c>
      <c r="C263" s="5" t="s">
        <v>293</v>
      </c>
      <c r="D263" s="98" t="s">
        <v>296</v>
      </c>
      <c r="E263" s="99"/>
      <c r="F263" s="5"/>
      <c r="G263" s="5"/>
      <c r="H263" s="98"/>
      <c r="I263" s="99"/>
      <c r="J263" s="99"/>
      <c r="K263" s="99"/>
      <c r="L263" s="99"/>
      <c r="M263" s="99"/>
    </row>
    <row r="264" spans="1:13">
      <c r="A264" s="1" t="s">
        <v>288</v>
      </c>
      <c r="B264" s="26">
        <v>10</v>
      </c>
      <c r="C264" s="26">
        <v>10</v>
      </c>
      <c r="D264" s="26">
        <v>10</v>
      </c>
      <c r="E264" s="2"/>
      <c r="F264" s="2"/>
      <c r="G264" s="3"/>
      <c r="H264" s="2"/>
      <c r="I264" s="2"/>
      <c r="J264" s="2"/>
      <c r="K264" s="2"/>
      <c r="L264" s="2"/>
      <c r="M264" s="2"/>
    </row>
    <row r="265" spans="1:13">
      <c r="A265" s="1" t="s">
        <v>455</v>
      </c>
      <c r="B265" s="26">
        <v>3</v>
      </c>
      <c r="C265" s="26">
        <v>3</v>
      </c>
      <c r="D265" s="26">
        <v>10</v>
      </c>
      <c r="E265" s="2"/>
      <c r="F265" s="2"/>
      <c r="G265" s="3"/>
      <c r="H265" s="2"/>
      <c r="I265" s="2"/>
      <c r="J265" s="2"/>
      <c r="K265" s="2"/>
      <c r="L265" s="2"/>
      <c r="M265" s="2"/>
    </row>
    <row r="266" spans="1:13">
      <c r="A266" s="1" t="s">
        <v>464</v>
      </c>
      <c r="B266" s="82">
        <v>1</v>
      </c>
      <c r="C266" s="82">
        <v>0.2</v>
      </c>
      <c r="D266" s="82">
        <v>0.2</v>
      </c>
      <c r="E266" s="2"/>
      <c r="F266" s="2"/>
      <c r="G266" s="109"/>
      <c r="H266" s="2"/>
      <c r="I266" s="2"/>
      <c r="J266" s="2"/>
      <c r="K266" s="2"/>
      <c r="L266" s="2"/>
      <c r="M266" s="2"/>
    </row>
    <row r="267" spans="1:13">
      <c r="A267" s="1" t="s">
        <v>465</v>
      </c>
      <c r="B267" s="82">
        <v>1</v>
      </c>
      <c r="C267" s="82">
        <v>1</v>
      </c>
      <c r="D267" s="82">
        <v>0.2</v>
      </c>
      <c r="E267" s="2"/>
      <c r="F267" s="2"/>
      <c r="G267" s="109"/>
      <c r="H267" s="2"/>
      <c r="I267" s="2"/>
      <c r="J267" s="2"/>
      <c r="K267" s="2"/>
      <c r="L267" s="2"/>
      <c r="M267" s="2"/>
    </row>
    <row r="268" spans="1:13">
      <c r="A268" s="1"/>
      <c r="B268" s="1"/>
      <c r="C268" s="1"/>
      <c r="D268" s="3"/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456</v>
      </c>
      <c r="B269" s="1">
        <v>0.56444653526800004</v>
      </c>
      <c r="C269">
        <v>0.37142344429500002</v>
      </c>
      <c r="D269" s="3">
        <v>0.29236308440199998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457</v>
      </c>
      <c r="B270" s="1">
        <v>0.60010196679500005</v>
      </c>
      <c r="C270">
        <v>0.57106867546499995</v>
      </c>
      <c r="D270" s="3">
        <v>0.33603991508800002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458</v>
      </c>
      <c r="B271" s="1">
        <v>0.53306287161900001</v>
      </c>
      <c r="C271">
        <v>0.27521142308699997</v>
      </c>
      <c r="D271" s="3">
        <v>0.25873766804699999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459</v>
      </c>
      <c r="B272" s="1">
        <v>14.2</v>
      </c>
      <c r="C272">
        <v>1</v>
      </c>
      <c r="D272" s="3">
        <v>1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505</v>
      </c>
      <c r="B273" s="1">
        <v>0.56446533663099996</v>
      </c>
      <c r="C273">
        <v>0.40468879936800001</v>
      </c>
      <c r="D273" s="3">
        <v>0.295416594157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506</v>
      </c>
      <c r="B274" s="1">
        <v>0.60010196679500005</v>
      </c>
      <c r="C274">
        <v>0.49009585211200002</v>
      </c>
      <c r="D274" s="3">
        <v>0.33603991508800002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>
      <c r="A275" s="1" t="s">
        <v>507</v>
      </c>
      <c r="B275" s="1">
        <v>0.53309637348899996</v>
      </c>
      <c r="C275">
        <v>0.34463209886399998</v>
      </c>
      <c r="D275" s="3">
        <v>0.26355917986299998</v>
      </c>
      <c r="E275" s="2"/>
      <c r="F275" s="2"/>
      <c r="G275" s="3"/>
      <c r="H275" s="2"/>
      <c r="I275" s="2"/>
      <c r="J275" s="2"/>
      <c r="K275" s="2"/>
      <c r="L275" s="2"/>
      <c r="M275" s="2"/>
    </row>
    <row r="276" spans="1:13">
      <c r="A276" s="1" t="s">
        <v>508</v>
      </c>
      <c r="B276" s="1">
        <v>14.2</v>
      </c>
      <c r="C276">
        <v>1</v>
      </c>
      <c r="D276" s="3">
        <v>1</v>
      </c>
      <c r="E276" s="2"/>
      <c r="F276" s="2"/>
      <c r="G276" s="3"/>
      <c r="H276" s="2"/>
      <c r="I276" s="2"/>
      <c r="J276" s="2"/>
      <c r="K276" s="2"/>
      <c r="L276" s="2"/>
      <c r="M276" s="2"/>
    </row>
    <row r="277" spans="1:13" s="12" customFormat="1">
      <c r="A277" s="1" t="s">
        <v>460</v>
      </c>
      <c r="B277" s="1">
        <f>61101.6695879/(60*60)</f>
        <v>16.972685996638891</v>
      </c>
      <c r="C277" s="25">
        <f>467806.127903/(60*60)</f>
        <v>129.94614663972223</v>
      </c>
      <c r="D277" s="12">
        <f>571798.537116/(60*60)</f>
        <v>158.83292697666667</v>
      </c>
    </row>
    <row r="278" spans="1:13" s="12" customFormat="1">
      <c r="C278" s="25"/>
    </row>
    <row r="279" spans="1:13">
      <c r="A279" s="1"/>
      <c r="B279" s="1"/>
      <c r="D279" s="1"/>
      <c r="E279" s="2"/>
      <c r="F279" s="2"/>
      <c r="G279" s="1"/>
      <c r="H279" s="2"/>
      <c r="I279" s="2"/>
      <c r="J279" s="2"/>
      <c r="K279" s="2"/>
      <c r="L279" s="2"/>
      <c r="M279" s="2"/>
    </row>
    <row r="280" spans="1:13" s="35" customFormat="1">
      <c r="A280" s="4" t="s">
        <v>559</v>
      </c>
      <c r="B280" s="4"/>
      <c r="C280" s="4"/>
      <c r="D280" s="4"/>
      <c r="E280" s="97"/>
      <c r="F280" s="97"/>
      <c r="G280" s="4"/>
      <c r="H280" s="97"/>
      <c r="I280" s="97"/>
      <c r="J280" s="97"/>
      <c r="K280" s="97"/>
      <c r="L280" s="97"/>
      <c r="M280" s="97"/>
    </row>
    <row r="281" spans="1:13" s="100" customFormat="1">
      <c r="A281" s="5"/>
      <c r="B281" s="5" t="s">
        <v>301</v>
      </c>
      <c r="C281" s="5" t="s">
        <v>293</v>
      </c>
      <c r="D281" s="5" t="s">
        <v>296</v>
      </c>
      <c r="E281" s="99"/>
      <c r="F281" s="99"/>
      <c r="G281" s="5"/>
      <c r="H281" s="99"/>
      <c r="I281" s="99"/>
      <c r="J281" s="99"/>
      <c r="K281" s="99"/>
      <c r="L281" s="99"/>
      <c r="M281" s="99"/>
    </row>
    <row r="282" spans="1:13">
      <c r="A282" s="1" t="s">
        <v>288</v>
      </c>
      <c r="B282" s="26">
        <v>10</v>
      </c>
      <c r="C282" s="26">
        <v>5</v>
      </c>
      <c r="D282" s="1">
        <v>10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455</v>
      </c>
      <c r="B283" s="26">
        <v>3</v>
      </c>
      <c r="C283" s="26">
        <v>5</v>
      </c>
      <c r="D283" s="1">
        <v>3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464</v>
      </c>
      <c r="B284" s="82">
        <v>1</v>
      </c>
      <c r="C284" s="82">
        <v>1</v>
      </c>
      <c r="D284" s="81">
        <v>0.2</v>
      </c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465</v>
      </c>
      <c r="B285" s="82">
        <v>1</v>
      </c>
      <c r="C285" s="82">
        <v>1</v>
      </c>
      <c r="D285" s="81">
        <v>0.1</v>
      </c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474</v>
      </c>
      <c r="B286" s="85">
        <v>651535</v>
      </c>
      <c r="C286" s="26">
        <v>102365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 t="s">
        <v>475</v>
      </c>
      <c r="B287" s="85">
        <v>4160</v>
      </c>
      <c r="C287" s="26">
        <v>40358</v>
      </c>
      <c r="D287" s="8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516</v>
      </c>
      <c r="B288" s="85">
        <v>2622</v>
      </c>
      <c r="C288" s="26">
        <v>3457</v>
      </c>
      <c r="D288" s="8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C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456</v>
      </c>
      <c r="B290" s="1">
        <v>0.55623386209699999</v>
      </c>
      <c r="C290">
        <v>0.371000410424</v>
      </c>
      <c r="D290" s="1">
        <v>0.296636620016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457</v>
      </c>
      <c r="B291" s="1">
        <v>0.57671216554399996</v>
      </c>
      <c r="C291">
        <v>0.49649649633699999</v>
      </c>
      <c r="D291" s="1">
        <v>0.32957350139499902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458</v>
      </c>
      <c r="B292" s="1">
        <v>0.53855916990599995</v>
      </c>
      <c r="C292">
        <v>0.29614735501299999</v>
      </c>
      <c r="D292" s="1">
        <v>0.26968855537000003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459</v>
      </c>
      <c r="B293" s="1">
        <v>21.8</v>
      </c>
      <c r="C293">
        <v>1</v>
      </c>
      <c r="D293" s="1">
        <v>3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505</v>
      </c>
      <c r="B294" s="1">
        <v>0.55626305104600005</v>
      </c>
      <c r="C294">
        <v>0.397483802685</v>
      </c>
      <c r="D294" s="1">
        <v>0.30136508638350001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506</v>
      </c>
      <c r="B295" s="1">
        <v>0.57671216554399996</v>
      </c>
      <c r="C295">
        <v>0.48426569256500002</v>
      </c>
      <c r="D295" s="1">
        <v>0.32957350139499902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507</v>
      </c>
      <c r="B296" s="1">
        <v>0.53861204272300001</v>
      </c>
      <c r="C296">
        <v>0.33722315136100001</v>
      </c>
      <c r="D296" s="1">
        <v>0.27760804910949999</v>
      </c>
      <c r="E296" s="2"/>
      <c r="F296" s="2"/>
      <c r="G296" s="1"/>
      <c r="H296" s="2"/>
      <c r="I296" s="2"/>
      <c r="J296" s="2"/>
      <c r="K296" s="2"/>
      <c r="L296" s="2"/>
      <c r="M296" s="2"/>
    </row>
    <row r="297" spans="1:13">
      <c r="A297" s="1" t="s">
        <v>508</v>
      </c>
      <c r="B297" s="1">
        <v>21.8</v>
      </c>
      <c r="C297">
        <v>2.8</v>
      </c>
      <c r="D297" s="1">
        <v>3</v>
      </c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2" customFormat="1">
      <c r="A298" s="12" t="s">
        <v>460</v>
      </c>
      <c r="B298" s="12">
        <f>144814.023426/(60*60)</f>
        <v>40.226117618333333</v>
      </c>
      <c r="C298" s="25">
        <f>644056.879452/(60*60)</f>
        <v>178.90468873666669</v>
      </c>
    </row>
    <row r="299" spans="1:13" s="12" customFormat="1">
      <c r="C299" s="101"/>
    </row>
    <row r="300" spans="1:13" s="35" customFormat="1">
      <c r="A300" s="4" t="s">
        <v>499</v>
      </c>
      <c r="B300" s="4"/>
      <c r="C300" s="4"/>
      <c r="D300" s="4"/>
      <c r="E300" s="97"/>
      <c r="F300" s="96" t="s">
        <v>518</v>
      </c>
      <c r="G300" s="4"/>
      <c r="H300" s="4"/>
      <c r="I300" s="97"/>
      <c r="J300" s="97"/>
      <c r="K300" s="97"/>
      <c r="L300" s="97"/>
      <c r="M300" s="97"/>
    </row>
    <row r="301" spans="1:13" s="100" customFormat="1">
      <c r="A301" s="5"/>
      <c r="B301" s="5" t="s">
        <v>301</v>
      </c>
      <c r="C301" s="5" t="s">
        <v>293</v>
      </c>
      <c r="D301" s="5" t="s">
        <v>296</v>
      </c>
      <c r="E301" s="99"/>
      <c r="F301" s="5" t="s">
        <v>301</v>
      </c>
      <c r="G301" s="5" t="s">
        <v>293</v>
      </c>
      <c r="H301" s="98" t="s">
        <v>296</v>
      </c>
      <c r="I301" s="99"/>
      <c r="J301" s="99"/>
      <c r="K301" s="99"/>
      <c r="L301" s="99"/>
      <c r="M301" s="99"/>
    </row>
    <row r="302" spans="1:13" s="25" customFormat="1">
      <c r="A302" s="1" t="s">
        <v>455</v>
      </c>
      <c r="B302" s="12">
        <v>3</v>
      </c>
      <c r="C302" s="12">
        <v>10</v>
      </c>
      <c r="D302" s="12">
        <v>10</v>
      </c>
      <c r="E302" s="27"/>
      <c r="F302" s="27">
        <v>3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464</v>
      </c>
      <c r="B303" s="107">
        <v>1</v>
      </c>
      <c r="C303" s="107">
        <v>1</v>
      </c>
      <c r="D303" s="107">
        <v>0.2</v>
      </c>
      <c r="E303" s="27"/>
      <c r="F303" s="111">
        <v>1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465</v>
      </c>
      <c r="B304" s="107">
        <v>1</v>
      </c>
      <c r="C304" s="107">
        <v>1</v>
      </c>
      <c r="D304" s="107">
        <v>1</v>
      </c>
      <c r="E304" s="27"/>
      <c r="F304" s="111">
        <v>1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" t="s">
        <v>474</v>
      </c>
      <c r="B305" s="12">
        <v>13584</v>
      </c>
      <c r="C305" s="12">
        <v>31223</v>
      </c>
      <c r="D305" s="12">
        <v>19700</v>
      </c>
      <c r="E305" s="27"/>
      <c r="F305" s="27">
        <v>15965</v>
      </c>
      <c r="G305" s="12"/>
      <c r="H305" s="27"/>
      <c r="I305" s="27"/>
      <c r="J305" s="27"/>
      <c r="K305" s="27"/>
      <c r="L305" s="27"/>
      <c r="M305" s="27"/>
    </row>
    <row r="306" spans="1:13" s="25" customFormat="1">
      <c r="A306" s="1" t="s">
        <v>475</v>
      </c>
      <c r="B306" s="12">
        <v>5728</v>
      </c>
      <c r="C306" s="12">
        <v>5769</v>
      </c>
      <c r="D306" s="12">
        <v>10811</v>
      </c>
      <c r="E306" s="27"/>
      <c r="F306" s="27">
        <v>5728</v>
      </c>
      <c r="G306" s="12"/>
      <c r="H306" s="27"/>
      <c r="I306" s="27"/>
      <c r="J306" s="27"/>
      <c r="K306" s="27"/>
      <c r="L306" s="27"/>
      <c r="M306" s="27"/>
    </row>
    <row r="307" spans="1:13" s="25" customFormat="1">
      <c r="A307" s="12"/>
      <c r="B307" s="12"/>
      <c r="C307" s="12"/>
      <c r="D307" s="12"/>
      <c r="E307" s="27"/>
      <c r="F307" s="27"/>
      <c r="G307" s="12"/>
      <c r="H307" s="27"/>
      <c r="I307" s="27"/>
      <c r="J307" s="27"/>
      <c r="K307" s="27"/>
      <c r="L307" s="27"/>
      <c r="M307" s="27"/>
    </row>
    <row r="308" spans="1:13">
      <c r="A308" s="1" t="s">
        <v>29</v>
      </c>
      <c r="B308" s="1">
        <v>0.64221370962400004</v>
      </c>
      <c r="C308">
        <v>0.34279795373900002</v>
      </c>
      <c r="D308" s="26">
        <v>0.25807520653799998</v>
      </c>
      <c r="E308" s="2"/>
      <c r="F308" s="2">
        <v>0.480745912484</v>
      </c>
      <c r="G308" s="1"/>
      <c r="H308" s="2"/>
      <c r="I308" s="2"/>
      <c r="J308" s="2"/>
      <c r="K308" s="2"/>
      <c r="L308" s="2"/>
      <c r="M308" s="2"/>
    </row>
    <row r="309" spans="1:13">
      <c r="A309" s="1" t="s">
        <v>461</v>
      </c>
      <c r="B309" s="1">
        <v>0.65446452418599999</v>
      </c>
      <c r="C309">
        <v>0.65725368524600003</v>
      </c>
      <c r="D309" s="26">
        <v>0.51539162061499999</v>
      </c>
      <c r="E309" s="2"/>
      <c r="F309" s="2">
        <v>0.85840889624100003</v>
      </c>
      <c r="G309" s="1"/>
      <c r="H309" s="2"/>
      <c r="I309" s="2"/>
      <c r="J309" s="2"/>
      <c r="K309" s="2"/>
      <c r="L309" s="2"/>
      <c r="M309" s="2"/>
    </row>
    <row r="310" spans="1:13" s="1" customFormat="1">
      <c r="A310" s="1" t="s">
        <v>462</v>
      </c>
      <c r="B310" s="1">
        <v>0.63041310956399998</v>
      </c>
      <c r="C310" s="1">
        <v>0.231864809073</v>
      </c>
      <c r="D310" s="1">
        <v>0.172134613549</v>
      </c>
      <c r="E310" s="3"/>
      <c r="F310" s="3">
        <v>0.33386130271600001</v>
      </c>
      <c r="H310" s="3"/>
      <c r="I310" s="3"/>
      <c r="J310" s="3"/>
      <c r="K310" s="3"/>
      <c r="L310" s="3"/>
      <c r="M310" s="3"/>
    </row>
    <row r="311" spans="1:13">
      <c r="A311" s="1" t="s">
        <v>463</v>
      </c>
      <c r="B311" s="1">
        <v>1</v>
      </c>
      <c r="C311" s="1">
        <v>1</v>
      </c>
      <c r="D311" s="1">
        <v>1</v>
      </c>
      <c r="E311" s="2"/>
      <c r="F311" s="2">
        <v>1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479</v>
      </c>
      <c r="B312" s="1">
        <v>0.64486091308399995</v>
      </c>
      <c r="C312">
        <v>0.40575044208299998</v>
      </c>
      <c r="D312" s="1">
        <v>0.28072078551000001</v>
      </c>
      <c r="E312" s="2"/>
      <c r="F312" s="2">
        <v>0.51683045702099994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478</v>
      </c>
      <c r="B313" s="1">
        <v>0.65446452418599999</v>
      </c>
      <c r="C313">
        <v>0.53151276265799996</v>
      </c>
      <c r="D313" s="1">
        <v>0.51539162061499999</v>
      </c>
      <c r="E313" s="2"/>
      <c r="F313" s="2">
        <v>0.85678271585800003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477</v>
      </c>
      <c r="B314" s="1">
        <v>0.63553507271499998</v>
      </c>
      <c r="C314" s="108">
        <v>0.32811458082400002</v>
      </c>
      <c r="D314" s="1">
        <v>0.19289212449000001</v>
      </c>
      <c r="E314" s="2"/>
      <c r="F314" s="2">
        <v>0.37001626255499998</v>
      </c>
      <c r="G314" s="1"/>
      <c r="H314" s="2"/>
      <c r="I314" s="2"/>
      <c r="J314" s="2"/>
      <c r="K314" s="2"/>
      <c r="L314" s="2"/>
      <c r="M314" s="2"/>
    </row>
    <row r="315" spans="1:13">
      <c r="A315" s="1" t="s">
        <v>476</v>
      </c>
      <c r="B315" s="1">
        <v>1</v>
      </c>
      <c r="C315">
        <v>1</v>
      </c>
      <c r="D315" s="1">
        <v>1</v>
      </c>
      <c r="E315" s="2"/>
      <c r="F315" s="2">
        <v>1</v>
      </c>
      <c r="G315" s="1"/>
      <c r="H315" s="2"/>
      <c r="I315" s="2"/>
      <c r="J315" s="2"/>
      <c r="K315" s="2"/>
      <c r="L315" s="2"/>
      <c r="M315" s="2"/>
    </row>
    <row r="316" spans="1:13">
      <c r="A316" s="1" t="s">
        <v>460</v>
      </c>
      <c r="B316" s="1">
        <f>34790.2647679/(60*60)</f>
        <v>9.6639624355277771</v>
      </c>
      <c r="C316">
        <f>27695.3879449/(60*60)</f>
        <v>7.6931633180277785</v>
      </c>
      <c r="D316" s="1">
        <f>79529.694277/(60*60)</f>
        <v>22.091581743611112</v>
      </c>
      <c r="E316" s="10"/>
      <c r="F316" s="2">
        <f>3643.66030002/(60*60)</f>
        <v>1.0121278611166666</v>
      </c>
      <c r="G316" s="1"/>
      <c r="H316" s="2"/>
      <c r="I316" s="2"/>
      <c r="J316" s="2"/>
      <c r="K316" s="2"/>
      <c r="L316" s="2"/>
      <c r="M316" s="2"/>
    </row>
    <row r="317" spans="1:13" s="8" customFormat="1">
      <c r="A317" s="1"/>
      <c r="B317" s="1"/>
      <c r="C317"/>
      <c r="D317" s="7"/>
      <c r="F317" s="9"/>
      <c r="G317" s="7"/>
      <c r="H317" s="9"/>
      <c r="I317" s="9"/>
      <c r="J317" s="9"/>
      <c r="K317" s="9"/>
      <c r="L317" s="9"/>
      <c r="M317" s="9"/>
    </row>
    <row r="318" spans="1:13" s="35" customFormat="1">
      <c r="A318" s="4" t="s">
        <v>504</v>
      </c>
      <c r="B318" s="4"/>
      <c r="C318" s="4"/>
      <c r="D318" s="4"/>
      <c r="E318" s="97"/>
      <c r="F318" s="96" t="s">
        <v>518</v>
      </c>
      <c r="G318" s="4"/>
      <c r="H318" s="4"/>
      <c r="I318" s="97"/>
      <c r="J318" s="97"/>
      <c r="K318" s="97"/>
      <c r="L318" s="97"/>
      <c r="M318" s="97"/>
    </row>
    <row r="319" spans="1:13" s="100" customFormat="1">
      <c r="A319" s="5"/>
      <c r="B319" s="5" t="s">
        <v>301</v>
      </c>
      <c r="C319" s="5" t="s">
        <v>293</v>
      </c>
      <c r="D319" s="5" t="s">
        <v>296</v>
      </c>
      <c r="E319" s="99"/>
      <c r="F319" s="5" t="s">
        <v>301</v>
      </c>
      <c r="G319" s="5" t="s">
        <v>293</v>
      </c>
      <c r="H319" s="98" t="s">
        <v>296</v>
      </c>
      <c r="I319" s="99"/>
      <c r="J319" s="99"/>
      <c r="K319" s="99"/>
      <c r="L319" s="99"/>
      <c r="M319" s="99"/>
    </row>
    <row r="320" spans="1:13">
      <c r="A320" s="1" t="s">
        <v>455</v>
      </c>
      <c r="B320" s="1">
        <v>3</v>
      </c>
      <c r="C320">
        <v>10</v>
      </c>
      <c r="D320" s="1">
        <v>3</v>
      </c>
      <c r="E320" s="2"/>
      <c r="F320" s="2">
        <v>3</v>
      </c>
      <c r="G320" s="1">
        <v>5</v>
      </c>
      <c r="H320" s="2">
        <v>5</v>
      </c>
      <c r="I320" s="2"/>
      <c r="J320" s="2"/>
      <c r="K320" s="2"/>
      <c r="L320" s="2"/>
      <c r="M320" s="2"/>
    </row>
    <row r="321" spans="1:13" s="1" customFormat="1">
      <c r="A321" s="1" t="s">
        <v>464</v>
      </c>
      <c r="B321" s="81">
        <v>1</v>
      </c>
      <c r="C321" s="10">
        <v>1</v>
      </c>
      <c r="D321" s="81">
        <v>0.5</v>
      </c>
      <c r="E321" s="3"/>
      <c r="F321" s="109">
        <v>1</v>
      </c>
      <c r="G321" s="81"/>
      <c r="H321" s="109">
        <v>0.5</v>
      </c>
      <c r="I321" s="3"/>
      <c r="J321" s="3"/>
      <c r="K321" s="3"/>
      <c r="L321" s="3"/>
      <c r="M321" s="3"/>
    </row>
    <row r="322" spans="1:13">
      <c r="A322" s="1" t="s">
        <v>465</v>
      </c>
      <c r="B322" s="81">
        <v>1</v>
      </c>
      <c r="C322" s="10">
        <v>1</v>
      </c>
      <c r="D322" s="81">
        <v>1</v>
      </c>
      <c r="E322" s="2"/>
      <c r="F322" s="11">
        <v>1</v>
      </c>
      <c r="G322" s="81"/>
      <c r="H322" s="11">
        <v>1</v>
      </c>
      <c r="I322" s="2"/>
      <c r="J322" s="2"/>
      <c r="K322" s="2"/>
      <c r="L322" s="2"/>
      <c r="M322" s="2"/>
    </row>
    <row r="323" spans="1:13">
      <c r="A323" s="1" t="s">
        <v>474</v>
      </c>
      <c r="B323" s="1">
        <v>305148</v>
      </c>
      <c r="C323">
        <v>221845</v>
      </c>
      <c r="D323" s="1">
        <v>110922</v>
      </c>
      <c r="E323" s="2"/>
      <c r="F323" s="2">
        <v>482297</v>
      </c>
      <c r="G323" s="1"/>
      <c r="H323" s="2">
        <v>526529</v>
      </c>
      <c r="I323" s="2"/>
      <c r="J323" s="2"/>
      <c r="K323" s="2"/>
      <c r="L323" s="2"/>
      <c r="M323" s="2"/>
    </row>
    <row r="324" spans="1:13">
      <c r="A324" s="1" t="s">
        <v>475</v>
      </c>
      <c r="B324" s="1">
        <v>5728</v>
      </c>
      <c r="C324">
        <v>5769</v>
      </c>
      <c r="D324" s="1">
        <v>82397</v>
      </c>
      <c r="E324" s="2"/>
      <c r="F324" s="2">
        <v>5728</v>
      </c>
      <c r="G324" s="1"/>
      <c r="H324" s="2">
        <v>10811</v>
      </c>
      <c r="I324" s="2"/>
      <c r="J324" s="2"/>
      <c r="K324" s="2"/>
      <c r="L324" s="2"/>
      <c r="M324" s="2"/>
    </row>
    <row r="325" spans="1:13">
      <c r="A325" s="1" t="s">
        <v>516</v>
      </c>
      <c r="B325" s="1"/>
      <c r="C325">
        <v>4288</v>
      </c>
      <c r="D325" s="1"/>
      <c r="E325" s="2"/>
      <c r="F325" s="2">
        <v>218</v>
      </c>
      <c r="G325" s="1"/>
      <c r="H325" s="2">
        <v>558</v>
      </c>
      <c r="I325" s="2"/>
      <c r="J325" s="2"/>
      <c r="K325" s="2"/>
      <c r="L325" s="2"/>
      <c r="M325" s="2"/>
    </row>
    <row r="326" spans="1:13">
      <c r="A326" s="12"/>
      <c r="B326" s="83"/>
      <c r="C326" s="84"/>
      <c r="D326" s="1"/>
      <c r="E326" s="11"/>
      <c r="F326" s="2"/>
      <c r="G326" s="1"/>
      <c r="H326" s="2"/>
      <c r="I326" s="2"/>
      <c r="J326" s="2"/>
      <c r="K326" s="2"/>
      <c r="L326" s="2"/>
      <c r="M326" s="2"/>
    </row>
    <row r="327" spans="1:13">
      <c r="A327" s="1" t="s">
        <v>29</v>
      </c>
      <c r="B327" s="83">
        <v>0.64362824113799999</v>
      </c>
      <c r="C327" s="84">
        <v>0.36440334223300003</v>
      </c>
      <c r="D327" s="1">
        <v>0.36039063071900002</v>
      </c>
      <c r="E327" s="2"/>
      <c r="F327" s="2">
        <v>0.60950918760999995</v>
      </c>
      <c r="G327" s="1"/>
      <c r="H327" s="2">
        <v>0.14925312721299999</v>
      </c>
      <c r="I327" s="2"/>
      <c r="J327" s="2"/>
      <c r="K327" s="2"/>
      <c r="L327" s="2"/>
      <c r="M327" s="2"/>
    </row>
    <row r="328" spans="1:13">
      <c r="A328" s="1" t="s">
        <v>461</v>
      </c>
      <c r="B328" s="1">
        <v>0.69987417616699998</v>
      </c>
      <c r="C328">
        <v>0.48080575343199999</v>
      </c>
      <c r="D328" s="1">
        <v>0.486269885924</v>
      </c>
      <c r="E328" s="2"/>
      <c r="F328" s="2">
        <v>0.67350646915099999</v>
      </c>
      <c r="G328" s="1"/>
      <c r="H328" s="2">
        <v>0.222828414108</v>
      </c>
      <c r="I328" s="2"/>
      <c r="J328" s="2"/>
      <c r="K328" s="2"/>
      <c r="L328" s="2"/>
      <c r="M328" s="2"/>
    </row>
    <row r="329" spans="1:13">
      <c r="A329" s="1" t="s">
        <v>462</v>
      </c>
      <c r="B329" s="1">
        <v>0.59575030256899997</v>
      </c>
      <c r="C329">
        <v>0.29337714032000001</v>
      </c>
      <c r="D329" s="1">
        <v>0.28628172305299998</v>
      </c>
      <c r="E329" s="2"/>
      <c r="F329" s="2">
        <v>0.55661870258699997</v>
      </c>
      <c r="G329" s="1"/>
      <c r="H329" s="2">
        <v>0.11220452890800001</v>
      </c>
      <c r="I329" s="2"/>
      <c r="J329" s="2"/>
      <c r="K329" s="2"/>
      <c r="L329" s="2"/>
      <c r="M329" s="2"/>
    </row>
    <row r="330" spans="1:13">
      <c r="A330" s="1" t="s">
        <v>463</v>
      </c>
      <c r="B330" s="1">
        <v>18</v>
      </c>
      <c r="C330">
        <v>4</v>
      </c>
      <c r="D330" s="1">
        <v>1</v>
      </c>
      <c r="E330" s="2"/>
      <c r="F330" s="2">
        <v>2</v>
      </c>
      <c r="G330" s="1"/>
      <c r="H330" s="2">
        <v>1</v>
      </c>
      <c r="I330" s="2"/>
      <c r="J330" s="2"/>
      <c r="K330" s="2"/>
      <c r="L330" s="2"/>
      <c r="M330" s="2"/>
    </row>
    <row r="331" spans="1:13" s="1" customFormat="1">
      <c r="A331" s="1" t="s">
        <v>479</v>
      </c>
      <c r="B331">
        <v>0.64378633739500002</v>
      </c>
      <c r="C331">
        <v>0.39031871412800001</v>
      </c>
      <c r="D331" s="1">
        <v>0.388793502372</v>
      </c>
      <c r="E331" s="3"/>
      <c r="F331" s="3">
        <v>0.63022254161299995</v>
      </c>
      <c r="H331" s="3">
        <v>0.19957159131300001</v>
      </c>
      <c r="I331" s="3"/>
      <c r="J331" s="3"/>
      <c r="K331" s="3"/>
      <c r="L331" s="3"/>
      <c r="M331" s="3"/>
    </row>
    <row r="332" spans="1:13">
      <c r="A332" s="1" t="s">
        <v>478</v>
      </c>
      <c r="B332" s="12">
        <v>0.69987417616699998</v>
      </c>
      <c r="C332" s="12">
        <v>0.46005774679599998</v>
      </c>
      <c r="D332" s="1">
        <v>0.48879564594300001</v>
      </c>
      <c r="E332" s="2"/>
      <c r="F332" s="2">
        <v>0.668588189735</v>
      </c>
      <c r="G332" s="1"/>
      <c r="H332" s="2">
        <v>0.20985894307</v>
      </c>
      <c r="I332" s="2"/>
      <c r="J332" s="2"/>
      <c r="K332" s="2"/>
      <c r="L332" s="2"/>
      <c r="M332" s="2"/>
    </row>
    <row r="333" spans="1:13">
      <c r="A333" s="1" t="s">
        <v>477</v>
      </c>
      <c r="B333" s="12">
        <v>0.59602125980999998</v>
      </c>
      <c r="C333" s="12">
        <v>0.338939674824</v>
      </c>
      <c r="D333" s="1">
        <v>0.32276033387899999</v>
      </c>
      <c r="E333" s="2"/>
      <c r="F333" s="2">
        <v>0.59602102098300003</v>
      </c>
      <c r="G333" s="1"/>
      <c r="H333" s="2">
        <v>0.19024568754400001</v>
      </c>
      <c r="I333" s="2"/>
      <c r="J333" s="2"/>
      <c r="K333" s="2"/>
      <c r="L333" s="2"/>
      <c r="M333" s="2"/>
    </row>
    <row r="334" spans="1:13">
      <c r="A334" s="1" t="s">
        <v>476</v>
      </c>
      <c r="B334" s="7">
        <v>18</v>
      </c>
      <c r="C334" s="8">
        <v>9</v>
      </c>
      <c r="D334" s="1">
        <v>3</v>
      </c>
      <c r="E334" s="2"/>
      <c r="F334" s="2">
        <v>2</v>
      </c>
      <c r="G334" s="1"/>
      <c r="H334" s="2">
        <v>1</v>
      </c>
      <c r="I334" s="2"/>
      <c r="J334" s="2"/>
      <c r="K334" s="2"/>
      <c r="L334" s="2"/>
      <c r="M334" s="2"/>
    </row>
    <row r="335" spans="1:13">
      <c r="A335" s="1" t="s">
        <v>460</v>
      </c>
      <c r="B335" s="7">
        <f>62226.8335788/(60*60)</f>
        <v>17.285231549666666</v>
      </c>
      <c r="C335" s="8">
        <f>63279.076081/(60*60)</f>
        <v>17.577521133611111</v>
      </c>
      <c r="D335" s="1">
        <f>476530.557258/(60*60)</f>
        <v>132.36959923833334</v>
      </c>
      <c r="E335" s="2"/>
      <c r="F335" s="2">
        <f>47406.416955/(60*60)</f>
        <v>13.168449154166666</v>
      </c>
      <c r="G335" s="1"/>
      <c r="H335" s="2">
        <f>111774.987089/(60*60)</f>
        <v>31.048607524722222</v>
      </c>
      <c r="I335" s="2"/>
      <c r="J335" s="2"/>
      <c r="K335" s="2"/>
      <c r="L335" s="2"/>
      <c r="M335" s="2"/>
    </row>
    <row r="336" spans="1:13">
      <c r="A336" s="12"/>
      <c r="B336" s="12"/>
      <c r="C336" s="12"/>
      <c r="D336" s="1"/>
      <c r="E336" s="2"/>
      <c r="F336" s="2"/>
      <c r="G336" s="1"/>
      <c r="H336" s="2"/>
      <c r="I336" s="2"/>
      <c r="J336" s="2"/>
      <c r="K336" s="2"/>
      <c r="L336" s="2"/>
      <c r="M336" s="2"/>
    </row>
    <row r="337" spans="1:13" s="25" customFormat="1">
      <c r="A337" s="1"/>
      <c r="B337" s="1"/>
      <c r="C337"/>
      <c r="D337" s="12"/>
      <c r="E337" s="27"/>
      <c r="F337" s="27"/>
      <c r="G337" s="12"/>
      <c r="H337" s="27"/>
      <c r="I337" s="27"/>
      <c r="J337" s="27"/>
      <c r="K337" s="27"/>
      <c r="L337" s="27"/>
      <c r="M337" s="27"/>
    </row>
    <row r="338" spans="1:13" s="25" customFormat="1">
      <c r="A338" s="1"/>
      <c r="B338" s="1"/>
      <c r="C338" s="1"/>
      <c r="D338" s="12"/>
      <c r="E338" s="27"/>
      <c r="F338" s="27"/>
      <c r="G338" s="12"/>
      <c r="H338" s="27"/>
      <c r="I338" s="27"/>
      <c r="J338" s="27"/>
      <c r="K338" s="27"/>
      <c r="L338" s="27"/>
      <c r="M338" s="27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D340" s="1"/>
      <c r="E340" s="2"/>
      <c r="F340" s="2"/>
      <c r="G340" s="1"/>
      <c r="H340" s="2"/>
      <c r="I340" s="2"/>
      <c r="J340" s="2"/>
      <c r="K340" s="2"/>
      <c r="L340" s="2"/>
      <c r="M340" s="2"/>
    </row>
    <row r="341" spans="1:13">
      <c r="A341" s="1"/>
      <c r="B341" s="1"/>
      <c r="D341" s="1"/>
      <c r="E341" s="2"/>
      <c r="F341" s="2"/>
      <c r="G341" s="1"/>
      <c r="H341" s="2"/>
      <c r="I341" s="2"/>
      <c r="J341" s="2"/>
      <c r="K341" s="2"/>
      <c r="L341" s="2"/>
      <c r="M341" s="2"/>
    </row>
    <row r="342" spans="1:13">
      <c r="A342" s="1"/>
      <c r="B342" s="1"/>
      <c r="C342" s="10"/>
    </row>
    <row r="343" spans="1:13" s="12" customFormat="1">
      <c r="A343" s="7"/>
      <c r="B343" s="7"/>
      <c r="C343" s="8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s="12" customFormat="1">
      <c r="A344"/>
      <c r="B344"/>
      <c r="C344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s="8" customFormat="1">
      <c r="A345"/>
      <c r="B345"/>
      <c r="C345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8" customFormat="1">
      <c r="A346" s="12"/>
      <c r="B346" s="12"/>
      <c r="C346" s="12"/>
      <c r="D346" s="7"/>
      <c r="E346" s="9"/>
      <c r="F346" s="9"/>
      <c r="G346" s="7"/>
      <c r="H346" s="9"/>
      <c r="I346" s="9"/>
      <c r="J346" s="9"/>
      <c r="K346" s="9"/>
      <c r="L346" s="9"/>
      <c r="M346" s="9"/>
    </row>
    <row r="347" spans="1:13" s="8" customFormat="1">
      <c r="A347" s="12"/>
      <c r="B347" s="12"/>
      <c r="C347" s="12"/>
      <c r="D347" s="7"/>
      <c r="E347" s="9"/>
      <c r="F347" s="9"/>
      <c r="G347" s="7"/>
      <c r="H347" s="9"/>
      <c r="I347" s="9"/>
      <c r="J347" s="9"/>
      <c r="K347" s="9"/>
      <c r="L347" s="9"/>
      <c r="M347" s="9"/>
    </row>
    <row r="348" spans="1:13" s="12" customFormat="1">
      <c r="A348" s="1"/>
      <c r="B348" s="1"/>
      <c r="C348" s="1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 s="1" customFormat="1">
      <c r="F350" s="3"/>
      <c r="H350" s="3"/>
      <c r="I350" s="3"/>
      <c r="J350" s="3"/>
      <c r="K350" s="3"/>
      <c r="L350" s="3"/>
      <c r="M350" s="3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F352" s="2"/>
      <c r="G352" s="1"/>
      <c r="H352" s="2"/>
      <c r="I352" s="2"/>
      <c r="J352" s="2"/>
      <c r="K352" s="2"/>
      <c r="L352" s="2"/>
      <c r="M352" s="2"/>
    </row>
    <row r="353" spans="1:13">
      <c r="A353" s="1"/>
      <c r="B353" s="1"/>
      <c r="C353" s="1"/>
      <c r="D353" s="1"/>
      <c r="F353" s="2"/>
      <c r="G353" s="1"/>
      <c r="H353" s="2"/>
      <c r="I353" s="2"/>
      <c r="J353" s="2"/>
      <c r="K353" s="2"/>
      <c r="L353" s="2"/>
      <c r="M353" s="2"/>
    </row>
    <row r="354" spans="1:13">
      <c r="A354" s="1"/>
      <c r="B354" s="1"/>
      <c r="C354" s="1"/>
      <c r="D354" s="1"/>
      <c r="E354" s="10"/>
      <c r="F354" s="2"/>
      <c r="G354" s="1"/>
      <c r="H354" s="2"/>
      <c r="I354" s="2"/>
      <c r="J354" s="2"/>
      <c r="K354" s="2"/>
      <c r="L354" s="2"/>
      <c r="M354" s="2"/>
    </row>
    <row r="355" spans="1:13" s="8" customFormat="1">
      <c r="A355" s="1"/>
      <c r="B355" s="1"/>
      <c r="C355" s="1"/>
      <c r="D355" s="7"/>
      <c r="F355" s="9"/>
      <c r="G355" s="7"/>
      <c r="H355" s="9"/>
      <c r="I355" s="9"/>
      <c r="J355" s="9"/>
      <c r="K355" s="9"/>
      <c r="L355" s="9"/>
      <c r="M355" s="9"/>
    </row>
    <row r="357" spans="1:13">
      <c r="A357" s="12"/>
      <c r="B357" s="12"/>
      <c r="C357" s="12"/>
    </row>
    <row r="358" spans="1:13" s="12" customFormat="1"/>
    <row r="359" spans="1:13" s="12" customFormat="1">
      <c r="G359" s="13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2"/>
      <c r="B363" s="12"/>
      <c r="C363" s="12"/>
    </row>
    <row r="364" spans="1:13">
      <c r="A364" s="12"/>
      <c r="B364" s="12"/>
      <c r="C364" s="12"/>
    </row>
    <row r="365" spans="1:13">
      <c r="A365" s="25"/>
      <c r="B365" s="25"/>
      <c r="C365" s="25"/>
    </row>
    <row r="366" spans="1:13">
      <c r="A366" s="12"/>
      <c r="B366" s="12"/>
      <c r="C366" s="12"/>
    </row>
    <row r="367" spans="1:13">
      <c r="A367" s="12"/>
      <c r="B367" s="12"/>
      <c r="C367" s="12"/>
    </row>
    <row r="368" spans="1:13">
      <c r="A368" s="1"/>
      <c r="B368" s="1"/>
    </row>
    <row r="369" spans="1:7" s="12" customFormat="1">
      <c r="A369" s="1"/>
      <c r="B369" s="1"/>
      <c r="C369"/>
    </row>
    <row r="370" spans="1:7" s="12" customFormat="1">
      <c r="A370" s="1"/>
      <c r="B370" s="1"/>
      <c r="C370"/>
      <c r="G370" s="13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 s="1"/>
      <c r="B374" s="1"/>
      <c r="C374"/>
    </row>
    <row r="375" spans="1:7" s="25" customFormat="1">
      <c r="A375" s="1"/>
      <c r="B375" s="1"/>
      <c r="C375"/>
    </row>
    <row r="376" spans="1:7" s="25" customFormat="1">
      <c r="A376"/>
      <c r="B376"/>
      <c r="C376"/>
    </row>
    <row r="377" spans="1:7" s="25" customFormat="1">
      <c r="A377"/>
      <c r="B377"/>
      <c r="C377"/>
    </row>
    <row r="378" spans="1:7" s="12" customFormat="1">
      <c r="A378"/>
      <c r="B378"/>
      <c r="C378"/>
    </row>
    <row r="379" spans="1:7" s="12" customFormat="1">
      <c r="A379"/>
      <c r="B379"/>
      <c r="C379"/>
      <c r="G37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6"/>
  <sheetViews>
    <sheetView showRuler="0" topLeftCell="A52" zoomScale="150" zoomScaleNormal="150" zoomScalePageLayoutView="150" workbookViewId="0">
      <selection activeCell="B66" sqref="B66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516</v>
      </c>
      <c r="B6" s="1">
        <v>1088</v>
      </c>
      <c r="C6" s="1">
        <v>2390</v>
      </c>
      <c r="D6" s="1">
        <v>6389</v>
      </c>
      <c r="H6" s="2"/>
      <c r="I6" s="2"/>
      <c r="J6" s="2"/>
      <c r="K6" s="2"/>
      <c r="L6" s="2"/>
      <c r="M6" s="2"/>
    </row>
    <row r="7" spans="1:13">
      <c r="A7" s="1"/>
      <c r="B7" s="1"/>
      <c r="C7" s="1"/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0.61657557849300004</v>
      </c>
      <c r="C8" s="1">
        <v>0.39468845406399999</v>
      </c>
      <c r="D8" s="1">
        <v>0.38550125733399998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0.63581607013300001</v>
      </c>
      <c r="C9" s="1">
        <v>0.66389885050999997</v>
      </c>
      <c r="D9" s="1">
        <v>0.60993772072499997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0.59846536029999997</v>
      </c>
      <c r="C10" s="1">
        <v>0.28081729102699998</v>
      </c>
      <c r="D10" s="1">
        <v>0.28180612812700001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1</v>
      </c>
      <c r="C11" s="1">
        <v>1</v>
      </c>
      <c r="D11" s="1">
        <v>1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0.61833265500099999</v>
      </c>
      <c r="C12" s="1">
        <v>0.40353602600299998</v>
      </c>
      <c r="D12" s="1">
        <v>0.391169746047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0.63581607013300001</v>
      </c>
      <c r="C13" s="1">
        <v>0.66369949186800004</v>
      </c>
      <c r="D13" s="1">
        <v>0.60993772072499997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0.60178501224100001</v>
      </c>
      <c r="C14" s="1">
        <v>0.28989868374599997</v>
      </c>
      <c r="D14" s="1">
        <v>0.28790580859300002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1</v>
      </c>
      <c r="C15" s="1">
        <v>1</v>
      </c>
      <c r="D15" s="1">
        <v>1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112170.96066/(60*60)</f>
        <v>31.158600183333334</v>
      </c>
      <c r="C16" s="1">
        <f>111810.038903/(60*60)</f>
        <v>31.05834413972222</v>
      </c>
      <c r="D16" s="1">
        <f>1098157.12019/(60*60)</f>
        <v>305.0436444972222</v>
      </c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123" customFormat="1">
      <c r="A18" s="123" t="s">
        <v>497</v>
      </c>
      <c r="B18" s="123" t="s">
        <v>498</v>
      </c>
    </row>
    <row r="19" spans="1:13" s="5" customFormat="1">
      <c r="B19" s="5" t="s">
        <v>301</v>
      </c>
      <c r="C19" s="5" t="s">
        <v>293</v>
      </c>
      <c r="D19" s="5" t="s">
        <v>296</v>
      </c>
    </row>
    <row r="20" spans="1:13">
      <c r="A20" s="1" t="s">
        <v>455</v>
      </c>
      <c r="B20" s="2">
        <v>5</v>
      </c>
      <c r="C20" s="2">
        <v>5</v>
      </c>
      <c r="D20" s="1">
        <v>5</v>
      </c>
      <c r="E20" s="2"/>
      <c r="F20" s="2"/>
      <c r="G20" s="1"/>
      <c r="H20" s="2"/>
      <c r="I20" s="2"/>
      <c r="J20" s="2"/>
      <c r="K20" s="1"/>
      <c r="L20" s="2"/>
      <c r="M20" s="2"/>
    </row>
    <row r="21" spans="1:13">
      <c r="A21" s="1" t="s">
        <v>474</v>
      </c>
      <c r="B21" s="2">
        <v>77800</v>
      </c>
      <c r="C21" s="2">
        <v>82397</v>
      </c>
      <c r="D21" s="86">
        <v>197393</v>
      </c>
      <c r="E21" s="2"/>
      <c r="F21" s="11"/>
      <c r="G21" s="81"/>
      <c r="H21" s="11"/>
      <c r="I21" s="2"/>
      <c r="J21" s="2"/>
      <c r="K21" s="1"/>
      <c r="L21" s="2"/>
      <c r="M21" s="2"/>
    </row>
    <row r="22" spans="1:13">
      <c r="A22" s="1" t="s">
        <v>475</v>
      </c>
      <c r="B22" s="2">
        <v>10705</v>
      </c>
      <c r="C22" s="2">
        <v>9722</v>
      </c>
      <c r="D22" s="86">
        <v>10676</v>
      </c>
      <c r="E22" s="2"/>
      <c r="F22" s="2"/>
      <c r="G22" s="1"/>
      <c r="H22" s="2"/>
      <c r="I22" s="2"/>
      <c r="J22" s="2"/>
      <c r="K22" s="1"/>
      <c r="L22" s="2"/>
      <c r="M22" s="2"/>
    </row>
    <row r="23" spans="1:13">
      <c r="A23" s="1" t="s">
        <v>519</v>
      </c>
      <c r="B23" s="2">
        <v>471</v>
      </c>
      <c r="C23" s="2">
        <v>697</v>
      </c>
      <c r="D23" s="86">
        <v>1971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/>
      <c r="B24" s="1"/>
      <c r="D24" s="1"/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 t="s">
        <v>456</v>
      </c>
      <c r="B25" s="2">
        <v>0.57488679426699996</v>
      </c>
      <c r="C25" s="2">
        <v>0.37237080218800001</v>
      </c>
      <c r="D25" s="1">
        <v>0.36720120973699999</v>
      </c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457</v>
      </c>
      <c r="B26" s="2">
        <v>0.67105559782000002</v>
      </c>
      <c r="C26" s="2">
        <v>0.52622236533900002</v>
      </c>
      <c r="D26" s="1">
        <v>0.49130992402099999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458</v>
      </c>
      <c r="B27" s="2">
        <v>0.50293574560599996</v>
      </c>
      <c r="C27" s="2">
        <v>0.288130210705</v>
      </c>
      <c r="D27" s="1">
        <v>0.29314939006899998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459</v>
      </c>
      <c r="B28" s="2">
        <v>1</v>
      </c>
      <c r="C28" s="2">
        <v>1</v>
      </c>
      <c r="D28" s="1">
        <v>1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467</v>
      </c>
      <c r="B29" s="2">
        <v>0.58138831146600001</v>
      </c>
      <c r="C29" s="2">
        <v>0.40527722494099999</v>
      </c>
      <c r="D29" s="1">
        <v>0.38467280000699999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468</v>
      </c>
      <c r="B30" s="2">
        <v>0.67080040082000003</v>
      </c>
      <c r="C30" s="2">
        <v>0.52597556839899995</v>
      </c>
      <c r="D30" s="1">
        <v>0.48893110152000002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469</v>
      </c>
      <c r="B31" s="2">
        <v>0.51311830687799997</v>
      </c>
      <c r="C31" s="2">
        <v>0.32963432549100002</v>
      </c>
      <c r="D31" s="1">
        <v>0.31706314184000001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470</v>
      </c>
      <c r="B32" s="2">
        <v>1</v>
      </c>
      <c r="C32" s="2">
        <v>1</v>
      </c>
      <c r="D32" s="1">
        <v>1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460</v>
      </c>
      <c r="B33" s="2">
        <f>15589.93981/(60*60)</f>
        <v>4.3305388361111108</v>
      </c>
      <c r="C33" s="2">
        <f>22973.323159/(60*60)</f>
        <v>6.3814786552777774</v>
      </c>
      <c r="D33" s="3">
        <f>64472.896405/(60*60)</f>
        <v>17.909137890277776</v>
      </c>
      <c r="E33" s="2"/>
      <c r="F33" s="2"/>
      <c r="G33" s="3"/>
      <c r="H33" s="2"/>
      <c r="I33" s="2"/>
      <c r="J33" s="2"/>
      <c r="K33" s="2"/>
      <c r="L33" s="2"/>
      <c r="M33" s="2"/>
    </row>
    <row r="34" spans="1:13">
      <c r="A34" s="1"/>
      <c r="B34" s="1"/>
      <c r="D34" s="3"/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 s="123" customFormat="1">
      <c r="A36" s="123" t="s">
        <v>509</v>
      </c>
      <c r="B36" s="123" t="s">
        <v>510</v>
      </c>
    </row>
    <row r="37" spans="1:13" s="5" customFormat="1">
      <c r="B37" s="5" t="s">
        <v>301</v>
      </c>
      <c r="C37" s="5" t="s">
        <v>293</v>
      </c>
      <c r="D37" s="5" t="s">
        <v>296</v>
      </c>
    </row>
    <row r="38" spans="1:13">
      <c r="A38" s="1" t="s">
        <v>455</v>
      </c>
      <c r="B38" s="1">
        <v>5</v>
      </c>
      <c r="C38">
        <v>5</v>
      </c>
      <c r="D38" s="3">
        <v>5</v>
      </c>
      <c r="E38" s="2"/>
      <c r="F38" s="2"/>
      <c r="G38" s="3"/>
      <c r="H38" s="2"/>
      <c r="I38" s="2"/>
      <c r="J38" s="2"/>
      <c r="K38" s="2"/>
      <c r="L38" s="2"/>
      <c r="M38" s="2"/>
    </row>
    <row r="39" spans="1:13">
      <c r="A39" s="1" t="s">
        <v>522</v>
      </c>
      <c r="B39" s="81">
        <v>1</v>
      </c>
      <c r="C39" s="81">
        <v>1</v>
      </c>
      <c r="D39" s="109">
        <v>1</v>
      </c>
      <c r="E39" s="2"/>
      <c r="F39" s="11"/>
      <c r="G39" s="109"/>
      <c r="H39" s="11"/>
      <c r="I39" s="2"/>
      <c r="J39" s="2"/>
      <c r="K39" s="2"/>
      <c r="L39" s="2"/>
      <c r="M39" s="2"/>
    </row>
    <row r="40" spans="1:13">
      <c r="A40" s="1" t="s">
        <v>523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474</v>
      </c>
      <c r="B41" s="1">
        <v>77800</v>
      </c>
      <c r="C41">
        <v>82397</v>
      </c>
      <c r="D41" s="3">
        <v>197393</v>
      </c>
      <c r="E41" s="2"/>
      <c r="F41" s="2"/>
      <c r="G41" s="3"/>
      <c r="H41" s="2"/>
      <c r="I41" s="2"/>
      <c r="J41" s="2"/>
      <c r="K41" s="2"/>
      <c r="L41" s="2"/>
      <c r="M41" s="2"/>
    </row>
    <row r="42" spans="1:13">
      <c r="A42" s="1" t="s">
        <v>475</v>
      </c>
      <c r="B42" s="1">
        <v>4306</v>
      </c>
      <c r="C42">
        <v>4037</v>
      </c>
      <c r="D42" s="3">
        <v>4882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516</v>
      </c>
      <c r="B43" s="1">
        <v>471</v>
      </c>
      <c r="C43">
        <v>697</v>
      </c>
      <c r="D43" s="3">
        <v>1971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/>
      <c r="B44" s="1"/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456</v>
      </c>
      <c r="B45" s="1">
        <v>0.66345929052700003</v>
      </c>
      <c r="C45">
        <v>0.47007581202799997</v>
      </c>
      <c r="D45" s="3">
        <v>0.442025281682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457</v>
      </c>
      <c r="B46" s="1">
        <v>0.798027579215</v>
      </c>
      <c r="C46">
        <v>0.55580484233000005</v>
      </c>
      <c r="D46" s="3">
        <v>0.558872174798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458</v>
      </c>
      <c r="B47" s="1">
        <v>0.56772588186200001</v>
      </c>
      <c r="C47">
        <v>0.40725895191700001</v>
      </c>
      <c r="D47" s="3">
        <v>0.36558925479499998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459</v>
      </c>
      <c r="B48" s="1">
        <v>5</v>
      </c>
      <c r="C48">
        <v>1</v>
      </c>
      <c r="D48" s="3">
        <v>1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467</v>
      </c>
      <c r="B49" s="1">
        <v>0.680238748911</v>
      </c>
      <c r="C49">
        <v>0.52090870074100004</v>
      </c>
      <c r="D49" s="3">
        <v>0.46757849873200003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468</v>
      </c>
      <c r="B50" s="1">
        <v>0.80731308914199995</v>
      </c>
      <c r="C50">
        <v>0.55457644911799997</v>
      </c>
      <c r="D50" s="3">
        <v>0.55487106593299995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469</v>
      </c>
      <c r="B51" s="1">
        <v>0.587727989989</v>
      </c>
      <c r="C51">
        <v>0.49109485278699999</v>
      </c>
      <c r="D51" s="3">
        <v>0.40401817638400001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470</v>
      </c>
      <c r="B52" s="1">
        <v>6</v>
      </c>
      <c r="C52">
        <v>1</v>
      </c>
      <c r="D52" s="3">
        <v>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/>
      <c r="B53" s="1"/>
      <c r="D53" s="3"/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460</v>
      </c>
      <c r="B54" s="1">
        <f>7497.48316097/(60*60)</f>
        <v>2.0826342113805558</v>
      </c>
      <c r="C54">
        <f>10035.3399911/(60*60)</f>
        <v>2.7875944419722223</v>
      </c>
      <c r="D54" s="3">
        <f>38812.9515581/(60*60)</f>
        <v>10.781375432805556</v>
      </c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 s="123" customFormat="1">
      <c r="A57" s="123" t="s">
        <v>482</v>
      </c>
      <c r="C57" s="123" t="s">
        <v>219</v>
      </c>
    </row>
    <row r="58" spans="1:13" s="5" customFormat="1">
      <c r="B58" s="5" t="s">
        <v>301</v>
      </c>
      <c r="C58" s="5" t="s">
        <v>293</v>
      </c>
      <c r="D58" s="5" t="s">
        <v>296</v>
      </c>
    </row>
    <row r="59" spans="1:13">
      <c r="A59" s="1" t="s">
        <v>455</v>
      </c>
      <c r="B59" s="2">
        <v>5</v>
      </c>
      <c r="C59" s="3">
        <v>5</v>
      </c>
      <c r="D59" s="26">
        <v>10</v>
      </c>
      <c r="E59" s="2"/>
      <c r="F59" s="2"/>
      <c r="G59" s="3"/>
      <c r="H59" s="2"/>
      <c r="I59" s="2"/>
      <c r="J59" s="2"/>
      <c r="K59" s="2"/>
      <c r="L59" s="2"/>
      <c r="M59" s="2"/>
    </row>
    <row r="60" spans="1:13" s="1" customFormat="1">
      <c r="A60" s="1" t="s">
        <v>464</v>
      </c>
      <c r="B60" s="109">
        <v>1</v>
      </c>
      <c r="C60" s="117">
        <v>1</v>
      </c>
      <c r="D60" s="82">
        <v>1</v>
      </c>
      <c r="E60" s="3"/>
      <c r="F60" s="109"/>
      <c r="G60" s="117"/>
      <c r="H60" s="3"/>
      <c r="I60" s="3"/>
      <c r="J60" s="3"/>
      <c r="K60" s="3"/>
      <c r="L60" s="3"/>
      <c r="M60" s="3"/>
    </row>
    <row r="61" spans="1:13" s="1" customFormat="1">
      <c r="A61" s="1" t="s">
        <v>465</v>
      </c>
      <c r="B61" s="109">
        <v>1</v>
      </c>
      <c r="C61" s="117">
        <v>0.33</v>
      </c>
      <c r="D61" s="82">
        <v>0.5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474</v>
      </c>
      <c r="B62" s="116">
        <v>15065</v>
      </c>
      <c r="C62" s="118">
        <v>34841</v>
      </c>
      <c r="D62" s="85">
        <v>49381</v>
      </c>
      <c r="E62" s="3"/>
      <c r="F62" s="116"/>
      <c r="G62" s="118"/>
      <c r="H62" s="3"/>
      <c r="I62" s="3"/>
      <c r="J62" s="3"/>
      <c r="K62" s="3"/>
      <c r="L62" s="3"/>
      <c r="M62" s="3"/>
    </row>
    <row r="63" spans="1:13" s="1" customFormat="1">
      <c r="A63" s="1" t="s">
        <v>475</v>
      </c>
      <c r="B63" s="116">
        <v>79340</v>
      </c>
      <c r="C63" s="118">
        <v>22201</v>
      </c>
      <c r="D63" s="85">
        <v>96427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516</v>
      </c>
      <c r="B64" s="116">
        <v>2672</v>
      </c>
      <c r="C64" s="118">
        <v>2019</v>
      </c>
      <c r="D64" s="85">
        <v>5930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>
      <c r="A65" s="1"/>
      <c r="B65" s="26"/>
      <c r="C65" s="26"/>
      <c r="D65" s="2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29</v>
      </c>
      <c r="B66" s="2">
        <v>0.56897459465300004</v>
      </c>
      <c r="C66" s="3">
        <v>0.375148134902</v>
      </c>
      <c r="D66" s="3">
        <v>0.330716896634</v>
      </c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461</v>
      </c>
      <c r="B67" s="2">
        <v>0.53891601506599995</v>
      </c>
      <c r="C67" s="3">
        <v>0.61827033827800004</v>
      </c>
      <c r="D67" s="3">
        <v>0.59207825100900002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462</v>
      </c>
      <c r="B68" s="2">
        <v>0.60258433864799998</v>
      </c>
      <c r="C68" s="3">
        <v>0.26926511788099999</v>
      </c>
      <c r="D68" s="3">
        <v>0.22943660043700001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463</v>
      </c>
      <c r="B69" s="2">
        <v>1</v>
      </c>
      <c r="C69" s="3">
        <v>1</v>
      </c>
      <c r="D69" s="3">
        <v>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532</v>
      </c>
      <c r="B70" s="2">
        <v>0.570275193455</v>
      </c>
      <c r="C70" s="3">
        <v>0.38621111426499999</v>
      </c>
      <c r="D70" s="3">
        <v>0.342869941801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533</v>
      </c>
      <c r="B71" s="2">
        <v>0.53891601506599995</v>
      </c>
      <c r="C71" s="3">
        <v>0.61611962866199999</v>
      </c>
      <c r="D71" s="3">
        <v>0.59207825100900002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534</v>
      </c>
      <c r="B72" s="2">
        <v>0.60550939823899996</v>
      </c>
      <c r="C72" s="3">
        <v>0.28125807664699998</v>
      </c>
      <c r="D72" s="3">
        <v>0.24130402774099999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535</v>
      </c>
      <c r="B73" s="2">
        <v>1</v>
      </c>
      <c r="C73" s="3">
        <v>1</v>
      </c>
      <c r="D73" s="3">
        <v>1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 s="1" customFormat="1">
      <c r="A74" s="1" t="s">
        <v>460</v>
      </c>
      <c r="B74" s="3">
        <f>169329.90017/(60*60)</f>
        <v>47.03608338055556</v>
      </c>
      <c r="C74" s="6">
        <f>156533.92584/(60*60)</f>
        <v>43.48164606666667</v>
      </c>
      <c r="D74" s="3">
        <f>791578.355837/(60*60)</f>
        <v>219.88287662138887</v>
      </c>
      <c r="E74" s="3"/>
      <c r="F74" s="3"/>
      <c r="G74" s="6"/>
      <c r="H74" s="3"/>
      <c r="I74" s="3"/>
      <c r="J74" s="3"/>
      <c r="K74" s="3"/>
      <c r="L74" s="3"/>
      <c r="M74" s="3"/>
    </row>
    <row r="75" spans="1:13" s="1" customFormat="1">
      <c r="D75" s="3"/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>
      <c r="A77" s="1"/>
      <c r="B77" s="1"/>
      <c r="D77" s="3"/>
      <c r="E77" s="2"/>
      <c r="F77" s="2"/>
      <c r="G77" s="3"/>
      <c r="H77" s="2"/>
      <c r="I77" s="2"/>
      <c r="J77" s="2"/>
      <c r="K77" s="2"/>
      <c r="L77" s="2"/>
      <c r="M77" s="2"/>
    </row>
    <row r="78" spans="1:13" s="123" customFormat="1">
      <c r="A78" s="123" t="s">
        <v>557</v>
      </c>
      <c r="C78" s="123" t="s">
        <v>219</v>
      </c>
    </row>
    <row r="79" spans="1:13" s="5" customFormat="1">
      <c r="B79" s="5" t="s">
        <v>301</v>
      </c>
      <c r="C79" s="5" t="s">
        <v>293</v>
      </c>
      <c r="D79" s="5" t="s">
        <v>296</v>
      </c>
    </row>
    <row r="80" spans="1:13">
      <c r="A80" s="1" t="s">
        <v>455</v>
      </c>
      <c r="B80" s="2">
        <v>10</v>
      </c>
      <c r="C80" s="3">
        <v>10</v>
      </c>
      <c r="D80" s="26">
        <v>25</v>
      </c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464</v>
      </c>
      <c r="B81" s="11">
        <v>0.5</v>
      </c>
      <c r="C81" s="109">
        <v>1</v>
      </c>
      <c r="D81" s="82">
        <v>0.5</v>
      </c>
      <c r="E81" s="2"/>
      <c r="F81" s="11"/>
      <c r="G81" s="109"/>
      <c r="H81" s="2"/>
      <c r="I81" s="2"/>
      <c r="J81" s="2"/>
      <c r="K81" s="2"/>
      <c r="L81" s="2"/>
      <c r="M81" s="2"/>
    </row>
    <row r="82" spans="1:13">
      <c r="A82" s="1" t="s">
        <v>465</v>
      </c>
      <c r="B82" s="11">
        <v>1</v>
      </c>
      <c r="C82" s="109">
        <v>0.33</v>
      </c>
      <c r="D82" s="82">
        <v>0.2</v>
      </c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474</v>
      </c>
      <c r="B83" s="2">
        <v>241148</v>
      </c>
      <c r="C83" s="116">
        <v>352665</v>
      </c>
      <c r="D83" s="80">
        <v>526529</v>
      </c>
      <c r="E83" s="2"/>
      <c r="F83" s="2"/>
      <c r="G83" s="116"/>
      <c r="H83" s="2"/>
      <c r="I83" s="2"/>
      <c r="J83" s="2"/>
      <c r="K83" s="2"/>
      <c r="L83" s="2"/>
      <c r="M83" s="2"/>
    </row>
    <row r="84" spans="1:13">
      <c r="A84" s="1" t="s">
        <v>475</v>
      </c>
      <c r="B84" s="2">
        <v>79340</v>
      </c>
      <c r="C84" s="116">
        <v>22201</v>
      </c>
      <c r="D84" s="80">
        <v>19285</v>
      </c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516</v>
      </c>
      <c r="B85" s="2">
        <v>1597</v>
      </c>
      <c r="C85" s="3">
        <v>4192</v>
      </c>
      <c r="D85" s="3">
        <v>8510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 s="1" customFormat="1">
      <c r="A87" s="1" t="s">
        <v>29</v>
      </c>
      <c r="B87" s="3">
        <v>0.62249456886700005</v>
      </c>
      <c r="C87" s="118">
        <v>0.42612393834500001</v>
      </c>
      <c r="D87" s="3">
        <v>0.39898133916</v>
      </c>
      <c r="E87" s="3"/>
      <c r="F87" s="3"/>
      <c r="G87" s="118"/>
      <c r="H87" s="3"/>
      <c r="I87" s="3"/>
      <c r="J87" s="3"/>
      <c r="K87" s="3"/>
      <c r="L87" s="3"/>
      <c r="M87" s="3"/>
    </row>
    <row r="88" spans="1:13">
      <c r="A88" s="1" t="s">
        <v>461</v>
      </c>
      <c r="B88" s="2">
        <v>0.66630167020300002</v>
      </c>
      <c r="C88" s="3">
        <v>0.54918318718299997</v>
      </c>
      <c r="D88" s="3">
        <v>0.401828123398</v>
      </c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 t="s">
        <v>462</v>
      </c>
      <c r="B89" s="2">
        <v>0.58409244830200002</v>
      </c>
      <c r="C89" s="3">
        <v>0.34811861027399998</v>
      </c>
      <c r="D89" s="3">
        <v>0.39617460771599999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463</v>
      </c>
      <c r="B90" s="2">
        <v>8</v>
      </c>
      <c r="C90" s="3">
        <v>1</v>
      </c>
      <c r="D90" s="3">
        <v>1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479</v>
      </c>
      <c r="B91" s="2">
        <v>0.62316689881700005</v>
      </c>
      <c r="C91" s="3">
        <v>0.4290249605</v>
      </c>
      <c r="D91" s="3">
        <v>0.40131075288200002</v>
      </c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478</v>
      </c>
      <c r="B92" s="2">
        <v>0.66630167020300002</v>
      </c>
      <c r="C92" s="3">
        <v>0.54899667717</v>
      </c>
      <c r="D92" s="3">
        <v>0.401828123398</v>
      </c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477</v>
      </c>
      <c r="B93" s="2">
        <v>0.58527744158100004</v>
      </c>
      <c r="C93" s="3">
        <v>0.352084313559</v>
      </c>
      <c r="D93" s="3">
        <v>0.40079471292500002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463</v>
      </c>
      <c r="B94" s="2">
        <v>8</v>
      </c>
      <c r="C94" s="3">
        <v>1</v>
      </c>
      <c r="D94" s="3">
        <v>1</v>
      </c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2"/>
      <c r="C95" s="3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 t="s">
        <v>460</v>
      </c>
      <c r="B96" s="2">
        <f>339026.421831/(60*60)</f>
        <v>94.174006064166676</v>
      </c>
      <c r="C96" s="3">
        <f>276473.188986/(60*60)</f>
        <v>76.798108051666674</v>
      </c>
      <c r="D96" s="3">
        <f>522414.939241/3600</f>
        <v>145.11526090027778</v>
      </c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/>
      <c r="B97" s="2"/>
      <c r="C97" s="3"/>
      <c r="D97" s="3"/>
      <c r="E97" s="2"/>
      <c r="F97" s="2"/>
      <c r="G97" s="3"/>
      <c r="H97" s="2"/>
      <c r="I97" s="2"/>
      <c r="J97" s="2"/>
      <c r="K97" s="2"/>
      <c r="L97" s="2"/>
      <c r="M97" s="2"/>
    </row>
    <row r="98" spans="1:13" s="123" customFormat="1">
      <c r="A98" s="123" t="s">
        <v>556</v>
      </c>
      <c r="C98" s="123" t="s">
        <v>219</v>
      </c>
    </row>
    <row r="99" spans="1:13" s="5" customFormat="1">
      <c r="B99" s="5" t="s">
        <v>301</v>
      </c>
      <c r="C99" s="5" t="s">
        <v>293</v>
      </c>
      <c r="D99" s="5" t="s">
        <v>296</v>
      </c>
    </row>
    <row r="100" spans="1:13">
      <c r="A100" s="1" t="s">
        <v>455</v>
      </c>
      <c r="B100" s="2">
        <v>5</v>
      </c>
      <c r="C100" s="3">
        <v>5</v>
      </c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464</v>
      </c>
      <c r="B101" s="11">
        <v>1</v>
      </c>
      <c r="C101" s="109">
        <v>1</v>
      </c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465</v>
      </c>
      <c r="B102" s="81">
        <v>0.25</v>
      </c>
      <c r="C102" s="10">
        <v>0.25</v>
      </c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474</v>
      </c>
      <c r="B103" s="2">
        <v>1939974</v>
      </c>
      <c r="C103" s="3">
        <v>1475554</v>
      </c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475</v>
      </c>
      <c r="B104" s="2">
        <v>19835</v>
      </c>
      <c r="C104" s="3">
        <v>16651</v>
      </c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516</v>
      </c>
      <c r="B105" s="2">
        <v>2519</v>
      </c>
      <c r="C105" s="3">
        <v>5758</v>
      </c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29</v>
      </c>
      <c r="B107" s="2">
        <v>0.68907051490899995</v>
      </c>
      <c r="C107" s="3">
        <v>0.56631184337999996</v>
      </c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461</v>
      </c>
      <c r="B108" s="2">
        <v>0.67804758644200003</v>
      </c>
      <c r="C108" s="3">
        <v>0.62023504565400001</v>
      </c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462</v>
      </c>
      <c r="B109" s="1">
        <v>0.70045776259699999</v>
      </c>
      <c r="C109">
        <v>0.52101484052500002</v>
      </c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463</v>
      </c>
      <c r="B110" s="2">
        <v>52</v>
      </c>
      <c r="C110" s="3">
        <v>42</v>
      </c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479</v>
      </c>
      <c r="B111" s="2">
        <v>0.68912659034799995</v>
      </c>
      <c r="C111" s="3">
        <v>0.56704039900900005</v>
      </c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478</v>
      </c>
      <c r="B112" s="1">
        <v>0.67804758644200003</v>
      </c>
      <c r="C112">
        <v>0.62023504565400001</v>
      </c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477</v>
      </c>
      <c r="B113" s="2">
        <v>0.70057366054900005</v>
      </c>
      <c r="C113" s="3">
        <v>0.52224951140300002</v>
      </c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463</v>
      </c>
      <c r="B114" s="2">
        <v>52</v>
      </c>
      <c r="C114" s="3">
        <v>42</v>
      </c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460</v>
      </c>
      <c r="B115" s="1">
        <f>248247.399714/(60*60)</f>
        <v>68.957611031666673</v>
      </c>
      <c r="C115">
        <f>433763.90998/3600</f>
        <v>120.48997499444444</v>
      </c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B116" s="2"/>
      <c r="C116" s="3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/>
      <c r="B117" s="1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 s="123" customFormat="1">
      <c r="A118" s="123" t="s">
        <v>484</v>
      </c>
      <c r="C118" s="123" t="s">
        <v>480</v>
      </c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</row>
    <row r="119" spans="1:13" s="5" customFormat="1">
      <c r="B119" s="5" t="s">
        <v>301</v>
      </c>
      <c r="C119" s="5" t="s">
        <v>293</v>
      </c>
      <c r="D119" s="98" t="s">
        <v>296</v>
      </c>
      <c r="E119" s="98"/>
      <c r="H119" s="98"/>
      <c r="I119" s="98"/>
      <c r="J119" s="98"/>
      <c r="K119" s="98"/>
      <c r="L119" s="98"/>
      <c r="M119" s="98"/>
    </row>
    <row r="120" spans="1:13">
      <c r="A120" s="1" t="s">
        <v>455</v>
      </c>
      <c r="B120" s="2">
        <v>5</v>
      </c>
      <c r="C120" s="2">
        <v>5</v>
      </c>
      <c r="D120" s="2">
        <v>5</v>
      </c>
      <c r="E120" s="2"/>
      <c r="F120" s="2"/>
      <c r="G120" s="3"/>
      <c r="H120" s="2"/>
      <c r="I120" s="2"/>
      <c r="J120" s="2"/>
      <c r="K120" s="2"/>
      <c r="L120" s="2"/>
      <c r="M120" s="2"/>
    </row>
    <row r="121" spans="1:13">
      <c r="A121" s="1" t="s">
        <v>464</v>
      </c>
      <c r="B121" s="11">
        <v>1</v>
      </c>
      <c r="C121" s="11">
        <v>1</v>
      </c>
      <c r="D121" s="11">
        <v>1</v>
      </c>
      <c r="E121" s="2"/>
      <c r="F121" s="11"/>
      <c r="G121" s="109"/>
      <c r="H121" s="11"/>
      <c r="I121" s="11"/>
      <c r="J121" s="11"/>
      <c r="K121" s="11"/>
      <c r="L121" s="2"/>
      <c r="M121" s="2"/>
    </row>
    <row r="122" spans="1:13">
      <c r="A122" s="1" t="s">
        <v>465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474</v>
      </c>
      <c r="B123" s="2">
        <v>15065</v>
      </c>
      <c r="C123" s="2">
        <v>34841</v>
      </c>
      <c r="D123" s="2">
        <v>115593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475</v>
      </c>
      <c r="B124" s="2">
        <v>10705</v>
      </c>
      <c r="C124" s="2">
        <v>9722</v>
      </c>
      <c r="D124" s="2">
        <v>10676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516</v>
      </c>
      <c r="B125" s="2">
        <v>429</v>
      </c>
      <c r="C125" s="2">
        <v>585</v>
      </c>
      <c r="D125" s="2">
        <v>1801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29</v>
      </c>
      <c r="B127" s="2">
        <v>0.54003254070200002</v>
      </c>
      <c r="C127" s="2">
        <v>0.28797067874299997</v>
      </c>
      <c r="D127" s="2">
        <v>0.23790749883500001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461</v>
      </c>
      <c r="B128" s="2">
        <v>0.615884134847</v>
      </c>
      <c r="C128" s="2">
        <v>0.53130901320500001</v>
      </c>
      <c r="D128" s="2">
        <v>0.47524838324000002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462</v>
      </c>
      <c r="B129" s="2">
        <v>0.48081580895699999</v>
      </c>
      <c r="C129" s="2">
        <v>0.197511057923</v>
      </c>
      <c r="D129" s="2">
        <v>0.158668056503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463</v>
      </c>
      <c r="B130" s="2">
        <v>1</v>
      </c>
      <c r="C130" s="2">
        <v>1</v>
      </c>
      <c r="D130" s="2">
        <v>1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500</v>
      </c>
      <c r="B131" s="2">
        <v>0.54705841163400004</v>
      </c>
      <c r="C131" s="2">
        <v>0.32978931311699999</v>
      </c>
      <c r="D131" s="2">
        <v>0.25782157945700002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501</v>
      </c>
      <c r="B132" s="2">
        <v>0.61552699438000003</v>
      </c>
      <c r="C132" s="2">
        <v>0.52772014325000005</v>
      </c>
      <c r="D132" s="2">
        <v>0.47303384581500002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502</v>
      </c>
      <c r="B133" s="2">
        <v>0.49229736437499999</v>
      </c>
      <c r="C133" s="2">
        <v>0.239834948129</v>
      </c>
      <c r="D133" s="2">
        <v>0.177201630503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503</v>
      </c>
      <c r="B134" s="2">
        <v>1</v>
      </c>
      <c r="C134" s="2">
        <v>1</v>
      </c>
      <c r="D134" s="2">
        <v>1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12" customFormat="1">
      <c r="A135" s="12" t="s">
        <v>460</v>
      </c>
      <c r="B135" s="12">
        <f>6199.61471391/(60*60)</f>
        <v>1.7221151983083334</v>
      </c>
      <c r="C135" s="12">
        <f>16411.6123712/(60*60)</f>
        <v>4.5587812142222228</v>
      </c>
      <c r="D135" s="12">
        <f>57995.6121891/(60*60)</f>
        <v>16.109892274749999</v>
      </c>
    </row>
    <row r="136" spans="1:13" s="12" customFormat="1">
      <c r="C136" s="25"/>
    </row>
    <row r="137" spans="1:13" s="12" customFormat="1">
      <c r="A137" s="25"/>
      <c r="B137" s="25"/>
      <c r="C137" s="25"/>
    </row>
    <row r="138" spans="1:13" s="123" customFormat="1">
      <c r="A138" s="123" t="s">
        <v>485</v>
      </c>
      <c r="C138" s="123" t="s">
        <v>480</v>
      </c>
      <c r="F138" s="124"/>
    </row>
    <row r="139" spans="1:13" s="100" customFormat="1">
      <c r="A139" s="5"/>
      <c r="B139" s="5" t="s">
        <v>301</v>
      </c>
      <c r="C139" s="5" t="s">
        <v>293</v>
      </c>
      <c r="D139" s="98" t="s">
        <v>296</v>
      </c>
      <c r="E139" s="99"/>
      <c r="F139" s="5"/>
      <c r="G139" s="5"/>
      <c r="H139" s="98"/>
      <c r="I139" s="99"/>
      <c r="J139" s="99"/>
      <c r="K139" s="99"/>
      <c r="L139" s="99"/>
      <c r="M139" s="99"/>
    </row>
    <row r="140" spans="1:13">
      <c r="A140" s="1" t="s">
        <v>455</v>
      </c>
      <c r="B140" s="1">
        <v>5</v>
      </c>
      <c r="C140">
        <v>5</v>
      </c>
      <c r="D140" s="3">
        <v>5</v>
      </c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464</v>
      </c>
      <c r="B141" s="81">
        <v>1</v>
      </c>
      <c r="C141" s="10">
        <v>1</v>
      </c>
      <c r="D141" s="81">
        <v>1</v>
      </c>
      <c r="E141" s="2"/>
      <c r="F141" s="11"/>
      <c r="G141" s="109"/>
      <c r="H141" s="11"/>
      <c r="I141" s="2"/>
      <c r="J141" s="2"/>
      <c r="K141" s="2"/>
      <c r="L141" s="2"/>
      <c r="M141" s="2"/>
    </row>
    <row r="142" spans="1:13">
      <c r="A142" s="1" t="s">
        <v>465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474</v>
      </c>
      <c r="B143" s="86">
        <v>892187</v>
      </c>
      <c r="C143">
        <v>359195</v>
      </c>
      <c r="D143" s="1">
        <v>1083890</v>
      </c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475</v>
      </c>
      <c r="B144" s="86">
        <v>10705</v>
      </c>
      <c r="C144">
        <v>9722</v>
      </c>
      <c r="D144" s="1">
        <v>10676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516</v>
      </c>
      <c r="B145" s="86">
        <v>510</v>
      </c>
      <c r="C145">
        <v>706</v>
      </c>
      <c r="D145" s="1">
        <v>2026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D146" s="1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29</v>
      </c>
      <c r="B147" s="1">
        <v>0.59129219959299995</v>
      </c>
      <c r="C147" s="1">
        <v>0.43683956015800002</v>
      </c>
      <c r="D147" s="1">
        <v>0.402638852065</v>
      </c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461</v>
      </c>
      <c r="B148" s="1">
        <v>0.62841216135800004</v>
      </c>
      <c r="C148" s="1">
        <v>0.46327331967599999</v>
      </c>
      <c r="D148" s="1">
        <v>0.41265020564999999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462</v>
      </c>
      <c r="B149" s="1">
        <v>0.55831295925500002</v>
      </c>
      <c r="C149" s="1">
        <v>0.41325952145299999</v>
      </c>
      <c r="D149" s="1">
        <v>0.39310176541199998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463</v>
      </c>
      <c r="B150" s="1">
        <v>12</v>
      </c>
      <c r="C150" s="1">
        <v>2</v>
      </c>
      <c r="D150" s="1">
        <v>9</v>
      </c>
      <c r="F150" s="2"/>
      <c r="G150" s="3"/>
      <c r="H150" s="2"/>
    </row>
    <row r="151" spans="1:13" s="12" customFormat="1">
      <c r="A151" s="1" t="s">
        <v>500</v>
      </c>
      <c r="B151" s="12">
        <v>0.59628299392700002</v>
      </c>
      <c r="C151" s="1">
        <v>0.46093189557800002</v>
      </c>
      <c r="D151" s="1">
        <v>0.41596503321599998</v>
      </c>
    </row>
    <row r="152" spans="1:13" s="12" customFormat="1">
      <c r="A152" s="1" t="s">
        <v>501</v>
      </c>
      <c r="B152" s="12">
        <v>0.62801600648199996</v>
      </c>
      <c r="C152" s="1">
        <v>0.492038653366</v>
      </c>
      <c r="D152" s="1">
        <v>0.408879322223</v>
      </c>
    </row>
    <row r="153" spans="1:13" s="12" customFormat="1">
      <c r="A153" s="1" t="s">
        <v>502</v>
      </c>
      <c r="B153" s="12">
        <v>0.56760260913399996</v>
      </c>
      <c r="C153" s="1">
        <v>0.43352441665000002</v>
      </c>
      <c r="D153" s="1">
        <v>0.42330066008</v>
      </c>
    </row>
    <row r="154" spans="1:13" s="12" customFormat="1">
      <c r="A154" s="1" t="s">
        <v>503</v>
      </c>
      <c r="B154" s="12">
        <v>12</v>
      </c>
      <c r="C154" s="1">
        <v>3</v>
      </c>
      <c r="D154" s="1">
        <v>9</v>
      </c>
    </row>
    <row r="155" spans="1:13" s="12" customFormat="1">
      <c r="A155" s="12" t="s">
        <v>460</v>
      </c>
      <c r="B155" s="12">
        <f>67282.868443/(60*60)</f>
        <v>18.689685678611109</v>
      </c>
      <c r="C155" s="12">
        <f>47999.846884/(60*60)</f>
        <v>13.333290801111112</v>
      </c>
      <c r="D155" s="1">
        <f>147833.056252/(60*60)</f>
        <v>41.064737847777778</v>
      </c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 s="126" customFormat="1">
      <c r="A157" s="123" t="s">
        <v>548</v>
      </c>
      <c r="B157" s="123"/>
      <c r="C157" s="123"/>
      <c r="D157" s="124"/>
      <c r="E157" s="125"/>
      <c r="F157" s="124"/>
      <c r="G157" s="123"/>
      <c r="H157" s="123"/>
      <c r="I157" s="125"/>
      <c r="J157" s="125"/>
      <c r="K157" s="125"/>
      <c r="L157" s="125"/>
      <c r="M157" s="125"/>
    </row>
    <row r="158" spans="1:13" s="100" customFormat="1">
      <c r="A158" s="5"/>
      <c r="B158" s="5" t="s">
        <v>301</v>
      </c>
      <c r="C158" s="5" t="s">
        <v>293</v>
      </c>
      <c r="D158" s="98" t="s">
        <v>296</v>
      </c>
      <c r="E158" s="99"/>
      <c r="F158" s="5"/>
      <c r="G158" s="5"/>
      <c r="H158" s="98"/>
      <c r="I158" s="99"/>
      <c r="J158" s="99"/>
      <c r="K158" s="99"/>
      <c r="L158" s="99"/>
      <c r="M158" s="99"/>
    </row>
    <row r="159" spans="1:13">
      <c r="A159" s="1" t="s">
        <v>455</v>
      </c>
      <c r="B159" s="26">
        <v>5</v>
      </c>
      <c r="C159" s="26">
        <v>5</v>
      </c>
      <c r="D159" s="26">
        <v>5</v>
      </c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464</v>
      </c>
      <c r="B160" s="10">
        <v>1</v>
      </c>
      <c r="C160" s="82">
        <v>1</v>
      </c>
      <c r="D160" s="82">
        <v>1</v>
      </c>
      <c r="E160" s="2"/>
      <c r="F160" s="2"/>
      <c r="G160" s="109"/>
      <c r="H160" s="2"/>
      <c r="I160" s="2"/>
      <c r="J160" s="2"/>
      <c r="K160" s="2"/>
      <c r="L160" s="2"/>
      <c r="M160" s="2"/>
    </row>
    <row r="161" spans="1:13">
      <c r="A161" s="1" t="s">
        <v>465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474</v>
      </c>
      <c r="B162">
        <v>1939974</v>
      </c>
      <c r="C162" s="85">
        <v>1475554</v>
      </c>
      <c r="D162" s="85">
        <v>4288318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475</v>
      </c>
      <c r="B163">
        <v>10705</v>
      </c>
      <c r="C163" s="85">
        <v>9722</v>
      </c>
      <c r="D163" s="85">
        <v>10676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516</v>
      </c>
      <c r="B164">
        <v>511</v>
      </c>
      <c r="C164" s="85">
        <v>707</v>
      </c>
      <c r="D164" s="85">
        <v>2026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/>
      <c r="C165" s="1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 t="s">
        <v>456</v>
      </c>
      <c r="B166">
        <v>0.61238161173799999</v>
      </c>
      <c r="C166" s="1">
        <v>0.49977043751400002</v>
      </c>
      <c r="D166" s="3">
        <v>0.46337208462200002</v>
      </c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457</v>
      </c>
      <c r="B167">
        <v>0.61456418572000004</v>
      </c>
      <c r="C167" s="1">
        <v>0.52255073635600002</v>
      </c>
      <c r="D167" s="3">
        <v>0.48961207062500001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458</v>
      </c>
      <c r="B168">
        <v>0.61033718536399995</v>
      </c>
      <c r="C168" s="1">
        <v>0.47923830179799998</v>
      </c>
      <c r="D168" s="3">
        <v>0.44013370809699998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459</v>
      </c>
      <c r="B169">
        <v>18.8</v>
      </c>
      <c r="C169" s="1">
        <v>13.2</v>
      </c>
      <c r="D169" s="3">
        <v>30.6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505</v>
      </c>
      <c r="B170" s="1">
        <v>0.61717672791599998</v>
      </c>
      <c r="C170">
        <v>0.52550680851999998</v>
      </c>
      <c r="D170" s="3">
        <v>0.47998152832899998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506</v>
      </c>
      <c r="B171" s="1">
        <v>0.61776421209900001</v>
      </c>
      <c r="C171">
        <v>0.53980634483599998</v>
      </c>
      <c r="D171" s="3">
        <v>0.48781657145099999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507</v>
      </c>
      <c r="B172" s="1">
        <v>0.61712924149199999</v>
      </c>
      <c r="C172">
        <v>0.51228258287499995</v>
      </c>
      <c r="D172" s="3">
        <v>0.47291323371600003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508</v>
      </c>
      <c r="B173" s="1">
        <v>19.399999999999999</v>
      </c>
      <c r="C173">
        <v>15.6</v>
      </c>
      <c r="D173" s="3">
        <v>31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 s="12" customFormat="1">
      <c r="A174" s="1" t="s">
        <v>460</v>
      </c>
      <c r="B174" s="1">
        <f>93705.0199871/(60*60)</f>
        <v>26.029172218638887</v>
      </c>
      <c r="C174" s="25">
        <f>94765.44313/(60*60)</f>
        <v>26.323734202777779</v>
      </c>
      <c r="D174" s="12">
        <f>455499.063766/(60*60)</f>
        <v>126.52751771277777</v>
      </c>
    </row>
    <row r="175" spans="1:13" s="12" customFormat="1">
      <c r="C175" s="101"/>
    </row>
    <row r="176" spans="1:13" s="126" customFormat="1">
      <c r="A176" s="123" t="s">
        <v>499</v>
      </c>
      <c r="B176" s="123"/>
      <c r="C176" s="123"/>
      <c r="D176" s="123"/>
      <c r="E176" s="125"/>
      <c r="F176" s="124"/>
      <c r="G176" s="123"/>
      <c r="H176" s="123"/>
      <c r="I176" s="125"/>
      <c r="J176" s="125"/>
      <c r="K176" s="125"/>
      <c r="L176" s="125"/>
      <c r="M176" s="125"/>
    </row>
    <row r="177" spans="1:13" s="100" customFormat="1">
      <c r="A177" s="5"/>
      <c r="B177" s="5" t="s">
        <v>301</v>
      </c>
      <c r="C177" s="5" t="s">
        <v>293</v>
      </c>
      <c r="D177" s="5" t="s">
        <v>296</v>
      </c>
      <c r="E177" s="99"/>
      <c r="F177" s="5"/>
      <c r="G177" s="5"/>
      <c r="H177" s="98"/>
      <c r="I177" s="99"/>
      <c r="J177" s="99"/>
      <c r="K177" s="99"/>
      <c r="L177" s="99"/>
      <c r="M177" s="99"/>
    </row>
    <row r="178" spans="1:13" s="25" customFormat="1">
      <c r="A178" s="1" t="s">
        <v>455</v>
      </c>
      <c r="B178" s="12">
        <v>5</v>
      </c>
      <c r="C178" s="12">
        <v>5</v>
      </c>
      <c r="D178" s="12">
        <v>5</v>
      </c>
      <c r="E178" s="27"/>
      <c r="F178" s="27"/>
      <c r="G178" s="12"/>
      <c r="H178" s="27"/>
      <c r="I178" s="27"/>
      <c r="J178" s="27"/>
      <c r="K178" s="27"/>
      <c r="L178" s="27"/>
      <c r="M178" s="27"/>
    </row>
    <row r="179" spans="1:13" s="25" customFormat="1">
      <c r="A179" s="1" t="s">
        <v>464</v>
      </c>
      <c r="B179" s="107">
        <v>1</v>
      </c>
      <c r="C179" s="107">
        <v>1</v>
      </c>
      <c r="D179" s="107">
        <v>1</v>
      </c>
      <c r="E179" s="27"/>
      <c r="F179" s="111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465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474</v>
      </c>
      <c r="B181" s="12">
        <v>15065</v>
      </c>
      <c r="C181" s="12">
        <v>34841</v>
      </c>
      <c r="D181" s="12">
        <v>115593</v>
      </c>
      <c r="E181" s="27"/>
      <c r="F181" s="27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475</v>
      </c>
      <c r="B182" s="12">
        <v>4306</v>
      </c>
      <c r="C182" s="12">
        <v>4037</v>
      </c>
      <c r="D182" s="12">
        <v>4882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2" t="s">
        <v>516</v>
      </c>
      <c r="B183" s="12"/>
      <c r="C183" s="12">
        <v>585</v>
      </c>
      <c r="D183" s="12">
        <v>1801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/>
      <c r="B184" s="12"/>
      <c r="C184" s="12"/>
      <c r="D184" s="12"/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>
      <c r="A185" s="1" t="s">
        <v>29</v>
      </c>
      <c r="B185" s="1">
        <v>0.62067530583099995</v>
      </c>
      <c r="C185">
        <v>0.37480151932700001</v>
      </c>
      <c r="D185" s="26">
        <v>0.29562125233600001</v>
      </c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461</v>
      </c>
      <c r="B186" s="1">
        <v>0.74718177735500002</v>
      </c>
      <c r="C186">
        <v>0.56140042702799997</v>
      </c>
      <c r="D186" s="26">
        <v>0.63725831432400004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 s="1" customFormat="1">
      <c r="A187" s="1" t="s">
        <v>462</v>
      </c>
      <c r="B187" s="1">
        <v>0.53080406972000005</v>
      </c>
      <c r="C187" s="1">
        <v>0.28130203227700001</v>
      </c>
      <c r="D187" s="1">
        <v>0.19244865743600001</v>
      </c>
      <c r="E187" s="3"/>
      <c r="F187" s="3"/>
      <c r="H187" s="3"/>
      <c r="I187" s="3"/>
      <c r="J187" s="3"/>
      <c r="K187" s="3"/>
      <c r="L187" s="3"/>
      <c r="M187" s="3"/>
    </row>
    <row r="188" spans="1:13">
      <c r="A188" s="1" t="s">
        <v>463</v>
      </c>
      <c r="B188" s="1">
        <v>1</v>
      </c>
      <c r="C188" s="1">
        <v>1</v>
      </c>
      <c r="D188" s="1">
        <v>1</v>
      </c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1" t="s">
        <v>479</v>
      </c>
      <c r="B189" s="1">
        <v>0.64534836731</v>
      </c>
      <c r="C189">
        <v>0.44510773742100002</v>
      </c>
      <c r="D189" s="1">
        <v>0.34222888478899999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478</v>
      </c>
      <c r="B190" s="1">
        <v>0.74617154068799996</v>
      </c>
      <c r="C190">
        <v>0.61403420903499994</v>
      </c>
      <c r="D190" s="1">
        <v>0.63118969178999995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477</v>
      </c>
      <c r="B191" s="1">
        <v>0.56852844240800005</v>
      </c>
      <c r="C191" s="108">
        <v>0.349074205433</v>
      </c>
      <c r="D191" s="1">
        <v>0.23475653667099999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476</v>
      </c>
      <c r="B192" s="1">
        <v>1</v>
      </c>
      <c r="C192" s="108">
        <v>2</v>
      </c>
      <c r="D192" s="1">
        <v>1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460</v>
      </c>
      <c r="B193" s="1">
        <f>3834.08975792/(60*60)</f>
        <v>1.0650249327555557</v>
      </c>
      <c r="C193">
        <f>6638.2954278/(60*60)</f>
        <v>1.8439709521666665</v>
      </c>
      <c r="D193" s="1">
        <f>28675.9580630999/(60*60)</f>
        <v>7.9655439064166389</v>
      </c>
      <c r="E193" s="10"/>
      <c r="F193" s="2"/>
      <c r="G193" s="1"/>
      <c r="H193" s="2"/>
      <c r="I193" s="2"/>
      <c r="J193" s="2"/>
      <c r="K193" s="2"/>
      <c r="L193" s="2"/>
      <c r="M193" s="2"/>
    </row>
    <row r="194" spans="1:13" s="8" customFormat="1">
      <c r="A194" s="1"/>
      <c r="B194" s="1"/>
      <c r="C194"/>
      <c r="D194" s="7"/>
      <c r="F194" s="9"/>
      <c r="G194" s="7"/>
      <c r="H194" s="9"/>
      <c r="I194" s="9"/>
      <c r="J194" s="9"/>
      <c r="K194" s="9"/>
      <c r="L194" s="9"/>
      <c r="M194" s="9"/>
    </row>
    <row r="195" spans="1:13" s="126" customFormat="1">
      <c r="A195" s="123" t="s">
        <v>504</v>
      </c>
      <c r="B195" s="123"/>
      <c r="C195" s="123"/>
      <c r="D195" s="123"/>
      <c r="E195" s="125"/>
      <c r="F195" s="124"/>
      <c r="G195" s="123"/>
      <c r="H195" s="123"/>
      <c r="I195" s="125"/>
      <c r="J195" s="125"/>
      <c r="K195" s="125"/>
      <c r="L195" s="125"/>
      <c r="M195" s="125"/>
    </row>
    <row r="196" spans="1:13" s="100" customFormat="1">
      <c r="A196" s="5"/>
      <c r="B196" s="5" t="s">
        <v>301</v>
      </c>
      <c r="C196" s="5" t="s">
        <v>293</v>
      </c>
      <c r="D196" s="5" t="s">
        <v>296</v>
      </c>
      <c r="E196" s="99"/>
      <c r="F196" s="5"/>
      <c r="G196" s="5"/>
      <c r="H196" s="98"/>
      <c r="I196" s="99"/>
      <c r="J196" s="99"/>
      <c r="K196" s="99"/>
      <c r="L196" s="99"/>
      <c r="M196" s="99"/>
    </row>
    <row r="197" spans="1:13">
      <c r="A197" s="1" t="s">
        <v>455</v>
      </c>
      <c r="B197" s="1">
        <v>5</v>
      </c>
      <c r="C197">
        <v>5</v>
      </c>
      <c r="D197" s="1">
        <v>5</v>
      </c>
      <c r="E197" s="2"/>
      <c r="F197" s="2"/>
      <c r="G197" s="1"/>
      <c r="H197" s="2"/>
      <c r="I197" s="2"/>
      <c r="J197" s="2"/>
      <c r="K197" s="2"/>
      <c r="L197" s="2"/>
      <c r="M197" s="2"/>
    </row>
    <row r="198" spans="1:13" s="1" customFormat="1">
      <c r="A198" s="1" t="s">
        <v>464</v>
      </c>
      <c r="B198" s="81">
        <v>1</v>
      </c>
      <c r="C198" s="10">
        <v>1</v>
      </c>
      <c r="D198" s="81">
        <v>1</v>
      </c>
      <c r="E198" s="3"/>
      <c r="F198" s="109"/>
      <c r="G198" s="81"/>
      <c r="H198" s="109"/>
      <c r="I198" s="3"/>
      <c r="J198" s="3"/>
      <c r="K198" s="3"/>
      <c r="L198" s="3"/>
      <c r="M198" s="3"/>
    </row>
    <row r="199" spans="1:13">
      <c r="A199" s="1" t="s">
        <v>465</v>
      </c>
      <c r="B199" s="81">
        <v>1</v>
      </c>
      <c r="C199" s="10">
        <v>1</v>
      </c>
      <c r="D199" s="10">
        <v>1</v>
      </c>
      <c r="E199" s="2"/>
      <c r="F199" s="11"/>
      <c r="G199" s="81"/>
      <c r="H199" s="11"/>
      <c r="I199" s="2"/>
      <c r="J199" s="2"/>
      <c r="K199" s="2"/>
      <c r="L199" s="2"/>
      <c r="M199" s="2"/>
    </row>
    <row r="200" spans="1:13">
      <c r="A200" s="1" t="s">
        <v>474</v>
      </c>
      <c r="B200" s="1">
        <v>492500</v>
      </c>
      <c r="C200">
        <v>359195</v>
      </c>
      <c r="D200">
        <v>1083890</v>
      </c>
      <c r="E200" s="2"/>
      <c r="F200" s="2"/>
      <c r="G200" s="1"/>
      <c r="H200" s="2"/>
      <c r="I200" s="2"/>
      <c r="J200" s="2"/>
      <c r="K200" s="2"/>
      <c r="L200" s="2"/>
      <c r="M200" s="2"/>
    </row>
    <row r="201" spans="1:13">
      <c r="A201" s="1" t="s">
        <v>475</v>
      </c>
      <c r="B201" s="1">
        <v>4306</v>
      </c>
      <c r="C201">
        <v>4037</v>
      </c>
      <c r="D201">
        <v>4882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516</v>
      </c>
      <c r="B202" s="1">
        <v>510</v>
      </c>
      <c r="C202">
        <v>706</v>
      </c>
      <c r="D202">
        <v>2026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2"/>
      <c r="B203" s="83"/>
      <c r="C203" s="84"/>
      <c r="E203" s="1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29</v>
      </c>
      <c r="B204" s="83">
        <v>0.66751493849300003</v>
      </c>
      <c r="C204" s="84">
        <v>0.46092241804</v>
      </c>
      <c r="D204">
        <v>0.44363058796900001</v>
      </c>
      <c r="E204" s="2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461</v>
      </c>
      <c r="B205" s="1">
        <v>0.78762699745999998</v>
      </c>
      <c r="C205">
        <v>0.54690235019</v>
      </c>
      <c r="D205">
        <v>0.52884777847700004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462</v>
      </c>
      <c r="B206" s="1">
        <v>0.57918934196100003</v>
      </c>
      <c r="C206">
        <v>0.39830401437200003</v>
      </c>
      <c r="D206">
        <v>0.38206551873299999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463</v>
      </c>
      <c r="B207" s="1">
        <v>28</v>
      </c>
      <c r="C207">
        <v>11</v>
      </c>
      <c r="D207">
        <v>27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 s="1" customFormat="1">
      <c r="A208" s="1" t="s">
        <v>479</v>
      </c>
      <c r="B208">
        <v>0.67901627036400003</v>
      </c>
      <c r="C208">
        <v>0.51067339698799996</v>
      </c>
      <c r="D208" s="1">
        <v>0.46970885995</v>
      </c>
      <c r="E208" s="3"/>
      <c r="F208" s="3"/>
      <c r="H208" s="3"/>
      <c r="I208" s="3"/>
      <c r="J208" s="3"/>
      <c r="K208" s="3"/>
      <c r="L208" s="3"/>
      <c r="M208" s="3"/>
    </row>
    <row r="209" spans="1:13">
      <c r="A209" s="1" t="s">
        <v>478</v>
      </c>
      <c r="B209" s="12">
        <v>0.790487213508</v>
      </c>
      <c r="C209" s="12">
        <v>0.54596515127699996</v>
      </c>
      <c r="D209">
        <v>0.550714466831</v>
      </c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 t="s">
        <v>477</v>
      </c>
      <c r="B210" s="12">
        <v>0.59509820442000005</v>
      </c>
      <c r="C210" s="12">
        <v>0.47966721043499999</v>
      </c>
      <c r="D210">
        <v>0.40947798738300001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476</v>
      </c>
      <c r="B211" s="7">
        <v>29</v>
      </c>
      <c r="C211" s="8">
        <v>11</v>
      </c>
      <c r="D211">
        <v>31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460</v>
      </c>
      <c r="B212" s="7">
        <f>38172.174293/(60*60)</f>
        <v>10.603381748055554</v>
      </c>
      <c r="C212" s="8">
        <f>34296.8943481/(60*60)</f>
        <v>9.5269150966944451</v>
      </c>
      <c r="D212">
        <f>103709.438462/(60*60)</f>
        <v>28.808177350555557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2"/>
      <c r="B213" s="12"/>
      <c r="C213" s="12"/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 s="126" customFormat="1">
      <c r="A214" s="123" t="s">
        <v>550</v>
      </c>
      <c r="B214" s="123"/>
      <c r="C214" s="123"/>
      <c r="D214" s="123"/>
      <c r="E214" s="125"/>
      <c r="F214" s="125"/>
      <c r="G214" s="123"/>
      <c r="H214" s="125"/>
      <c r="I214" s="125"/>
      <c r="J214" s="125"/>
      <c r="K214" s="125"/>
      <c r="L214" s="125"/>
      <c r="M214" s="125"/>
    </row>
    <row r="215" spans="1:13" s="100" customFormat="1">
      <c r="A215" s="5"/>
      <c r="B215" s="5" t="s">
        <v>301</v>
      </c>
      <c r="C215" s="5" t="s">
        <v>293</v>
      </c>
      <c r="D215" s="5" t="s">
        <v>296</v>
      </c>
      <c r="E215" s="99"/>
      <c r="F215" s="99"/>
      <c r="G215" s="5"/>
      <c r="H215" s="99"/>
      <c r="I215" s="99"/>
      <c r="J215" s="99"/>
      <c r="K215" s="99"/>
      <c r="L215" s="99"/>
      <c r="M215" s="99"/>
    </row>
    <row r="216" spans="1:13" s="25" customFormat="1">
      <c r="A216" s="12" t="s">
        <v>538</v>
      </c>
      <c r="B216" s="12">
        <v>5</v>
      </c>
      <c r="C216" s="12">
        <v>5</v>
      </c>
      <c r="D216" s="12">
        <v>5</v>
      </c>
      <c r="E216" s="27"/>
      <c r="F216" s="27"/>
      <c r="G216" s="12"/>
      <c r="H216" s="27"/>
      <c r="I216" s="27"/>
      <c r="J216" s="27"/>
      <c r="K216" s="27"/>
      <c r="L216" s="27"/>
      <c r="M216" s="27"/>
    </row>
    <row r="217" spans="1:13">
      <c r="A217" s="1" t="s">
        <v>455</v>
      </c>
      <c r="B217" s="26">
        <v>5</v>
      </c>
      <c r="C217" s="26">
        <v>5</v>
      </c>
      <c r="D217" s="1">
        <v>5</v>
      </c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464</v>
      </c>
      <c r="B218" s="82">
        <v>1</v>
      </c>
      <c r="C218" s="82">
        <v>1</v>
      </c>
      <c r="D218" s="81">
        <v>1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465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474</v>
      </c>
      <c r="B220" s="85">
        <v>1939974</v>
      </c>
      <c r="C220" s="26">
        <v>1475554</v>
      </c>
      <c r="D220" s="86">
        <v>4288318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475</v>
      </c>
      <c r="B221" s="85">
        <v>4306</v>
      </c>
      <c r="C221" s="26">
        <v>4307</v>
      </c>
      <c r="D221" s="86">
        <v>4882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516</v>
      </c>
      <c r="B222" s="85">
        <v>511</v>
      </c>
      <c r="C222" s="26">
        <v>707</v>
      </c>
      <c r="D222" s="86">
        <v>2026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/>
      <c r="B223" s="1"/>
      <c r="C223" s="1"/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 t="s">
        <v>456</v>
      </c>
      <c r="B224" s="1">
        <v>0.70905380007200003</v>
      </c>
      <c r="C224">
        <v>0.51820195411900005</v>
      </c>
      <c r="D224" s="1">
        <v>0.50105194262899999</v>
      </c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457</v>
      </c>
      <c r="B225" s="1">
        <v>0.75966869747700005</v>
      </c>
      <c r="C225">
        <v>0.56754112259199996</v>
      </c>
      <c r="D225" s="1">
        <v>0.48641980186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458</v>
      </c>
      <c r="B226" s="1">
        <v>0.66477101278200001</v>
      </c>
      <c r="C226">
        <v>0.47718595177299999</v>
      </c>
      <c r="D226" s="1">
        <v>0.51669650538199996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459</v>
      </c>
      <c r="B227" s="1">
        <v>49.8</v>
      </c>
      <c r="C227">
        <v>36.200000000000003</v>
      </c>
      <c r="D227" s="1">
        <v>50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505</v>
      </c>
      <c r="B228" s="1">
        <v>0.718733512608</v>
      </c>
      <c r="C228">
        <v>0.56713283146899995</v>
      </c>
      <c r="D228" s="1">
        <v>0.519542965094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506</v>
      </c>
      <c r="B229" s="1">
        <v>0.757438626527</v>
      </c>
      <c r="C229">
        <v>0.59294002192499995</v>
      </c>
      <c r="D229" s="1">
        <v>0.48034277879600001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507</v>
      </c>
      <c r="B230" s="1">
        <v>0.68379755750899995</v>
      </c>
      <c r="C230">
        <v>0.543776184705</v>
      </c>
      <c r="D230" s="1">
        <v>0.56579456724599997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508</v>
      </c>
      <c r="B231" s="1">
        <v>49.8</v>
      </c>
      <c r="C231">
        <v>42</v>
      </c>
      <c r="D231" s="1">
        <v>50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 s="12" customFormat="1">
      <c r="A232" s="12" t="s">
        <v>460</v>
      </c>
      <c r="B232" s="12">
        <f>75377.8368871/(60*60)</f>
        <v>20.938288024194446</v>
      </c>
      <c r="C232" s="25">
        <f>75463.584502/(60*60)</f>
        <v>20.962106806111109</v>
      </c>
      <c r="D232" s="12">
        <f>364532.49007/(60*60)</f>
        <v>101.25902501944445</v>
      </c>
    </row>
    <row r="234" spans="1:13">
      <c r="A234" s="12"/>
      <c r="B234" s="12"/>
      <c r="C234" s="12"/>
    </row>
    <row r="235" spans="1:13" s="12" customFormat="1"/>
    <row r="236" spans="1:13" s="12" customFormat="1">
      <c r="G236" s="13"/>
    </row>
    <row r="237" spans="1:13">
      <c r="A237" s="12"/>
      <c r="B237" s="12"/>
      <c r="C237" s="12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25"/>
      <c r="B242" s="25"/>
      <c r="C242" s="25"/>
    </row>
    <row r="243" spans="1:7">
      <c r="A243" s="12"/>
      <c r="B243" s="12"/>
      <c r="C243" s="12"/>
    </row>
    <row r="244" spans="1:7">
      <c r="A244" s="12"/>
      <c r="B244" s="12"/>
      <c r="C244" s="12"/>
    </row>
    <row r="245" spans="1:7">
      <c r="A245" s="1"/>
      <c r="B245" s="1"/>
    </row>
    <row r="246" spans="1:7" s="12" customFormat="1">
      <c r="A246" s="1"/>
      <c r="B246" s="1"/>
      <c r="C246"/>
    </row>
    <row r="247" spans="1:7" s="12" customFormat="1">
      <c r="A247" s="1"/>
      <c r="B247" s="1"/>
      <c r="C247"/>
      <c r="G247" s="13"/>
    </row>
    <row r="248" spans="1:7" s="25" customFormat="1">
      <c r="A248" s="1"/>
      <c r="B248" s="1"/>
      <c r="C248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/>
      <c r="B253"/>
      <c r="C253"/>
    </row>
    <row r="254" spans="1:7" s="25" customFormat="1">
      <c r="A254"/>
      <c r="B254"/>
      <c r="C254"/>
    </row>
    <row r="255" spans="1:7" s="12" customFormat="1">
      <c r="A255"/>
      <c r="B255"/>
      <c r="C255"/>
    </row>
    <row r="256" spans="1:7" s="12" customFormat="1">
      <c r="A256"/>
      <c r="B256"/>
      <c r="C256"/>
      <c r="G2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G130"/>
  <sheetViews>
    <sheetView tabSelected="1" showRuler="0" topLeftCell="A107" zoomScale="150" zoomScaleNormal="150" zoomScalePageLayoutView="150" workbookViewId="0">
      <selection activeCell="B130" sqref="B130"/>
    </sheetView>
  </sheetViews>
  <sheetFormatPr baseColWidth="10" defaultRowHeight="15" x14ac:dyDescent="0"/>
  <cols>
    <col min="1" max="1" width="15.33203125" customWidth="1"/>
    <col min="2" max="2" width="14.1640625" customWidth="1"/>
    <col min="3" max="3" width="14" customWidth="1"/>
    <col min="4" max="4" width="13.6640625" customWidth="1"/>
    <col min="5" max="5" width="15" customWidth="1"/>
  </cols>
  <sheetData>
    <row r="1" spans="1:7" s="1" customFormat="1">
      <c r="A1" s="1" t="s">
        <v>591</v>
      </c>
    </row>
    <row r="2" spans="1:7" s="1" customFormat="1">
      <c r="A2" s="1" t="s">
        <v>570</v>
      </c>
    </row>
    <row r="3" spans="1:7" s="1" customFormat="1">
      <c r="A3" s="1" t="s">
        <v>569</v>
      </c>
    </row>
    <row r="4" spans="1:7" s="1" customFormat="1">
      <c r="B4" s="1" t="s">
        <v>301</v>
      </c>
      <c r="C4" s="1" t="s">
        <v>592</v>
      </c>
      <c r="D4" s="1" t="s">
        <v>293</v>
      </c>
      <c r="E4" s="1" t="s">
        <v>567</v>
      </c>
      <c r="F4" s="1" t="s">
        <v>296</v>
      </c>
      <c r="G4" s="1" t="s">
        <v>568</v>
      </c>
    </row>
    <row r="5" spans="1:7">
      <c r="A5">
        <v>1</v>
      </c>
      <c r="B5" t="s">
        <v>571</v>
      </c>
      <c r="C5">
        <v>0.85811009714453901</v>
      </c>
    </row>
    <row r="6" spans="1:7">
      <c r="A6">
        <v>2</v>
      </c>
      <c r="B6" t="s">
        <v>572</v>
      </c>
      <c r="C6">
        <v>0.77756021147444598</v>
      </c>
    </row>
    <row r="7" spans="1:7">
      <c r="A7">
        <v>3</v>
      </c>
      <c r="B7" t="s">
        <v>573</v>
      </c>
      <c r="C7">
        <v>0.72844688408136904</v>
      </c>
    </row>
    <row r="8" spans="1:7">
      <c r="A8">
        <v>4</v>
      </c>
      <c r="B8" t="s">
        <v>574</v>
      </c>
      <c r="C8">
        <v>0.66597510373443902</v>
      </c>
    </row>
    <row r="9" spans="1:7">
      <c r="A9">
        <v>5</v>
      </c>
      <c r="B9" t="s">
        <v>304</v>
      </c>
      <c r="C9">
        <v>0.65507031828275297</v>
      </c>
    </row>
    <row r="10" spans="1:7">
      <c r="A10">
        <v>6</v>
      </c>
      <c r="B10" t="s">
        <v>575</v>
      </c>
      <c r="C10">
        <v>0.59899539556299697</v>
      </c>
    </row>
    <row r="11" spans="1:7">
      <c r="A11">
        <v>7</v>
      </c>
      <c r="B11" t="s">
        <v>308</v>
      </c>
      <c r="C11">
        <v>0.59453599306157801</v>
      </c>
    </row>
    <row r="12" spans="1:7">
      <c r="A12">
        <v>8</v>
      </c>
      <c r="B12" t="s">
        <v>576</v>
      </c>
      <c r="C12">
        <v>0.56022408963585402</v>
      </c>
    </row>
    <row r="13" spans="1:7">
      <c r="A13">
        <v>9</v>
      </c>
      <c r="B13" t="s">
        <v>577</v>
      </c>
      <c r="C13">
        <v>0.54177718832891197</v>
      </c>
    </row>
    <row r="14" spans="1:7">
      <c r="A14">
        <v>10</v>
      </c>
      <c r="B14" t="s">
        <v>578</v>
      </c>
      <c r="C14">
        <v>0.54084158415841599</v>
      </c>
    </row>
    <row r="16" spans="1:7">
      <c r="A16" t="s">
        <v>579</v>
      </c>
      <c r="B16" t="s">
        <v>580</v>
      </c>
    </row>
    <row r="17" spans="1:7">
      <c r="A17">
        <v>1</v>
      </c>
      <c r="B17" t="s">
        <v>581</v>
      </c>
    </row>
    <row r="18" spans="1:7">
      <c r="A18">
        <v>2</v>
      </c>
      <c r="B18" t="s">
        <v>582</v>
      </c>
    </row>
    <row r="19" spans="1:7">
      <c r="A19">
        <v>3</v>
      </c>
      <c r="B19" t="s">
        <v>583</v>
      </c>
    </row>
    <row r="20" spans="1:7">
      <c r="A20">
        <v>4</v>
      </c>
      <c r="B20" t="s">
        <v>584</v>
      </c>
    </row>
    <row r="21" spans="1:7">
      <c r="A21">
        <v>5</v>
      </c>
      <c r="B21" t="s">
        <v>585</v>
      </c>
    </row>
    <row r="22" spans="1:7">
      <c r="A22">
        <v>6</v>
      </c>
      <c r="B22" t="s">
        <v>586</v>
      </c>
    </row>
    <row r="23" spans="1:7">
      <c r="A23">
        <v>7</v>
      </c>
      <c r="B23" t="s">
        <v>587</v>
      </c>
    </row>
    <row r="24" spans="1:7">
      <c r="A24">
        <v>8</v>
      </c>
      <c r="B24" t="s">
        <v>588</v>
      </c>
    </row>
    <row r="25" spans="1:7">
      <c r="A25">
        <v>9</v>
      </c>
      <c r="B25" t="s">
        <v>589</v>
      </c>
    </row>
    <row r="26" spans="1:7">
      <c r="A26">
        <v>10</v>
      </c>
      <c r="B26" t="s">
        <v>590</v>
      </c>
    </row>
    <row r="28" spans="1:7" s="1" customFormat="1">
      <c r="A28" s="1" t="s">
        <v>600</v>
      </c>
    </row>
    <row r="29" spans="1:7" s="1" customFormat="1">
      <c r="A29" s="1" t="s">
        <v>599</v>
      </c>
    </row>
    <row r="30" spans="1:7" s="1" customFormat="1">
      <c r="B30" s="1" t="s">
        <v>301</v>
      </c>
      <c r="C30" s="1" t="s">
        <v>592</v>
      </c>
      <c r="D30" s="1" t="s">
        <v>293</v>
      </c>
      <c r="E30" s="1" t="s">
        <v>567</v>
      </c>
      <c r="F30" s="1" t="s">
        <v>296</v>
      </c>
      <c r="G30" s="1" t="s">
        <v>568</v>
      </c>
    </row>
    <row r="31" spans="1:7">
      <c r="A31">
        <v>1</v>
      </c>
      <c r="B31" t="s">
        <v>601</v>
      </c>
      <c r="C31">
        <v>0.90946827300404698</v>
      </c>
      <c r="D31" t="s">
        <v>621</v>
      </c>
      <c r="E31">
        <v>0.49481933414000001</v>
      </c>
    </row>
    <row r="32" spans="1:7">
      <c r="A32">
        <v>2</v>
      </c>
      <c r="B32" t="s">
        <v>602</v>
      </c>
      <c r="C32">
        <v>0.90717006081225304</v>
      </c>
      <c r="D32" t="s">
        <v>622</v>
      </c>
      <c r="E32">
        <v>0.49235854487399999</v>
      </c>
    </row>
    <row r="33" spans="1:5">
      <c r="A33">
        <v>3</v>
      </c>
      <c r="B33" t="s">
        <v>571</v>
      </c>
      <c r="C33">
        <v>0.80675317637140898</v>
      </c>
      <c r="D33" t="s">
        <v>291</v>
      </c>
      <c r="E33">
        <v>0.41979142056800001</v>
      </c>
    </row>
    <row r="34" spans="1:5">
      <c r="A34">
        <v>4</v>
      </c>
      <c r="B34" t="s">
        <v>603</v>
      </c>
      <c r="C34">
        <v>0.80231257557436497</v>
      </c>
      <c r="D34" t="s">
        <v>623</v>
      </c>
      <c r="E34">
        <v>0.34060582448600002</v>
      </c>
    </row>
    <row r="35" spans="1:5">
      <c r="A35">
        <v>5</v>
      </c>
      <c r="B35" t="s">
        <v>604</v>
      </c>
      <c r="C35">
        <v>0.73244665889821903</v>
      </c>
      <c r="D35" t="s">
        <v>624</v>
      </c>
      <c r="E35">
        <v>0.31811866412799999</v>
      </c>
    </row>
    <row r="36" spans="1:5">
      <c r="A36">
        <v>6</v>
      </c>
      <c r="B36" t="s">
        <v>605</v>
      </c>
      <c r="C36">
        <v>0.70660694288913695</v>
      </c>
      <c r="D36" t="s">
        <v>625</v>
      </c>
      <c r="E36">
        <v>0.31526104417700002</v>
      </c>
    </row>
    <row r="37" spans="1:5">
      <c r="A37">
        <v>7</v>
      </c>
      <c r="B37" t="s">
        <v>606</v>
      </c>
      <c r="C37">
        <v>0.67498995906717596</v>
      </c>
      <c r="D37" t="s">
        <v>626</v>
      </c>
      <c r="E37">
        <v>0.30357951971000002</v>
      </c>
    </row>
    <row r="38" spans="1:5">
      <c r="A38">
        <v>8</v>
      </c>
      <c r="B38" t="s">
        <v>304</v>
      </c>
      <c r="C38">
        <v>0.65337682735290503</v>
      </c>
      <c r="D38" t="s">
        <v>627</v>
      </c>
      <c r="E38">
        <v>0.29738811669499998</v>
      </c>
    </row>
    <row r="39" spans="1:5">
      <c r="A39">
        <v>9</v>
      </c>
      <c r="B39" t="s">
        <v>572</v>
      </c>
      <c r="C39">
        <v>0.65240445191096097</v>
      </c>
      <c r="D39" t="s">
        <v>628</v>
      </c>
      <c r="E39">
        <v>0.29529072561300002</v>
      </c>
    </row>
    <row r="40" spans="1:5">
      <c r="A40">
        <v>10</v>
      </c>
      <c r="B40" t="s">
        <v>574</v>
      </c>
      <c r="D40" t="s">
        <v>629</v>
      </c>
      <c r="E40">
        <v>0.27408685648499997</v>
      </c>
    </row>
    <row r="42" spans="1:5">
      <c r="A42" t="s">
        <v>579</v>
      </c>
      <c r="B42" t="s">
        <v>607</v>
      </c>
      <c r="D42" t="s">
        <v>630</v>
      </c>
    </row>
    <row r="43" spans="1:5">
      <c r="A43">
        <v>1</v>
      </c>
      <c r="B43" t="s">
        <v>585</v>
      </c>
      <c r="D43" t="s">
        <v>631</v>
      </c>
    </row>
    <row r="44" spans="1:5">
      <c r="A44">
        <v>2</v>
      </c>
      <c r="B44" t="s">
        <v>608</v>
      </c>
      <c r="D44" t="s">
        <v>632</v>
      </c>
    </row>
    <row r="45" spans="1:5">
      <c r="A45">
        <v>3</v>
      </c>
      <c r="B45" t="s">
        <v>609</v>
      </c>
      <c r="D45" t="s">
        <v>633</v>
      </c>
    </row>
    <row r="46" spans="1:5">
      <c r="A46">
        <v>4</v>
      </c>
      <c r="B46" t="s">
        <v>610</v>
      </c>
      <c r="D46" t="s">
        <v>634</v>
      </c>
    </row>
    <row r="47" spans="1:5">
      <c r="A47">
        <v>5</v>
      </c>
      <c r="B47" t="s">
        <v>586</v>
      </c>
      <c r="D47" t="s">
        <v>635</v>
      </c>
    </row>
    <row r="48" spans="1:5">
      <c r="A48">
        <v>6</v>
      </c>
      <c r="B48" t="s">
        <v>611</v>
      </c>
      <c r="D48" t="s">
        <v>636</v>
      </c>
    </row>
    <row r="49" spans="1:7">
      <c r="A49">
        <v>7</v>
      </c>
      <c r="B49" t="s">
        <v>612</v>
      </c>
      <c r="D49" t="s">
        <v>637</v>
      </c>
    </row>
    <row r="50" spans="1:7">
      <c r="A50">
        <v>8</v>
      </c>
      <c r="B50" t="s">
        <v>613</v>
      </c>
      <c r="D50" t="s">
        <v>638</v>
      </c>
    </row>
    <row r="51" spans="1:7">
      <c r="A51">
        <v>9</v>
      </c>
      <c r="B51" t="s">
        <v>587</v>
      </c>
      <c r="D51" t="s">
        <v>639</v>
      </c>
    </row>
    <row r="52" spans="1:7">
      <c r="A52">
        <v>10</v>
      </c>
      <c r="B52" t="s">
        <v>588</v>
      </c>
      <c r="D52" t="s">
        <v>640</v>
      </c>
    </row>
    <row r="54" spans="1:7" s="1" customFormat="1">
      <c r="A54" s="1" t="s">
        <v>614</v>
      </c>
    </row>
    <row r="55" spans="1:7" s="1" customFormat="1">
      <c r="A55" s="1" t="s">
        <v>599</v>
      </c>
    </row>
    <row r="56" spans="1:7" s="1" customFormat="1">
      <c r="B56" s="1" t="s">
        <v>301</v>
      </c>
      <c r="C56" s="1" t="s">
        <v>592</v>
      </c>
      <c r="D56" s="1" t="s">
        <v>293</v>
      </c>
      <c r="E56" s="1" t="s">
        <v>567</v>
      </c>
      <c r="F56" s="1" t="s">
        <v>296</v>
      </c>
      <c r="G56" s="1" t="s">
        <v>568</v>
      </c>
    </row>
    <row r="57" spans="1:7">
      <c r="A57">
        <v>1</v>
      </c>
      <c r="B57" t="s">
        <v>601</v>
      </c>
      <c r="C57">
        <v>0.88274278557600006</v>
      </c>
      <c r="D57" t="s">
        <v>621</v>
      </c>
    </row>
    <row r="58" spans="1:7">
      <c r="A58">
        <v>2</v>
      </c>
      <c r="B58" t="s">
        <v>602</v>
      </c>
      <c r="C58">
        <v>0.88268447969899999</v>
      </c>
      <c r="D58" t="s">
        <v>291</v>
      </c>
    </row>
    <row r="59" spans="1:7">
      <c r="A59">
        <v>3</v>
      </c>
      <c r="B59" t="s">
        <v>604</v>
      </c>
      <c r="C59">
        <v>0.82926025591700003</v>
      </c>
      <c r="D59" t="s">
        <v>622</v>
      </c>
    </row>
    <row r="60" spans="1:7">
      <c r="A60">
        <v>4</v>
      </c>
      <c r="B60" t="s">
        <v>571</v>
      </c>
      <c r="C60">
        <v>0.79648905643400003</v>
      </c>
      <c r="D60" t="s">
        <v>629</v>
      </c>
    </row>
    <row r="61" spans="1:7">
      <c r="A61">
        <v>5</v>
      </c>
      <c r="B61" t="s">
        <v>603</v>
      </c>
      <c r="C61">
        <v>0.79238676154999999</v>
      </c>
      <c r="D61" t="s">
        <v>648</v>
      </c>
    </row>
    <row r="62" spans="1:7">
      <c r="A62">
        <v>6</v>
      </c>
      <c r="B62" t="s">
        <v>606</v>
      </c>
      <c r="C62">
        <v>0.78654399079899995</v>
      </c>
      <c r="D62" t="s">
        <v>628</v>
      </c>
    </row>
    <row r="63" spans="1:7">
      <c r="A63">
        <v>7</v>
      </c>
      <c r="B63" t="s">
        <v>605</v>
      </c>
      <c r="C63">
        <v>0.71447803206500005</v>
      </c>
      <c r="D63" t="s">
        <v>624</v>
      </c>
    </row>
    <row r="64" spans="1:7">
      <c r="A64">
        <v>8</v>
      </c>
      <c r="B64" t="s">
        <v>572</v>
      </c>
      <c r="C64">
        <v>0.66010173470699995</v>
      </c>
      <c r="D64" t="s">
        <v>625</v>
      </c>
    </row>
    <row r="65" spans="1:5">
      <c r="A65">
        <v>9</v>
      </c>
      <c r="B65" t="s">
        <v>304</v>
      </c>
      <c r="C65">
        <v>0.61282818212000001</v>
      </c>
      <c r="D65" t="s">
        <v>649</v>
      </c>
    </row>
    <row r="66" spans="1:5">
      <c r="A66">
        <v>10</v>
      </c>
      <c r="B66" t="s">
        <v>574</v>
      </c>
      <c r="C66">
        <v>0.60843280111599995</v>
      </c>
      <c r="D66" t="s">
        <v>650</v>
      </c>
    </row>
    <row r="68" spans="1:5" s="1" customFormat="1">
      <c r="A68" s="1" t="s">
        <v>579</v>
      </c>
      <c r="B68" s="1" t="s">
        <v>616</v>
      </c>
      <c r="C68" s="1" t="s">
        <v>652</v>
      </c>
      <c r="D68" s="1" t="s">
        <v>651</v>
      </c>
      <c r="E68" s="1" t="s">
        <v>652</v>
      </c>
    </row>
    <row r="69" spans="1:5">
      <c r="A69">
        <v>1</v>
      </c>
      <c r="B69" t="s">
        <v>617</v>
      </c>
      <c r="C69">
        <v>7.85</v>
      </c>
      <c r="D69" t="s">
        <v>631</v>
      </c>
      <c r="E69">
        <v>8.8800000000000008</v>
      </c>
    </row>
    <row r="70" spans="1:5">
      <c r="A70">
        <v>2</v>
      </c>
      <c r="B70" t="s">
        <v>581</v>
      </c>
      <c r="C70">
        <v>6.35</v>
      </c>
      <c r="D70" t="s">
        <v>632</v>
      </c>
      <c r="E70">
        <v>8.6199999999999992</v>
      </c>
    </row>
    <row r="71" spans="1:5">
      <c r="A71">
        <v>3</v>
      </c>
      <c r="B71" t="s">
        <v>618</v>
      </c>
      <c r="C71">
        <v>8.6300000000000008</v>
      </c>
      <c r="D71" t="s">
        <v>633</v>
      </c>
      <c r="E71">
        <v>8.85</v>
      </c>
    </row>
    <row r="72" spans="1:5">
      <c r="A72">
        <v>4</v>
      </c>
      <c r="B72" t="s">
        <v>619</v>
      </c>
      <c r="C72">
        <v>5.89</v>
      </c>
      <c r="D72" t="s">
        <v>653</v>
      </c>
      <c r="E72">
        <v>6.85</v>
      </c>
    </row>
    <row r="73" spans="1:5">
      <c r="A73">
        <v>5</v>
      </c>
      <c r="B73" t="s">
        <v>582</v>
      </c>
      <c r="C73">
        <v>7.37</v>
      </c>
      <c r="D73" t="s">
        <v>634</v>
      </c>
      <c r="E73">
        <v>9.64</v>
      </c>
    </row>
    <row r="74" spans="1:5">
      <c r="A74">
        <v>6</v>
      </c>
      <c r="B74" t="s">
        <v>620</v>
      </c>
      <c r="C74">
        <v>9.5500000000000007</v>
      </c>
      <c r="D74" t="s">
        <v>636</v>
      </c>
      <c r="E74">
        <v>8.9499999999999993</v>
      </c>
    </row>
    <row r="75" spans="1:5">
      <c r="A75">
        <v>7</v>
      </c>
      <c r="B75" t="s">
        <v>583</v>
      </c>
      <c r="C75">
        <v>8.7200000000000006</v>
      </c>
      <c r="D75" t="s">
        <v>637</v>
      </c>
      <c r="E75">
        <v>7.68</v>
      </c>
    </row>
    <row r="76" spans="1:5">
      <c r="A76">
        <v>8</v>
      </c>
      <c r="B76" t="s">
        <v>584</v>
      </c>
      <c r="C76">
        <v>8.18</v>
      </c>
      <c r="D76" t="s">
        <v>638</v>
      </c>
      <c r="E76">
        <v>8.6199999999999992</v>
      </c>
    </row>
    <row r="77" spans="1:5">
      <c r="A77">
        <v>9</v>
      </c>
      <c r="B77" t="s">
        <v>585</v>
      </c>
      <c r="C77">
        <v>8.5</v>
      </c>
      <c r="D77" t="s">
        <v>639</v>
      </c>
      <c r="E77">
        <v>9.73</v>
      </c>
    </row>
    <row r="78" spans="1:5">
      <c r="A78">
        <v>10</v>
      </c>
      <c r="B78" t="s">
        <v>608</v>
      </c>
      <c r="C78">
        <v>6.02</v>
      </c>
      <c r="D78" t="s">
        <v>640</v>
      </c>
      <c r="E78">
        <v>10.09</v>
      </c>
    </row>
    <row r="80" spans="1:5" s="1" customFormat="1">
      <c r="A80" s="1" t="s">
        <v>641</v>
      </c>
    </row>
    <row r="81" spans="1:7" s="1" customFormat="1">
      <c r="A81" s="1" t="s">
        <v>599</v>
      </c>
    </row>
    <row r="82" spans="1:7" s="1" customFormat="1">
      <c r="B82" s="1" t="s">
        <v>301</v>
      </c>
      <c r="C82" s="1" t="s">
        <v>592</v>
      </c>
      <c r="D82" s="1" t="s">
        <v>293</v>
      </c>
      <c r="E82" s="1" t="s">
        <v>567</v>
      </c>
      <c r="F82" s="1" t="s">
        <v>296</v>
      </c>
      <c r="G82" s="1" t="s">
        <v>568</v>
      </c>
    </row>
    <row r="83" spans="1:7">
      <c r="A83">
        <v>1</v>
      </c>
      <c r="B83" t="s">
        <v>602</v>
      </c>
      <c r="C83">
        <v>0.96726226166200002</v>
      </c>
      <c r="D83" t="s">
        <v>622</v>
      </c>
      <c r="E83">
        <v>0.67066666666700003</v>
      </c>
    </row>
    <row r="84" spans="1:7">
      <c r="A84">
        <v>2</v>
      </c>
      <c r="B84" t="s">
        <v>601</v>
      </c>
      <c r="C84">
        <v>0.96726226166200002</v>
      </c>
      <c r="D84" t="s">
        <v>621</v>
      </c>
      <c r="E84">
        <v>0.52943327239500004</v>
      </c>
    </row>
    <row r="85" spans="1:7">
      <c r="A85">
        <v>3</v>
      </c>
      <c r="B85" t="s">
        <v>571</v>
      </c>
      <c r="C85">
        <v>0.92390353617400001</v>
      </c>
      <c r="D85" t="s">
        <v>627</v>
      </c>
      <c r="E85">
        <v>0.45985401459899999</v>
      </c>
    </row>
    <row r="86" spans="1:7">
      <c r="A86">
        <v>4</v>
      </c>
      <c r="B86" t="s">
        <v>603</v>
      </c>
      <c r="C86">
        <v>0.92174784024</v>
      </c>
      <c r="D86" t="s">
        <v>628</v>
      </c>
      <c r="E86">
        <v>0.44264705882400002</v>
      </c>
    </row>
    <row r="87" spans="1:7">
      <c r="A87">
        <v>5</v>
      </c>
      <c r="B87" t="s">
        <v>604</v>
      </c>
      <c r="C87">
        <v>0.861416280609</v>
      </c>
      <c r="D87" t="s">
        <v>650</v>
      </c>
      <c r="E87">
        <v>0.43063063063099999</v>
      </c>
    </row>
    <row r="88" spans="1:7">
      <c r="A88">
        <v>6</v>
      </c>
      <c r="B88" t="s">
        <v>605</v>
      </c>
      <c r="C88">
        <v>0.86077626175699995</v>
      </c>
      <c r="D88" t="s">
        <v>629</v>
      </c>
      <c r="E88">
        <v>0.42788920725899998</v>
      </c>
    </row>
    <row r="89" spans="1:7">
      <c r="A89">
        <v>7</v>
      </c>
      <c r="B89" t="s">
        <v>572</v>
      </c>
      <c r="C89">
        <v>0.80328565359000004</v>
      </c>
      <c r="D89" t="s">
        <v>654</v>
      </c>
      <c r="E89">
        <v>0.4</v>
      </c>
    </row>
    <row r="90" spans="1:7">
      <c r="A90">
        <v>8</v>
      </c>
      <c r="B90" t="s">
        <v>606</v>
      </c>
      <c r="C90">
        <v>0.80237489397799999</v>
      </c>
      <c r="D90" t="s">
        <v>626</v>
      </c>
      <c r="E90">
        <v>0.39906225579600002</v>
      </c>
    </row>
    <row r="91" spans="1:7">
      <c r="A91">
        <v>9</v>
      </c>
      <c r="B91" t="s">
        <v>304</v>
      </c>
      <c r="C91">
        <v>0.76563749800000003</v>
      </c>
      <c r="D91" t="s">
        <v>623</v>
      </c>
      <c r="E91">
        <v>0.39432989690699999</v>
      </c>
    </row>
    <row r="92" spans="1:7">
      <c r="A92">
        <v>10</v>
      </c>
      <c r="B92" t="s">
        <v>642</v>
      </c>
      <c r="C92">
        <v>0.71978319783199995</v>
      </c>
      <c r="D92" t="s">
        <v>625</v>
      </c>
      <c r="E92">
        <v>0.39281705948399998</v>
      </c>
    </row>
    <row r="94" spans="1:7">
      <c r="A94" t="s">
        <v>579</v>
      </c>
      <c r="B94" t="s">
        <v>643</v>
      </c>
      <c r="D94" t="s">
        <v>655</v>
      </c>
    </row>
    <row r="95" spans="1:7">
      <c r="A95">
        <v>1</v>
      </c>
      <c r="B95" t="s">
        <v>617</v>
      </c>
      <c r="D95" t="s">
        <v>631</v>
      </c>
    </row>
    <row r="96" spans="1:7">
      <c r="A96">
        <v>2</v>
      </c>
      <c r="B96" t="s">
        <v>581</v>
      </c>
      <c r="D96" t="s">
        <v>632</v>
      </c>
    </row>
    <row r="97" spans="1:7">
      <c r="A97">
        <v>3</v>
      </c>
      <c r="B97" t="s">
        <v>618</v>
      </c>
      <c r="D97" t="s">
        <v>633</v>
      </c>
    </row>
    <row r="98" spans="1:7">
      <c r="A98">
        <v>4</v>
      </c>
      <c r="B98" t="s">
        <v>619</v>
      </c>
      <c r="D98" t="s">
        <v>634</v>
      </c>
    </row>
    <row r="99" spans="1:7">
      <c r="A99">
        <v>5</v>
      </c>
      <c r="B99" t="s">
        <v>582</v>
      </c>
      <c r="D99" t="s">
        <v>635</v>
      </c>
    </row>
    <row r="100" spans="1:7">
      <c r="A100">
        <v>6</v>
      </c>
      <c r="B100" t="s">
        <v>620</v>
      </c>
      <c r="D100" t="s">
        <v>636</v>
      </c>
    </row>
    <row r="101" spans="1:7">
      <c r="A101">
        <v>7</v>
      </c>
      <c r="B101" t="s">
        <v>583</v>
      </c>
      <c r="D101" t="s">
        <v>637</v>
      </c>
    </row>
    <row r="102" spans="1:7">
      <c r="A102">
        <v>8</v>
      </c>
      <c r="B102" t="s">
        <v>644</v>
      </c>
      <c r="D102" t="s">
        <v>638</v>
      </c>
    </row>
    <row r="103" spans="1:7">
      <c r="A103">
        <v>9</v>
      </c>
      <c r="B103" t="s">
        <v>645</v>
      </c>
      <c r="D103" t="s">
        <v>639</v>
      </c>
    </row>
    <row r="104" spans="1:7">
      <c r="A104">
        <v>10</v>
      </c>
      <c r="B104" t="s">
        <v>646</v>
      </c>
      <c r="D104" t="s">
        <v>640</v>
      </c>
    </row>
    <row r="106" spans="1:7" s="1" customFormat="1">
      <c r="A106" s="1" t="s">
        <v>600</v>
      </c>
    </row>
    <row r="107" spans="1:7" s="1" customFormat="1">
      <c r="A107" s="1" t="s">
        <v>647</v>
      </c>
    </row>
    <row r="108" spans="1:7" s="1" customFormat="1">
      <c r="B108" s="1" t="s">
        <v>301</v>
      </c>
      <c r="C108" s="1" t="s">
        <v>592</v>
      </c>
      <c r="D108" s="1" t="s">
        <v>293</v>
      </c>
      <c r="E108" s="1" t="s">
        <v>567</v>
      </c>
      <c r="F108" s="1" t="s">
        <v>296</v>
      </c>
      <c r="G108" s="1" t="s">
        <v>568</v>
      </c>
    </row>
    <row r="109" spans="1:7">
      <c r="A109">
        <v>1</v>
      </c>
      <c r="B109" t="s">
        <v>601</v>
      </c>
      <c r="C109">
        <v>0.89994245980900001</v>
      </c>
    </row>
    <row r="110" spans="1:7">
      <c r="A110">
        <v>2</v>
      </c>
      <c r="B110" t="s">
        <v>602</v>
      </c>
      <c r="C110">
        <v>0.89761153798100002</v>
      </c>
    </row>
    <row r="111" spans="1:7">
      <c r="A111">
        <v>3</v>
      </c>
      <c r="B111" t="s">
        <v>571</v>
      </c>
      <c r="C111">
        <v>0.79614596768099999</v>
      </c>
    </row>
    <row r="112" spans="1:7">
      <c r="A112">
        <v>4</v>
      </c>
      <c r="B112" t="s">
        <v>603</v>
      </c>
      <c r="C112">
        <v>0.79146991622200003</v>
      </c>
    </row>
    <row r="113" spans="1:3">
      <c r="A113">
        <v>5</v>
      </c>
      <c r="B113" t="s">
        <v>604</v>
      </c>
      <c r="C113">
        <v>0.71966304374099999</v>
      </c>
    </row>
    <row r="114" spans="1:3">
      <c r="A114">
        <v>6</v>
      </c>
      <c r="B114" t="s">
        <v>605</v>
      </c>
      <c r="C114">
        <v>0.69182566250599997</v>
      </c>
    </row>
    <row r="115" spans="1:3">
      <c r="A115">
        <v>7</v>
      </c>
      <c r="B115" t="s">
        <v>606</v>
      </c>
      <c r="C115">
        <v>0.65941868204999998</v>
      </c>
    </row>
    <row r="116" spans="1:3">
      <c r="A116">
        <v>8</v>
      </c>
      <c r="B116" t="s">
        <v>304</v>
      </c>
      <c r="C116">
        <v>0.63595818569600004</v>
      </c>
    </row>
    <row r="117" spans="1:3">
      <c r="A117">
        <v>9</v>
      </c>
      <c r="B117" t="s">
        <v>572</v>
      </c>
      <c r="C117">
        <v>0.63541337268499998</v>
      </c>
    </row>
    <row r="118" spans="1:3">
      <c r="A118">
        <v>10</v>
      </c>
      <c r="B118" t="s">
        <v>642</v>
      </c>
      <c r="C118">
        <v>0.55886687254199996</v>
      </c>
    </row>
    <row r="120" spans="1:3">
      <c r="A120" t="s">
        <v>579</v>
      </c>
    </row>
    <row r="121" spans="1:3">
      <c r="A121">
        <v>1</v>
      </c>
      <c r="B121" t="s">
        <v>656</v>
      </c>
    </row>
    <row r="122" spans="1:3">
      <c r="A122">
        <v>2</v>
      </c>
      <c r="B122" t="s">
        <v>617</v>
      </c>
    </row>
    <row r="123" spans="1:3">
      <c r="A123">
        <v>3</v>
      </c>
      <c r="B123" t="s">
        <v>657</v>
      </c>
    </row>
    <row r="124" spans="1:3">
      <c r="A124">
        <v>4</v>
      </c>
      <c r="B124" t="s">
        <v>658</v>
      </c>
    </row>
    <row r="125" spans="1:3">
      <c r="A125">
        <v>5</v>
      </c>
      <c r="B125" t="s">
        <v>659</v>
      </c>
    </row>
    <row r="126" spans="1:3">
      <c r="A126">
        <v>6</v>
      </c>
      <c r="B126" t="s">
        <v>581</v>
      </c>
    </row>
    <row r="127" spans="1:3">
      <c r="A127">
        <v>7</v>
      </c>
      <c r="B127" t="s">
        <v>618</v>
      </c>
    </row>
    <row r="128" spans="1:3">
      <c r="A128">
        <v>8</v>
      </c>
      <c r="B128" t="s">
        <v>620</v>
      </c>
    </row>
    <row r="129" spans="1:2">
      <c r="A129">
        <v>9</v>
      </c>
      <c r="B129" t="s">
        <v>583</v>
      </c>
    </row>
    <row r="130" spans="1:2">
      <c r="A130">
        <v>10</v>
      </c>
      <c r="B130" t="s">
        <v>644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58"/>
  <sheetViews>
    <sheetView showRuler="0" topLeftCell="B17" zoomScale="150" zoomScaleNormal="150" zoomScalePageLayoutView="150" workbookViewId="0">
      <selection activeCell="J56" sqref="J56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4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4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4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4" hidden="1">
      <c r="K36">
        <f>SUM(K33:K35)</f>
        <v>2942</v>
      </c>
    </row>
    <row r="37" spans="2:14" hidden="1"/>
    <row r="38" spans="2:14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4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4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4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4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4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4">
      <c r="B45" s="1" t="s">
        <v>544</v>
      </c>
    </row>
    <row r="47" spans="2:14" s="113" customFormat="1">
      <c r="B47" s="104" t="s">
        <v>9</v>
      </c>
      <c r="C47" s="105" t="s">
        <v>491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6"/>
    </row>
    <row r="48" spans="2:14">
      <c r="B48" s="128" t="s">
        <v>474</v>
      </c>
      <c r="C48" s="128" t="s">
        <v>487</v>
      </c>
      <c r="D48" s="129" t="s">
        <v>546</v>
      </c>
      <c r="E48" s="128" t="s">
        <v>489</v>
      </c>
      <c r="F48" s="129" t="s">
        <v>546</v>
      </c>
      <c r="G48" s="128" t="s">
        <v>490</v>
      </c>
      <c r="H48" s="128" t="s">
        <v>513</v>
      </c>
      <c r="I48" s="129" t="s">
        <v>546</v>
      </c>
      <c r="J48" s="130" t="s">
        <v>549</v>
      </c>
      <c r="K48" s="129" t="s">
        <v>546</v>
      </c>
      <c r="L48" s="131" t="s">
        <v>496</v>
      </c>
      <c r="M48" s="129" t="s">
        <v>546</v>
      </c>
      <c r="N48" s="113"/>
    </row>
    <row r="49" spans="2:13">
      <c r="B49" s="95" t="s">
        <v>301</v>
      </c>
      <c r="C49" s="93">
        <v>0.58077225165299995</v>
      </c>
      <c r="D49" s="102">
        <v>471</v>
      </c>
      <c r="E49" s="93">
        <v>0.54705841163400004</v>
      </c>
      <c r="F49" s="102">
        <v>429</v>
      </c>
      <c r="G49" s="93">
        <v>0.59628299392700002</v>
      </c>
      <c r="H49" s="93"/>
      <c r="I49" s="93">
        <v>510</v>
      </c>
      <c r="J49" s="45">
        <v>0.61717672791599998</v>
      </c>
      <c r="K49" s="93">
        <v>511</v>
      </c>
      <c r="L49" s="45">
        <v>0.60799999999999998</v>
      </c>
      <c r="M49" s="102">
        <v>345</v>
      </c>
    </row>
    <row r="50" spans="2:13">
      <c r="B50" s="95" t="s">
        <v>293</v>
      </c>
      <c r="C50" s="93">
        <v>0.40527722494099999</v>
      </c>
      <c r="D50" s="93">
        <v>697</v>
      </c>
      <c r="E50" s="93">
        <v>0.32978931311699999</v>
      </c>
      <c r="F50" s="93">
        <v>585</v>
      </c>
      <c r="G50" s="93">
        <v>0.46093189557800002</v>
      </c>
      <c r="H50" s="93"/>
      <c r="I50" s="93">
        <v>706</v>
      </c>
      <c r="J50" s="45">
        <v>0.52550680851999998</v>
      </c>
      <c r="K50" s="93">
        <v>707</v>
      </c>
      <c r="L50" s="45">
        <v>0.40799999999999997</v>
      </c>
      <c r="M50" s="93">
        <v>509</v>
      </c>
    </row>
    <row r="51" spans="2:13">
      <c r="B51" s="95" t="s">
        <v>296</v>
      </c>
      <c r="C51" s="93">
        <v>0.38467280000699999</v>
      </c>
      <c r="D51" s="93">
        <v>1971</v>
      </c>
      <c r="E51" s="93">
        <v>0.25782157945700002</v>
      </c>
      <c r="F51" s="93">
        <v>1801</v>
      </c>
      <c r="G51" s="93">
        <v>0.41596503321599998</v>
      </c>
      <c r="H51" s="93"/>
      <c r="I51" s="93">
        <v>2026</v>
      </c>
      <c r="J51" s="45">
        <v>0.47998152832899998</v>
      </c>
      <c r="K51" s="93">
        <v>2026</v>
      </c>
      <c r="L51" s="45">
        <v>0.46100000000000002</v>
      </c>
      <c r="M51" s="93">
        <v>2088</v>
      </c>
    </row>
    <row r="54" spans="2:13">
      <c r="B54" s="104" t="s">
        <v>9</v>
      </c>
      <c r="C54" s="105" t="s">
        <v>492</v>
      </c>
      <c r="D54" s="105"/>
      <c r="E54" s="105"/>
      <c r="F54" s="105"/>
      <c r="G54" s="105"/>
      <c r="H54" s="105"/>
      <c r="I54" s="105"/>
      <c r="J54" s="105"/>
      <c r="K54" s="105"/>
      <c r="L54" s="105"/>
      <c r="M54" s="106"/>
    </row>
    <row r="55" spans="2:13">
      <c r="B55" s="128" t="s">
        <v>474</v>
      </c>
      <c r="C55" s="128" t="s">
        <v>487</v>
      </c>
      <c r="D55" s="129" t="s">
        <v>546</v>
      </c>
      <c r="E55" s="128" t="s">
        <v>489</v>
      </c>
      <c r="F55" s="129" t="s">
        <v>546</v>
      </c>
      <c r="G55" s="128" t="s">
        <v>490</v>
      </c>
      <c r="H55" s="128" t="s">
        <v>513</v>
      </c>
      <c r="I55" s="129" t="s">
        <v>546</v>
      </c>
      <c r="J55" s="130" t="s">
        <v>549</v>
      </c>
      <c r="K55" s="129" t="s">
        <v>546</v>
      </c>
      <c r="L55" s="131" t="s">
        <v>496</v>
      </c>
      <c r="M55" s="129" t="s">
        <v>546</v>
      </c>
    </row>
    <row r="56" spans="2:13">
      <c r="B56" s="95" t="s">
        <v>301</v>
      </c>
      <c r="C56" s="93">
        <v>0.680238748911</v>
      </c>
      <c r="D56" s="102">
        <v>471</v>
      </c>
      <c r="E56" s="93">
        <v>0.64534836731</v>
      </c>
      <c r="F56" s="102">
        <v>429</v>
      </c>
      <c r="G56" s="93">
        <v>0.67901627036400003</v>
      </c>
      <c r="H56" s="93"/>
      <c r="I56" s="93">
        <v>510</v>
      </c>
      <c r="J56" s="45">
        <v>0.718733512608</v>
      </c>
      <c r="K56" s="93">
        <v>511</v>
      </c>
      <c r="L56" s="45">
        <v>0.71899999999999997</v>
      </c>
      <c r="M56" s="102">
        <v>345</v>
      </c>
    </row>
    <row r="57" spans="2:13">
      <c r="B57" s="95" t="s">
        <v>293</v>
      </c>
      <c r="C57" s="93">
        <v>0.52090870074100004</v>
      </c>
      <c r="D57" s="93">
        <v>697</v>
      </c>
      <c r="E57" s="93">
        <v>0.44510773742100002</v>
      </c>
      <c r="F57" s="93">
        <v>585</v>
      </c>
      <c r="G57" s="93">
        <v>0.51067339698799996</v>
      </c>
      <c r="H57" s="93"/>
      <c r="I57" s="93">
        <v>706</v>
      </c>
      <c r="J57" s="45">
        <v>0.56713283146899995</v>
      </c>
      <c r="K57" s="93">
        <v>707</v>
      </c>
      <c r="L57" s="45">
        <v>0.629</v>
      </c>
      <c r="M57" s="93">
        <v>509</v>
      </c>
    </row>
    <row r="58" spans="2:13">
      <c r="B58" s="95" t="s">
        <v>296</v>
      </c>
      <c r="C58" s="93">
        <v>0.46757849873200003</v>
      </c>
      <c r="D58" s="93">
        <v>1971</v>
      </c>
      <c r="E58" s="93">
        <v>0.34222888478899999</v>
      </c>
      <c r="F58" s="93">
        <v>1801</v>
      </c>
      <c r="G58" s="93">
        <v>0.46970885995</v>
      </c>
      <c r="H58" s="93"/>
      <c r="I58" s="93">
        <v>2026</v>
      </c>
      <c r="J58" s="45">
        <v>0.519542965094</v>
      </c>
      <c r="K58" s="93">
        <v>2026</v>
      </c>
      <c r="L58" s="45">
        <v>0.63400000000000001</v>
      </c>
      <c r="M58" s="93">
        <v>2088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Ruler="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Ruler="0"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50"/>
  <sheetViews>
    <sheetView showRuler="0" topLeftCell="A226" zoomScale="150" zoomScaleNormal="150" zoomScalePageLayoutView="150" workbookViewId="0">
      <selection activeCell="E241" sqref="E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showRuler="0"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615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615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615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615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615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615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615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593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594</v>
      </c>
      <c r="C212">
        <v>0.86775625190500005</v>
      </c>
      <c r="D212" s="1"/>
    </row>
    <row r="213" spans="1:4">
      <c r="A213" s="1" t="s">
        <v>595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594</v>
      </c>
      <c r="C220">
        <v>0.99330074681500002</v>
      </c>
      <c r="D220" s="1"/>
    </row>
    <row r="221" spans="1:4">
      <c r="A221" s="1" t="s">
        <v>595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594</v>
      </c>
      <c r="C228">
        <v>0.99719189340299996</v>
      </c>
      <c r="D228" s="1"/>
    </row>
    <row r="229" spans="1:4">
      <c r="A229" s="1" t="s">
        <v>595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594</v>
      </c>
      <c r="C236">
        <v>0.99862100376999996</v>
      </c>
      <c r="D236" s="1"/>
    </row>
    <row r="237" spans="1:4">
      <c r="A237" s="1" t="s">
        <v>595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594</v>
      </c>
      <c r="C244">
        <v>0.99857232477400004</v>
      </c>
      <c r="D244" s="1"/>
    </row>
    <row r="245" spans="1:4">
      <c r="A245" s="1" t="s">
        <v>595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594</v>
      </c>
      <c r="C252">
        <v>0.99901104376600003</v>
      </c>
      <c r="D252" s="1"/>
    </row>
    <row r="253" spans="1:4">
      <c r="A253" s="3" t="s">
        <v>595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594</v>
      </c>
      <c r="C260">
        <v>0.999455181094</v>
      </c>
      <c r="D260" s="1"/>
    </row>
    <row r="261" spans="1:4">
      <c r="A261" s="3" t="s">
        <v>595</v>
      </c>
      <c r="C261">
        <v>66</v>
      </c>
    </row>
    <row r="263" spans="1:4" s="4" customFormat="1">
      <c r="A263" s="4" t="s">
        <v>596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594</v>
      </c>
      <c r="C270">
        <v>0.90710777554599997</v>
      </c>
      <c r="D270" s="1"/>
    </row>
    <row r="271" spans="1:4">
      <c r="A271" s="1" t="s">
        <v>595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594</v>
      </c>
      <c r="C278">
        <v>0.99555150856800001</v>
      </c>
      <c r="D278" s="1"/>
    </row>
    <row r="279" spans="1:4">
      <c r="A279" s="1" t="s">
        <v>595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594</v>
      </c>
      <c r="C286">
        <v>0.99638172577799999</v>
      </c>
      <c r="D286" s="1"/>
    </row>
    <row r="287" spans="1:4">
      <c r="A287" s="1" t="s">
        <v>595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594</v>
      </c>
      <c r="C294">
        <v>0.99615247302800003</v>
      </c>
      <c r="D294" s="1"/>
    </row>
    <row r="295" spans="1:4">
      <c r="A295" s="1" t="s">
        <v>595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594</v>
      </c>
      <c r="C302">
        <v>0.99644785342300002</v>
      </c>
      <c r="D302" s="1"/>
    </row>
    <row r="303" spans="1:4">
      <c r="A303" s="1" t="s">
        <v>595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594</v>
      </c>
      <c r="C310">
        <v>0.99570894324500003</v>
      </c>
      <c r="D310" s="1"/>
    </row>
    <row r="311" spans="1:4">
      <c r="A311" s="3" t="s">
        <v>595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594</v>
      </c>
      <c r="C318">
        <v>0.99620983246000006</v>
      </c>
      <c r="D318" s="1"/>
    </row>
    <row r="319" spans="1:4">
      <c r="A319" s="3" t="s">
        <v>595</v>
      </c>
      <c r="C319">
        <v>90.2</v>
      </c>
    </row>
    <row r="321" spans="1:4" s="4" customFormat="1">
      <c r="A321" s="4" t="s">
        <v>597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594</v>
      </c>
      <c r="C328">
        <v>0.89727571350199997</v>
      </c>
      <c r="D328" s="1"/>
    </row>
    <row r="329" spans="1:4">
      <c r="A329" s="1" t="s">
        <v>595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594</v>
      </c>
      <c r="C336">
        <v>0.98312065557999995</v>
      </c>
      <c r="D336" s="1"/>
    </row>
    <row r="337" spans="1:4">
      <c r="A337" s="1" t="s">
        <v>595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594</v>
      </c>
      <c r="C344">
        <v>0.98626679464300004</v>
      </c>
      <c r="D344" s="1"/>
    </row>
    <row r="345" spans="1:4">
      <c r="A345" s="1" t="s">
        <v>595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594</v>
      </c>
      <c r="C352">
        <v>0.98777574207899999</v>
      </c>
      <c r="D352" s="1"/>
    </row>
    <row r="353" spans="1:4">
      <c r="A353" s="1" t="s">
        <v>595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594</v>
      </c>
      <c r="C360">
        <v>0.98530745856599999</v>
      </c>
      <c r="D360" s="1"/>
    </row>
    <row r="361" spans="1:4">
      <c r="A361" s="1" t="s">
        <v>595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594</v>
      </c>
      <c r="C368">
        <v>0.98428585993100004</v>
      </c>
      <c r="D368" s="1"/>
    </row>
    <row r="369" spans="1:4">
      <c r="A369" s="3" t="s">
        <v>595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594</v>
      </c>
      <c r="C376">
        <v>0.98363962621000001</v>
      </c>
      <c r="D376" s="1"/>
    </row>
    <row r="377" spans="1:4">
      <c r="A377" s="3" t="s">
        <v>595</v>
      </c>
      <c r="C377">
        <v>100</v>
      </c>
    </row>
    <row r="379" spans="1:4" s="35" customFormat="1">
      <c r="A379" s="4" t="s">
        <v>598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594</v>
      </c>
      <c r="C386">
        <v>0.890953380543</v>
      </c>
      <c r="D386" s="1"/>
    </row>
    <row r="387" spans="1:4">
      <c r="A387" s="1" t="s">
        <v>595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594</v>
      </c>
      <c r="C394">
        <v>0.97458114566599996</v>
      </c>
      <c r="D394" s="1"/>
    </row>
    <row r="395" spans="1:4">
      <c r="A395" s="1" t="s">
        <v>595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594</v>
      </c>
      <c r="C402">
        <v>0.97889108630300004</v>
      </c>
      <c r="D402" s="1"/>
    </row>
    <row r="403" spans="1:4">
      <c r="A403" s="1" t="s">
        <v>595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594</v>
      </c>
      <c r="C410">
        <v>0.97347963951500005</v>
      </c>
      <c r="D410" s="1"/>
    </row>
    <row r="411" spans="1:4">
      <c r="A411" s="1" t="s">
        <v>595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594</v>
      </c>
      <c r="C418">
        <v>0.968351522485</v>
      </c>
      <c r="D418" s="1"/>
    </row>
    <row r="419" spans="1:4">
      <c r="A419" s="1" t="s">
        <v>595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594</v>
      </c>
      <c r="C426">
        <v>0.964205051812</v>
      </c>
      <c r="D426" s="1"/>
    </row>
    <row r="427" spans="1:4">
      <c r="A427" s="3" t="s">
        <v>595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594</v>
      </c>
      <c r="D434" s="1"/>
    </row>
    <row r="435" spans="1:4">
      <c r="A435" s="3" t="s">
        <v>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2017-01-15T07:47:50Z</dcterms:modified>
</cp:coreProperties>
</file>