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480" yWindow="0" windowWidth="21320" windowHeight="16360" tabRatio="657" activeTab="2"/>
  </bookViews>
  <sheets>
    <sheet name="HPO" sheetId="15" r:id="rId1"/>
    <sheet name="GO-paper" sheetId="1" r:id="rId2"/>
    <sheet name="GO-protein" sheetId="16" r:id="rId3"/>
    <sheet name="GO-summary" sheetId="13" r:id="rId4"/>
    <sheet name="PubmedGO-comp" sheetId="14" r:id="rId5"/>
    <sheet name="GO dataset-notes" sheetId="12" r:id="rId6"/>
    <sheet name="taxonomy-Bayes" sheetId="3" r:id="rId7"/>
    <sheet name="taxonomy-Bayes x-val" sheetId="8" r:id="rId8"/>
    <sheet name="taxonomy-not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3" i="16" l="1"/>
  <c r="C113" i="16"/>
  <c r="B113" i="16"/>
  <c r="C93" i="16"/>
  <c r="B93" i="16"/>
  <c r="C71" i="16"/>
  <c r="B71" i="16"/>
  <c r="C32" i="16"/>
  <c r="B32" i="16"/>
  <c r="K199" i="1"/>
  <c r="J199" i="1"/>
  <c r="J48" i="1"/>
  <c r="I48" i="1"/>
  <c r="I199" i="1"/>
  <c r="C20" i="15"/>
  <c r="F149" i="1"/>
  <c r="B20" i="15"/>
  <c r="G149" i="1"/>
  <c r="B9" i="15"/>
  <c r="B24" i="1"/>
  <c r="D256" i="1"/>
  <c r="G127" i="1"/>
  <c r="F127" i="1"/>
  <c r="D89" i="1"/>
  <c r="D68" i="1"/>
  <c r="B68" i="1"/>
  <c r="C199" i="1"/>
  <c r="C277" i="1"/>
  <c r="H50" i="1"/>
  <c r="F107" i="1"/>
  <c r="G107" i="1"/>
  <c r="H89" i="1"/>
  <c r="B277" i="1"/>
  <c r="G89" i="1"/>
  <c r="F50" i="1"/>
  <c r="F68" i="1"/>
  <c r="H199" i="1"/>
  <c r="B256" i="1"/>
  <c r="C256" i="1"/>
  <c r="F89" i="1"/>
  <c r="H314" i="1"/>
  <c r="H219" i="1"/>
  <c r="G50" i="1"/>
  <c r="F314" i="1"/>
  <c r="F219" i="1"/>
  <c r="D219" i="1"/>
  <c r="F199" i="1"/>
  <c r="F295" i="1"/>
  <c r="G219" i="1"/>
  <c r="G199" i="1"/>
  <c r="C179" i="1"/>
  <c r="J36" i="13"/>
  <c r="D314" i="1"/>
  <c r="J15" i="13"/>
  <c r="B199" i="1"/>
  <c r="D199" i="1"/>
  <c r="B236" i="1"/>
  <c r="C68" i="1"/>
  <c r="B107" i="1"/>
  <c r="D107" i="1"/>
  <c r="C314" i="1"/>
  <c r="D295" i="1"/>
  <c r="C295" i="1"/>
  <c r="C107" i="1"/>
  <c r="C50" i="1"/>
  <c r="C89" i="1"/>
  <c r="B89" i="1"/>
  <c r="B314" i="1"/>
  <c r="C219" i="1"/>
  <c r="B295" i="1"/>
  <c r="D127" i="1"/>
  <c r="C16" i="1"/>
  <c r="B50" i="1"/>
  <c r="B219" i="1"/>
  <c r="B179" i="1"/>
  <c r="C163" i="1"/>
  <c r="B163" i="1"/>
  <c r="B16" i="1"/>
  <c r="C127" i="1"/>
  <c r="C149" i="1"/>
  <c r="B149" i="1"/>
  <c r="B127" i="1"/>
  <c r="B24" i="9"/>
  <c r="C307" i="8"/>
  <c r="O242" i="3"/>
  <c r="D202" i="8"/>
  <c r="H340" i="3"/>
  <c r="E303" i="3"/>
  <c r="P317" i="3"/>
  <c r="D23" i="12"/>
  <c r="D22" i="12"/>
  <c r="D15" i="12"/>
  <c r="D14" i="12"/>
  <c r="D6" i="12"/>
  <c r="D7" i="12"/>
  <c r="J331" i="3"/>
  <c r="B6" i="3"/>
  <c r="D193" i="3"/>
  <c r="D186" i="3"/>
  <c r="D179" i="3"/>
  <c r="D172" i="3"/>
  <c r="D165" i="3"/>
  <c r="D148" i="3"/>
  <c r="C259" i="8"/>
  <c r="G194" i="3"/>
  <c r="G187" i="3"/>
  <c r="G149" i="3"/>
  <c r="G173" i="3"/>
  <c r="G180" i="3"/>
  <c r="G166" i="3"/>
</calcChain>
</file>

<file path=xl/sharedStrings.xml><?xml version="1.0" encoding="utf-8"?>
<sst xmlns="http://schemas.openxmlformats.org/spreadsheetml/2006/main" count="2205" uniqueCount="556">
  <si>
    <t>Molecular Function</t>
  </si>
  <si>
    <t>Biological Process</t>
  </si>
  <si>
    <t xml:space="preserve">sample threshold </t>
  </si>
  <si>
    <t>sample threshold</t>
  </si>
  <si>
    <t>classifiers</t>
  </si>
  <si>
    <t>max f1</t>
  </si>
  <si>
    <t>max precision</t>
  </si>
  <si>
    <t>max recall</t>
  </si>
  <si>
    <t>max threshold</t>
  </si>
  <si>
    <t>Test set</t>
  </si>
  <si>
    <t>Train set</t>
  </si>
  <si>
    <t>made up only of Nematoda specimens</t>
  </si>
  <si>
    <t>Root: Eukaryota Opisthokonta Holozoa Metazoa (Animalia) Eumetazoa Bilateria Nematoda</t>
  </si>
  <si>
    <t>Root: Eukaryota</t>
  </si>
  <si>
    <t>kmer</t>
  </si>
  <si>
    <t>made up only of Eukaryota specimens</t>
  </si>
  <si>
    <t>nodes</t>
  </si>
  <si>
    <t>avg f1</t>
  </si>
  <si>
    <t>avg precision</t>
  </si>
  <si>
    <t xml:space="preserve">avg recall </t>
  </si>
  <si>
    <t>avg threshold</t>
  </si>
  <si>
    <t>time (sec)</t>
  </si>
  <si>
    <t>Root: Bacteria</t>
  </si>
  <si>
    <t>made up only of Bacteria specimens</t>
  </si>
  <si>
    <t>-----Timings-----</t>
  </si>
  <si>
    <t>Root: Eumetozoa</t>
  </si>
  <si>
    <t>made up only of Eumetozoa specimens</t>
  </si>
  <si>
    <t xml:space="preserve">Root: Eukaryota </t>
  </si>
  <si>
    <t xml:space="preserve">Root: Bacteria </t>
  </si>
  <si>
    <t>Max F1</t>
  </si>
  <si>
    <t>total examples</t>
  </si>
  <si>
    <t>Dataset</t>
  </si>
  <si>
    <t>RDP</t>
  </si>
  <si>
    <t>SILVA</t>
  </si>
  <si>
    <t>Removed "uncultured" classes</t>
  </si>
  <si>
    <t>SILVA Dataset Pre-processing:</t>
  </si>
  <si>
    <t>Test Set</t>
  </si>
  <si>
    <t>Train Set</t>
  </si>
  <si>
    <t>SILVA Taxonomy Pre-processing:</t>
  </si>
  <si>
    <t>RDP Taxonomy Pre-processing:</t>
  </si>
  <si>
    <t>RDP Dataset Pre-processing:</t>
  </si>
  <si>
    <t>No duplicates found</t>
  </si>
  <si>
    <t>No "uncultured" classes found</t>
  </si>
  <si>
    <t>samples labelled with "strain" are grouped under their species</t>
  </si>
  <si>
    <t>subspecies?</t>
  </si>
  <si>
    <t>1203 subspecies found</t>
  </si>
  <si>
    <t>No strains and subspecies because RDP is only up to genus level</t>
  </si>
  <si>
    <t>1053 have valid species names</t>
  </si>
  <si>
    <t>86 strains found</t>
  </si>
  <si>
    <t>37 have valid species names</t>
  </si>
  <si>
    <t>Filtered Predictions</t>
  </si>
  <si>
    <t>Removed "unidentified" classes</t>
  </si>
  <si>
    <t>924 unidentified</t>
  </si>
  <si>
    <t>Removed "unclassified" classes</t>
  </si>
  <si>
    <t>4 unclassified</t>
  </si>
  <si>
    <t>No "unidentified" classes found</t>
  </si>
  <si>
    <t>No "unclassified" classes found</t>
  </si>
  <si>
    <t>Subspecies are only removed if there are 2 or more subspecies</t>
  </si>
  <si>
    <t>Type 2 or 3 predictions:  192</t>
  </si>
  <si>
    <t>Unfiltered Predictions</t>
  </si>
  <si>
    <t>removed samples whose classification does not reach leaf-level</t>
  </si>
  <si>
    <t>Removed "environmental" classes</t>
  </si>
  <si>
    <t>Removed "metagenome" or "metagenomic" classes</t>
  </si>
  <si>
    <t>69 samples found</t>
  </si>
  <si>
    <t>1 sample found</t>
  </si>
  <si>
    <t>max accuracy</t>
  </si>
  <si>
    <t>Type 0 predictions:  7</t>
  </si>
  <si>
    <t>Type 1 predictions:  111</t>
  </si>
  <si>
    <t>Creating classifiers:  4.81431293488</t>
  </si>
  <si>
    <t>Evaluating test set:  59.386453867</t>
  </si>
  <si>
    <t>Computing metrics per threshold:  103.393578053</t>
  </si>
  <si>
    <t>Total time:  193.327955008</t>
  </si>
  <si>
    <t>Type 0 predictions:  234</t>
  </si>
  <si>
    <t>Type 1 predictions:  2</t>
  </si>
  <si>
    <t>Type 2 or 3 predictions:  74</t>
  </si>
  <si>
    <t>Type 0 predictions:  250</t>
  </si>
  <si>
    <t>Type 1 predictions:  8</t>
  </si>
  <si>
    <t>Type 2 or 3 predictions:  52</t>
  </si>
  <si>
    <t>Creating classifiers:  30.8499538898</t>
  </si>
  <si>
    <t>Evaluating test set:  141.627683878</t>
  </si>
  <si>
    <t>Computing metrics per threshold:  118.139263153</t>
  </si>
  <si>
    <t>Total time:  318.355134964</t>
  </si>
  <si>
    <t xml:space="preserve"> </t>
  </si>
  <si>
    <t>Type 0 predictions:  224</t>
  </si>
  <si>
    <t>Type 2 or 3 predictions:  84</t>
  </si>
  <si>
    <t>Type 0 predictions:  273</t>
  </si>
  <si>
    <t>Type 1 predictions:  3</t>
  </si>
  <si>
    <t>Type 2 or 3 predictions:  34</t>
  </si>
  <si>
    <t>Type 0 predictions:  264</t>
  </si>
  <si>
    <t>Type 2 or 3 predictions:  44</t>
  </si>
  <si>
    <t>Type 0 predictions:  268</t>
  </si>
  <si>
    <t>Type 1 predictions:  1</t>
  </si>
  <si>
    <t>Type 2 or 3 predictions:  41</t>
  </si>
  <si>
    <t>Creating classifiers:  91.3076848984</t>
  </si>
  <si>
    <t>Evaluating test set:  1202.25999904</t>
  </si>
  <si>
    <t>Computing metrics per threshold:  135.162019014</t>
  </si>
  <si>
    <t>Total time:  1460.27961206</t>
  </si>
  <si>
    <t>Type 0 predictions:  258</t>
  </si>
  <si>
    <t>Type 1 predictions:  4</t>
  </si>
  <si>
    <t>Type 2 or 3 predictions:  48</t>
  </si>
  <si>
    <t>Type 2 or 3 predictions:  38</t>
  </si>
  <si>
    <t>Type 0 predictions:  267</t>
  </si>
  <si>
    <t>Creating classifiers:  144.960608959</t>
  </si>
  <si>
    <t>Evaluating test set:  2107.36173797</t>
  </si>
  <si>
    <t>Computing metrics per threshold:  131.559183121</t>
  </si>
  <si>
    <t>Total time:  2415.59151196</t>
  </si>
  <si>
    <t>Type 1 predictions:  0</t>
  </si>
  <si>
    <t>avg accuracy</t>
  </si>
  <si>
    <t>Avg Case 0 Predictions:  6.0</t>
  </si>
  <si>
    <t>Avg Case 1 Predictions:  134.0</t>
  </si>
  <si>
    <t>Avg Case 2 or 3 Predictions:  167.0</t>
  </si>
  <si>
    <t>Avg Case 0 Predictions:  250.0</t>
  </si>
  <si>
    <t>Avg Case 1 Predictions:  6.2</t>
  </si>
  <si>
    <t>Avg Case 2 or 3 Predictions:  50.8</t>
  </si>
  <si>
    <t>Avg Case 0 Predictions:  215.6</t>
  </si>
  <si>
    <t>Avg Case 1 Predictions:  4.4</t>
  </si>
  <si>
    <t>Avg Case 2 or 3 Predictions:  87.0</t>
  </si>
  <si>
    <t>avg threshold %</t>
  </si>
  <si>
    <t>Avg Case 0 Predictions:  226.4</t>
  </si>
  <si>
    <t>Avg Case 1 Predictions:  3.2</t>
  </si>
  <si>
    <t>Avg Case 2 or 3 Predictions:  77.4</t>
  </si>
  <si>
    <t>Avg Case 0 Predictions:  250.4</t>
  </si>
  <si>
    <t>Avg Case 1 Predictions:  2.4</t>
  </si>
  <si>
    <t>Avg Case 2 or 3 Predictions:  54.2</t>
  </si>
  <si>
    <t>Avg Case 0 Predictions:  260.8</t>
  </si>
  <si>
    <t>Avg Case 1 Predictions:  2.2</t>
  </si>
  <si>
    <t>Avg Case 2 or 3 Predictions:  44.0</t>
  </si>
  <si>
    <t>Avg Case 0 Predictions:  254.6</t>
  </si>
  <si>
    <t>Avg Case 1 Predictions:  3.6</t>
  </si>
  <si>
    <t>Avg Case 2 or 3 Predictions:  48.8</t>
  </si>
  <si>
    <t>Avg Case 0 Predictions:  260.4</t>
  </si>
  <si>
    <t>Avg Case 1 Predictions:  2.6</t>
  </si>
  <si>
    <t>Avg Case 0 Predictions:  264.8</t>
  </si>
  <si>
    <t>Avg Case 1 Predictions:  2.0</t>
  </si>
  <si>
    <t>Avg Case 2 or 3 Predictions:  40.2</t>
  </si>
  <si>
    <t>Avg Case 0 Predictions:  271.4</t>
  </si>
  <si>
    <t>Avg Case 2 or 3 Predictions:  32.4</t>
  </si>
  <si>
    <t>max threshold %</t>
  </si>
  <si>
    <t>Type 0 predictions:  0</t>
  </si>
  <si>
    <t>Type 1 predictions:  1159</t>
  </si>
  <si>
    <t>Type 2 or 3 predictions:  876</t>
  </si>
  <si>
    <t>Creating classifiers:  46.3654179573</t>
  </si>
  <si>
    <t>Evaluating test set:  735.79494381</t>
  </si>
  <si>
    <t>Computing metrics per threshold:  1430.99855018</t>
  </si>
  <si>
    <t>Total time:  2237.82708287</t>
  </si>
  <si>
    <t>Type 0 predictions:  661</t>
  </si>
  <si>
    <t>Type 1 predictions:  446</t>
  </si>
  <si>
    <t>Type 2 or 3 predictions:  928</t>
  </si>
  <si>
    <t>Type 0 predictions:  577</t>
  </si>
  <si>
    <t>Type 1 predictions:  244</t>
  </si>
  <si>
    <t>Type 2 or 3 predictions:  1214</t>
  </si>
  <si>
    <t>max threshold%</t>
  </si>
  <si>
    <t>Type 0 predictions:  952</t>
  </si>
  <si>
    <t>Type 1 predictions:  348</t>
  </si>
  <si>
    <t>Type 2 or 3 predictions:  735</t>
  </si>
  <si>
    <t>Type 0 predictions:  1466</t>
  </si>
  <si>
    <t>Type 1 predictions:  260</t>
  </si>
  <si>
    <t>Type 2 or 3 predictions:  309</t>
  </si>
  <si>
    <t>Type 2 or 3 predictions:  297</t>
  </si>
  <si>
    <t>Avg Case 0 Predictions:  269.4</t>
  </si>
  <si>
    <t>Avg Case 1 Predictions:  2.8</t>
  </si>
  <si>
    <t>Avg Case 2 or 3 Predictions:  34.8</t>
  </si>
  <si>
    <t>Type 0 predictions:  1521</t>
  </si>
  <si>
    <t>Type 1 predictions:  217</t>
  </si>
  <si>
    <t>Type 0 predictions:  1498</t>
  </si>
  <si>
    <t>Type 1 predictions:  265</t>
  </si>
  <si>
    <t>Type 2 or 3 predictions:  272</t>
  </si>
  <si>
    <t>Creating classifiers:  14601.3499532</t>
  </si>
  <si>
    <t>Evaluating test set:  124489.112515</t>
  </si>
  <si>
    <t>Computing metrics per threshold:  17158.2099071</t>
  </si>
  <si>
    <t>Total time:  158036.651968</t>
  </si>
  <si>
    <t>PubMed Papers w/ GO names</t>
  </si>
  <si>
    <t>Uniprot Papers</t>
  </si>
  <si>
    <t>PubMed Papers w/ gene names</t>
  </si>
  <si>
    <t>Cellular Components Datasets</t>
  </si>
  <si>
    <t>Intersection of Dataset 1 and 2</t>
  </si>
  <si>
    <t>Intersection of Dataset 2 and 3</t>
  </si>
  <si>
    <t>% Overlap</t>
  </si>
  <si>
    <t>Counts</t>
  </si>
  <si>
    <t>Molecular Function Datasets</t>
  </si>
  <si>
    <t>Biological Process Datasets</t>
  </si>
  <si>
    <t xml:space="preserve">% Overlap </t>
  </si>
  <si>
    <t>1570 papers in Dataset 1 and 3 present in all 3 ontologies</t>
  </si>
  <si>
    <t>653 papers in Dataset 1 and 2 present in all 3 ontologies</t>
  </si>
  <si>
    <t>Creating classifiers:  493.167215109</t>
  </si>
  <si>
    <t>Evaluating test set:  18072.397377</t>
  </si>
  <si>
    <t>Computing metrics per threshold:  1474.11561298</t>
  </si>
  <si>
    <t>Total time:  20069.300755</t>
  </si>
  <si>
    <t>Creating classifiers:  15.6013259888</t>
  </si>
  <si>
    <t>Evaluating test set:  79.8353559971</t>
  </si>
  <si>
    <t>Computing metrics per threshold:  115.960082054</t>
  </si>
  <si>
    <t>Total time:  238.459301949</t>
  </si>
  <si>
    <t>avg threshold%</t>
  </si>
  <si>
    <t>Creating classifiers:  1511.24049592</t>
  </si>
  <si>
    <t>Evaluating test set:  97799.0005131</t>
  </si>
  <si>
    <t>Computing metrics per threshold:  1197.72888112</t>
  </si>
  <si>
    <t>Total time:  100557.076779</t>
  </si>
  <si>
    <t>Creating classifiers:  1267.48011494</t>
  </si>
  <si>
    <t>Evaluating test set:  68174.771075</t>
  </si>
  <si>
    <t>Computing metrics per threshold:  1703.12761903</t>
  </si>
  <si>
    <t>Total time:  71192.2412591</t>
  </si>
  <si>
    <t>Creating classifiers:  905.893507957</t>
  </si>
  <si>
    <t>Evaluating test set:  53623.893563</t>
  </si>
  <si>
    <t>Computing metrics per threshold:  1602.67159104</t>
  </si>
  <si>
    <t>Total time:  56171.0039051</t>
  </si>
  <si>
    <t>Sample Threshold</t>
  </si>
  <si>
    <t>Type 0 predictions:  150</t>
  </si>
  <si>
    <t>Type 1 predictions:  12794</t>
  </si>
  <si>
    <t>Type 2 or 3 predictions:  14836</t>
  </si>
  <si>
    <t>Creating classifiers:  12182.136723</t>
  </si>
  <si>
    <t>Evaluating test set:  26282.6054559</t>
  </si>
  <si>
    <t>Computing metrics per threshold:  147661.824886</t>
  </si>
  <si>
    <t>Total time:  187511.506023</t>
  </si>
  <si>
    <t>GO Datasets</t>
  </si>
  <si>
    <t>U</t>
  </si>
  <si>
    <t>P1</t>
  </si>
  <si>
    <t>P2</t>
  </si>
  <si>
    <t>P3</t>
  </si>
  <si>
    <t>P4</t>
  </si>
  <si>
    <t>Test: Uniprot</t>
  </si>
  <si>
    <t>Test: Uniprot only</t>
  </si>
  <si>
    <t>Creating classifiers:  16074.9302411</t>
  </si>
  <si>
    <t>Evaluating test set:  262998.395081</t>
  </si>
  <si>
    <t>Computing metrics per threshold:  16570.864491</t>
  </si>
  <si>
    <t>Total time:  297021.813278</t>
  </si>
  <si>
    <t>Type 0 predictions:  6096</t>
  </si>
  <si>
    <t>Type 1 predictions:  4102</t>
  </si>
  <si>
    <t>Type 2 or 3 predictions:  17582</t>
  </si>
  <si>
    <t>Creating classifiers:  10901.042448</t>
  </si>
  <si>
    <t>Evaluating test set:  56398.9208441</t>
  </si>
  <si>
    <t>Computing metrics per threshold:  137624.955103</t>
  </si>
  <si>
    <t>Total time:  206260.85861</t>
  </si>
  <si>
    <t>Handling Ambiguous Predictions</t>
  </si>
  <si>
    <t>No ambiguous prediction at the leaf level.</t>
  </si>
  <si>
    <t>Ambiguous prediction(s) are at the upper levels</t>
  </si>
  <si>
    <t>Rules:</t>
  </si>
  <si>
    <t>1) Break the tie at the lowest ambiguous level</t>
  </si>
  <si>
    <t>a) if the higher prob is the node w/ a lower level pred, return longest path</t>
  </si>
  <si>
    <t>b) if the higher prob is w/o lower level pred, propagate the higher level node</t>
  </si>
  <si>
    <t>2) if all nodes equal, go back to step 1 but at the next lowest level</t>
  </si>
  <si>
    <t>3) repeat 1 and 2 until the tie is broken or we reach the root</t>
  </si>
  <si>
    <t>Ambiguous prediction is at the leaf level only</t>
  </si>
  <si>
    <t>1) Break at tie at the leaf level</t>
  </si>
  <si>
    <t>a) if one has higher prob, propagate that node</t>
  </si>
  <si>
    <t xml:space="preserve">b) if all nodes are equal, propagate LCA </t>
  </si>
  <si>
    <t>b) if all nodes are equal, go to step 2</t>
  </si>
  <si>
    <t xml:space="preserve">2) Break tie at the next lower level recursively </t>
  </si>
  <si>
    <t>Note: if only 1 ambiguous level remains, this becomes a Case 2</t>
  </si>
  <si>
    <t>Type 0 predictions:  310</t>
  </si>
  <si>
    <t>Type 2 or 3 predictions:  0</t>
  </si>
  <si>
    <t>Creating classifiers:  120.968701124</t>
  </si>
  <si>
    <t>Evaluating test set:  2065.57955503</t>
  </si>
  <si>
    <t>Computing metrics per threshold:  48.5581820011</t>
  </si>
  <si>
    <t>Total time:  2272.06215382</t>
  </si>
  <si>
    <t xml:space="preserve">Train: Uniprot </t>
  </si>
  <si>
    <t>Test: Uniprot papers associated w/ human &amp; yeast proteins</t>
  </si>
  <si>
    <t>Type 0 predictions:  667</t>
  </si>
  <si>
    <t>Type 1 predictions:  267</t>
  </si>
  <si>
    <t>Type 2 or 3 predictions:  1101</t>
  </si>
  <si>
    <t>Creating classifiers:  375.399500132</t>
  </si>
  <si>
    <t>Evaluating test set:  7209.58086419</t>
  </si>
  <si>
    <t>Computing metrics per threshold:  466.47697401</t>
  </si>
  <si>
    <t>Total time:  8124.95054102</t>
  </si>
  <si>
    <t>Avg Case 0 Predictions:  278.2</t>
  </si>
  <si>
    <t>Avg Case 1 Predictions:  13115.6</t>
  </si>
  <si>
    <t>Avg Case 2 or 3 Predictions:  14386.2</t>
  </si>
  <si>
    <t>only those that are in train set &gt;= 2 times</t>
  </si>
  <si>
    <t>test set</t>
  </si>
  <si>
    <t>max accuracy threshold%</t>
  </si>
  <si>
    <t>max accuracy filtered</t>
  </si>
  <si>
    <t>Max F1:  0.957120289481</t>
  </si>
  <si>
    <t>Max Precision:  0.958116856032</t>
  </si>
  <si>
    <t>Max Recall:  0.956125793895</t>
  </si>
  <si>
    <t>Max Accuracy:  0.933038999264</t>
  </si>
  <si>
    <t>Max Threshold:  99</t>
  </si>
  <si>
    <t>Best Accuracy:  1.0</t>
  </si>
  <si>
    <t>Best Accuracy Thresh:  0</t>
  </si>
  <si>
    <t>Filtered Max F1:  0.963728818212</t>
  </si>
  <si>
    <t>Filtered Max Precision:  0.982483097726</t>
  </si>
  <si>
    <t>Filtered Max Recall:  0.945677115345</t>
  </si>
  <si>
    <t>Filtered Max Accuracy:  0.922902494331</t>
  </si>
  <si>
    <t>Filtered Max Threshold:  94</t>
  </si>
  <si>
    <t>Filtered Best Accuracy:  0.978680203046</t>
  </si>
  <si>
    <t>Filtered Best Accuracy Thresh:  100</t>
  </si>
  <si>
    <t>Type 0 predictions:  1349</t>
  </si>
  <si>
    <t>Type 1 predictions:  133</t>
  </si>
  <si>
    <t>Type 2 or 3 predictions:  145</t>
  </si>
  <si>
    <t>Total time:  41203.1916199</t>
  </si>
  <si>
    <t>Type 0 predictions:  353</t>
  </si>
  <si>
    <t>Type 1 predictions:  210</t>
  </si>
  <si>
    <t>Type 2 or 3 predictions:  1126</t>
  </si>
  <si>
    <t>Folds:</t>
  </si>
  <si>
    <t xml:space="preserve">Folds: </t>
  </si>
  <si>
    <t>Excluded Annotations</t>
  </si>
  <si>
    <t>GO:0005515</t>
  </si>
  <si>
    <t>protein binding</t>
  </si>
  <si>
    <t>MF</t>
  </si>
  <si>
    <t>GO:0008150</t>
  </si>
  <si>
    <t>biological process</t>
  </si>
  <si>
    <t>BP</t>
  </si>
  <si>
    <t>GO:0003674</t>
  </si>
  <si>
    <t>molecular function</t>
  </si>
  <si>
    <t>GO:0005575</t>
  </si>
  <si>
    <t>cellular component</t>
  </si>
  <si>
    <t>CC</t>
  </si>
  <si>
    <t>GO:0005829</t>
  </si>
  <si>
    <t>cytosol</t>
  </si>
  <si>
    <t>GO:0005737</t>
  </si>
  <si>
    <t>cytoplasm</t>
  </si>
  <si>
    <t>GO:0005576</t>
  </si>
  <si>
    <t>extracellular region</t>
  </si>
  <si>
    <t>GO:0005886</t>
  </si>
  <si>
    <t>plasma membrane</t>
  </si>
  <si>
    <t>remove from dataset</t>
  </si>
  <si>
    <t>remove from results</t>
  </si>
  <si>
    <t>ID</t>
  </si>
  <si>
    <t>name</t>
  </si>
  <si>
    <t>comments</t>
  </si>
  <si>
    <t>count</t>
  </si>
  <si>
    <t>ontology</t>
  </si>
  <si>
    <t>n-fold validation</t>
  </si>
  <si>
    <t>1 test set only</t>
  </si>
  <si>
    <t>SILVA dataset has the entries as the dataset in http://www.mothur.org/wiki/Silva_reference_files</t>
  </si>
  <si>
    <t>avg accuracy thresh%</t>
  </si>
  <si>
    <t>Avg Case 0 Predictions:  350.4</t>
  </si>
  <si>
    <t>Avg Case 1 Predictions:  155.1</t>
  </si>
  <si>
    <t>Avg Case 2 or 3 Predictions:  339.6</t>
  </si>
  <si>
    <t>Avg Case 0 Predictions:  198.9</t>
  </si>
  <si>
    <t>Avg Case 1 Predictions:  109.0</t>
  </si>
  <si>
    <t>Avg Case 2 or 3 Predictions:  538.9</t>
  </si>
  <si>
    <t>Avg Case 0 Predictions:  638.3</t>
  </si>
  <si>
    <t>Avg Case 1 Predictions:  88.6</t>
  </si>
  <si>
    <t>Avg Case 2 or 3 Predictions:  119.0</t>
  </si>
  <si>
    <t>Type 0 predictions:  1670</t>
  </si>
  <si>
    <t>Type 1 predictions:  1156</t>
  </si>
  <si>
    <t>Type 2 or 3 predictions:  9425</t>
  </si>
  <si>
    <t>Type 0 predictions:  1568</t>
  </si>
  <si>
    <t>Type 1 predictions:  1090</t>
  </si>
  <si>
    <t>Type 2 or 3 predictions:  9560</t>
  </si>
  <si>
    <t>Avg Case 0 Predictions:  5944.2</t>
  </si>
  <si>
    <t>Avg Case 1 Predictions:  4336.8</t>
  </si>
  <si>
    <t>Avg Case 2 or 3 Predictions:  17499.0</t>
  </si>
  <si>
    <t>Type 0</t>
  </si>
  <si>
    <t>Type 1</t>
  </si>
  <si>
    <t>Type 2</t>
  </si>
  <si>
    <t>Bacteria Firmicutes Bacilli Bacillales Bacillaceae_1 Bacillus</t>
  </si>
  <si>
    <t>Ambiguous prediction is at the leaf level and 1 or more higher levels</t>
  </si>
  <si>
    <t>Samples not found in complete SILVA dataset</t>
  </si>
  <si>
    <t>AXCV01000101</t>
  </si>
  <si>
    <t>Bacteria Firmicutes Bacilli Lactobacillales Leuconostocaceae Oenococcus Oenococcus alcoholitolerans</t>
  </si>
  <si>
    <t>AXDY01000024</t>
  </si>
  <si>
    <t>Staphylococcus simulans UMC-CNS-990</t>
  </si>
  <si>
    <t>ABAI02000368</t>
  </si>
  <si>
    <t>Coccidioides posadasii str. Silveira</t>
  </si>
  <si>
    <t>Bacteria</t>
  </si>
  <si>
    <t>Eukaryota</t>
  </si>
  <si>
    <t>Archaea</t>
  </si>
  <si>
    <t>Bacteria Firmicutes Clostridia Clostridiales Lachnospiraceae Clostridium_XlVa</t>
  </si>
  <si>
    <t>Bacteria Actinobacteria Actinobacteria Actinomycetales Micrococcaceae Arthrobacter</t>
  </si>
  <si>
    <t>Bacteria Proteobacteria Gammaproteobacteria Enterobacteriales Enterobacteriaceae Serratia</t>
  </si>
  <si>
    <t>Bacteria Proteobacteria Gammaproteobacteria Enterobacteriales Enterobacteriaceae Brenneria</t>
  </si>
  <si>
    <t>Bacteria Actinobacteria Actinobacteria Actinomycetales Intrasporangiaceae Terrabacter</t>
  </si>
  <si>
    <t>Bacteria Actinobacteria Actinobacteria Actinomycetales Intrasporangiaceae Intrasporangium</t>
  </si>
  <si>
    <t>Bacteria Proteobacteria Gammaproteobacteria Enterobacteriales Enterobacteriaceae Pantoea</t>
  </si>
  <si>
    <t>Bacteria Proteobacteria Gammaproteobacteria Enterobacteriales Enterobacteriaceae Lonsdalea</t>
  </si>
  <si>
    <t>Bacteria Proteobacteria Gammaproteobacteria Enterobacteriales Enterobacteriaceae Raoultella</t>
  </si>
  <si>
    <t>Bacteria Proteobacteria Alphaproteobacteria Rhodobacterales Rhodobacteraceae Roseovarius</t>
  </si>
  <si>
    <t>Bacteria Proteobacteria Alphaproteobacteria Rhodobacterales Rhodobacteraceae Thalassobius</t>
  </si>
  <si>
    <t>Bacteria Firmicutes Bacilli Bacillales Staphylococcaceae Salinicoccus</t>
  </si>
  <si>
    <t>Bacteria Firmicutes Bacilli Bacillales Staphylococcaceae Jeotgalicoccus</t>
  </si>
  <si>
    <t>Bacteria Proteobacteria Alphaproteobacteria Rhodobacterales Rhodobacteraceae Paracoccus</t>
  </si>
  <si>
    <t>Bacteria Proteobacteria Alphaproteobacteria Rhodobacterales Rhodobacteraceae Amaricoccus</t>
  </si>
  <si>
    <t>Bacteria Actinobacteria Actinobacteria Actinomycetales Sanguibacteraceae Sanguibacter</t>
  </si>
  <si>
    <t>Bacteria Actinobacteria Actinobacteria Actinomycetales Streptosporangiaceae Nonomuraea</t>
  </si>
  <si>
    <t>Bacteria Actinobacteria Actinobacteria Actinomycetales Streptosporangiaceae Planomonospora</t>
  </si>
  <si>
    <t>Bacteria Actinobacteria Actinobacteria Actinomycetales Pseudonocardiaceae Amycolatopsis</t>
  </si>
  <si>
    <t>Bacteria Actinobacteria Actinobacteria Actinomycetales Pseudonocardiaceae Saccharomonospora</t>
  </si>
  <si>
    <t>Bacteria Actinobacteria Actinobacteria Actinomycetales Streptosporangiaceae Sphaerisporangium</t>
  </si>
  <si>
    <t>Bacteria Actinobacteria Actinobacteria Actinomycetales Nocardiaceae Nocardia</t>
  </si>
  <si>
    <t>Bacteria Actinobacteria Actinobacteria Actinomycetales Nocardiaceae Williamsia</t>
  </si>
  <si>
    <t>Bacteria Actinobacteria Actinobacteria Actinomycetales Actinomycetaceae Actinomyces</t>
  </si>
  <si>
    <t>Bacteria Actinobacteria Actinobacteria Actinomycetales Actinomycetaceae Arcanobacterium</t>
  </si>
  <si>
    <t>Bacteria Proteobacteria Gammaproteobacteria Xanthomonadales Xanthomonadaceae Lysobacter</t>
  </si>
  <si>
    <t>Bacteria Proteobacteria Gammaproteobacteria Xanthomonadales Xanthomonadaceae Thermomonas</t>
  </si>
  <si>
    <t>Bacteria Proteobacteria Betaproteobacteria Burkholderiales Oxalobacteraceae Massilia</t>
  </si>
  <si>
    <t>Bacteria Proteobacteria Betaproteobacteria Burkholderiales Oxalobacteraceae Naxibacter</t>
  </si>
  <si>
    <t>Bacteria Actinobacteria Actinobacteria Actinomycetales Pseudonocardiaceae Pseudonocardia</t>
  </si>
  <si>
    <t>Bacteria Actinobacteria Actinobacteria Actinomycetales Pseudonocardiaceae Kibdelosporangium</t>
  </si>
  <si>
    <t>Bacteria Proteobacteria Alphaproteobacteria Rhodobacterales Rhodobacteraceae Marivita</t>
  </si>
  <si>
    <t>Bacteria Actinobacteria Actinobacteria Actinomycetales Dermacoccaceae Dermacoccus</t>
  </si>
  <si>
    <t>Bacteria Actinobacteria Actinobacteria Actinomycetales Pseudonocardiaceae Actinophytocola</t>
  </si>
  <si>
    <t>Bacteria Actinobacteria Actinobacteria Actinomycetales Microbacteriaceae Microbacterium</t>
  </si>
  <si>
    <t>Bacteria Actinobacteria Actinobacteria Actinomycetales Microbacteriaceae Agrococcus</t>
  </si>
  <si>
    <t>Bacteria Actinobacteria Actinobacteria Actinomycetales Cellulomonadaceae Cellulomonas</t>
  </si>
  <si>
    <t>Bacteria Proteobacteria Gammaproteobacteria Oceanospirillales Halomonadaceae Halomonas</t>
  </si>
  <si>
    <t>Bacteria Proteobacteria Gammaproteobacteria Oceanospirillales Halomonadaceae Kushneria</t>
  </si>
  <si>
    <t>Bacteria Firmicutes Clostridia Clostridiales Ruminococcaceae Ruminococcus</t>
  </si>
  <si>
    <t>Bacteria Proteobacteria Gammaproteobacteria Alteromonadales Idiomarinaceae Idiomarina</t>
  </si>
  <si>
    <t>Bacteria Proteobacteria Gammaproteobacteria Alteromonadales Idiomarinaceae Aliidiomarina</t>
  </si>
  <si>
    <t>Bacteria Proteobacteria Alphaproteobacteria Rhizobiales Rhizobiaceae Rhizobium</t>
  </si>
  <si>
    <t>Bacteria Proteobacteria Alphaproteobacteria Rhizobiales Beijerinckiaceae Beijerinckia</t>
  </si>
  <si>
    <t>Misclassifications (Predicted vs True)</t>
  </si>
  <si>
    <t>Bacteria Bacteroidetes Sphingobacteriia Sphingobacteriales Sphingobacteriaceae Sphingobacterium</t>
  </si>
  <si>
    <t>Bacteria Bacteroidetes Flavobacteriia Flavobacteriales Flavobacteriaceae Flavobacterium</t>
  </si>
  <si>
    <t>Bacteria Firmicutes Clostridia Clostridiales Peptostreptococcaceae Clostridium_XI</t>
  </si>
  <si>
    <t>Bacteria Firmicutes Clostridia Clostridiales Eubacteriaceae Eubacterium</t>
  </si>
  <si>
    <t>Bacteria Firmicutes Bacilli Bacillales Bacillaceae_2 Pontibacillus</t>
  </si>
  <si>
    <t>Bacteria Actinobacteria Actinobacteria Actinomycetales Nocardiaceae Gordonia</t>
  </si>
  <si>
    <t>Bacteria Proteobacteria Betaproteobacteria Burkholderiales Oxalobacteraceae Herbaspirillum</t>
  </si>
  <si>
    <t>Bacteria Proteobacteria Betaproteobacteria Burkholderiales Oxalobacteraceae Noviherbaspirillum</t>
  </si>
  <si>
    <t>Bacteria Actinobacteria Actinobacteria Actinomycetales Pseudonocardiaceae Prauserella</t>
  </si>
  <si>
    <t>Predicted</t>
  </si>
  <si>
    <t>Removed "unknown" classes</t>
  </si>
  <si>
    <t>Removed</t>
  </si>
  <si>
    <t>Remaining</t>
  </si>
  <si>
    <t>Original Total</t>
  </si>
  <si>
    <t xml:space="preserve">SILVA Taxonomy (Full dataset) </t>
  </si>
  <si>
    <t>TOTAL</t>
  </si>
  <si>
    <t>H1</t>
  </si>
  <si>
    <t>H2</t>
  </si>
  <si>
    <t>Train: Uniprot papers associated w/ human &amp; yeast proteins</t>
  </si>
  <si>
    <t>Train: Pubmed w/ GO names - intersection w/ Uniprot</t>
  </si>
  <si>
    <t>Train: Pubmed w/ gene names - intersection w/ Uniprot</t>
  </si>
  <si>
    <t>Train: Pubmed w/ GO names AND Uniprot</t>
  </si>
  <si>
    <t>Train: Pubmed w/ gene names AND Uniprot</t>
  </si>
  <si>
    <t>Checklist</t>
  </si>
  <si>
    <t>x</t>
  </si>
  <si>
    <t>3: 833, 4: 802, 5: 442, 2: 197, 6: 126, 7: 18, 1: 11, 8: 3, 0: 1, 9: 1</t>
  </si>
  <si>
    <t>Counts of GO terms vs distance from root</t>
  </si>
  <si>
    <t>Testing</t>
  </si>
  <si>
    <t>CC - U</t>
  </si>
  <si>
    <t>CC - H1</t>
  </si>
  <si>
    <t>CC - H2</t>
  </si>
  <si>
    <t>CC - P1</t>
  </si>
  <si>
    <t>CC - P2</t>
  </si>
  <si>
    <t>CC - P3</t>
  </si>
  <si>
    <t>CC - P4</t>
  </si>
  <si>
    <t>degree</t>
  </si>
  <si>
    <t>between</t>
  </si>
  <si>
    <t>close</t>
  </si>
  <si>
    <t>Centrality</t>
  </si>
  <si>
    <t>Network Analysis</t>
  </si>
  <si>
    <t>Ontology - Dataset</t>
  </si>
  <si>
    <t>MF - U</t>
  </si>
  <si>
    <t>MF - H1</t>
  </si>
  <si>
    <t>MF - H2</t>
  </si>
  <si>
    <t>MF - P1</t>
  </si>
  <si>
    <t>MF - P2</t>
  </si>
  <si>
    <t>MF - P3</t>
  </si>
  <si>
    <t>MF - P4</t>
  </si>
  <si>
    <t>BP - U</t>
  </si>
  <si>
    <t>BP - H1</t>
  </si>
  <si>
    <t>BP - H2</t>
  </si>
  <si>
    <t>BP - P1</t>
  </si>
  <si>
    <t>BP - P2</t>
  </si>
  <si>
    <t>BP - P3</t>
  </si>
  <si>
    <t>BP - P4</t>
  </si>
  <si>
    <t>21122 unique proteins w/ this annotation</t>
  </si>
  <si>
    <t>5: 2185, 6: 1270, 4: 1144, 7: 652, 3: 548, 8: 256, 2: 130, 9: 77, 10: 28, 1: 16, 11: 11, 0: 1</t>
  </si>
  <si>
    <t xml:space="preserve">Cellular Component </t>
  </si>
  <si>
    <t>5: 4664, 6: 3888, 4: 3158, 7: 2438, 3: 1380, 8: 911, 9: 333, 2: 160, 10: 100, 1: 20, 11: 19, 0: 1</t>
  </si>
  <si>
    <t>Sample threshold</t>
  </si>
  <si>
    <t>Avg F1</t>
  </si>
  <si>
    <t>Avg Precision</t>
  </si>
  <si>
    <t>Avg Recall</t>
  </si>
  <si>
    <t>Avg Best Thresh %</t>
  </si>
  <si>
    <t>Total time (hrs)</t>
  </si>
  <si>
    <t>Max Precision</t>
  </si>
  <si>
    <t>Max Recall</t>
  </si>
  <si>
    <t>Best Thresh %</t>
  </si>
  <si>
    <t>Dataset: P3</t>
  </si>
  <si>
    <t>Dataset: P4</t>
  </si>
  <si>
    <t>Fraction of train data</t>
  </si>
  <si>
    <t>Fraction of test data</t>
  </si>
  <si>
    <t>alpha</t>
  </si>
  <si>
    <t>Avg F1 pruned</t>
  </si>
  <si>
    <t>Avg Precision pruned</t>
  </si>
  <si>
    <t>Avg Recall pruned</t>
  </si>
  <si>
    <t>Avg Best Thresh % pruned</t>
  </si>
  <si>
    <t>HP1</t>
  </si>
  <si>
    <t>HP2</t>
  </si>
  <si>
    <t>Total data</t>
  </si>
  <si>
    <t>Train data</t>
  </si>
  <si>
    <t>Test data</t>
  </si>
  <si>
    <t>Best Thresh % trunc</t>
  </si>
  <si>
    <t>Max Recall trunc</t>
  </si>
  <si>
    <t>Max Precision trunc</t>
  </si>
  <si>
    <t>Max F1 trunc</t>
  </si>
  <si>
    <t>Test: human Uniprot papers</t>
  </si>
  <si>
    <t>P2/Train: Pubmed w/ protein names</t>
  </si>
  <si>
    <t>P1/Train: Pubmed papers w/ GO names</t>
  </si>
  <si>
    <t>U/Train: Uniprot</t>
  </si>
  <si>
    <t>HP1/Train: Pubmed w/ GO names</t>
  </si>
  <si>
    <t>HP2/Train: Pubmed w/ protein names</t>
  </si>
  <si>
    <t>load</t>
  </si>
  <si>
    <t>Uniprot</t>
  </si>
  <si>
    <t>Uniprot all</t>
  </si>
  <si>
    <t>Pubmed GO</t>
  </si>
  <si>
    <t>Pubmed Gene</t>
  </si>
  <si>
    <t>human proteins</t>
  </si>
  <si>
    <t>yeast proteins</t>
  </si>
  <si>
    <t>Unique Pubmed papers w/ gene names</t>
  </si>
  <si>
    <t>Unique Pubmed papers w/ GO names</t>
  </si>
  <si>
    <t>NA</t>
  </si>
  <si>
    <t>GOstruct</t>
  </si>
  <si>
    <t>H1/Train: Uniprot</t>
  </si>
  <si>
    <t>Test: human proteins</t>
  </si>
  <si>
    <t>YP1/ Train: PubMed GO Test: Yeast proteins</t>
  </si>
  <si>
    <t>Max F1 prune</t>
  </si>
  <si>
    <t>Max Precision prune</t>
  </si>
  <si>
    <t>Max Recall prune</t>
  </si>
  <si>
    <t>Best Thresh % prune</t>
  </si>
  <si>
    <t>YP2/ Train: PubMed Gene Test: Yeast proteins</t>
  </si>
  <si>
    <t>Avg F1 prune</t>
  </si>
  <si>
    <t>Avg Precision prune</t>
  </si>
  <si>
    <t>Avg Recall prune</t>
  </si>
  <si>
    <t>Avg Best Thresh % prune</t>
  </si>
  <si>
    <t>Y1/Train: Uniprot</t>
  </si>
  <si>
    <t>Test: yeast proteins</t>
  </si>
  <si>
    <t>Y2/Train: Uniprot yeast only</t>
  </si>
  <si>
    <t>Others</t>
  </si>
  <si>
    <t>Pubmed GO + Uniprot</t>
  </si>
  <si>
    <t>Pubmed Gene + Uniprot</t>
  </si>
  <si>
    <t>H2/Train: Uniprot human</t>
  </si>
  <si>
    <t>No. of classes</t>
  </si>
  <si>
    <t>GOstruct classes</t>
  </si>
  <si>
    <t>Limited prediction targets</t>
  </si>
  <si>
    <t xml:space="preserve">No. of classes </t>
  </si>
  <si>
    <t>In Uniprot Cellular Component dataset, there are only 77/6815 cases where more than 1 parent is predicted but the child is never predicted</t>
  </si>
  <si>
    <t>For Molecular Function, it is 0/7826 cases</t>
  </si>
  <si>
    <t>Fraction train data</t>
  </si>
  <si>
    <t>Fraction test data</t>
  </si>
  <si>
    <t>PubMed GO datasets</t>
  </si>
  <si>
    <t>Human proteins</t>
  </si>
  <si>
    <t>leaves only (L)</t>
  </si>
  <si>
    <t>leaves repeated (LR)</t>
  </si>
  <si>
    <t>nodes only (N)</t>
  </si>
  <si>
    <t>nodes+synonyms (S)</t>
  </si>
  <si>
    <t>leaves + synonyms (LS)</t>
  </si>
  <si>
    <t>Yeast proteins</t>
  </si>
  <si>
    <t>Max F1 pruned</t>
  </si>
  <si>
    <t>Max Precision pruned</t>
  </si>
  <si>
    <t>Max Recall pruned</t>
  </si>
  <si>
    <t>Best Thresh % pruned</t>
  </si>
  <si>
    <t>Scores by Protein</t>
  </si>
  <si>
    <t>Scores by GO term</t>
  </si>
  <si>
    <t>Folds</t>
  </si>
  <si>
    <t>HPO</t>
  </si>
  <si>
    <t>Best thresh %</t>
  </si>
  <si>
    <t>Test set: Uniprot papers</t>
  </si>
  <si>
    <t>Train set: Collected by searching names of HPO nodes in PubMed</t>
  </si>
  <si>
    <t>Train set: Collected by searching names of HPO nodes + annotated protein</t>
  </si>
  <si>
    <t>Best F1 (F-max) paper-centric</t>
  </si>
  <si>
    <t>Best F1 (F-max) protein-centric</t>
  </si>
  <si>
    <t>Protein-centric</t>
  </si>
  <si>
    <t>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</si>
</sst>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4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8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/>
    <xf numFmtId="9" fontId="4" fillId="0" borderId="0" xfId="0" applyNumberFormat="1" applyFont="1"/>
    <xf numFmtId="0" fontId="1" fillId="0" borderId="0" xfId="0" applyFont="1" applyFill="1"/>
    <xf numFmtId="0" fontId="5" fillId="0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5" fillId="0" borderId="0" xfId="0" applyFont="1" applyAlignment="1">
      <alignment wrapText="1"/>
    </xf>
    <xf numFmtId="0" fontId="4" fillId="5" borderId="0" xfId="0" applyFont="1" applyFill="1"/>
    <xf numFmtId="0" fontId="5" fillId="5" borderId="0" xfId="0" applyFont="1" applyFill="1"/>
    <xf numFmtId="0" fontId="0" fillId="5" borderId="0" xfId="0" applyFill="1"/>
    <xf numFmtId="0" fontId="5" fillId="4" borderId="0" xfId="0" applyFont="1" applyFill="1"/>
    <xf numFmtId="0" fontId="0" fillId="0" borderId="0" xfId="0" applyFill="1"/>
    <xf numFmtId="0" fontId="0" fillId="0" borderId="0" xfId="0" applyFont="1"/>
    <xf numFmtId="0" fontId="4" fillId="0" borderId="0" xfId="0" applyFont="1" applyFill="1"/>
    <xf numFmtId="0" fontId="1" fillId="6" borderId="0" xfId="0" applyFont="1" applyFill="1"/>
    <xf numFmtId="0" fontId="0" fillId="6" borderId="0" xfId="0" applyFill="1"/>
    <xf numFmtId="0" fontId="0" fillId="0" borderId="0" xfId="0" applyFill="1" applyAlignment="1">
      <alignment wrapText="1"/>
    </xf>
    <xf numFmtId="0" fontId="5" fillId="7" borderId="0" xfId="0" applyFont="1" applyFill="1"/>
    <xf numFmtId="0" fontId="0" fillId="6" borderId="0" xfId="0" applyFont="1" applyFill="1" applyAlignment="1">
      <alignment wrapText="1"/>
    </xf>
    <xf numFmtId="0" fontId="0" fillId="6" borderId="0" xfId="0" applyFont="1" applyFill="1"/>
    <xf numFmtId="0" fontId="4" fillId="6" borderId="0" xfId="0" applyFont="1" applyFill="1"/>
    <xf numFmtId="0" fontId="0" fillId="2" borderId="0" xfId="0" applyFill="1"/>
    <xf numFmtId="0" fontId="0" fillId="6" borderId="0" xfId="0" applyFill="1" applyAlignment="1">
      <alignment wrapText="1"/>
    </xf>
    <xf numFmtId="0" fontId="5" fillId="6" borderId="0" xfId="0" applyFont="1" applyFill="1"/>
    <xf numFmtId="0" fontId="1" fillId="6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0" fillId="0" borderId="0" xfId="0" applyAlignment="1"/>
    <xf numFmtId="0" fontId="8" fillId="0" borderId="0" xfId="0" applyFont="1" applyAlignment="1">
      <alignment vertical="center"/>
    </xf>
    <xf numFmtId="0" fontId="1" fillId="0" borderId="1" xfId="0" applyFont="1" applyBorder="1"/>
    <xf numFmtId="0" fontId="9" fillId="0" borderId="1" xfId="0" applyFont="1" applyBorder="1"/>
    <xf numFmtId="0" fontId="1" fillId="0" borderId="1" xfId="0" applyFont="1" applyFill="1" applyBorder="1"/>
    <xf numFmtId="0" fontId="9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9" fillId="0" borderId="0" xfId="0" applyFont="1" applyFill="1" applyBorder="1"/>
    <xf numFmtId="0" fontId="1" fillId="2" borderId="0" xfId="0" applyFont="1" applyFill="1" applyBorder="1"/>
    <xf numFmtId="0" fontId="0" fillId="8" borderId="3" xfId="0" applyFill="1" applyBorder="1"/>
    <xf numFmtId="0" fontId="1" fillId="8" borderId="4" xfId="0" applyFont="1" applyFill="1" applyBorder="1"/>
    <xf numFmtId="0" fontId="0" fillId="8" borderId="6" xfId="0" applyFill="1" applyBorder="1"/>
    <xf numFmtId="0" fontId="1" fillId="8" borderId="7" xfId="0" applyFont="1" applyFill="1" applyBorder="1"/>
    <xf numFmtId="0" fontId="0" fillId="9" borderId="3" xfId="0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0" fillId="9" borderId="6" xfId="0" applyFill="1" applyBorder="1"/>
    <xf numFmtId="0" fontId="1" fillId="9" borderId="7" xfId="0" applyFont="1" applyFill="1" applyBorder="1"/>
    <xf numFmtId="0" fontId="1" fillId="8" borderId="1" xfId="0" applyFont="1" applyFill="1" applyBorder="1"/>
    <xf numFmtId="0" fontId="9" fillId="8" borderId="1" xfId="0" applyFont="1" applyFill="1" applyBorder="1"/>
    <xf numFmtId="0" fontId="1" fillId="9" borderId="1" xfId="0" applyFont="1" applyFill="1" applyBorder="1"/>
    <xf numFmtId="0" fontId="9" fillId="9" borderId="1" xfId="0" applyFont="1" applyFill="1" applyBorder="1"/>
    <xf numFmtId="0" fontId="1" fillId="9" borderId="9" xfId="0" applyFont="1" applyFill="1" applyBorder="1"/>
    <xf numFmtId="0" fontId="1" fillId="9" borderId="10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0" fillId="9" borderId="2" xfId="0" applyFont="1" applyFill="1" applyBorder="1"/>
    <xf numFmtId="0" fontId="0" fillId="9" borderId="5" xfId="0" applyFont="1" applyFill="1" applyBorder="1"/>
    <xf numFmtId="0" fontId="0" fillId="8" borderId="2" xfId="0" applyFont="1" applyFill="1" applyBorder="1"/>
    <xf numFmtId="0" fontId="0" fillId="8" borderId="5" xfId="0" applyFont="1" applyFill="1" applyBorder="1"/>
    <xf numFmtId="0" fontId="1" fillId="10" borderId="1" xfId="0" applyFont="1" applyFill="1" applyBorder="1"/>
    <xf numFmtId="0" fontId="1" fillId="0" borderId="0" xfId="0" applyFont="1" applyBorder="1"/>
    <xf numFmtId="0" fontId="6" fillId="0" borderId="11" xfId="0" applyFont="1" applyFill="1" applyBorder="1"/>
    <xf numFmtId="0" fontId="6" fillId="0" borderId="12" xfId="0" applyFont="1" applyFill="1" applyBorder="1"/>
    <xf numFmtId="0" fontId="6" fillId="0" borderId="8" xfId="0" applyFont="1" applyFill="1" applyBorder="1"/>
    <xf numFmtId="12" fontId="0" fillId="0" borderId="0" xfId="0" applyNumberFormat="1" applyFont="1"/>
    <xf numFmtId="1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6" fillId="0" borderId="0" xfId="0" applyFont="1" applyFill="1"/>
    <xf numFmtId="0" fontId="7" fillId="0" borderId="0" xfId="0" applyFont="1" applyFill="1"/>
    <xf numFmtId="0" fontId="0" fillId="0" borderId="0" xfId="0" applyNumberFormat="1" applyFont="1"/>
    <xf numFmtId="0" fontId="1" fillId="0" borderId="0" xfId="0" applyNumberFormat="1" applyFont="1"/>
    <xf numFmtId="0" fontId="9" fillId="0" borderId="11" xfId="0" applyFont="1" applyFill="1" applyBorder="1"/>
    <xf numFmtId="0" fontId="9" fillId="0" borderId="11" xfId="0" applyFont="1" applyBorder="1"/>
    <xf numFmtId="0" fontId="9" fillId="0" borderId="0" xfId="0" applyFont="1" applyBorder="1"/>
    <xf numFmtId="0" fontId="1" fillId="10" borderId="11" xfId="0" applyFont="1" applyFill="1" applyBorder="1"/>
    <xf numFmtId="0" fontId="6" fillId="0" borderId="10" xfId="0" applyFont="1" applyFill="1" applyBorder="1"/>
    <xf numFmtId="0" fontId="6" fillId="0" borderId="5" xfId="0" applyFont="1" applyFill="1" applyBorder="1"/>
    <xf numFmtId="0" fontId="0" fillId="0" borderId="1" xfId="0" applyBorder="1"/>
    <xf numFmtId="0" fontId="0" fillId="5" borderId="1" xfId="0" applyFill="1" applyBorder="1"/>
    <xf numFmtId="0" fontId="0" fillId="11" borderId="1" xfId="0" applyFill="1" applyBorder="1"/>
    <xf numFmtId="0" fontId="5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4" fillId="3" borderId="0" xfId="0" applyFont="1" applyFill="1"/>
    <xf numFmtId="0" fontId="0" fillId="3" borderId="0" xfId="0" applyFill="1"/>
    <xf numFmtId="9" fontId="0" fillId="0" borderId="0" xfId="0" applyNumberFormat="1" applyFill="1"/>
    <xf numFmtId="0" fontId="0" fillId="0" borderId="1" xfId="0" applyFill="1" applyBorder="1"/>
    <xf numFmtId="0" fontId="0" fillId="7" borderId="1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8" xfId="0" applyFill="1" applyBorder="1"/>
    <xf numFmtId="9" fontId="1" fillId="0" borderId="0" xfId="0" applyNumberFormat="1" applyFont="1" applyFill="1"/>
    <xf numFmtId="0" fontId="0" fillId="0" borderId="0" xfId="0" applyNumberFormat="1"/>
    <xf numFmtId="9" fontId="5" fillId="0" borderId="0" xfId="0" applyNumberFormat="1" applyFont="1"/>
    <xf numFmtId="0" fontId="0" fillId="0" borderId="13" xfId="0" applyFill="1" applyBorder="1"/>
    <xf numFmtId="9" fontId="4" fillId="0" borderId="0" xfId="0" applyNumberFormat="1" applyFont="1" applyFill="1"/>
    <xf numFmtId="0" fontId="0" fillId="0" borderId="14" xfId="0" applyFill="1" applyBorder="1"/>
    <xf numFmtId="0" fontId="0" fillId="0" borderId="0" xfId="0" applyBorder="1"/>
    <xf numFmtId="0" fontId="4" fillId="0" borderId="1" xfId="0" applyFont="1" applyBorder="1"/>
    <xf numFmtId="0" fontId="0" fillId="10" borderId="1" xfId="0" applyFill="1" applyBorder="1"/>
    <xf numFmtId="0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1" fillId="11" borderId="0" xfId="0" applyFont="1" applyFill="1"/>
    <xf numFmtId="0" fontId="5" fillId="11" borderId="0" xfId="0" applyFont="1" applyFill="1"/>
    <xf numFmtId="0" fontId="0" fillId="11" borderId="0" xfId="0" applyFill="1" applyBorder="1"/>
    <xf numFmtId="0" fontId="4" fillId="0" borderId="0" xfId="0" applyFont="1" applyBorder="1"/>
    <xf numFmtId="0" fontId="0" fillId="12" borderId="1" xfId="0" applyFill="1" applyBorder="1"/>
    <xf numFmtId="0" fontId="1" fillId="10" borderId="0" xfId="0" applyFont="1" applyFill="1"/>
    <xf numFmtId="0" fontId="5" fillId="10" borderId="0" xfId="0" applyFont="1" applyFill="1"/>
    <xf numFmtId="0" fontId="4" fillId="10" borderId="0" xfId="0" applyFont="1" applyFill="1"/>
    <xf numFmtId="0" fontId="0" fillId="10" borderId="0" xfId="0" applyFill="1"/>
  </cellXfs>
  <cellStyles count="14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3"/>
  <sheetViews>
    <sheetView showRuler="0" zoomScale="150" zoomScaleNormal="150" zoomScalePageLayoutView="150" workbookViewId="0">
      <selection activeCell="C19" sqref="C19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547</v>
      </c>
    </row>
    <row r="2" spans="1:13" s="5" customFormat="1">
      <c r="A2" s="5" t="s">
        <v>550</v>
      </c>
    </row>
    <row r="3" spans="1:13" s="5" customFormat="1">
      <c r="A3" s="5" t="s">
        <v>549</v>
      </c>
    </row>
    <row r="4" spans="1:13" s="1" customFormat="1">
      <c r="A4" s="1" t="s">
        <v>29</v>
      </c>
      <c r="B4" s="26">
        <v>0.17153270123200001</v>
      </c>
      <c r="C4" s="26"/>
      <c r="D4" s="26"/>
    </row>
    <row r="5" spans="1:13">
      <c r="A5" s="1" t="s">
        <v>467</v>
      </c>
      <c r="B5" s="26">
        <v>0.89943749857499999</v>
      </c>
      <c r="C5" s="26"/>
      <c r="D5" s="26"/>
      <c r="E5" s="2"/>
      <c r="F5" s="2"/>
      <c r="G5" s="1"/>
      <c r="H5" s="2"/>
      <c r="I5" s="2"/>
      <c r="J5" s="2"/>
      <c r="K5" s="2"/>
      <c r="L5" s="2"/>
      <c r="M5" s="2"/>
    </row>
    <row r="6" spans="1:13">
      <c r="A6" s="1" t="s">
        <v>468</v>
      </c>
      <c r="B6" s="26">
        <v>9.4806694391899995E-2</v>
      </c>
      <c r="C6" s="26"/>
      <c r="D6" s="26"/>
      <c r="E6" s="2"/>
      <c r="F6" s="2"/>
      <c r="G6" s="1"/>
      <c r="H6" s="2"/>
      <c r="I6" s="2"/>
      <c r="J6" s="2"/>
      <c r="K6" s="2"/>
      <c r="L6" s="2"/>
      <c r="M6" s="2"/>
    </row>
    <row r="7" spans="1:13">
      <c r="A7" s="1" t="s">
        <v>548</v>
      </c>
      <c r="B7" s="1">
        <v>1</v>
      </c>
      <c r="C7" s="1"/>
      <c r="D7" s="1"/>
      <c r="E7" s="2"/>
      <c r="F7" s="2"/>
      <c r="G7" s="1"/>
      <c r="H7" s="2"/>
      <c r="I7" s="2"/>
      <c r="J7" s="2"/>
      <c r="K7" s="2"/>
      <c r="L7" s="2"/>
      <c r="M7" s="2"/>
    </row>
    <row r="8" spans="1:13">
      <c r="A8" s="1"/>
      <c r="B8" s="1"/>
      <c r="C8" s="1"/>
      <c r="D8" s="1"/>
      <c r="E8" s="2"/>
      <c r="F8" s="2"/>
      <c r="G8" s="1"/>
      <c r="H8" s="2"/>
      <c r="I8" s="2"/>
      <c r="J8" s="2"/>
      <c r="K8" s="2"/>
      <c r="L8" s="2"/>
      <c r="M8" s="2"/>
    </row>
    <row r="9" spans="1:13">
      <c r="A9" s="1" t="s">
        <v>466</v>
      </c>
      <c r="B9" s="1">
        <f>40010.1615901/(60*60)</f>
        <v>11.113933775027776</v>
      </c>
      <c r="C9" s="1"/>
      <c r="D9" s="1"/>
      <c r="E9" s="2"/>
      <c r="F9" s="2"/>
      <c r="G9" s="1"/>
      <c r="H9" s="2"/>
      <c r="I9" s="2"/>
      <c r="J9" s="2"/>
      <c r="K9" s="2"/>
      <c r="L9" s="2"/>
      <c r="M9" s="2"/>
    </row>
    <row r="10" spans="1:13">
      <c r="A10" s="1"/>
      <c r="B10" s="1"/>
      <c r="C10" s="1"/>
      <c r="D10" s="1"/>
      <c r="E10" s="2"/>
      <c r="F10" s="2"/>
      <c r="G10" s="1"/>
      <c r="H10" s="2"/>
      <c r="I10" s="2"/>
      <c r="J10" s="2"/>
      <c r="K10" s="2"/>
      <c r="L10" s="2"/>
      <c r="M10" s="2"/>
    </row>
    <row r="11" spans="1:13" s="5" customFormat="1">
      <c r="A11" s="5" t="s">
        <v>551</v>
      </c>
    </row>
    <row r="12" spans="1:13" s="5" customFormat="1">
      <c r="A12" s="5" t="s">
        <v>549</v>
      </c>
    </row>
    <row r="13" spans="1:13" s="12" customFormat="1">
      <c r="A13" s="12" t="s">
        <v>461</v>
      </c>
      <c r="B13" s="12">
        <v>5</v>
      </c>
      <c r="C13" s="12">
        <v>3</v>
      </c>
    </row>
    <row r="14" spans="1:13" s="12" customFormat="1">
      <c r="A14" s="12" t="s">
        <v>524</v>
      </c>
      <c r="B14" s="12">
        <v>735</v>
      </c>
      <c r="C14" s="12">
        <v>1224</v>
      </c>
    </row>
    <row r="15" spans="1:13">
      <c r="A15" s="1" t="s">
        <v>29</v>
      </c>
      <c r="B15" s="1">
        <v>0.142854463549</v>
      </c>
      <c r="C15" s="1">
        <v>0.15504872491499999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3">
      <c r="A16" s="1" t="s">
        <v>467</v>
      </c>
      <c r="B16" s="1">
        <v>0.90085437834000004</v>
      </c>
      <c r="C16" s="1">
        <v>0.89921379570600002</v>
      </c>
      <c r="D16" s="1"/>
      <c r="E16" s="2"/>
      <c r="F16" s="2"/>
      <c r="G16" s="1"/>
      <c r="H16" s="2"/>
      <c r="I16" s="2"/>
      <c r="J16" s="2"/>
      <c r="K16" s="2"/>
      <c r="L16" s="2"/>
      <c r="M16" s="2"/>
    </row>
    <row r="17" spans="1:13">
      <c r="A17" s="1" t="s">
        <v>468</v>
      </c>
      <c r="B17" s="1">
        <v>7.7578283690399999E-2</v>
      </c>
      <c r="C17" s="1">
        <v>8.4838594004200005E-2</v>
      </c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>
      <c r="A18" s="1" t="s">
        <v>548</v>
      </c>
      <c r="B18" s="1">
        <v>1</v>
      </c>
      <c r="C18" s="1">
        <v>1</v>
      </c>
      <c r="D18" s="1"/>
      <c r="E18" s="2"/>
      <c r="F18" s="2"/>
      <c r="G18" s="1"/>
      <c r="H18" s="2"/>
      <c r="I18" s="2"/>
      <c r="J18" s="2"/>
      <c r="K18" s="2"/>
      <c r="L18" s="2"/>
      <c r="M18" s="2"/>
    </row>
    <row r="19" spans="1:13">
      <c r="A19" s="1"/>
      <c r="B19" s="1"/>
      <c r="C19" s="1"/>
      <c r="D19" s="1"/>
      <c r="E19" s="2"/>
      <c r="F19" s="2"/>
      <c r="G19" s="1"/>
      <c r="H19" s="2"/>
      <c r="I19" s="2"/>
      <c r="J19" s="2"/>
      <c r="K19" s="2"/>
      <c r="L19" s="2"/>
      <c r="M19" s="2"/>
    </row>
    <row r="20" spans="1:13">
      <c r="A20" s="1" t="s">
        <v>466</v>
      </c>
      <c r="B20" s="1">
        <f>8541.02308798/(60*60)</f>
        <v>2.3725064133277778</v>
      </c>
      <c r="C20" s="1">
        <f>11842.691304/(60*60)</f>
        <v>3.2896364733333332</v>
      </c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 s="25" customFormat="1">
      <c r="A21" s="12"/>
      <c r="B21" s="12"/>
      <c r="C21" s="12"/>
      <c r="D21" s="12"/>
      <c r="E21" s="27"/>
      <c r="F21" s="27"/>
      <c r="G21" s="12"/>
      <c r="H21" s="27"/>
      <c r="I21" s="27"/>
      <c r="J21" s="27"/>
      <c r="K21" s="27"/>
      <c r="L21" s="27"/>
      <c r="M21" s="27"/>
    </row>
    <row r="22" spans="1:13" s="25" customFormat="1">
      <c r="A22" s="12"/>
      <c r="B22" s="12"/>
      <c r="C22" s="12"/>
      <c r="D22" s="12"/>
      <c r="E22" s="27"/>
      <c r="F22" s="27"/>
      <c r="G22" s="12"/>
      <c r="H22" s="27"/>
      <c r="I22" s="27"/>
      <c r="J22" s="27"/>
      <c r="K22" s="27"/>
      <c r="L22" s="27"/>
      <c r="M22" s="27"/>
    </row>
    <row r="23" spans="1:13">
      <c r="A23" s="1"/>
      <c r="B23" s="1"/>
      <c r="C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/>
      <c r="B24" s="1"/>
      <c r="C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/>
      <c r="B25" s="1"/>
      <c r="C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>
      <c r="A26" s="1"/>
      <c r="B26" s="1"/>
      <c r="C26" s="1"/>
      <c r="D26" s="1"/>
      <c r="E26" s="2"/>
      <c r="F26" s="2"/>
      <c r="G26" s="1"/>
      <c r="H26" s="2"/>
      <c r="I26" s="2"/>
      <c r="J26" s="2"/>
      <c r="K26" s="2"/>
      <c r="L26" s="2"/>
      <c r="M26" s="2"/>
    </row>
    <row r="27" spans="1:13">
      <c r="A27" s="1"/>
      <c r="B27" s="1"/>
      <c r="C27" s="1"/>
      <c r="D27" s="1"/>
      <c r="E27" s="2"/>
      <c r="F27" s="2"/>
      <c r="G27" s="1"/>
      <c r="H27" s="2"/>
      <c r="I27" s="2"/>
      <c r="J27" s="2"/>
      <c r="K27" s="2"/>
      <c r="L27" s="2"/>
      <c r="M27" s="2"/>
    </row>
    <row r="28" spans="1:13">
      <c r="A28" s="1"/>
      <c r="B28" s="1"/>
      <c r="C28" s="1"/>
      <c r="D28" s="1"/>
      <c r="E28" s="2"/>
      <c r="F28" s="2"/>
      <c r="G28" s="1"/>
      <c r="H28" s="2"/>
      <c r="I28" s="2"/>
      <c r="J28" s="2"/>
      <c r="K28" s="2"/>
      <c r="L28" s="2"/>
      <c r="M28" s="2"/>
    </row>
    <row r="29" spans="1:13" s="35" customFormat="1">
      <c r="A29" s="4"/>
      <c r="B29" s="4"/>
      <c r="C29" s="4"/>
      <c r="D29" s="4"/>
      <c r="E29" s="97"/>
      <c r="F29" s="97"/>
      <c r="G29" s="4"/>
      <c r="H29" s="97"/>
      <c r="I29" s="97"/>
      <c r="J29" s="97"/>
      <c r="K29" s="97"/>
      <c r="L29" s="97"/>
      <c r="M29" s="97"/>
    </row>
    <row r="30" spans="1:13" s="25" customFormat="1">
      <c r="A30" s="12"/>
      <c r="B30" s="12"/>
      <c r="C30" s="12"/>
      <c r="D30" s="12"/>
      <c r="E30" s="27"/>
      <c r="F30" s="27"/>
      <c r="G30" s="12"/>
      <c r="H30" s="27"/>
      <c r="I30" s="27"/>
      <c r="J30" s="27"/>
      <c r="K30" s="27"/>
      <c r="L30" s="27"/>
      <c r="M30" s="27"/>
    </row>
    <row r="31" spans="1:13" s="25" customFormat="1">
      <c r="A31" s="12"/>
      <c r="B31" s="12"/>
      <c r="C31" s="12"/>
      <c r="D31" s="12"/>
      <c r="E31" s="27"/>
      <c r="F31" s="27"/>
      <c r="G31" s="12"/>
      <c r="H31" s="27"/>
      <c r="I31" s="27"/>
      <c r="J31" s="27"/>
      <c r="K31" s="27"/>
      <c r="L31" s="27"/>
      <c r="M31" s="27"/>
    </row>
    <row r="32" spans="1:13">
      <c r="A32" s="1"/>
      <c r="B32" s="1"/>
      <c r="C32" s="1"/>
      <c r="D32" s="1"/>
      <c r="E32" s="2"/>
      <c r="F32" s="2"/>
      <c r="G32" s="1"/>
      <c r="H32" s="2"/>
      <c r="I32" s="2"/>
      <c r="J32" s="2"/>
      <c r="K32" s="2"/>
      <c r="L32" s="2"/>
      <c r="M32" s="2"/>
    </row>
    <row r="33" spans="1:13">
      <c r="A33" s="1"/>
      <c r="B33" s="1"/>
      <c r="C33" s="1"/>
      <c r="D33" s="1"/>
      <c r="E33" s="2"/>
      <c r="F33" s="2"/>
      <c r="G33" s="1"/>
      <c r="H33" s="2"/>
      <c r="I33" s="2"/>
      <c r="J33" s="2"/>
      <c r="K33" s="2"/>
      <c r="L33" s="2"/>
      <c r="M33" s="2"/>
    </row>
    <row r="34" spans="1:13">
      <c r="A34" s="1"/>
      <c r="B34" s="1"/>
      <c r="C34" s="1"/>
      <c r="D34" s="1"/>
      <c r="E34" s="2"/>
      <c r="F34" s="2"/>
      <c r="G34" s="1"/>
      <c r="H34" s="2"/>
      <c r="I34" s="2"/>
      <c r="J34" s="2"/>
      <c r="K34" s="2"/>
      <c r="L34" s="2"/>
      <c r="M34" s="2"/>
    </row>
    <row r="35" spans="1:13">
      <c r="A35" s="1"/>
      <c r="B35" s="1"/>
      <c r="D35" s="1"/>
      <c r="E35" s="2"/>
      <c r="F35" s="2"/>
      <c r="G35" s="1"/>
      <c r="H35" s="2"/>
      <c r="I35" s="2"/>
      <c r="J35" s="2"/>
      <c r="K35" s="2"/>
      <c r="L35" s="2"/>
      <c r="M35" s="2"/>
    </row>
    <row r="36" spans="1:13" s="4" customFormat="1"/>
    <row r="37" spans="1:13" s="5" customFormat="1"/>
    <row r="38" spans="1:13">
      <c r="A38" s="1"/>
      <c r="B38" s="1"/>
      <c r="D38" s="1"/>
      <c r="E38" s="2"/>
      <c r="F38" s="2"/>
      <c r="G38" s="1"/>
      <c r="H38" s="2"/>
      <c r="J38" s="2"/>
      <c r="K38" s="2"/>
      <c r="L38" s="2"/>
      <c r="M38" s="2"/>
    </row>
    <row r="39" spans="1:13">
      <c r="A39" s="1"/>
      <c r="B39" s="1"/>
      <c r="D39" s="1"/>
      <c r="E39" s="2"/>
      <c r="F39" s="2"/>
      <c r="G39" s="1"/>
      <c r="H39" s="2"/>
      <c r="J39" s="2"/>
      <c r="K39" s="2"/>
      <c r="L39" s="2"/>
      <c r="M39" s="2"/>
    </row>
    <row r="40" spans="1:13">
      <c r="A40" s="1"/>
      <c r="B40" s="81"/>
      <c r="C40" s="10"/>
      <c r="D40" s="81"/>
      <c r="E40" s="2"/>
      <c r="F40" s="11"/>
      <c r="G40" s="81"/>
      <c r="H40" s="11"/>
      <c r="J40" s="2"/>
      <c r="K40" s="2"/>
      <c r="L40" s="2"/>
      <c r="M40" s="2"/>
    </row>
    <row r="41" spans="1:13">
      <c r="A41" s="1"/>
      <c r="B41" s="86"/>
      <c r="C41" s="108"/>
      <c r="D41" s="1"/>
      <c r="E41" s="2"/>
      <c r="F41" s="2"/>
      <c r="G41" s="1"/>
      <c r="H41" s="2"/>
      <c r="J41" s="2"/>
      <c r="K41" s="2"/>
      <c r="L41" s="2"/>
      <c r="M41" s="2"/>
    </row>
    <row r="42" spans="1:13">
      <c r="A42" s="1"/>
      <c r="B42" s="86"/>
      <c r="C42" s="108"/>
      <c r="D42" s="1"/>
      <c r="E42" s="2"/>
      <c r="F42" s="2"/>
      <c r="G42" s="1"/>
      <c r="H42" s="2"/>
      <c r="J42" s="2"/>
      <c r="K42" s="2"/>
      <c r="L42" s="2"/>
      <c r="M42" s="2"/>
    </row>
    <row r="43" spans="1:13">
      <c r="A43" s="1"/>
      <c r="B43" s="86"/>
      <c r="C43" s="108"/>
      <c r="D43" s="1"/>
      <c r="E43" s="2"/>
      <c r="F43" s="2"/>
      <c r="G43" s="1"/>
      <c r="H43" s="2"/>
      <c r="J43" s="2"/>
      <c r="K43" s="2"/>
      <c r="L43" s="2"/>
      <c r="M43" s="2"/>
    </row>
    <row r="44" spans="1:13">
      <c r="A44" s="1"/>
      <c r="B44" s="1"/>
      <c r="D44" s="1"/>
      <c r="E44" s="2"/>
      <c r="F44" s="2"/>
      <c r="G44" s="1"/>
      <c r="H44" s="2"/>
      <c r="I44" s="2"/>
      <c r="J44" s="2"/>
      <c r="K44" s="2"/>
      <c r="L44" s="2"/>
      <c r="M44" s="2"/>
    </row>
    <row r="45" spans="1:13">
      <c r="A45" s="1"/>
      <c r="B45" s="1"/>
      <c r="D45" s="1"/>
      <c r="E45" s="2"/>
      <c r="F45" s="2"/>
      <c r="G45" s="1"/>
      <c r="H45" s="2"/>
      <c r="I45" s="2"/>
      <c r="J45" s="2"/>
      <c r="K45" s="2"/>
      <c r="L45" s="2"/>
      <c r="M45" s="2"/>
    </row>
    <row r="46" spans="1:13">
      <c r="A46" s="1"/>
      <c r="B46" s="1"/>
      <c r="D46" s="1"/>
      <c r="E46" s="2"/>
      <c r="F46" s="2"/>
      <c r="G46" s="1"/>
      <c r="H46" s="2"/>
      <c r="I46" s="2"/>
      <c r="J46" s="2"/>
      <c r="K46" s="2"/>
      <c r="L46" s="2"/>
      <c r="M46" s="2"/>
    </row>
    <row r="47" spans="1:13">
      <c r="A47" s="1"/>
      <c r="B47" s="1"/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>
      <c r="A48" s="1"/>
      <c r="B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>
      <c r="A49" s="1"/>
      <c r="B49" s="1"/>
      <c r="D49" s="1"/>
      <c r="E49" s="2"/>
      <c r="F49" s="2"/>
      <c r="G49" s="1"/>
      <c r="H49" s="2"/>
      <c r="I49" s="2"/>
      <c r="J49" s="2"/>
      <c r="K49" s="2"/>
      <c r="L49" s="2"/>
      <c r="M49" s="2"/>
    </row>
    <row r="50" spans="1:13">
      <c r="A50" s="1"/>
      <c r="B50" s="1"/>
      <c r="D50" s="1"/>
      <c r="E50" s="2"/>
      <c r="F50" s="2"/>
      <c r="G50" s="1"/>
      <c r="H50" s="2"/>
      <c r="I50" s="2"/>
      <c r="J50" s="2"/>
      <c r="K50" s="2"/>
      <c r="L50" s="2"/>
      <c r="M50" s="2"/>
    </row>
    <row r="51" spans="1:13">
      <c r="A51" s="1"/>
      <c r="B51" s="1"/>
      <c r="D51" s="1"/>
      <c r="E51" s="2"/>
      <c r="F51" s="2"/>
      <c r="G51" s="1"/>
      <c r="H51" s="2"/>
      <c r="I51" s="2"/>
      <c r="J51" s="2"/>
      <c r="K51" s="2"/>
      <c r="L51" s="2"/>
      <c r="M51" s="2"/>
    </row>
    <row r="52" spans="1:13">
      <c r="A52" s="1"/>
      <c r="B52" s="1"/>
      <c r="D52" s="1"/>
      <c r="E52" s="2"/>
      <c r="F52" s="2"/>
      <c r="G52" s="1"/>
      <c r="H52" s="2"/>
      <c r="I52" s="2"/>
      <c r="J52" s="2"/>
      <c r="K52" s="2"/>
      <c r="L52" s="2"/>
      <c r="M52" s="2"/>
    </row>
    <row r="53" spans="1:13">
      <c r="A53" s="1"/>
      <c r="B53" s="1"/>
      <c r="D53" s="3"/>
      <c r="E53" s="2"/>
      <c r="F53" s="2"/>
      <c r="G53" s="3"/>
      <c r="H53" s="2"/>
      <c r="I53" s="2"/>
      <c r="J53" s="2"/>
      <c r="K53" s="2"/>
      <c r="L53" s="2"/>
      <c r="M53" s="2"/>
    </row>
    <row r="54" spans="1:13">
      <c r="A54" s="1"/>
      <c r="B54" s="1"/>
      <c r="D54" s="3"/>
      <c r="E54" s="2"/>
      <c r="F54" s="2"/>
      <c r="G54" s="3"/>
      <c r="H54" s="2"/>
      <c r="I54" s="2"/>
      <c r="J54" s="2"/>
      <c r="K54" s="2"/>
      <c r="L54" s="2"/>
      <c r="M54" s="2"/>
    </row>
    <row r="55" spans="1:13" s="4" customFormat="1"/>
    <row r="56" spans="1:13" s="5" customFormat="1"/>
    <row r="57" spans="1:13">
      <c r="A57" s="1"/>
      <c r="B57" s="1"/>
      <c r="D57" s="3"/>
      <c r="E57" s="2"/>
      <c r="F57" s="2"/>
      <c r="G57" s="3"/>
      <c r="H57" s="2"/>
      <c r="I57" s="2"/>
      <c r="J57" s="2"/>
      <c r="K57" s="2"/>
      <c r="L57" s="2"/>
      <c r="M57" s="2"/>
    </row>
    <row r="58" spans="1:13">
      <c r="A58" s="1"/>
      <c r="B58" s="1"/>
      <c r="D58" s="3"/>
      <c r="E58" s="2"/>
      <c r="F58" s="2"/>
      <c r="G58" s="3"/>
      <c r="H58" s="2"/>
      <c r="I58" s="2"/>
      <c r="J58" s="2"/>
      <c r="K58" s="2"/>
      <c r="L58" s="2"/>
      <c r="M58" s="2"/>
    </row>
    <row r="59" spans="1:13">
      <c r="A59" s="1"/>
      <c r="B59" s="1"/>
      <c r="D59" s="3"/>
      <c r="E59" s="2"/>
      <c r="F59" s="2"/>
      <c r="G59" s="3"/>
      <c r="H59" s="2"/>
      <c r="I59" s="2"/>
      <c r="J59" s="2"/>
      <c r="K59" s="2"/>
      <c r="L59" s="2"/>
      <c r="M59" s="2"/>
    </row>
    <row r="60" spans="1:13">
      <c r="A60" s="1"/>
      <c r="B60" s="1"/>
      <c r="D60" s="3"/>
      <c r="E60" s="2"/>
      <c r="F60" s="2"/>
      <c r="G60" s="3"/>
      <c r="H60" s="2"/>
      <c r="I60" s="2"/>
      <c r="J60" s="2"/>
      <c r="K60" s="2"/>
      <c r="L60" s="2"/>
      <c r="M60" s="2"/>
    </row>
    <row r="61" spans="1:13">
      <c r="A61" s="1"/>
      <c r="B61" s="1"/>
      <c r="D61" s="3"/>
      <c r="E61" s="2"/>
      <c r="F61" s="2"/>
      <c r="G61" s="3"/>
      <c r="H61" s="2"/>
      <c r="I61" s="2"/>
      <c r="J61" s="2"/>
      <c r="K61" s="2"/>
      <c r="L61" s="2"/>
      <c r="M61" s="2"/>
    </row>
    <row r="62" spans="1:13">
      <c r="A62" s="1"/>
      <c r="B62" s="1"/>
      <c r="D62" s="3"/>
      <c r="E62" s="2"/>
      <c r="F62" s="2"/>
      <c r="G62" s="3"/>
      <c r="H62" s="2"/>
      <c r="I62" s="2"/>
      <c r="J62" s="2"/>
      <c r="K62" s="2"/>
      <c r="L62" s="2"/>
      <c r="M62" s="2"/>
    </row>
    <row r="63" spans="1:13">
      <c r="A63" s="1"/>
      <c r="B63" s="1"/>
      <c r="D63" s="3"/>
      <c r="E63" s="2"/>
      <c r="F63" s="2"/>
      <c r="G63" s="3"/>
      <c r="H63" s="2"/>
      <c r="I63" s="2"/>
      <c r="J63" s="2"/>
      <c r="K63" s="2"/>
      <c r="L63" s="2"/>
      <c r="M63" s="2"/>
    </row>
    <row r="64" spans="1:13">
      <c r="A64" s="1"/>
      <c r="B64" s="1"/>
      <c r="D64" s="3"/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/>
      <c r="B65" s="1"/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/>
      <c r="B66" s="1"/>
      <c r="D66" s="3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/>
      <c r="B67" s="1"/>
      <c r="D67" s="3"/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/>
      <c r="B68" s="1"/>
      <c r="D68" s="3"/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/>
      <c r="B69" s="1"/>
      <c r="D69" s="3"/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/>
      <c r="B70" s="1"/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>
      <c r="A71" s="1"/>
      <c r="B71" s="1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>
      <c r="A72" s="1"/>
      <c r="B72" s="1"/>
      <c r="D72" s="3"/>
      <c r="E72" s="2"/>
      <c r="F72" s="2"/>
      <c r="G72" s="3"/>
      <c r="H72" s="2"/>
      <c r="I72" s="2"/>
      <c r="J72" s="2"/>
      <c r="K72" s="2"/>
      <c r="L72" s="2"/>
      <c r="M72" s="2"/>
    </row>
    <row r="73" spans="1:13">
      <c r="A73" s="1"/>
      <c r="B73" s="1"/>
      <c r="D73" s="3"/>
      <c r="E73" s="2"/>
      <c r="F73" s="2"/>
      <c r="G73" s="3"/>
      <c r="H73" s="2"/>
      <c r="I73" s="2"/>
      <c r="J73" s="2"/>
      <c r="K73" s="2"/>
      <c r="L73" s="2"/>
      <c r="M73" s="2"/>
    </row>
    <row r="74" spans="1:13" s="4" customFormat="1"/>
    <row r="75" spans="1:13" s="5" customFormat="1"/>
    <row r="76" spans="1:13">
      <c r="A76" s="1"/>
      <c r="B76" s="1"/>
      <c r="D76" s="3"/>
      <c r="E76" s="2"/>
      <c r="F76" s="2"/>
      <c r="G76" s="3"/>
      <c r="H76" s="2"/>
      <c r="I76" s="2"/>
      <c r="J76" s="2"/>
      <c r="K76" s="2"/>
      <c r="L76" s="2"/>
      <c r="M76" s="2"/>
    </row>
    <row r="77" spans="1:13">
      <c r="A77" s="1"/>
      <c r="B77" s="1"/>
      <c r="D77" s="3"/>
      <c r="E77" s="2"/>
      <c r="F77" s="2"/>
      <c r="G77" s="3"/>
      <c r="H77" s="2"/>
      <c r="I77" s="2"/>
      <c r="J77" s="2"/>
      <c r="K77" s="2"/>
      <c r="L77" s="2"/>
      <c r="M77" s="2"/>
    </row>
    <row r="78" spans="1:13">
      <c r="A78" s="1"/>
      <c r="B78" s="81"/>
      <c r="C78" s="81"/>
      <c r="D78" s="109"/>
      <c r="E78" s="2"/>
      <c r="F78" s="11"/>
      <c r="G78" s="109"/>
      <c r="H78" s="11"/>
      <c r="I78" s="2"/>
      <c r="J78" s="2"/>
      <c r="K78" s="2"/>
      <c r="L78" s="2"/>
      <c r="M78" s="2"/>
    </row>
    <row r="79" spans="1:13">
      <c r="A79" s="1"/>
      <c r="B79" s="81"/>
      <c r="C79" s="81"/>
      <c r="D79" s="109"/>
      <c r="E79" s="2"/>
      <c r="F79" s="11"/>
      <c r="G79" s="109"/>
      <c r="H79" s="11"/>
      <c r="I79" s="2"/>
      <c r="J79" s="2"/>
      <c r="K79" s="2"/>
      <c r="L79" s="2"/>
      <c r="M79" s="2"/>
    </row>
    <row r="80" spans="1:13">
      <c r="A80" s="1"/>
      <c r="B80" s="1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/>
      <c r="B81" s="1"/>
      <c r="D81" s="3"/>
      <c r="E81" s="2"/>
      <c r="F81" s="2"/>
      <c r="G81" s="3"/>
      <c r="H81" s="2"/>
      <c r="I81" s="2"/>
      <c r="J81" s="2"/>
      <c r="K81" s="2"/>
      <c r="L81" s="2"/>
      <c r="M81" s="2"/>
    </row>
    <row r="82" spans="1:13">
      <c r="A82" s="1"/>
      <c r="B82" s="1"/>
      <c r="D82" s="3"/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>
      <c r="A84" s="1"/>
      <c r="B84" s="1"/>
      <c r="D84" s="3"/>
      <c r="E84" s="2"/>
      <c r="F84" s="2"/>
      <c r="G84" s="3"/>
      <c r="H84" s="2"/>
      <c r="I84" s="2"/>
      <c r="J84" s="2"/>
      <c r="K84" s="2"/>
      <c r="L84" s="2"/>
      <c r="M84" s="2"/>
    </row>
    <row r="85" spans="1:13">
      <c r="A85" s="1"/>
      <c r="B85" s="1"/>
      <c r="D85" s="3"/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/>
      <c r="B86" s="1"/>
      <c r="D86" s="3"/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/>
      <c r="B87" s="1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1"/>
      <c r="B88" s="1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/>
      <c r="B89" s="1"/>
      <c r="D89" s="3"/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/>
      <c r="B90" s="1"/>
      <c r="D90" s="3"/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/>
      <c r="B91" s="1"/>
      <c r="D91" s="3"/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/>
      <c r="B92" s="1"/>
      <c r="D92" s="3"/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/>
      <c r="B93" s="1"/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 s="4" customFormat="1"/>
    <row r="95" spans="1:13" s="5" customFormat="1"/>
    <row r="96" spans="1:13">
      <c r="A96" s="1"/>
      <c r="B96" s="1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>
      <c r="A97" s="1"/>
      <c r="B97" s="1"/>
      <c r="D97" s="3"/>
      <c r="E97" s="2"/>
      <c r="F97" s="2"/>
      <c r="G97" s="3"/>
      <c r="H97" s="2"/>
      <c r="I97" s="2"/>
      <c r="J97" s="2"/>
      <c r="K97" s="2"/>
      <c r="L97" s="2"/>
      <c r="M97" s="2"/>
    </row>
    <row r="98" spans="1:13">
      <c r="A98" s="1"/>
      <c r="B98" s="1"/>
      <c r="D98" s="3"/>
      <c r="E98" s="2"/>
      <c r="F98" s="2"/>
      <c r="G98" s="3"/>
      <c r="H98" s="2"/>
      <c r="I98" s="2"/>
      <c r="J98" s="2"/>
      <c r="K98" s="2"/>
      <c r="L98" s="2"/>
      <c r="M98" s="2"/>
    </row>
    <row r="99" spans="1:13">
      <c r="A99" s="1"/>
      <c r="B99" s="1"/>
      <c r="D99" s="3"/>
      <c r="E99" s="2"/>
      <c r="F99" s="2"/>
      <c r="G99" s="3"/>
      <c r="H99" s="2"/>
      <c r="I99" s="2"/>
      <c r="J99" s="2"/>
      <c r="K99" s="2"/>
      <c r="L99" s="2"/>
      <c r="M99" s="2"/>
    </row>
    <row r="100" spans="1:13">
      <c r="A100" s="1"/>
      <c r="B100" s="1"/>
      <c r="D100" s="3"/>
      <c r="E100" s="2"/>
      <c r="F100" s="2"/>
      <c r="G100" s="3"/>
      <c r="H100" s="2"/>
      <c r="I100" s="2"/>
      <c r="J100" s="2"/>
      <c r="K100" s="2"/>
      <c r="L100" s="2"/>
      <c r="M100" s="2"/>
    </row>
    <row r="101" spans="1:13">
      <c r="A101" s="1"/>
      <c r="B101" s="1"/>
      <c r="D101" s="3"/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/>
      <c r="B102" s="1"/>
      <c r="D102" s="3"/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/>
      <c r="B103" s="1"/>
      <c r="D103" s="3"/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/>
      <c r="B104" s="1"/>
      <c r="D104" s="3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/>
      <c r="B105" s="1"/>
      <c r="D105" s="3"/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/>
      <c r="B106" s="1"/>
      <c r="D106" s="3"/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/>
      <c r="B107" s="1"/>
      <c r="D107" s="3"/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/>
      <c r="B108" s="1"/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/>
      <c r="B109" s="1"/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/>
      <c r="B110" s="1"/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/>
      <c r="B111" s="1"/>
      <c r="D111" s="3"/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/>
      <c r="B112" s="1"/>
      <c r="D112" s="3"/>
      <c r="E112" s="2"/>
      <c r="F112" s="2"/>
      <c r="G112" s="3"/>
      <c r="H112" s="2"/>
      <c r="I112" s="2"/>
      <c r="J112" s="2"/>
      <c r="K112" s="2"/>
      <c r="L112" s="2"/>
      <c r="M112" s="2"/>
    </row>
    <row r="113" spans="1:13">
      <c r="A113" s="1"/>
      <c r="B113" s="1"/>
      <c r="D113" s="3"/>
      <c r="E113" s="2"/>
      <c r="F113" s="2"/>
      <c r="G113" s="3"/>
      <c r="H113" s="2"/>
      <c r="I113" s="2"/>
      <c r="J113" s="2"/>
      <c r="K113" s="2"/>
      <c r="L113" s="2"/>
      <c r="M113" s="2"/>
    </row>
    <row r="114" spans="1:13" s="4" customFormat="1"/>
    <row r="115" spans="1:13" s="5" customFormat="1"/>
    <row r="116" spans="1:13">
      <c r="A116" s="1"/>
      <c r="B116" s="26"/>
      <c r="C116" s="26"/>
      <c r="D116" s="26"/>
      <c r="E116" s="2"/>
      <c r="F116" s="2"/>
      <c r="G116" s="3"/>
      <c r="H116" s="2"/>
      <c r="I116" s="2"/>
      <c r="J116" s="2"/>
      <c r="K116" s="2"/>
      <c r="L116" s="2"/>
      <c r="M116" s="2"/>
    </row>
    <row r="117" spans="1:13" s="1" customFormat="1">
      <c r="B117" s="79"/>
      <c r="C117" s="79"/>
      <c r="D117" s="79"/>
      <c r="E117" s="3"/>
      <c r="F117" s="109"/>
      <c r="G117" s="117"/>
      <c r="H117" s="3"/>
      <c r="I117" s="3"/>
      <c r="J117" s="3"/>
      <c r="K117" s="3"/>
      <c r="L117" s="3"/>
      <c r="M117" s="3"/>
    </row>
    <row r="118" spans="1:13" s="1" customFormat="1">
      <c r="B118" s="80"/>
      <c r="C118" s="80"/>
      <c r="D118" s="80"/>
      <c r="E118" s="3"/>
      <c r="F118" s="109"/>
      <c r="G118" s="117"/>
      <c r="H118" s="3"/>
      <c r="I118" s="3"/>
      <c r="J118" s="3"/>
      <c r="K118" s="3"/>
      <c r="L118" s="3"/>
      <c r="M118" s="3"/>
    </row>
    <row r="119" spans="1:13" s="1" customFormat="1">
      <c r="B119" s="80"/>
      <c r="C119" s="80"/>
      <c r="D119" s="80"/>
      <c r="E119" s="3"/>
      <c r="F119" s="116"/>
      <c r="G119" s="118"/>
      <c r="H119" s="3"/>
      <c r="I119" s="3"/>
      <c r="J119" s="3"/>
      <c r="K119" s="3"/>
      <c r="L119" s="3"/>
      <c r="M119" s="3"/>
    </row>
    <row r="120" spans="1:13" s="1" customFormat="1">
      <c r="B120" s="80"/>
      <c r="C120" s="80"/>
      <c r="D120" s="80"/>
      <c r="E120" s="3"/>
      <c r="F120" s="116"/>
      <c r="G120" s="118"/>
      <c r="H120" s="3"/>
      <c r="I120" s="3"/>
      <c r="J120" s="3"/>
      <c r="K120" s="3"/>
      <c r="L120" s="3"/>
      <c r="M120" s="3"/>
    </row>
    <row r="121" spans="1:13">
      <c r="A121" s="1"/>
      <c r="B121" s="26"/>
      <c r="C121" s="26"/>
      <c r="D121" s="2"/>
      <c r="E121" s="2"/>
      <c r="F121" s="2"/>
      <c r="G121" s="3"/>
      <c r="H121" s="2"/>
      <c r="I121" s="2"/>
      <c r="J121" s="2"/>
      <c r="K121" s="2"/>
      <c r="L121" s="2"/>
      <c r="M121" s="2"/>
    </row>
    <row r="122" spans="1:13">
      <c r="A122" s="1"/>
      <c r="B122" s="1"/>
      <c r="C122" s="1"/>
      <c r="D122" s="3"/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A123" s="1"/>
      <c r="B123" s="1"/>
      <c r="C123" s="1"/>
      <c r="D123" s="3"/>
      <c r="E123" s="2"/>
      <c r="F123" s="2"/>
      <c r="G123" s="3"/>
      <c r="H123" s="2"/>
      <c r="I123" s="2"/>
      <c r="J123" s="2"/>
      <c r="K123" s="2"/>
      <c r="L123" s="2"/>
      <c r="M123" s="2"/>
    </row>
    <row r="124" spans="1:13">
      <c r="A124" s="1"/>
      <c r="B124" s="1"/>
      <c r="C124" s="1"/>
      <c r="D124" s="3"/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/>
      <c r="B125" s="1"/>
      <c r="C125" s="1"/>
      <c r="D125" s="3"/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/>
      <c r="B126" s="1"/>
      <c r="C126" s="1"/>
      <c r="D126" s="3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/>
      <c r="B127" s="1"/>
      <c r="C127" s="1"/>
      <c r="D127" s="3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/>
      <c r="B128" s="1"/>
      <c r="C128" s="1"/>
      <c r="D128" s="3"/>
      <c r="E128" s="2"/>
      <c r="F128" s="2"/>
      <c r="G128" s="3"/>
      <c r="H128" s="2"/>
      <c r="I128" s="2"/>
      <c r="J128" s="2"/>
      <c r="K128" s="2"/>
      <c r="L128" s="2"/>
      <c r="M128" s="2"/>
    </row>
    <row r="129" spans="1:13">
      <c r="A129" s="1"/>
      <c r="B129" s="1"/>
      <c r="C129" s="1"/>
      <c r="D129" s="3"/>
      <c r="E129" s="2"/>
      <c r="F129" s="2"/>
      <c r="G129" s="3"/>
      <c r="H129" s="2"/>
      <c r="I129" s="2"/>
      <c r="J129" s="2"/>
      <c r="K129" s="2"/>
      <c r="L129" s="2"/>
      <c r="M129" s="2"/>
    </row>
    <row r="130" spans="1:13" s="1" customFormat="1">
      <c r="D130" s="3"/>
      <c r="E130" s="3"/>
      <c r="F130" s="3"/>
      <c r="G130" s="6"/>
      <c r="H130" s="3"/>
      <c r="I130" s="3"/>
      <c r="J130" s="3"/>
      <c r="K130" s="3"/>
      <c r="L130" s="3"/>
      <c r="M130" s="3"/>
    </row>
    <row r="131" spans="1:13" s="1" customFormat="1">
      <c r="D131" s="3"/>
      <c r="E131" s="3"/>
      <c r="F131" s="3"/>
      <c r="G131" s="6"/>
      <c r="H131" s="3"/>
      <c r="I131" s="3"/>
      <c r="J131" s="3"/>
      <c r="K131" s="3"/>
      <c r="L131" s="3"/>
      <c r="M131" s="3"/>
    </row>
    <row r="132" spans="1:13" s="1" customFormat="1">
      <c r="D132" s="3"/>
      <c r="E132" s="3"/>
      <c r="F132" s="3"/>
      <c r="G132" s="6"/>
      <c r="H132" s="3"/>
      <c r="I132" s="3"/>
      <c r="J132" s="3"/>
      <c r="K132" s="3"/>
      <c r="L132" s="3"/>
      <c r="M132" s="3"/>
    </row>
    <row r="133" spans="1:13">
      <c r="A133" s="1"/>
      <c r="B133" s="1"/>
      <c r="D133" s="3"/>
      <c r="E133" s="2"/>
      <c r="F133" s="2"/>
      <c r="G133" s="3"/>
      <c r="H133" s="2"/>
      <c r="I133" s="2"/>
      <c r="J133" s="2"/>
      <c r="K133" s="2"/>
      <c r="L133" s="2"/>
      <c r="M133" s="2"/>
    </row>
    <row r="134" spans="1:13" s="4" customFormat="1"/>
    <row r="135" spans="1:13" s="5" customFormat="1"/>
    <row r="136" spans="1:13">
      <c r="A136" s="1"/>
      <c r="B136" s="26"/>
      <c r="C136" s="26"/>
      <c r="D136" s="26"/>
      <c r="E136" s="2"/>
      <c r="F136" s="2"/>
      <c r="G136" s="3"/>
      <c r="H136" s="2"/>
      <c r="I136" s="2"/>
      <c r="J136" s="2"/>
      <c r="K136" s="2"/>
      <c r="L136" s="2"/>
      <c r="M136" s="2"/>
    </row>
    <row r="137" spans="1:13">
      <c r="A137" s="1"/>
      <c r="B137" s="79"/>
      <c r="C137" s="79"/>
      <c r="D137" s="79"/>
      <c r="E137" s="2"/>
      <c r="F137" s="2"/>
      <c r="G137" s="3"/>
      <c r="H137" s="2"/>
      <c r="I137" s="2"/>
      <c r="J137" s="2"/>
      <c r="K137" s="2"/>
      <c r="L137" s="2"/>
      <c r="M137" s="2"/>
    </row>
    <row r="138" spans="1:13">
      <c r="A138" s="1"/>
      <c r="B138" s="80"/>
      <c r="C138" s="80"/>
      <c r="D138" s="80"/>
      <c r="E138" s="2"/>
      <c r="F138" s="2"/>
      <c r="G138" s="3"/>
      <c r="H138" s="2"/>
      <c r="I138" s="2"/>
      <c r="J138" s="2"/>
      <c r="K138" s="2"/>
      <c r="L138" s="2"/>
      <c r="M138" s="2"/>
    </row>
    <row r="139" spans="1:13">
      <c r="A139" s="1"/>
      <c r="B139" s="1"/>
      <c r="D139" s="3"/>
      <c r="E139" s="2"/>
      <c r="F139" s="2"/>
      <c r="G139" s="3"/>
      <c r="H139" s="2"/>
      <c r="I139" s="2"/>
      <c r="J139" s="2"/>
      <c r="K139" s="2"/>
      <c r="L139" s="2"/>
      <c r="M139" s="2"/>
    </row>
    <row r="140" spans="1:13" s="1" customFormat="1">
      <c r="D140" s="3"/>
      <c r="E140" s="3"/>
      <c r="F140" s="3"/>
      <c r="G140" s="6"/>
      <c r="H140" s="3"/>
      <c r="I140" s="3"/>
      <c r="J140" s="3"/>
      <c r="K140" s="3"/>
      <c r="L140" s="3"/>
      <c r="M140" s="3"/>
    </row>
    <row r="141" spans="1:13">
      <c r="A141" s="1"/>
      <c r="B141" s="1"/>
      <c r="C141" s="1"/>
      <c r="D141" s="3"/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/>
      <c r="B142" s="1"/>
      <c r="C142" s="1"/>
      <c r="D142" s="3"/>
      <c r="E142" s="2"/>
      <c r="F142" s="2"/>
      <c r="G142" s="3"/>
      <c r="H142" s="2"/>
      <c r="I142" s="2"/>
      <c r="J142" s="2"/>
      <c r="K142" s="2"/>
      <c r="L142" s="2"/>
      <c r="M142" s="2"/>
    </row>
    <row r="143" spans="1:13">
      <c r="A143" s="1"/>
      <c r="B143" s="1"/>
      <c r="C143" s="1"/>
      <c r="D143" s="3"/>
      <c r="E143" s="2"/>
      <c r="F143" s="2"/>
      <c r="G143" s="3"/>
      <c r="H143" s="2"/>
      <c r="I143" s="2"/>
      <c r="J143" s="2"/>
      <c r="K143" s="2"/>
      <c r="L143" s="2"/>
      <c r="M143" s="2"/>
    </row>
    <row r="144" spans="1:13">
      <c r="A144" s="1"/>
      <c r="B144" s="1"/>
      <c r="C144" s="1"/>
      <c r="D144" s="3"/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/>
      <c r="B145" s="1"/>
      <c r="D145" s="3"/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/>
      <c r="B146" s="1"/>
      <c r="D146" s="3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/>
      <c r="B147" s="81"/>
      <c r="C147" s="81"/>
      <c r="D147" s="2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/>
      <c r="B148" s="81"/>
      <c r="C148" s="81"/>
      <c r="D148" s="2"/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/>
      <c r="B149" s="1"/>
      <c r="D149" s="2"/>
      <c r="E149" s="2"/>
      <c r="F149" s="2"/>
      <c r="G149" s="3"/>
      <c r="H149" s="2"/>
      <c r="I149" s="2"/>
      <c r="J149" s="2"/>
      <c r="K149" s="2"/>
      <c r="L149" s="2"/>
      <c r="M149" s="2"/>
    </row>
    <row r="150" spans="1:13">
      <c r="A150" s="1"/>
      <c r="B150" s="1"/>
      <c r="D150" s="3"/>
      <c r="E150" s="2"/>
      <c r="F150" s="2"/>
      <c r="G150" s="3"/>
      <c r="H150" s="2"/>
      <c r="I150" s="2"/>
      <c r="J150" s="2"/>
      <c r="K150" s="2"/>
      <c r="L150" s="2"/>
      <c r="M150" s="2"/>
    </row>
    <row r="151" spans="1:13" s="1" customFormat="1">
      <c r="C151"/>
      <c r="D151" s="3"/>
      <c r="E151" s="3"/>
      <c r="F151" s="3"/>
      <c r="G151" s="6"/>
      <c r="H151" s="3"/>
      <c r="I151" s="3"/>
      <c r="J151" s="3"/>
      <c r="K151" s="3"/>
      <c r="L151" s="3"/>
      <c r="M151" s="3"/>
    </row>
    <row r="152" spans="1:13">
      <c r="A152" s="1"/>
      <c r="B152" s="1"/>
      <c r="D152" s="3"/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A153" s="1"/>
      <c r="B153" s="1"/>
      <c r="D153" s="3"/>
      <c r="E153" s="2"/>
      <c r="F153" s="2"/>
      <c r="G153" s="3"/>
      <c r="H153" s="2"/>
      <c r="I153" s="2"/>
      <c r="J153" s="2"/>
      <c r="K153" s="2"/>
      <c r="L153" s="2"/>
      <c r="M153" s="2"/>
    </row>
    <row r="154" spans="1:13">
      <c r="A154" s="1"/>
      <c r="B154" s="1"/>
      <c r="D154" s="3"/>
      <c r="E154" s="2"/>
      <c r="F154" s="2"/>
      <c r="G154" s="3"/>
      <c r="H154" s="2"/>
      <c r="I154" s="2"/>
      <c r="J154" s="2"/>
      <c r="K154" s="2"/>
      <c r="L154" s="2"/>
      <c r="M154" s="2"/>
    </row>
    <row r="155" spans="1:13">
      <c r="A155" s="1"/>
      <c r="B155" s="1"/>
      <c r="D155" s="3"/>
      <c r="E155" s="2"/>
      <c r="F155" s="2"/>
      <c r="G155" s="3"/>
      <c r="H155" s="2"/>
      <c r="I155" s="2"/>
      <c r="J155" s="2"/>
      <c r="K155" s="2"/>
      <c r="L155" s="2"/>
      <c r="M155" s="2"/>
    </row>
    <row r="156" spans="1:13">
      <c r="A156" s="1"/>
      <c r="B156" s="1"/>
      <c r="D156" s="3"/>
      <c r="E156" s="2"/>
      <c r="F156" s="2"/>
      <c r="G156" s="3"/>
      <c r="H156" s="2"/>
      <c r="I156" s="2"/>
      <c r="J156" s="2"/>
      <c r="K156" s="2"/>
      <c r="L156" s="2"/>
      <c r="M156" s="2"/>
    </row>
    <row r="157" spans="1:13">
      <c r="A157" s="1"/>
      <c r="B157" s="1"/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/>
      <c r="B158" s="1"/>
      <c r="D158" s="3"/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D159" s="3"/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/>
      <c r="B160" s="26"/>
      <c r="C160" s="26"/>
      <c r="D160" s="3"/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/>
      <c r="B161" s="82"/>
      <c r="C161" s="82"/>
      <c r="D161" s="3"/>
      <c r="E161" s="2"/>
      <c r="F161" s="2"/>
      <c r="G161" s="3"/>
      <c r="H161" s="2"/>
      <c r="I161" s="2"/>
      <c r="J161" s="2"/>
      <c r="K161" s="2"/>
      <c r="L161" s="2"/>
      <c r="M161" s="2"/>
    </row>
    <row r="162" spans="1:13">
      <c r="A162" s="1"/>
      <c r="B162" s="82"/>
      <c r="C162" s="82"/>
      <c r="D162" s="3"/>
      <c r="E162" s="2"/>
      <c r="F162" s="2"/>
      <c r="G162" s="3"/>
      <c r="H162" s="2"/>
      <c r="I162" s="2"/>
      <c r="J162" s="2"/>
      <c r="K162" s="2"/>
      <c r="L162" s="2"/>
      <c r="M162" s="2"/>
    </row>
    <row r="163" spans="1:13">
      <c r="A163" s="1"/>
      <c r="B163" s="85"/>
      <c r="C163" s="85"/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>
      <c r="A164" s="1"/>
      <c r="B164" s="85"/>
      <c r="C164" s="85"/>
      <c r="D164" s="3"/>
      <c r="E164" s="2"/>
      <c r="F164" s="2"/>
      <c r="G164" s="3"/>
      <c r="H164" s="2"/>
      <c r="I164" s="2"/>
      <c r="J164" s="2"/>
      <c r="K164" s="2"/>
      <c r="L164" s="2"/>
      <c r="M164" s="2"/>
    </row>
    <row r="165" spans="1:13">
      <c r="A165" s="1"/>
      <c r="D165" s="3"/>
      <c r="E165" s="2"/>
      <c r="F165" s="2"/>
      <c r="G165" s="3"/>
      <c r="H165" s="2"/>
      <c r="I165" s="2"/>
      <c r="J165" s="2"/>
      <c r="K165" s="2"/>
      <c r="L165" s="2"/>
      <c r="M165" s="2"/>
    </row>
    <row r="166" spans="1:13">
      <c r="A166" s="1"/>
      <c r="B166" s="1"/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/>
      <c r="B167" s="1"/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/>
      <c r="B168" s="1"/>
      <c r="D168" s="3"/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/>
      <c r="B169" s="1"/>
      <c r="D169" s="3"/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/>
      <c r="B170" s="1"/>
      <c r="D170" s="3"/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/>
      <c r="B171" s="1"/>
    </row>
    <row r="172" spans="1:13">
      <c r="A172" s="1"/>
      <c r="B172" s="1"/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/>
      <c r="B173" s="1"/>
    </row>
    <row r="174" spans="1:13">
      <c r="A174" s="1"/>
      <c r="B174" s="1"/>
      <c r="D174" s="3"/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/>
      <c r="B175" s="1"/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/>
      <c r="B176" s="1"/>
      <c r="D176" s="3"/>
      <c r="E176" s="2"/>
      <c r="F176" s="2"/>
      <c r="G176" s="3"/>
      <c r="H176" s="2"/>
      <c r="I176" s="2"/>
      <c r="J176" s="2"/>
      <c r="K176" s="2"/>
      <c r="L176" s="2"/>
      <c r="M176" s="2"/>
    </row>
    <row r="177" spans="1:13" s="4" customFormat="1">
      <c r="D177" s="96"/>
      <c r="E177" s="96"/>
      <c r="F177" s="96"/>
      <c r="G177" s="96"/>
      <c r="H177" s="96"/>
      <c r="I177" s="96"/>
      <c r="J177" s="96"/>
      <c r="K177" s="96"/>
      <c r="L177" s="96"/>
      <c r="M177" s="96"/>
    </row>
    <row r="178" spans="1:13" s="100" customFormat="1">
      <c r="A178" s="5"/>
      <c r="B178" s="5"/>
      <c r="C178" s="5"/>
      <c r="D178" s="98"/>
      <c r="E178" s="99"/>
      <c r="F178" s="5"/>
      <c r="G178" s="5"/>
      <c r="H178" s="98"/>
      <c r="I178" s="99"/>
      <c r="J178" s="99"/>
      <c r="K178" s="99"/>
      <c r="L178" s="99"/>
      <c r="M178" s="99"/>
    </row>
    <row r="179" spans="1:13">
      <c r="A179" s="1"/>
      <c r="B179" s="1"/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>
      <c r="A180" s="1"/>
      <c r="B180" s="81"/>
      <c r="C180" s="10"/>
      <c r="D180" s="109"/>
      <c r="E180" s="2"/>
      <c r="F180" s="11"/>
      <c r="G180" s="109"/>
      <c r="H180" s="11"/>
      <c r="I180" s="2"/>
      <c r="J180" s="2"/>
      <c r="K180" s="2"/>
      <c r="L180" s="2"/>
      <c r="M180" s="2"/>
    </row>
    <row r="181" spans="1:13">
      <c r="A181" s="1"/>
      <c r="B181" s="81"/>
      <c r="C181" s="10"/>
      <c r="D181" s="109"/>
      <c r="E181" s="2"/>
      <c r="F181" s="11"/>
      <c r="G181" s="109"/>
      <c r="H181" s="11"/>
      <c r="I181" s="2"/>
      <c r="J181" s="2"/>
      <c r="K181" s="2"/>
      <c r="L181" s="2"/>
      <c r="M181" s="2"/>
    </row>
    <row r="182" spans="1:13">
      <c r="A182" s="1"/>
      <c r="B182" s="86"/>
      <c r="D182" s="3"/>
      <c r="E182" s="2"/>
      <c r="F182" s="2"/>
      <c r="G182" s="3"/>
      <c r="H182" s="2"/>
      <c r="I182" s="2"/>
      <c r="J182" s="2"/>
      <c r="K182" s="2"/>
      <c r="L182" s="2"/>
      <c r="M182" s="2"/>
    </row>
    <row r="183" spans="1:13">
      <c r="A183" s="1"/>
      <c r="B183" s="86"/>
      <c r="D183" s="3"/>
      <c r="E183" s="2"/>
      <c r="F183" s="2"/>
      <c r="G183" s="3"/>
      <c r="H183" s="2"/>
      <c r="I183" s="2"/>
      <c r="J183" s="2"/>
      <c r="K183" s="2"/>
      <c r="L183" s="2"/>
      <c r="M183" s="2"/>
    </row>
    <row r="184" spans="1:13">
      <c r="A184" s="1"/>
      <c r="B184" s="86"/>
      <c r="D184" s="3"/>
      <c r="E184" s="2"/>
      <c r="F184" s="2"/>
      <c r="G184" s="3"/>
      <c r="H184" s="2"/>
      <c r="I184" s="2"/>
      <c r="J184" s="2"/>
      <c r="K184" s="2"/>
      <c r="L184" s="2"/>
      <c r="M184" s="2"/>
    </row>
    <row r="185" spans="1:13">
      <c r="A185" s="1"/>
      <c r="B185" s="1"/>
      <c r="D185" s="3"/>
      <c r="E185" s="2"/>
      <c r="F185" s="2"/>
      <c r="G185" s="3"/>
      <c r="H185" s="2"/>
      <c r="I185" s="2"/>
      <c r="J185" s="2"/>
      <c r="K185" s="2"/>
      <c r="L185" s="2"/>
      <c r="M185" s="2"/>
    </row>
    <row r="186" spans="1:13">
      <c r="A186" s="1"/>
      <c r="B186" s="1"/>
      <c r="D186" s="3"/>
      <c r="E186" s="2"/>
      <c r="F186" s="2"/>
      <c r="G186" s="3"/>
      <c r="H186" s="2"/>
      <c r="I186" s="2"/>
      <c r="J186" s="2"/>
      <c r="K186" s="2"/>
      <c r="L186" s="2"/>
      <c r="M186" s="2"/>
    </row>
    <row r="187" spans="1:13">
      <c r="A187" s="1"/>
      <c r="B187" s="1"/>
      <c r="D187" s="3"/>
      <c r="E187" s="2"/>
      <c r="F187" s="2"/>
      <c r="G187" s="3"/>
      <c r="H187" s="2"/>
      <c r="I187" s="2"/>
      <c r="J187" s="2"/>
      <c r="K187" s="2"/>
      <c r="L187" s="2"/>
      <c r="M187" s="2"/>
    </row>
    <row r="188" spans="1:13">
      <c r="A188" s="1"/>
      <c r="B188" s="1"/>
      <c r="D188" s="3"/>
      <c r="E188" s="2"/>
      <c r="F188" s="2"/>
      <c r="G188" s="3"/>
      <c r="H188" s="2"/>
      <c r="I188" s="2"/>
      <c r="J188" s="2"/>
      <c r="K188" s="2"/>
      <c r="L188" s="2"/>
      <c r="M188" s="2"/>
    </row>
    <row r="189" spans="1:13">
      <c r="A189" s="1"/>
      <c r="B189" s="1"/>
      <c r="D189" s="3"/>
      <c r="E189" s="2"/>
      <c r="F189" s="2"/>
      <c r="G189" s="3"/>
      <c r="H189" s="2"/>
      <c r="I189" s="2"/>
      <c r="J189" s="2"/>
      <c r="K189" s="2"/>
      <c r="L189" s="2"/>
      <c r="M189" s="2"/>
    </row>
    <row r="190" spans="1:13">
      <c r="A190" s="1"/>
      <c r="B190" s="1"/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/>
      <c r="B191" s="1"/>
      <c r="D191" s="3"/>
      <c r="E191" s="2"/>
      <c r="F191" s="2"/>
      <c r="G191" s="3"/>
      <c r="H191" s="2"/>
      <c r="I191" s="2"/>
      <c r="J191" s="2"/>
      <c r="K191" s="2"/>
      <c r="L191" s="2"/>
      <c r="M191" s="2"/>
    </row>
    <row r="192" spans="1:13">
      <c r="A192" s="1"/>
      <c r="B192" s="1"/>
      <c r="D192" s="3"/>
      <c r="E192" s="2"/>
      <c r="F192" s="2"/>
      <c r="G192" s="3"/>
      <c r="H192" s="2"/>
      <c r="I192" s="2"/>
      <c r="J192" s="2"/>
      <c r="K192" s="2"/>
      <c r="L192" s="2"/>
      <c r="M192" s="2"/>
    </row>
    <row r="193" spans="1:13">
      <c r="A193" s="1"/>
      <c r="B193" s="1"/>
      <c r="D193" s="3"/>
      <c r="E193" s="2"/>
      <c r="F193" s="2"/>
      <c r="G193" s="3"/>
      <c r="H193" s="2"/>
      <c r="I193" s="2"/>
      <c r="J193" s="2"/>
      <c r="K193" s="2"/>
      <c r="L193" s="2"/>
      <c r="M193" s="2"/>
    </row>
    <row r="194" spans="1:13" s="12" customFormat="1"/>
    <row r="195" spans="1:13" s="12" customFormat="1">
      <c r="C195" s="25"/>
    </row>
    <row r="196" spans="1:13" s="12" customFormat="1">
      <c r="A196" s="25"/>
      <c r="B196" s="25"/>
      <c r="C196" s="25"/>
    </row>
    <row r="197" spans="1:13" s="4" customFormat="1">
      <c r="F197" s="96"/>
    </row>
    <row r="198" spans="1:13" s="100" customFormat="1">
      <c r="A198" s="5"/>
      <c r="B198" s="5"/>
      <c r="C198" s="5"/>
      <c r="D198" s="98"/>
      <c r="E198" s="99"/>
      <c r="F198" s="5"/>
      <c r="G198" s="5"/>
      <c r="H198" s="98"/>
      <c r="I198" s="99"/>
      <c r="J198" s="99"/>
      <c r="K198" s="99"/>
      <c r="L198" s="99"/>
      <c r="M198" s="99"/>
    </row>
    <row r="199" spans="1:13">
      <c r="A199" s="1"/>
      <c r="B199" s="1"/>
      <c r="D199" s="3"/>
      <c r="E199" s="2"/>
      <c r="F199" s="2"/>
      <c r="G199" s="3"/>
      <c r="H199" s="2"/>
      <c r="I199" s="2"/>
      <c r="J199" s="2"/>
      <c r="K199" s="2"/>
      <c r="L199" s="2"/>
      <c r="M199" s="2"/>
    </row>
    <row r="200" spans="1:13">
      <c r="A200" s="1"/>
      <c r="B200" s="81"/>
      <c r="C200" s="10"/>
      <c r="D200" s="109"/>
      <c r="E200" s="2"/>
      <c r="F200" s="11"/>
      <c r="G200" s="109"/>
      <c r="H200" s="11"/>
      <c r="I200" s="2"/>
      <c r="J200" s="2"/>
      <c r="K200" s="2"/>
      <c r="L200" s="2"/>
      <c r="M200" s="2"/>
    </row>
    <row r="201" spans="1:13">
      <c r="A201" s="1"/>
      <c r="B201" s="81"/>
      <c r="C201" s="10"/>
      <c r="D201" s="109"/>
      <c r="E201" s="2"/>
      <c r="F201" s="11"/>
      <c r="G201" s="109"/>
      <c r="H201" s="11"/>
      <c r="I201" s="2"/>
      <c r="J201" s="2"/>
      <c r="K201" s="2"/>
      <c r="L201" s="2"/>
      <c r="M201" s="2"/>
    </row>
    <row r="202" spans="1:13">
      <c r="A202" s="1"/>
      <c r="B202" s="86"/>
      <c r="D202" s="3"/>
      <c r="E202" s="2"/>
      <c r="F202" s="2"/>
      <c r="G202" s="3"/>
      <c r="H202" s="2"/>
      <c r="I202" s="2"/>
      <c r="J202" s="2"/>
      <c r="K202" s="2"/>
      <c r="L202" s="2"/>
      <c r="M202" s="2"/>
    </row>
    <row r="203" spans="1:13">
      <c r="A203" s="1"/>
      <c r="B203" s="86"/>
      <c r="D203" s="3"/>
      <c r="E203" s="2"/>
      <c r="F203" s="2"/>
      <c r="G203" s="3"/>
      <c r="H203" s="2"/>
      <c r="I203" s="2"/>
      <c r="J203" s="2"/>
      <c r="K203" s="2"/>
      <c r="L203" s="2"/>
      <c r="M203" s="2"/>
    </row>
    <row r="204" spans="1:13">
      <c r="A204" s="1"/>
      <c r="B204" s="86"/>
      <c r="D204" s="3"/>
      <c r="E204" s="2"/>
      <c r="F204" s="2"/>
      <c r="G204" s="3"/>
      <c r="H204" s="2"/>
      <c r="I204" s="2"/>
      <c r="J204" s="2"/>
      <c r="K204" s="2"/>
      <c r="L204" s="2"/>
      <c r="M204" s="2"/>
    </row>
    <row r="205" spans="1:13">
      <c r="A205" s="1"/>
      <c r="B205" s="1"/>
      <c r="D205" s="3"/>
      <c r="E205" s="2"/>
      <c r="F205" s="2"/>
      <c r="G205" s="3"/>
      <c r="H205" s="2"/>
      <c r="I205" s="2"/>
      <c r="J205" s="2"/>
      <c r="K205" s="2"/>
      <c r="L205" s="2"/>
      <c r="M205" s="2"/>
    </row>
    <row r="206" spans="1:13">
      <c r="A206" s="1"/>
      <c r="B206" s="1"/>
      <c r="C206" s="1"/>
      <c r="D206" s="3"/>
      <c r="E206" s="2"/>
      <c r="F206" s="2"/>
      <c r="G206" s="3"/>
      <c r="H206" s="2"/>
      <c r="I206" s="2"/>
      <c r="J206" s="2"/>
      <c r="K206" s="2"/>
      <c r="L206" s="2"/>
      <c r="M206" s="2"/>
    </row>
    <row r="207" spans="1:13">
      <c r="A207" s="1"/>
      <c r="B207" s="1"/>
      <c r="C207" s="1"/>
      <c r="D207" s="3"/>
      <c r="E207" s="2"/>
      <c r="F207" s="2"/>
      <c r="G207" s="3"/>
      <c r="H207" s="2"/>
      <c r="I207" s="2"/>
      <c r="J207" s="2"/>
      <c r="K207" s="2"/>
      <c r="L207" s="2"/>
      <c r="M207" s="2"/>
    </row>
    <row r="208" spans="1:13">
      <c r="A208" s="1"/>
      <c r="B208" s="1"/>
      <c r="C208" s="1"/>
      <c r="D208" s="3"/>
      <c r="E208" s="2"/>
      <c r="F208" s="2"/>
      <c r="G208" s="3"/>
      <c r="H208" s="2"/>
      <c r="I208" s="2"/>
      <c r="J208" s="2"/>
      <c r="K208" s="2"/>
      <c r="L208" s="2"/>
      <c r="M208" s="2"/>
    </row>
    <row r="209" spans="1:8">
      <c r="A209" s="1"/>
      <c r="B209" s="1"/>
      <c r="C209" s="1"/>
      <c r="D209" s="3"/>
      <c r="F209" s="2"/>
      <c r="G209" s="3"/>
      <c r="H209" s="2"/>
    </row>
    <row r="210" spans="1:8" s="12" customFormat="1">
      <c r="A210" s="1"/>
      <c r="C210" s="1"/>
    </row>
    <row r="211" spans="1:8" s="12" customFormat="1">
      <c r="A211" s="1"/>
      <c r="C211" s="1"/>
    </row>
    <row r="212" spans="1:8" s="12" customFormat="1">
      <c r="A212" s="1"/>
      <c r="C212" s="1"/>
    </row>
    <row r="213" spans="1:8" s="12" customFormat="1">
      <c r="A213" s="1"/>
      <c r="C213" s="1"/>
    </row>
    <row r="214" spans="1:8" s="12" customFormat="1"/>
    <row r="215" spans="1:8" s="12" customFormat="1"/>
    <row r="216" spans="1:8" s="12" customFormat="1">
      <c r="A216" s="1"/>
    </row>
    <row r="217" spans="1:8" s="12" customFormat="1">
      <c r="A217" s="1"/>
      <c r="B217" s="107"/>
      <c r="C217" s="107"/>
    </row>
    <row r="218" spans="1:8" s="12" customFormat="1">
      <c r="A218" s="1"/>
      <c r="B218" s="107"/>
      <c r="C218" s="107"/>
    </row>
    <row r="219" spans="1:8" s="12" customFormat="1">
      <c r="A219" s="1"/>
    </row>
    <row r="220" spans="1:8" s="12" customFormat="1">
      <c r="A220" s="1"/>
    </row>
    <row r="221" spans="1:8" s="12" customFormat="1">
      <c r="A221" s="1"/>
    </row>
    <row r="222" spans="1:8" s="12" customFormat="1">
      <c r="A222" s="1"/>
    </row>
    <row r="223" spans="1:8" s="12" customFormat="1">
      <c r="A223" s="1"/>
    </row>
    <row r="224" spans="1:8" s="12" customFormat="1">
      <c r="A224" s="1"/>
    </row>
    <row r="225" spans="1:13" s="12" customFormat="1">
      <c r="A225" s="1"/>
    </row>
    <row r="226" spans="1:13" s="12" customFormat="1">
      <c r="A226" s="1"/>
    </row>
    <row r="227" spans="1:13" s="12" customFormat="1">
      <c r="A227" s="1"/>
    </row>
    <row r="228" spans="1:13" s="12" customFormat="1">
      <c r="A228" s="1"/>
    </row>
    <row r="229" spans="1:13" s="12" customFormat="1">
      <c r="A229" s="1"/>
    </row>
    <row r="230" spans="1:13" s="12" customFormat="1"/>
    <row r="231" spans="1:13" s="12" customFormat="1"/>
    <row r="232" spans="1:13" s="12" customFormat="1"/>
    <row r="233" spans="1:13" s="12" customFormat="1"/>
    <row r="234" spans="1:13" s="12" customFormat="1">
      <c r="C234" s="25"/>
    </row>
    <row r="235" spans="1:13">
      <c r="A235" s="1"/>
      <c r="B235" s="1"/>
      <c r="D235" s="3"/>
      <c r="E235" s="2"/>
      <c r="F235" s="2"/>
      <c r="G235" s="3"/>
      <c r="H235" s="2"/>
      <c r="I235" s="2"/>
      <c r="J235" s="2"/>
      <c r="K235" s="2"/>
      <c r="L235" s="2"/>
      <c r="M235" s="2"/>
    </row>
    <row r="236" spans="1:13" s="35" customFormat="1">
      <c r="A236" s="4"/>
      <c r="B236" s="4"/>
      <c r="C236" s="4"/>
      <c r="D236" s="96"/>
      <c r="E236" s="97"/>
      <c r="F236" s="96"/>
      <c r="G236" s="4"/>
      <c r="H236" s="4"/>
      <c r="I236" s="97"/>
      <c r="J236" s="97"/>
      <c r="K236" s="97"/>
      <c r="L236" s="97"/>
      <c r="M236" s="97"/>
    </row>
    <row r="237" spans="1:13" s="100" customFormat="1">
      <c r="A237" s="5"/>
      <c r="B237" s="5"/>
      <c r="C237" s="5"/>
      <c r="D237" s="98"/>
      <c r="E237" s="99"/>
      <c r="F237" s="5"/>
      <c r="G237" s="5"/>
      <c r="H237" s="98"/>
      <c r="I237" s="99"/>
      <c r="J237" s="99"/>
      <c r="K237" s="99"/>
      <c r="L237" s="99"/>
      <c r="M237" s="99"/>
    </row>
    <row r="238" spans="1:13">
      <c r="A238" s="1"/>
      <c r="B238" s="26"/>
      <c r="C238" s="26"/>
      <c r="D238" s="26"/>
      <c r="E238" s="2"/>
      <c r="F238" s="2"/>
      <c r="G238" s="3"/>
      <c r="H238" s="2"/>
      <c r="I238" s="2"/>
      <c r="J238" s="2"/>
      <c r="K238" s="2"/>
      <c r="L238" s="2"/>
      <c r="M238" s="2"/>
    </row>
    <row r="239" spans="1:13">
      <c r="A239" s="1"/>
      <c r="B239" s="26"/>
      <c r="C239" s="26"/>
      <c r="D239" s="26"/>
      <c r="E239" s="2"/>
      <c r="F239" s="2"/>
      <c r="G239" s="3"/>
      <c r="H239" s="2"/>
      <c r="I239" s="2"/>
      <c r="J239" s="2"/>
      <c r="K239" s="2"/>
      <c r="L239" s="2"/>
      <c r="M239" s="2"/>
    </row>
    <row r="240" spans="1:13">
      <c r="A240" s="1"/>
      <c r="B240" s="82"/>
      <c r="C240" s="82"/>
      <c r="D240" s="82"/>
      <c r="E240" s="2"/>
      <c r="F240" s="2"/>
      <c r="G240" s="109"/>
      <c r="H240" s="2"/>
      <c r="I240" s="2"/>
      <c r="J240" s="2"/>
      <c r="K240" s="2"/>
      <c r="L240" s="2"/>
      <c r="M240" s="2"/>
    </row>
    <row r="241" spans="1:13">
      <c r="A241" s="1"/>
      <c r="B241" s="82"/>
      <c r="C241" s="82"/>
      <c r="D241" s="82"/>
      <c r="E241" s="2"/>
      <c r="F241" s="2"/>
      <c r="G241" s="109"/>
      <c r="H241" s="2"/>
      <c r="I241" s="2"/>
      <c r="J241" s="2"/>
      <c r="K241" s="2"/>
      <c r="L241" s="2"/>
      <c r="M241" s="2"/>
    </row>
    <row r="242" spans="1:13">
      <c r="A242" s="1"/>
      <c r="B242" s="1"/>
      <c r="C242" s="1"/>
      <c r="D242" s="3"/>
      <c r="E242" s="2"/>
      <c r="F242" s="2"/>
      <c r="G242" s="3"/>
      <c r="H242" s="2"/>
      <c r="I242" s="2"/>
      <c r="J242" s="2"/>
      <c r="K242" s="2"/>
      <c r="L242" s="2"/>
      <c r="M242" s="2"/>
    </row>
    <row r="243" spans="1:13">
      <c r="A243" s="1"/>
      <c r="B243" s="1"/>
      <c r="D243" s="3"/>
      <c r="E243" s="2"/>
      <c r="F243" s="2"/>
      <c r="G243" s="3"/>
      <c r="H243" s="2"/>
      <c r="I243" s="2"/>
      <c r="J243" s="2"/>
      <c r="K243" s="2"/>
      <c r="L243" s="2"/>
      <c r="M243" s="2"/>
    </row>
    <row r="244" spans="1:13">
      <c r="A244" s="1"/>
      <c r="B244" s="1"/>
      <c r="D244" s="3"/>
      <c r="E244" s="2"/>
      <c r="F244" s="2"/>
      <c r="G244" s="3"/>
      <c r="H244" s="2"/>
      <c r="I244" s="2"/>
      <c r="J244" s="2"/>
      <c r="K244" s="2"/>
      <c r="L244" s="2"/>
      <c r="M244" s="2"/>
    </row>
    <row r="245" spans="1:13">
      <c r="A245" s="1"/>
      <c r="B245" s="1"/>
      <c r="D245" s="3"/>
      <c r="E245" s="2"/>
      <c r="F245" s="2"/>
      <c r="G245" s="3"/>
      <c r="H245" s="2"/>
      <c r="I245" s="2"/>
      <c r="J245" s="2"/>
      <c r="K245" s="2"/>
      <c r="L245" s="2"/>
      <c r="M245" s="2"/>
    </row>
    <row r="246" spans="1:13">
      <c r="A246" s="1"/>
      <c r="B246" s="1"/>
      <c r="D246" s="3"/>
      <c r="E246" s="2"/>
      <c r="F246" s="2"/>
      <c r="G246" s="3"/>
      <c r="H246" s="2"/>
      <c r="I246" s="2"/>
      <c r="J246" s="2"/>
      <c r="K246" s="2"/>
      <c r="L246" s="2"/>
      <c r="M246" s="2"/>
    </row>
    <row r="247" spans="1:13">
      <c r="A247" s="1"/>
      <c r="B247" s="1"/>
      <c r="D247" s="3"/>
      <c r="E247" s="2"/>
      <c r="F247" s="2"/>
      <c r="G247" s="3"/>
      <c r="H247" s="2"/>
      <c r="I247" s="2"/>
      <c r="J247" s="2"/>
      <c r="K247" s="2"/>
      <c r="L247" s="2"/>
      <c r="M247" s="2"/>
    </row>
    <row r="248" spans="1:13">
      <c r="A248" s="1"/>
      <c r="B248" s="1"/>
      <c r="D248" s="3"/>
      <c r="E248" s="2"/>
      <c r="F248" s="2"/>
      <c r="G248" s="3"/>
      <c r="H248" s="2"/>
      <c r="I248" s="2"/>
      <c r="J248" s="2"/>
      <c r="K248" s="2"/>
      <c r="L248" s="2"/>
      <c r="M248" s="2"/>
    </row>
    <row r="249" spans="1:13">
      <c r="A249" s="1"/>
      <c r="B249" s="1"/>
      <c r="D249" s="3"/>
      <c r="E249" s="2"/>
      <c r="F249" s="2"/>
      <c r="G249" s="3"/>
      <c r="H249" s="2"/>
      <c r="I249" s="2"/>
      <c r="J249" s="2"/>
      <c r="K249" s="2"/>
      <c r="L249" s="2"/>
      <c r="M249" s="2"/>
    </row>
    <row r="250" spans="1:13">
      <c r="A250" s="1"/>
      <c r="B250" s="1"/>
      <c r="D250" s="3"/>
      <c r="E250" s="2"/>
      <c r="F250" s="2"/>
      <c r="G250" s="3"/>
      <c r="H250" s="2"/>
      <c r="I250" s="2"/>
      <c r="J250" s="2"/>
      <c r="K250" s="2"/>
      <c r="L250" s="2"/>
      <c r="M250" s="2"/>
    </row>
    <row r="251" spans="1:13" s="12" customFormat="1">
      <c r="A251" s="1"/>
      <c r="B251" s="1"/>
      <c r="C251" s="25"/>
    </row>
    <row r="252" spans="1:13" s="12" customFormat="1">
      <c r="C252" s="25"/>
    </row>
    <row r="253" spans="1:13">
      <c r="A253" s="1"/>
      <c r="B253" s="1"/>
      <c r="D253" s="1"/>
      <c r="E253" s="2"/>
      <c r="F253" s="2"/>
      <c r="G253" s="1"/>
      <c r="H253" s="2"/>
      <c r="I253" s="2"/>
      <c r="J253" s="2"/>
      <c r="K253" s="2"/>
      <c r="L253" s="2"/>
      <c r="M253" s="2"/>
    </row>
    <row r="254" spans="1:13" s="35" customFormat="1">
      <c r="A254" s="4"/>
      <c r="B254" s="4"/>
      <c r="C254" s="4"/>
      <c r="D254" s="4"/>
      <c r="E254" s="97"/>
      <c r="F254" s="97"/>
      <c r="G254" s="4"/>
      <c r="H254" s="97"/>
      <c r="I254" s="97"/>
      <c r="J254" s="97"/>
      <c r="K254" s="97"/>
      <c r="L254" s="97"/>
      <c r="M254" s="97"/>
    </row>
    <row r="255" spans="1:13" s="100" customFormat="1">
      <c r="A255" s="5"/>
      <c r="B255" s="5"/>
      <c r="C255" s="5"/>
      <c r="D255" s="5"/>
      <c r="E255" s="99"/>
      <c r="F255" s="99"/>
      <c r="G255" s="5"/>
      <c r="H255" s="99"/>
      <c r="I255" s="99"/>
      <c r="J255" s="99"/>
      <c r="K255" s="99"/>
      <c r="L255" s="99"/>
      <c r="M255" s="99"/>
    </row>
    <row r="256" spans="1:13">
      <c r="A256" s="1"/>
      <c r="B256" s="26"/>
      <c r="C256" s="26"/>
      <c r="D256" s="1"/>
      <c r="E256" s="2"/>
      <c r="F256" s="2"/>
      <c r="G256" s="1"/>
      <c r="H256" s="2"/>
      <c r="I256" s="2"/>
      <c r="J256" s="2"/>
      <c r="K256" s="2"/>
      <c r="L256" s="2"/>
      <c r="M256" s="2"/>
    </row>
    <row r="257" spans="1:13">
      <c r="A257" s="1"/>
      <c r="B257" s="26"/>
      <c r="C257" s="26"/>
      <c r="D257" s="1"/>
      <c r="E257" s="2"/>
      <c r="F257" s="2"/>
      <c r="G257" s="1"/>
      <c r="H257" s="2"/>
      <c r="I257" s="2"/>
      <c r="J257" s="2"/>
      <c r="K257" s="2"/>
      <c r="L257" s="2"/>
      <c r="M257" s="2"/>
    </row>
    <row r="258" spans="1:13">
      <c r="A258" s="1"/>
      <c r="B258" s="82"/>
      <c r="C258" s="82"/>
      <c r="D258" s="81"/>
      <c r="E258" s="2"/>
      <c r="F258" s="2"/>
      <c r="G258" s="1"/>
      <c r="H258" s="2"/>
      <c r="I258" s="2"/>
      <c r="J258" s="2"/>
      <c r="K258" s="2"/>
      <c r="L258" s="2"/>
      <c r="M258" s="2"/>
    </row>
    <row r="259" spans="1:13">
      <c r="A259" s="1"/>
      <c r="B259" s="82"/>
      <c r="C259" s="82"/>
      <c r="D259" s="81"/>
      <c r="E259" s="2"/>
      <c r="F259" s="2"/>
      <c r="G259" s="1"/>
      <c r="H259" s="2"/>
      <c r="I259" s="2"/>
      <c r="J259" s="2"/>
      <c r="K259" s="2"/>
      <c r="L259" s="2"/>
      <c r="M259" s="2"/>
    </row>
    <row r="260" spans="1:13">
      <c r="A260" s="1"/>
      <c r="B260" s="85"/>
      <c r="C260" s="26"/>
      <c r="D260" s="81"/>
      <c r="E260" s="2"/>
      <c r="F260" s="2"/>
      <c r="G260" s="1"/>
      <c r="H260" s="2"/>
      <c r="I260" s="2"/>
      <c r="J260" s="2"/>
      <c r="K260" s="2"/>
      <c r="L260" s="2"/>
      <c r="M260" s="2"/>
    </row>
    <row r="261" spans="1:13">
      <c r="A261" s="1"/>
      <c r="B261" s="85"/>
      <c r="C261" s="26"/>
      <c r="D261" s="81"/>
      <c r="E261" s="2"/>
      <c r="F261" s="2"/>
      <c r="G261" s="1"/>
      <c r="H261" s="2"/>
      <c r="I261" s="2"/>
      <c r="J261" s="2"/>
      <c r="K261" s="2"/>
      <c r="L261" s="2"/>
      <c r="M261" s="2"/>
    </row>
    <row r="262" spans="1:13">
      <c r="A262" s="1"/>
      <c r="B262" s="85"/>
      <c r="C262" s="26"/>
      <c r="D262" s="81"/>
      <c r="E262" s="2"/>
      <c r="F262" s="2"/>
      <c r="G262" s="1"/>
      <c r="H262" s="2"/>
      <c r="I262" s="2"/>
      <c r="J262" s="2"/>
      <c r="K262" s="2"/>
      <c r="L262" s="2"/>
      <c r="M262" s="2"/>
    </row>
    <row r="263" spans="1:13">
      <c r="A263" s="1"/>
      <c r="B263" s="1"/>
      <c r="C263" s="1"/>
      <c r="D263" s="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/>
      <c r="B264" s="1"/>
      <c r="D264" s="1"/>
      <c r="E264" s="2"/>
      <c r="F264" s="2"/>
      <c r="G264" s="1"/>
      <c r="H264" s="2"/>
      <c r="I264" s="2"/>
      <c r="J264" s="2"/>
      <c r="K264" s="2"/>
      <c r="L264" s="2"/>
      <c r="M264" s="2"/>
    </row>
    <row r="265" spans="1:13">
      <c r="A265" s="1"/>
      <c r="B265" s="1"/>
      <c r="D265" s="1"/>
      <c r="E265" s="2"/>
      <c r="F265" s="2"/>
      <c r="G265" s="1"/>
      <c r="H265" s="2"/>
      <c r="I265" s="2"/>
      <c r="J265" s="2"/>
      <c r="K265" s="2"/>
      <c r="L265" s="2"/>
      <c r="M265" s="2"/>
    </row>
    <row r="266" spans="1:13">
      <c r="A266" s="1"/>
      <c r="B266" s="1"/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7" spans="1:13">
      <c r="A267" s="1"/>
      <c r="B267" s="1"/>
      <c r="D267" s="1"/>
      <c r="E267" s="2"/>
      <c r="F267" s="2"/>
      <c r="G267" s="1"/>
      <c r="H267" s="2"/>
      <c r="I267" s="2"/>
      <c r="J267" s="2"/>
      <c r="K267" s="2"/>
      <c r="L267" s="2"/>
      <c r="M267" s="2"/>
    </row>
    <row r="268" spans="1:13">
      <c r="A268" s="1"/>
      <c r="B268" s="1"/>
      <c r="D268" s="1"/>
      <c r="E268" s="2"/>
      <c r="F268" s="2"/>
      <c r="G268" s="1"/>
      <c r="H268" s="2"/>
      <c r="I268" s="2"/>
      <c r="J268" s="2"/>
      <c r="K268" s="2"/>
      <c r="L268" s="2"/>
      <c r="M268" s="2"/>
    </row>
    <row r="269" spans="1:13">
      <c r="A269" s="1"/>
      <c r="B269" s="1"/>
      <c r="D269" s="1"/>
      <c r="E269" s="2"/>
      <c r="F269" s="2"/>
      <c r="G269" s="1"/>
      <c r="H269" s="2"/>
      <c r="I269" s="2"/>
      <c r="J269" s="2"/>
      <c r="K269" s="2"/>
      <c r="L269" s="2"/>
      <c r="M269" s="2"/>
    </row>
    <row r="270" spans="1:13">
      <c r="A270" s="1"/>
      <c r="B270" s="1"/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/>
      <c r="B271" s="1"/>
      <c r="D271" s="1"/>
      <c r="E271" s="2"/>
      <c r="F271" s="2"/>
      <c r="G271" s="1"/>
      <c r="H271" s="2"/>
      <c r="I271" s="2"/>
      <c r="J271" s="2"/>
      <c r="K271" s="2"/>
      <c r="L271" s="2"/>
      <c r="M271" s="2"/>
    </row>
    <row r="272" spans="1:13" s="12" customFormat="1">
      <c r="C272" s="25"/>
    </row>
    <row r="273" spans="1:13" s="12" customFormat="1">
      <c r="C273" s="101"/>
    </row>
    <row r="274" spans="1:13" s="35" customFormat="1">
      <c r="A274" s="4"/>
      <c r="B274" s="4"/>
      <c r="C274" s="4"/>
      <c r="D274" s="4"/>
      <c r="E274" s="97"/>
      <c r="F274" s="96"/>
      <c r="G274" s="4"/>
      <c r="H274" s="4"/>
      <c r="I274" s="97"/>
      <c r="J274" s="97"/>
      <c r="K274" s="97"/>
      <c r="L274" s="97"/>
      <c r="M274" s="97"/>
    </row>
    <row r="275" spans="1:13" s="100" customFormat="1">
      <c r="A275" s="5"/>
      <c r="B275" s="5"/>
      <c r="C275" s="5"/>
      <c r="D275" s="5"/>
      <c r="E275" s="99"/>
      <c r="F275" s="5"/>
      <c r="G275" s="5"/>
      <c r="H275" s="98"/>
      <c r="I275" s="99"/>
      <c r="J275" s="99"/>
      <c r="K275" s="99"/>
      <c r="L275" s="99"/>
      <c r="M275" s="99"/>
    </row>
    <row r="276" spans="1:13" s="25" customFormat="1">
      <c r="A276" s="1"/>
      <c r="B276" s="12"/>
      <c r="C276" s="12"/>
      <c r="D276" s="12"/>
      <c r="E276" s="27"/>
      <c r="F276" s="27"/>
      <c r="G276" s="12"/>
      <c r="H276" s="27"/>
      <c r="I276" s="27"/>
      <c r="J276" s="27"/>
      <c r="K276" s="27"/>
      <c r="L276" s="27"/>
      <c r="M276" s="27"/>
    </row>
    <row r="277" spans="1:13" s="25" customFormat="1">
      <c r="A277" s="1"/>
      <c r="B277" s="107"/>
      <c r="C277" s="107"/>
      <c r="D277" s="107"/>
      <c r="E277" s="27"/>
      <c r="F277" s="111"/>
      <c r="G277" s="12"/>
      <c r="H277" s="27"/>
      <c r="I277" s="27"/>
      <c r="J277" s="27"/>
      <c r="K277" s="27"/>
      <c r="L277" s="27"/>
      <c r="M277" s="27"/>
    </row>
    <row r="278" spans="1:13" s="25" customFormat="1">
      <c r="A278" s="1"/>
      <c r="B278" s="107"/>
      <c r="C278" s="107"/>
      <c r="D278" s="107"/>
      <c r="E278" s="27"/>
      <c r="F278" s="111"/>
      <c r="G278" s="12"/>
      <c r="H278" s="27"/>
      <c r="I278" s="27"/>
      <c r="J278" s="27"/>
      <c r="K278" s="27"/>
      <c r="L278" s="27"/>
      <c r="M278" s="27"/>
    </row>
    <row r="279" spans="1:13" s="25" customFormat="1">
      <c r="A279" s="1"/>
      <c r="B279" s="12"/>
      <c r="C279" s="12"/>
      <c r="D279" s="12"/>
      <c r="E279" s="27"/>
      <c r="F279" s="27"/>
      <c r="G279" s="12"/>
      <c r="H279" s="27"/>
      <c r="I279" s="27"/>
      <c r="J279" s="27"/>
      <c r="K279" s="27"/>
      <c r="L279" s="27"/>
      <c r="M279" s="27"/>
    </row>
    <row r="280" spans="1:13" s="25" customFormat="1">
      <c r="A280" s="1"/>
      <c r="B280" s="12"/>
      <c r="C280" s="12"/>
      <c r="D280" s="12"/>
      <c r="E280" s="27"/>
      <c r="F280" s="27"/>
      <c r="G280" s="12"/>
      <c r="H280" s="27"/>
      <c r="I280" s="27"/>
      <c r="J280" s="27"/>
      <c r="K280" s="27"/>
      <c r="L280" s="27"/>
      <c r="M280" s="27"/>
    </row>
    <row r="281" spans="1:13" s="25" customFormat="1">
      <c r="A281" s="12"/>
      <c r="B281" s="12"/>
      <c r="C281" s="12"/>
      <c r="D281" s="12"/>
      <c r="E281" s="27"/>
      <c r="F281" s="27"/>
      <c r="G281" s="12"/>
      <c r="H281" s="27"/>
      <c r="I281" s="27"/>
      <c r="J281" s="27"/>
      <c r="K281" s="27"/>
      <c r="L281" s="27"/>
      <c r="M281" s="27"/>
    </row>
    <row r="282" spans="1:13">
      <c r="A282" s="1"/>
      <c r="B282" s="1"/>
      <c r="D282" s="26"/>
      <c r="E282" s="2"/>
      <c r="F282" s="2"/>
      <c r="G282" s="1"/>
      <c r="H282" s="2"/>
      <c r="I282" s="2"/>
      <c r="J282" s="2"/>
      <c r="K282" s="2"/>
      <c r="L282" s="2"/>
      <c r="M282" s="2"/>
    </row>
    <row r="283" spans="1:13">
      <c r="A283" s="1"/>
      <c r="B283" s="1"/>
      <c r="D283" s="26"/>
      <c r="E283" s="2"/>
      <c r="F283" s="2"/>
      <c r="G283" s="1"/>
      <c r="H283" s="2"/>
      <c r="I283" s="2"/>
      <c r="J283" s="2"/>
      <c r="K283" s="2"/>
      <c r="L283" s="2"/>
      <c r="M283" s="2"/>
    </row>
    <row r="284" spans="1:13" s="1" customFormat="1">
      <c r="E284" s="3"/>
      <c r="F284" s="3"/>
      <c r="H284" s="3"/>
      <c r="I284" s="3"/>
      <c r="J284" s="3"/>
      <c r="K284" s="3"/>
      <c r="L284" s="3"/>
      <c r="M284" s="3"/>
    </row>
    <row r="285" spans="1:13">
      <c r="A285" s="1"/>
      <c r="B285" s="1"/>
      <c r="C285" s="1"/>
      <c r="D285" s="1"/>
      <c r="E285" s="2"/>
      <c r="F285" s="2"/>
      <c r="G285" s="1"/>
      <c r="H285" s="2"/>
      <c r="I285" s="2"/>
      <c r="J285" s="2"/>
      <c r="K285" s="2"/>
      <c r="L285" s="2"/>
      <c r="M285" s="2"/>
    </row>
    <row r="286" spans="1:13">
      <c r="A286" s="1"/>
      <c r="B286" s="1"/>
      <c r="D286" s="1"/>
      <c r="E286" s="2"/>
      <c r="F286" s="2"/>
      <c r="G286" s="1"/>
      <c r="H286" s="2"/>
      <c r="I286" s="2"/>
      <c r="J286" s="2"/>
      <c r="K286" s="2"/>
      <c r="L286" s="2"/>
      <c r="M286" s="2"/>
    </row>
    <row r="287" spans="1:13">
      <c r="A287" s="1"/>
      <c r="B287" s="1"/>
      <c r="D287" s="1"/>
      <c r="E287" s="2"/>
      <c r="F287" s="2"/>
      <c r="G287" s="1"/>
      <c r="H287" s="2"/>
      <c r="I287" s="2"/>
      <c r="J287" s="2"/>
      <c r="K287" s="2"/>
      <c r="L287" s="2"/>
      <c r="M287" s="2"/>
    </row>
    <row r="288" spans="1:13">
      <c r="A288" s="1"/>
      <c r="B288" s="1"/>
      <c r="C288" s="108"/>
      <c r="D288" s="1"/>
      <c r="E288" s="2"/>
      <c r="F288" s="2"/>
      <c r="G288" s="1"/>
      <c r="H288" s="2"/>
      <c r="I288" s="2"/>
      <c r="J288" s="2"/>
      <c r="K288" s="2"/>
      <c r="L288" s="2"/>
      <c r="M288" s="2"/>
    </row>
    <row r="289" spans="1:13">
      <c r="A289" s="1"/>
      <c r="B289" s="1"/>
      <c r="D289" s="1"/>
      <c r="E289" s="2"/>
      <c r="F289" s="2"/>
      <c r="G289" s="1"/>
      <c r="H289" s="2"/>
      <c r="I289" s="2"/>
      <c r="J289" s="2"/>
      <c r="K289" s="2"/>
      <c r="L289" s="2"/>
      <c r="M289" s="2"/>
    </row>
    <row r="290" spans="1:13">
      <c r="A290" s="1"/>
      <c r="B290" s="1"/>
      <c r="D290" s="1"/>
      <c r="E290" s="10"/>
      <c r="F290" s="2"/>
      <c r="G290" s="1"/>
      <c r="H290" s="2"/>
      <c r="I290" s="2"/>
      <c r="J290" s="2"/>
      <c r="K290" s="2"/>
      <c r="L290" s="2"/>
      <c r="M290" s="2"/>
    </row>
    <row r="291" spans="1:13" s="8" customFormat="1">
      <c r="A291" s="1"/>
      <c r="B291" s="1"/>
      <c r="C291"/>
      <c r="D291" s="7"/>
      <c r="F291" s="9"/>
      <c r="G291" s="7"/>
      <c r="H291" s="9"/>
      <c r="I291" s="9"/>
      <c r="J291" s="9"/>
      <c r="K291" s="9"/>
      <c r="L291" s="9"/>
      <c r="M291" s="9"/>
    </row>
    <row r="292" spans="1:13" s="35" customFormat="1">
      <c r="A292" s="4"/>
      <c r="B292" s="4"/>
      <c r="C292" s="4"/>
      <c r="D292" s="4"/>
      <c r="E292" s="97"/>
      <c r="F292" s="96"/>
      <c r="G292" s="4"/>
      <c r="H292" s="4"/>
      <c r="I292" s="97"/>
      <c r="J292" s="97"/>
      <c r="K292" s="97"/>
      <c r="L292" s="97"/>
      <c r="M292" s="97"/>
    </row>
    <row r="293" spans="1:13" s="100" customFormat="1">
      <c r="A293" s="5"/>
      <c r="B293" s="5"/>
      <c r="C293" s="5"/>
      <c r="D293" s="5"/>
      <c r="E293" s="99"/>
      <c r="F293" s="5"/>
      <c r="G293" s="5"/>
      <c r="H293" s="98"/>
      <c r="I293" s="99"/>
      <c r="J293" s="99"/>
      <c r="K293" s="99"/>
      <c r="L293" s="99"/>
      <c r="M293" s="99"/>
    </row>
    <row r="294" spans="1:13">
      <c r="A294" s="1"/>
      <c r="B294" s="1"/>
      <c r="D294" s="1"/>
      <c r="E294" s="2"/>
      <c r="F294" s="2"/>
      <c r="G294" s="1"/>
      <c r="H294" s="2"/>
      <c r="I294" s="2"/>
      <c r="J294" s="2"/>
      <c r="K294" s="2"/>
      <c r="L294" s="2"/>
      <c r="M294" s="2"/>
    </row>
    <row r="295" spans="1:13" s="1" customFormat="1">
      <c r="B295" s="81"/>
      <c r="C295" s="10"/>
      <c r="D295" s="81"/>
      <c r="E295" s="3"/>
      <c r="F295" s="109"/>
      <c r="G295" s="81"/>
      <c r="H295" s="109"/>
      <c r="I295" s="3"/>
      <c r="J295" s="3"/>
      <c r="K295" s="3"/>
      <c r="L295" s="3"/>
      <c r="M295" s="3"/>
    </row>
    <row r="296" spans="1:13">
      <c r="A296" s="1"/>
      <c r="B296" s="81"/>
      <c r="C296" s="10"/>
      <c r="D296" s="81"/>
      <c r="E296" s="2"/>
      <c r="F296" s="11"/>
      <c r="G296" s="81"/>
      <c r="H296" s="11"/>
      <c r="I296" s="2"/>
      <c r="J296" s="2"/>
      <c r="K296" s="2"/>
      <c r="L296" s="2"/>
      <c r="M296" s="2"/>
    </row>
    <row r="297" spans="1:13">
      <c r="A297" s="1"/>
      <c r="B297" s="1"/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>
      <c r="A298" s="1"/>
      <c r="B298" s="1"/>
      <c r="D298" s="1"/>
      <c r="E298" s="2"/>
      <c r="F298" s="2"/>
      <c r="G298" s="1"/>
      <c r="H298" s="2"/>
      <c r="I298" s="2"/>
      <c r="J298" s="2"/>
      <c r="K298" s="2"/>
      <c r="L298" s="2"/>
      <c r="M298" s="2"/>
    </row>
    <row r="299" spans="1:13">
      <c r="A299" s="1"/>
      <c r="B299" s="1"/>
      <c r="D299" s="1"/>
      <c r="E299" s="2"/>
      <c r="F299" s="2"/>
      <c r="G299" s="1"/>
      <c r="H299" s="2"/>
      <c r="I299" s="2"/>
      <c r="J299" s="2"/>
      <c r="K299" s="2"/>
      <c r="L299" s="2"/>
      <c r="M299" s="2"/>
    </row>
    <row r="300" spans="1:13">
      <c r="A300" s="12"/>
      <c r="B300" s="83"/>
      <c r="C300" s="84"/>
      <c r="D300" s="1"/>
      <c r="E300" s="11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B301" s="83"/>
      <c r="C301" s="84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>
      <c r="A302" s="1"/>
      <c r="B302" s="1"/>
      <c r="D302" s="1"/>
      <c r="E302" s="2"/>
      <c r="F302" s="2"/>
      <c r="G302" s="1"/>
      <c r="H302" s="2"/>
      <c r="I302" s="2"/>
      <c r="J302" s="2"/>
      <c r="K302" s="2"/>
      <c r="L302" s="2"/>
      <c r="M302" s="2"/>
    </row>
    <row r="303" spans="1:13">
      <c r="A303" s="1"/>
      <c r="B303" s="1"/>
      <c r="D303" s="1"/>
      <c r="E303" s="2"/>
      <c r="F303" s="2"/>
      <c r="G303" s="1"/>
      <c r="H303" s="2"/>
      <c r="I303" s="2"/>
      <c r="J303" s="2"/>
      <c r="K303" s="2"/>
      <c r="L303" s="2"/>
      <c r="M303" s="2"/>
    </row>
    <row r="304" spans="1:13">
      <c r="A304" s="1"/>
      <c r="B304" s="1"/>
      <c r="D304" s="1"/>
      <c r="E304" s="2"/>
      <c r="F304" s="2"/>
      <c r="G304" s="1"/>
      <c r="H304" s="2"/>
      <c r="I304" s="2"/>
      <c r="J304" s="2"/>
      <c r="K304" s="2"/>
      <c r="L304" s="2"/>
      <c r="M304" s="2"/>
    </row>
    <row r="305" spans="1:13" s="1" customFormat="1">
      <c r="B305"/>
      <c r="C305"/>
      <c r="E305" s="3"/>
      <c r="F305" s="3"/>
      <c r="H305" s="3"/>
      <c r="I305" s="3"/>
      <c r="J305" s="3"/>
      <c r="K305" s="3"/>
      <c r="L305" s="3"/>
      <c r="M305" s="3"/>
    </row>
    <row r="306" spans="1:13">
      <c r="A306" s="1"/>
      <c r="B306" s="12"/>
      <c r="C306" s="12"/>
      <c r="D306" s="1"/>
      <c r="E306" s="2"/>
      <c r="F306" s="2"/>
      <c r="G306" s="1"/>
      <c r="H306" s="2"/>
      <c r="I306" s="2"/>
      <c r="J306" s="2"/>
      <c r="K306" s="2"/>
      <c r="L306" s="2"/>
      <c r="M306" s="2"/>
    </row>
    <row r="307" spans="1:13">
      <c r="A307" s="1"/>
      <c r="B307" s="12"/>
      <c r="C307" s="12"/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8" spans="1:13">
      <c r="A308" s="1"/>
      <c r="B308" s="7"/>
      <c r="C308" s="8"/>
      <c r="D308" s="1"/>
      <c r="E308" s="2"/>
      <c r="F308" s="2"/>
      <c r="G308" s="1"/>
      <c r="H308" s="2"/>
      <c r="I308" s="2"/>
      <c r="J308" s="2"/>
      <c r="K308" s="2"/>
      <c r="L308" s="2"/>
      <c r="M308" s="2"/>
    </row>
    <row r="309" spans="1:13">
      <c r="A309" s="1"/>
      <c r="B309" s="7"/>
      <c r="C309" s="8"/>
      <c r="D309" s="1"/>
      <c r="E309" s="2"/>
      <c r="F309" s="2"/>
      <c r="G309" s="1"/>
      <c r="H309" s="2"/>
      <c r="I309" s="2"/>
      <c r="J309" s="2"/>
      <c r="K309" s="2"/>
      <c r="L309" s="2"/>
      <c r="M309" s="2"/>
    </row>
    <row r="310" spans="1:13">
      <c r="A310" s="12"/>
      <c r="B310" s="12"/>
      <c r="C310" s="12"/>
      <c r="D310" s="1"/>
      <c r="E310" s="2"/>
      <c r="F310" s="2"/>
      <c r="G310" s="1"/>
      <c r="H310" s="2"/>
      <c r="I310" s="2"/>
      <c r="J310" s="2"/>
      <c r="K310" s="2"/>
      <c r="L310" s="2"/>
      <c r="M310" s="2"/>
    </row>
    <row r="311" spans="1:13" s="25" customFormat="1">
      <c r="A311" s="1"/>
      <c r="B311" s="1"/>
      <c r="C311"/>
      <c r="D311" s="12"/>
      <c r="E311" s="27"/>
      <c r="F311" s="27"/>
      <c r="G311" s="12"/>
      <c r="H311" s="27"/>
      <c r="I311" s="27"/>
      <c r="J311" s="27"/>
      <c r="K311" s="27"/>
      <c r="L311" s="27"/>
      <c r="M311" s="27"/>
    </row>
    <row r="312" spans="1:13" s="25" customFormat="1">
      <c r="A312" s="1"/>
      <c r="B312" s="1"/>
      <c r="C312" s="1"/>
      <c r="D312" s="12"/>
      <c r="E312" s="27"/>
      <c r="F312" s="27"/>
      <c r="G312" s="12"/>
      <c r="H312" s="27"/>
      <c r="I312" s="27"/>
      <c r="J312" s="27"/>
      <c r="K312" s="27"/>
      <c r="L312" s="27"/>
      <c r="M312" s="27"/>
    </row>
    <row r="313" spans="1:13">
      <c r="A313" s="1"/>
      <c r="B313" s="1"/>
      <c r="D313" s="1"/>
      <c r="E313" s="2"/>
      <c r="F313" s="2"/>
      <c r="G313" s="1"/>
      <c r="H313" s="2"/>
      <c r="I313" s="2"/>
      <c r="J313" s="2"/>
      <c r="K313" s="2"/>
      <c r="L313" s="2"/>
      <c r="M313" s="2"/>
    </row>
    <row r="314" spans="1:13">
      <c r="A314" s="1"/>
      <c r="B314" s="1"/>
      <c r="D314" s="1"/>
      <c r="E314" s="2"/>
      <c r="F314" s="2"/>
      <c r="G314" s="1"/>
      <c r="H314" s="2"/>
      <c r="I314" s="2"/>
      <c r="J314" s="2"/>
      <c r="K314" s="2"/>
      <c r="L314" s="2"/>
      <c r="M314" s="2"/>
    </row>
    <row r="315" spans="1:13">
      <c r="A315" s="1"/>
      <c r="B315" s="1"/>
      <c r="D315" s="1"/>
      <c r="E315" s="2"/>
      <c r="F315" s="2"/>
      <c r="G315" s="1"/>
      <c r="H315" s="2"/>
      <c r="I315" s="2"/>
      <c r="J315" s="2"/>
      <c r="K315" s="2"/>
      <c r="L315" s="2"/>
      <c r="M315" s="2"/>
    </row>
    <row r="316" spans="1:13">
      <c r="A316" s="1"/>
      <c r="B316" s="1"/>
      <c r="C316" s="10"/>
    </row>
    <row r="317" spans="1:13" s="12" customFormat="1">
      <c r="A317" s="7"/>
      <c r="B317" s="7"/>
      <c r="C317" s="8"/>
      <c r="D317" s="13"/>
      <c r="E317" s="13"/>
      <c r="F317" s="13"/>
      <c r="G317" s="13"/>
      <c r="H317" s="13"/>
      <c r="I317" s="13"/>
      <c r="J317" s="13"/>
      <c r="K317" s="13"/>
      <c r="L317" s="13"/>
      <c r="M317" s="13"/>
    </row>
    <row r="318" spans="1:13" s="12" customFormat="1">
      <c r="A318"/>
      <c r="B318"/>
      <c r="C318"/>
      <c r="D318" s="13"/>
      <c r="E318" s="13"/>
      <c r="F318" s="13"/>
      <c r="G318" s="13"/>
      <c r="H318" s="13"/>
      <c r="I318" s="13"/>
      <c r="J318" s="13"/>
      <c r="K318" s="13"/>
      <c r="L318" s="13"/>
      <c r="M318" s="13"/>
    </row>
    <row r="319" spans="1:13" s="8" customFormat="1">
      <c r="A319"/>
      <c r="B319"/>
      <c r="C319"/>
      <c r="D319" s="7"/>
      <c r="E319" s="9"/>
      <c r="F319" s="9"/>
      <c r="G319" s="7"/>
      <c r="H319" s="9"/>
      <c r="I319" s="9"/>
      <c r="J319" s="9"/>
      <c r="K319" s="9"/>
      <c r="L319" s="9"/>
      <c r="M319" s="9"/>
    </row>
    <row r="320" spans="1:13" s="8" customFormat="1">
      <c r="A320" s="12"/>
      <c r="B320" s="12"/>
      <c r="C320" s="12"/>
      <c r="D320" s="7"/>
      <c r="E320" s="9"/>
      <c r="F320" s="9"/>
      <c r="G320" s="7"/>
      <c r="H320" s="9"/>
      <c r="I320" s="9"/>
      <c r="J320" s="9"/>
      <c r="K320" s="9"/>
      <c r="L320" s="9"/>
      <c r="M320" s="9"/>
    </row>
    <row r="321" spans="1:13" s="8" customFormat="1">
      <c r="A321" s="12"/>
      <c r="B321" s="12"/>
      <c r="C321" s="12"/>
      <c r="D321" s="7"/>
      <c r="E321" s="9"/>
      <c r="F321" s="9"/>
      <c r="G321" s="7"/>
      <c r="H321" s="9"/>
      <c r="I321" s="9"/>
      <c r="J321" s="9"/>
      <c r="K321" s="9"/>
      <c r="L321" s="9"/>
      <c r="M321" s="9"/>
    </row>
    <row r="322" spans="1:13" s="12" customFormat="1">
      <c r="A322" s="1"/>
      <c r="B322" s="1"/>
      <c r="C322" s="1"/>
      <c r="E322" s="13"/>
      <c r="F322" s="13"/>
      <c r="G322" s="13"/>
      <c r="H322" s="13"/>
      <c r="I322" s="13"/>
      <c r="J322" s="13"/>
      <c r="K322" s="13"/>
      <c r="L322" s="13"/>
      <c r="M322" s="13"/>
    </row>
    <row r="323" spans="1:13">
      <c r="A323" s="1"/>
      <c r="B323" s="1"/>
      <c r="C323" s="1"/>
      <c r="D323" s="1"/>
      <c r="F323" s="2"/>
      <c r="G323" s="1"/>
      <c r="H323" s="2"/>
      <c r="I323" s="2"/>
      <c r="J323" s="2"/>
      <c r="K323" s="2"/>
      <c r="L323" s="2"/>
      <c r="M323" s="2"/>
    </row>
    <row r="324" spans="1:13" s="1" customFormat="1">
      <c r="F324" s="3"/>
      <c r="H324" s="3"/>
      <c r="I324" s="3"/>
      <c r="J324" s="3"/>
      <c r="K324" s="3"/>
      <c r="L324" s="3"/>
      <c r="M324" s="3"/>
    </row>
    <row r="325" spans="1:13">
      <c r="A325" s="1"/>
      <c r="B325" s="1"/>
      <c r="C325" s="1"/>
      <c r="D325" s="1"/>
      <c r="F325" s="2"/>
      <c r="G325" s="1"/>
      <c r="H325" s="2"/>
      <c r="I325" s="2"/>
      <c r="J325" s="2"/>
      <c r="K325" s="2"/>
      <c r="L325" s="2"/>
      <c r="M325" s="2"/>
    </row>
    <row r="326" spans="1:13">
      <c r="A326" s="1"/>
      <c r="B326" s="1"/>
      <c r="C326" s="1"/>
      <c r="D326" s="1"/>
      <c r="F326" s="2"/>
      <c r="G326" s="1"/>
      <c r="H326" s="2"/>
      <c r="I326" s="2"/>
      <c r="J326" s="2"/>
      <c r="K326" s="2"/>
      <c r="L326" s="2"/>
      <c r="M326" s="2"/>
    </row>
    <row r="327" spans="1:13">
      <c r="A327" s="1"/>
      <c r="B327" s="1"/>
      <c r="C327" s="1"/>
      <c r="D327" s="1"/>
      <c r="F327" s="2"/>
      <c r="G327" s="1"/>
      <c r="H327" s="2"/>
      <c r="I327" s="2"/>
      <c r="J327" s="2"/>
      <c r="K327" s="2"/>
      <c r="L327" s="2"/>
      <c r="M327" s="2"/>
    </row>
    <row r="328" spans="1:13">
      <c r="A328" s="1"/>
      <c r="B328" s="1"/>
      <c r="C328" s="1"/>
      <c r="D328" s="1"/>
      <c r="E328" s="10"/>
      <c r="F328" s="2"/>
      <c r="G328" s="1"/>
      <c r="H328" s="2"/>
      <c r="I328" s="2"/>
      <c r="J328" s="2"/>
      <c r="K328" s="2"/>
      <c r="L328" s="2"/>
      <c r="M328" s="2"/>
    </row>
    <row r="329" spans="1:13" s="8" customFormat="1">
      <c r="A329" s="1"/>
      <c r="B329" s="1"/>
      <c r="C329" s="1"/>
      <c r="D329" s="7"/>
      <c r="F329" s="9"/>
      <c r="G329" s="7"/>
      <c r="H329" s="9"/>
      <c r="I329" s="9"/>
      <c r="J329" s="9"/>
      <c r="K329" s="9"/>
      <c r="L329" s="9"/>
      <c r="M329" s="9"/>
    </row>
    <row r="331" spans="1:13">
      <c r="A331" s="12"/>
      <c r="B331" s="12"/>
      <c r="C331" s="12"/>
    </row>
    <row r="332" spans="1:13" s="12" customFormat="1"/>
    <row r="333" spans="1:13" s="12" customFormat="1">
      <c r="G333" s="13"/>
    </row>
    <row r="334" spans="1:13">
      <c r="A334" s="12"/>
      <c r="B334" s="12"/>
      <c r="C334" s="12"/>
    </row>
    <row r="335" spans="1:13">
      <c r="A335" s="12"/>
      <c r="B335" s="12"/>
      <c r="C335" s="12"/>
    </row>
    <row r="336" spans="1:13">
      <c r="A336" s="12"/>
      <c r="B336" s="12"/>
      <c r="C336" s="12"/>
    </row>
    <row r="337" spans="1:7">
      <c r="A337" s="12"/>
      <c r="B337" s="12"/>
      <c r="C337" s="12"/>
    </row>
    <row r="338" spans="1:7">
      <c r="A338" s="12"/>
      <c r="B338" s="12"/>
      <c r="C338" s="12"/>
    </row>
    <row r="339" spans="1:7">
      <c r="A339" s="25"/>
      <c r="B339" s="25"/>
      <c r="C339" s="25"/>
    </row>
    <row r="340" spans="1:7">
      <c r="A340" s="12"/>
      <c r="B340" s="12"/>
      <c r="C340" s="12"/>
    </row>
    <row r="341" spans="1:7">
      <c r="A341" s="12"/>
      <c r="B341" s="12"/>
      <c r="C341" s="12"/>
    </row>
    <row r="342" spans="1:7">
      <c r="A342" s="1"/>
      <c r="B342" s="1"/>
    </row>
    <row r="343" spans="1:7" s="12" customFormat="1">
      <c r="A343" s="1"/>
      <c r="B343" s="1"/>
      <c r="C343"/>
    </row>
    <row r="344" spans="1:7" s="12" customFormat="1">
      <c r="A344" s="1"/>
      <c r="B344" s="1"/>
      <c r="C344"/>
      <c r="G344" s="13"/>
    </row>
    <row r="345" spans="1:7" s="25" customFormat="1">
      <c r="A345" s="1"/>
      <c r="B345" s="1"/>
      <c r="C345"/>
    </row>
    <row r="346" spans="1:7" s="25" customFormat="1">
      <c r="A346" s="1"/>
      <c r="B346" s="1"/>
      <c r="C346"/>
    </row>
    <row r="347" spans="1:7" s="25" customFormat="1">
      <c r="A347" s="1"/>
      <c r="B347" s="1"/>
      <c r="C347"/>
    </row>
    <row r="348" spans="1:7" s="25" customFormat="1">
      <c r="A348" s="1"/>
      <c r="B348" s="1"/>
      <c r="C348"/>
    </row>
    <row r="349" spans="1:7" s="25" customFormat="1">
      <c r="A349" s="1"/>
      <c r="B349" s="1"/>
      <c r="C349"/>
    </row>
    <row r="350" spans="1:7" s="25" customFormat="1">
      <c r="A350"/>
      <c r="B350"/>
      <c r="C350"/>
    </row>
    <row r="351" spans="1:7" s="25" customFormat="1">
      <c r="A351"/>
      <c r="B351"/>
      <c r="C351"/>
    </row>
    <row r="352" spans="1:7" s="12" customFormat="1">
      <c r="A352"/>
      <c r="B352"/>
      <c r="C352"/>
    </row>
    <row r="353" spans="1:7" s="12" customFormat="1">
      <c r="A353"/>
      <c r="B353"/>
      <c r="C353"/>
      <c r="G353" s="1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8"/>
  <sheetViews>
    <sheetView showRuler="0" topLeftCell="A177" zoomScale="150" zoomScaleNormal="150" zoomScalePageLayoutView="150" workbookViewId="0">
      <selection activeCell="K200" sqref="K200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4" customFormat="1">
      <c r="A1" s="4" t="s">
        <v>491</v>
      </c>
      <c r="B1" s="4" t="s">
        <v>219</v>
      </c>
      <c r="E1" s="4" t="s">
        <v>554</v>
      </c>
    </row>
    <row r="2" spans="1:13" s="5" customFormat="1">
      <c r="B2" s="5" t="s">
        <v>304</v>
      </c>
      <c r="C2" s="5" t="s">
        <v>296</v>
      </c>
      <c r="D2" s="5" t="s">
        <v>299</v>
      </c>
    </row>
    <row r="3" spans="1:13" s="1" customFormat="1">
      <c r="A3" s="1" t="s">
        <v>291</v>
      </c>
      <c r="B3" s="26">
        <v>10</v>
      </c>
      <c r="C3" s="26">
        <v>10</v>
      </c>
      <c r="D3" s="26">
        <v>10</v>
      </c>
    </row>
    <row r="4" spans="1:13">
      <c r="A4" s="1" t="s">
        <v>461</v>
      </c>
      <c r="B4" s="26">
        <v>3</v>
      </c>
      <c r="C4" s="26">
        <v>3</v>
      </c>
      <c r="D4" s="26">
        <v>5</v>
      </c>
      <c r="H4" s="2"/>
      <c r="I4" s="2"/>
      <c r="J4" s="2"/>
      <c r="K4" s="2"/>
      <c r="L4" s="2"/>
      <c r="M4" s="2"/>
    </row>
    <row r="5" spans="1:13">
      <c r="A5" s="1" t="s">
        <v>482</v>
      </c>
      <c r="B5" s="26"/>
      <c r="C5" s="26"/>
      <c r="D5" s="26">
        <v>177654</v>
      </c>
      <c r="H5" s="2"/>
      <c r="I5" s="2"/>
      <c r="J5" s="2"/>
      <c r="K5" s="2"/>
      <c r="L5" s="2"/>
      <c r="M5" s="2"/>
    </row>
    <row r="6" spans="1:13">
      <c r="A6" s="1" t="s">
        <v>483</v>
      </c>
      <c r="B6" s="1"/>
      <c r="C6" s="1"/>
      <c r="D6" s="1">
        <v>5906</v>
      </c>
      <c r="H6" s="2"/>
      <c r="I6" s="2"/>
      <c r="J6" s="2"/>
      <c r="K6" s="2"/>
      <c r="L6" s="2"/>
      <c r="M6" s="2"/>
    </row>
    <row r="7" spans="1:13">
      <c r="A7" s="1" t="s">
        <v>524</v>
      </c>
      <c r="B7" s="1"/>
      <c r="C7" s="1"/>
      <c r="D7" s="1"/>
      <c r="H7" s="2"/>
      <c r="I7" s="2"/>
      <c r="J7" s="2"/>
      <c r="K7" s="2"/>
      <c r="L7" s="2"/>
      <c r="M7" s="2"/>
    </row>
    <row r="8" spans="1:13">
      <c r="A8" s="1" t="s">
        <v>462</v>
      </c>
      <c r="B8" s="1">
        <v>0.57232841863100004</v>
      </c>
      <c r="C8" s="1">
        <v>0.37404382107400003</v>
      </c>
      <c r="D8" s="1">
        <v>0.28703612342500001</v>
      </c>
      <c r="H8" s="2"/>
      <c r="I8" s="2"/>
      <c r="J8" s="2"/>
      <c r="K8" s="2"/>
      <c r="L8" s="2"/>
      <c r="M8" s="2"/>
    </row>
    <row r="9" spans="1:13">
      <c r="A9" s="1" t="s">
        <v>463</v>
      </c>
      <c r="B9" s="1">
        <v>0.60534428895900005</v>
      </c>
      <c r="C9" s="1">
        <v>0.51190817936800004</v>
      </c>
      <c r="D9" s="1">
        <v>0.31844459973</v>
      </c>
      <c r="H9" s="2"/>
      <c r="I9" s="2"/>
      <c r="J9" s="2"/>
      <c r="K9" s="2"/>
      <c r="L9" s="2"/>
      <c r="M9" s="2"/>
    </row>
    <row r="10" spans="1:13">
      <c r="A10" s="1" t="s">
        <v>464</v>
      </c>
      <c r="B10" s="1">
        <v>0.54296284867900002</v>
      </c>
      <c r="C10" s="1">
        <v>0.294687157719</v>
      </c>
      <c r="D10" s="1">
        <v>0.26126711380700002</v>
      </c>
      <c r="H10" s="2"/>
      <c r="I10" s="2"/>
      <c r="J10" s="2"/>
      <c r="K10" s="2"/>
      <c r="L10" s="2"/>
      <c r="M10" s="2"/>
    </row>
    <row r="11" spans="1:13">
      <c r="A11" s="1" t="s">
        <v>465</v>
      </c>
      <c r="B11" s="1">
        <v>9.1</v>
      </c>
      <c r="C11" s="1">
        <v>1</v>
      </c>
      <c r="D11" s="1">
        <v>2</v>
      </c>
      <c r="H11" s="2"/>
      <c r="I11" s="2"/>
      <c r="J11" s="2"/>
      <c r="K11" s="2"/>
      <c r="L11" s="2"/>
      <c r="M11" s="2"/>
    </row>
    <row r="12" spans="1:13">
      <c r="A12" s="1" t="s">
        <v>475</v>
      </c>
      <c r="B12" s="1">
        <v>0.57284340380099996</v>
      </c>
      <c r="C12" s="1">
        <v>0.40000483500799999</v>
      </c>
      <c r="D12" s="1">
        <v>0.28773165953199997</v>
      </c>
      <c r="H12" s="2"/>
      <c r="I12" s="2"/>
      <c r="J12" s="2"/>
      <c r="K12" s="2"/>
      <c r="L12" s="2"/>
      <c r="M12" s="2"/>
    </row>
    <row r="13" spans="1:13">
      <c r="A13" s="1" t="s">
        <v>476</v>
      </c>
      <c r="B13" s="1">
        <v>0.60534428895900005</v>
      </c>
      <c r="C13" s="1">
        <v>0.47671588843200002</v>
      </c>
      <c r="D13" s="1">
        <v>0.31844459973</v>
      </c>
      <c r="H13" s="2"/>
      <c r="I13" s="2"/>
      <c r="J13" s="2"/>
      <c r="K13" s="2"/>
      <c r="L13" s="2"/>
      <c r="M13" s="2"/>
    </row>
    <row r="14" spans="1:13">
      <c r="A14" s="1" t="s">
        <v>477</v>
      </c>
      <c r="B14" s="1">
        <v>0.543889753325</v>
      </c>
      <c r="C14" s="1">
        <v>0.34467395561600001</v>
      </c>
      <c r="D14" s="1">
        <v>0.26242192326199998</v>
      </c>
      <c r="H14" s="2"/>
      <c r="I14" s="2"/>
      <c r="J14" s="2"/>
      <c r="K14" s="2"/>
      <c r="L14" s="2"/>
      <c r="M14" s="2"/>
    </row>
    <row r="15" spans="1:13">
      <c r="A15" s="1" t="s">
        <v>478</v>
      </c>
      <c r="B15" s="1">
        <v>9.1</v>
      </c>
      <c r="C15" s="1">
        <v>2.1</v>
      </c>
      <c r="D15" s="1">
        <v>2</v>
      </c>
      <c r="H15" s="2"/>
      <c r="I15" s="2"/>
      <c r="J15" s="2"/>
      <c r="K15" s="2"/>
      <c r="L15" s="2"/>
      <c r="M15" s="2"/>
    </row>
    <row r="16" spans="1:13">
      <c r="A16" s="1" t="s">
        <v>466</v>
      </c>
      <c r="B16" s="1">
        <f>102766.184485/(60*60)</f>
        <v>28.546162356944446</v>
      </c>
      <c r="C16" s="1">
        <f>307623.181039/(60*60)</f>
        <v>85.450883621944442</v>
      </c>
      <c r="D16" s="1"/>
      <c r="H16" s="2"/>
      <c r="I16" s="2"/>
      <c r="J16" s="2"/>
      <c r="K16" s="2"/>
      <c r="L16" s="2"/>
      <c r="M16" s="2"/>
    </row>
    <row r="17" spans="1:13">
      <c r="A17" s="1"/>
      <c r="B17" s="1"/>
      <c r="C17" s="1"/>
      <c r="D17" s="1"/>
      <c r="E17" s="2"/>
      <c r="F17" s="2"/>
      <c r="G17" s="1"/>
      <c r="H17" s="2"/>
      <c r="I17" s="2"/>
      <c r="J17" s="2"/>
      <c r="K17" s="2"/>
      <c r="L17" s="2"/>
      <c r="M17" s="2"/>
    </row>
    <row r="18" spans="1:13" s="35" customFormat="1">
      <c r="A18" s="4" t="s">
        <v>544</v>
      </c>
      <c r="B18" s="4"/>
      <c r="C18" s="4"/>
      <c r="D18" s="4"/>
      <c r="E18" s="97"/>
      <c r="F18" s="97"/>
      <c r="G18" s="4"/>
      <c r="H18" s="97"/>
      <c r="I18" s="97"/>
      <c r="J18" s="97"/>
      <c r="K18" s="97"/>
      <c r="L18" s="97"/>
      <c r="M18" s="97"/>
    </row>
    <row r="19" spans="1:13" s="25" customFormat="1">
      <c r="A19" s="12" t="s">
        <v>546</v>
      </c>
      <c r="B19" s="12">
        <v>5</v>
      </c>
      <c r="C19" s="12">
        <v>5</v>
      </c>
      <c r="D19" s="12"/>
      <c r="E19" s="27"/>
      <c r="F19" s="27"/>
      <c r="G19" s="12"/>
      <c r="H19" s="27"/>
      <c r="I19" s="27"/>
      <c r="J19" s="27"/>
      <c r="K19" s="27"/>
      <c r="L19" s="27"/>
      <c r="M19" s="27"/>
    </row>
    <row r="20" spans="1:13">
      <c r="A20" s="1" t="s">
        <v>462</v>
      </c>
      <c r="B20" s="1">
        <v>0.309950751154</v>
      </c>
      <c r="C20" s="1"/>
      <c r="D20" s="1"/>
      <c r="E20" s="2"/>
      <c r="F20" s="2"/>
      <c r="G20" s="1"/>
      <c r="H20" s="2"/>
      <c r="I20" s="2"/>
      <c r="J20" s="2"/>
      <c r="K20" s="2"/>
      <c r="L20" s="2"/>
      <c r="M20" s="2"/>
    </row>
    <row r="21" spans="1:13">
      <c r="A21" s="1" t="s">
        <v>463</v>
      </c>
      <c r="B21" s="1">
        <v>0.330643296069</v>
      </c>
      <c r="C21" s="1"/>
      <c r="D21" s="1"/>
      <c r="E21" s="2"/>
      <c r="F21" s="2"/>
      <c r="G21" s="1"/>
      <c r="H21" s="2"/>
      <c r="I21" s="2"/>
      <c r="J21" s="2"/>
      <c r="K21" s="2"/>
      <c r="L21" s="2"/>
      <c r="M21" s="2"/>
    </row>
    <row r="22" spans="1:13">
      <c r="A22" s="1" t="s">
        <v>464</v>
      </c>
      <c r="B22" s="1">
        <v>0.29257604247699998</v>
      </c>
      <c r="C22" s="1"/>
      <c r="D22" s="1"/>
      <c r="E22" s="2"/>
      <c r="F22" s="2"/>
      <c r="G22" s="1"/>
      <c r="H22" s="2"/>
      <c r="I22" s="2"/>
      <c r="J22" s="2"/>
      <c r="K22" s="2"/>
      <c r="L22" s="2"/>
      <c r="M22" s="2"/>
    </row>
    <row r="23" spans="1:13">
      <c r="A23" s="1" t="s">
        <v>465</v>
      </c>
      <c r="B23" s="1">
        <v>1.4</v>
      </c>
      <c r="C23" s="1"/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>
      <c r="A24" s="1" t="s">
        <v>466</v>
      </c>
      <c r="B24" s="1">
        <f>427178.54334/(60*60)</f>
        <v>118.66070648333333</v>
      </c>
      <c r="C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>
      <c r="A25" s="1"/>
      <c r="B25" s="1"/>
      <c r="C25" s="1"/>
      <c r="D25" s="1"/>
      <c r="E25" s="2"/>
      <c r="F25" s="2"/>
      <c r="G25" s="1"/>
      <c r="H25" s="2"/>
      <c r="I25" s="2"/>
      <c r="J25" s="2"/>
      <c r="K25" s="2"/>
      <c r="L25" s="2"/>
      <c r="M25" s="2"/>
    </row>
    <row r="26" spans="1:13" s="35" customFormat="1">
      <c r="A26" s="4" t="s">
        <v>545</v>
      </c>
      <c r="B26" s="4"/>
      <c r="C26" s="4"/>
      <c r="D26" s="4"/>
      <c r="E26" s="97"/>
      <c r="F26" s="97"/>
      <c r="G26" s="4"/>
      <c r="H26" s="97"/>
      <c r="I26" s="97"/>
      <c r="J26" s="97"/>
      <c r="K26" s="97"/>
      <c r="L26" s="97"/>
      <c r="M26" s="97"/>
    </row>
    <row r="27" spans="1:13" s="25" customFormat="1">
      <c r="A27" s="12" t="s">
        <v>546</v>
      </c>
      <c r="B27" s="12">
        <v>5</v>
      </c>
      <c r="C27" s="12"/>
      <c r="D27" s="12"/>
      <c r="E27" s="27"/>
      <c r="F27" s="27"/>
      <c r="G27" s="12"/>
      <c r="H27" s="27"/>
      <c r="I27" s="27"/>
      <c r="J27" s="27"/>
      <c r="K27" s="27"/>
      <c r="L27" s="27"/>
      <c r="M27" s="27"/>
    </row>
    <row r="28" spans="1:13" s="25" customFormat="1">
      <c r="A28" s="12" t="s">
        <v>462</v>
      </c>
      <c r="B28" s="12">
        <v>0.419384846985</v>
      </c>
      <c r="C28" s="12"/>
      <c r="D28" s="12"/>
      <c r="E28" s="27"/>
      <c r="F28" s="27"/>
      <c r="G28" s="12"/>
      <c r="H28" s="27"/>
      <c r="I28" s="27"/>
      <c r="J28" s="27"/>
      <c r="K28" s="27"/>
      <c r="L28" s="27"/>
      <c r="M28" s="27"/>
    </row>
    <row r="29" spans="1:13">
      <c r="A29" s="1" t="s">
        <v>463</v>
      </c>
      <c r="B29" s="1">
        <v>0.53092639238999995</v>
      </c>
      <c r="C29" s="1"/>
      <c r="D29" s="1"/>
      <c r="E29" s="2"/>
      <c r="F29" s="2"/>
      <c r="G29" s="1"/>
      <c r="H29" s="2"/>
      <c r="I29" s="2"/>
      <c r="J29" s="2"/>
      <c r="K29" s="2"/>
      <c r="L29" s="2"/>
      <c r="M29" s="2"/>
    </row>
    <row r="30" spans="1:13">
      <c r="A30" s="1" t="s">
        <v>464</v>
      </c>
      <c r="B30" s="1">
        <v>0.34657500909900002</v>
      </c>
      <c r="C30" s="1"/>
      <c r="D30" s="1"/>
      <c r="E30" s="2"/>
      <c r="F30" s="2"/>
      <c r="G30" s="1"/>
      <c r="H30" s="2"/>
      <c r="I30" s="2"/>
      <c r="J30" s="2"/>
      <c r="K30" s="2"/>
      <c r="L30" s="2"/>
      <c r="M30" s="2"/>
    </row>
    <row r="31" spans="1:13">
      <c r="A31" s="1" t="s">
        <v>465</v>
      </c>
      <c r="B31" s="1">
        <v>1</v>
      </c>
      <c r="C31" s="1"/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>
      <c r="A32" s="1"/>
      <c r="B32" s="1"/>
      <c r="D32" s="1"/>
      <c r="E32" s="2"/>
      <c r="F32" s="2"/>
      <c r="G32" s="1"/>
      <c r="H32" s="2"/>
      <c r="I32" s="2"/>
      <c r="J32" s="2"/>
      <c r="K32" s="2"/>
      <c r="L32" s="2"/>
      <c r="M32" s="2"/>
    </row>
    <row r="33" spans="1:13" s="4" customFormat="1">
      <c r="A33" s="4" t="s">
        <v>505</v>
      </c>
      <c r="B33" s="4" t="s">
        <v>506</v>
      </c>
      <c r="F33" s="4" t="s">
        <v>526</v>
      </c>
      <c r="I33" s="4" t="s">
        <v>554</v>
      </c>
    </row>
    <row r="34" spans="1:13" s="5" customFormat="1">
      <c r="B34" s="5" t="s">
        <v>304</v>
      </c>
      <c r="C34" s="5" t="s">
        <v>296</v>
      </c>
      <c r="D34" s="5" t="s">
        <v>299</v>
      </c>
      <c r="F34" s="5" t="s">
        <v>304</v>
      </c>
      <c r="G34" s="5" t="s">
        <v>296</v>
      </c>
      <c r="H34" s="5" t="s">
        <v>299</v>
      </c>
      <c r="I34" s="5" t="s">
        <v>304</v>
      </c>
      <c r="J34" s="5" t="s">
        <v>296</v>
      </c>
      <c r="K34" s="5" t="s">
        <v>299</v>
      </c>
    </row>
    <row r="35" spans="1:13">
      <c r="A35" s="1" t="s">
        <v>291</v>
      </c>
      <c r="B35" s="1">
        <v>10</v>
      </c>
      <c r="C35">
        <v>5</v>
      </c>
      <c r="D35" s="1">
        <v>5</v>
      </c>
      <c r="E35" s="2"/>
      <c r="F35" s="2">
        <v>5</v>
      </c>
      <c r="G35" s="1">
        <v>5</v>
      </c>
      <c r="H35" s="2">
        <v>5</v>
      </c>
      <c r="I35" s="1" t="s">
        <v>503</v>
      </c>
      <c r="J35" s="1" t="s">
        <v>503</v>
      </c>
      <c r="K35" s="1"/>
      <c r="L35" s="2"/>
      <c r="M35" s="2"/>
    </row>
    <row r="36" spans="1:13">
      <c r="A36" s="1" t="s">
        <v>461</v>
      </c>
      <c r="B36" s="1">
        <v>3</v>
      </c>
      <c r="C36">
        <v>3</v>
      </c>
      <c r="D36" s="1">
        <v>100</v>
      </c>
      <c r="E36" s="2"/>
      <c r="F36" s="2">
        <v>3</v>
      </c>
      <c r="G36" s="1">
        <v>5</v>
      </c>
      <c r="H36" s="2">
        <v>5</v>
      </c>
      <c r="I36" s="2">
        <v>5</v>
      </c>
      <c r="J36" s="2">
        <v>5</v>
      </c>
      <c r="K36" s="1"/>
      <c r="L36" s="2"/>
      <c r="M36" s="2"/>
    </row>
    <row r="37" spans="1:13">
      <c r="A37" s="1" t="s">
        <v>481</v>
      </c>
      <c r="B37" s="81">
        <v>1</v>
      </c>
      <c r="C37" s="10">
        <v>1</v>
      </c>
      <c r="D37" s="81">
        <v>1</v>
      </c>
      <c r="E37" s="2"/>
      <c r="F37" s="11">
        <v>1</v>
      </c>
      <c r="G37" s="81">
        <v>1</v>
      </c>
      <c r="H37" s="11">
        <v>1</v>
      </c>
      <c r="I37" s="2">
        <v>77800</v>
      </c>
      <c r="J37" s="2">
        <v>82397</v>
      </c>
      <c r="K37" s="1"/>
      <c r="L37" s="2"/>
      <c r="M37" s="2"/>
    </row>
    <row r="38" spans="1:13">
      <c r="A38" s="1" t="s">
        <v>482</v>
      </c>
      <c r="B38" s="86"/>
      <c r="C38" s="108">
        <v>65918</v>
      </c>
      <c r="D38" s="1">
        <v>157915</v>
      </c>
      <c r="E38" s="2"/>
      <c r="F38" s="2">
        <v>62240</v>
      </c>
      <c r="G38" s="1">
        <v>65918</v>
      </c>
      <c r="H38" s="2">
        <v>157915</v>
      </c>
      <c r="I38" s="2">
        <v>10705</v>
      </c>
      <c r="J38" s="2">
        <v>9722</v>
      </c>
      <c r="K38" s="1"/>
      <c r="L38" s="2"/>
      <c r="M38" s="2"/>
    </row>
    <row r="39" spans="1:13">
      <c r="A39" s="1" t="s">
        <v>483</v>
      </c>
      <c r="B39" s="86"/>
      <c r="C39" s="108">
        <v>8351</v>
      </c>
      <c r="D39" s="1">
        <v>12759</v>
      </c>
      <c r="E39" s="2"/>
      <c r="F39" s="2">
        <v>7264</v>
      </c>
      <c r="G39" s="1">
        <v>8331</v>
      </c>
      <c r="H39" s="2">
        <v>12766</v>
      </c>
      <c r="I39" s="2">
        <v>471</v>
      </c>
      <c r="J39" s="2">
        <v>697</v>
      </c>
      <c r="K39" s="1"/>
      <c r="L39" s="2"/>
      <c r="M39" s="2"/>
    </row>
    <row r="40" spans="1:13">
      <c r="A40" s="1" t="s">
        <v>527</v>
      </c>
      <c r="B40" s="86"/>
      <c r="C40" s="108"/>
      <c r="D40" s="1"/>
      <c r="E40" s="2"/>
      <c r="F40" s="2">
        <v>561</v>
      </c>
      <c r="G40" s="1"/>
      <c r="H40" s="2">
        <v>2185</v>
      </c>
      <c r="I40" s="2">
        <v>0.58863915568900005</v>
      </c>
      <c r="J40" s="2">
        <v>0.37237080218800001</v>
      </c>
      <c r="K40" s="1"/>
      <c r="L40" s="2"/>
      <c r="M40" s="2"/>
    </row>
    <row r="41" spans="1:13">
      <c r="A41" s="1"/>
      <c r="B41" s="1"/>
      <c r="D41" s="1"/>
      <c r="E41" s="2"/>
      <c r="F41" s="2"/>
      <c r="G41" s="1"/>
      <c r="H41" s="2"/>
      <c r="I41" s="2">
        <v>0.65886135210100005</v>
      </c>
      <c r="J41" s="2">
        <v>0.52622236533900002</v>
      </c>
      <c r="K41" s="1"/>
      <c r="L41" s="2"/>
      <c r="M41" s="2"/>
    </row>
    <row r="42" spans="1:13">
      <c r="A42" s="1" t="s">
        <v>462</v>
      </c>
      <c r="B42" s="1">
        <v>0.54334475660899995</v>
      </c>
      <c r="C42">
        <v>0.36154761508099997</v>
      </c>
      <c r="D42" s="1">
        <v>0.31179277986800003</v>
      </c>
      <c r="E42" s="2"/>
      <c r="F42" s="2">
        <v>0.56146399021600002</v>
      </c>
      <c r="G42" s="1">
        <v>0.290758383979</v>
      </c>
      <c r="H42" s="2">
        <v>0.16736098885299999</v>
      </c>
      <c r="I42" s="2">
        <v>0.53194396006800004</v>
      </c>
      <c r="J42" s="2">
        <v>0.288130210705</v>
      </c>
      <c r="K42" s="1"/>
      <c r="L42" s="2"/>
      <c r="M42" s="2"/>
    </row>
    <row r="43" spans="1:13">
      <c r="A43" s="1" t="s">
        <v>463</v>
      </c>
      <c r="B43" s="1">
        <v>0.60286606219600003</v>
      </c>
      <c r="C43">
        <v>0.50670366055600002</v>
      </c>
      <c r="D43" s="1">
        <v>0.355939058064</v>
      </c>
      <c r="E43" s="2"/>
      <c r="F43" s="2">
        <v>0.57214231228800005</v>
      </c>
      <c r="G43" s="1">
        <v>0.50163302141400001</v>
      </c>
      <c r="H43" s="2">
        <v>0.34311288842900001</v>
      </c>
      <c r="I43" s="2">
        <v>1</v>
      </c>
      <c r="J43" s="2">
        <v>1</v>
      </c>
      <c r="K43" s="1"/>
      <c r="L43" s="2"/>
      <c r="M43" s="2"/>
    </row>
    <row r="44" spans="1:13">
      <c r="A44" s="1" t="s">
        <v>464</v>
      </c>
      <c r="B44" s="1">
        <v>0.49452047210400002</v>
      </c>
      <c r="C44">
        <v>0.28105462600800002</v>
      </c>
      <c r="D44" s="1">
        <v>0.277388892617</v>
      </c>
      <c r="E44" s="2"/>
      <c r="F44" s="2">
        <v>0.55137818229299995</v>
      </c>
      <c r="G44" s="1">
        <v>0.20471348891999999</v>
      </c>
      <c r="H44" s="2">
        <v>0.110676392244</v>
      </c>
      <c r="I44" s="2">
        <v>0.59396085953400002</v>
      </c>
      <c r="J44" s="2">
        <v>0.40527722494099999</v>
      </c>
      <c r="K44" s="1"/>
      <c r="L44" s="2"/>
      <c r="M44" s="2"/>
    </row>
    <row r="45" spans="1:13">
      <c r="A45" s="1" t="s">
        <v>465</v>
      </c>
      <c r="B45" s="1">
        <v>13</v>
      </c>
      <c r="C45">
        <v>1</v>
      </c>
      <c r="D45" s="1">
        <v>1</v>
      </c>
      <c r="E45" s="2"/>
      <c r="F45" s="2">
        <v>2</v>
      </c>
      <c r="G45" s="1">
        <v>1</v>
      </c>
      <c r="H45" s="2">
        <v>1</v>
      </c>
      <c r="I45" s="2">
        <v>0.65857711571699995</v>
      </c>
      <c r="J45" s="2">
        <v>0.52597556839899995</v>
      </c>
      <c r="K45" s="1"/>
      <c r="L45" s="2"/>
      <c r="M45" s="2"/>
    </row>
    <row r="46" spans="1:13">
      <c r="A46" s="1" t="s">
        <v>475</v>
      </c>
      <c r="B46" s="1">
        <v>0.55433625440699996</v>
      </c>
      <c r="C46">
        <v>0.39842475725499998</v>
      </c>
      <c r="D46" s="1">
        <v>0.313366908853</v>
      </c>
      <c r="E46" s="2"/>
      <c r="F46" s="2">
        <v>0.56434440035300004</v>
      </c>
      <c r="G46" s="1">
        <v>0.405733097381</v>
      </c>
      <c r="H46" s="2">
        <v>0.193238918787</v>
      </c>
      <c r="I46" s="2">
        <v>0.54089133684099999</v>
      </c>
      <c r="J46" s="2">
        <v>0.32963432549100002</v>
      </c>
      <c r="K46" s="1"/>
      <c r="L46" s="2"/>
      <c r="M46" s="2"/>
    </row>
    <row r="47" spans="1:13">
      <c r="A47" s="1" t="s">
        <v>476</v>
      </c>
      <c r="B47" s="1">
        <v>0.58418873646400005</v>
      </c>
      <c r="C47">
        <v>0.49287125225700001</v>
      </c>
      <c r="D47" s="1">
        <v>0.355939058064</v>
      </c>
      <c r="E47" s="2"/>
      <c r="F47" s="2">
        <v>0.57163226351999996</v>
      </c>
      <c r="G47" s="1">
        <v>0.41892052403300001</v>
      </c>
      <c r="H47" s="2">
        <v>0.34156667779700001</v>
      </c>
      <c r="I47" s="2">
        <v>1</v>
      </c>
      <c r="J47" s="2">
        <v>1</v>
      </c>
      <c r="K47" s="1"/>
      <c r="L47" s="2"/>
      <c r="M47" s="2"/>
    </row>
    <row r="48" spans="1:13">
      <c r="A48" s="1" t="s">
        <v>477</v>
      </c>
      <c r="B48" s="1">
        <v>0.52955716715900003</v>
      </c>
      <c r="C48">
        <v>0.33478607116800002</v>
      </c>
      <c r="D48" s="1">
        <v>0.27989055346399999</v>
      </c>
      <c r="E48" s="2"/>
      <c r="F48" s="2">
        <v>0.55744445698900003</v>
      </c>
      <c r="G48" s="1">
        <v>0.39337968651299998</v>
      </c>
      <c r="H48" s="2">
        <v>0.13473713509900001</v>
      </c>
      <c r="I48" s="2">
        <f>18430.8295181/(60*60)</f>
        <v>5.1196748661388884</v>
      </c>
      <c r="J48" s="2">
        <f>22973.323159/(60*60)</f>
        <v>6.3814786552777774</v>
      </c>
      <c r="K48" s="1"/>
      <c r="L48" s="2"/>
      <c r="M48" s="2"/>
    </row>
    <row r="49" spans="1:13">
      <c r="A49" s="1" t="s">
        <v>478</v>
      </c>
      <c r="B49" s="1">
        <v>8.5</v>
      </c>
      <c r="C49">
        <v>2.4</v>
      </c>
      <c r="D49" s="1">
        <v>1</v>
      </c>
      <c r="E49" s="2"/>
      <c r="F49" s="2">
        <v>2</v>
      </c>
      <c r="G49" s="1">
        <v>1</v>
      </c>
      <c r="H49" s="2">
        <v>1</v>
      </c>
      <c r="I49" s="2"/>
      <c r="J49" s="2"/>
      <c r="K49" s="2"/>
      <c r="L49" s="2"/>
      <c r="M49" s="2"/>
    </row>
    <row r="50" spans="1:13">
      <c r="A50" s="1" t="s">
        <v>466</v>
      </c>
      <c r="B50" s="1">
        <f>38269.5294571/(60*60)</f>
        <v>10.630424849194444</v>
      </c>
      <c r="C50">
        <f>82249.328444/(60*60)</f>
        <v>22.84703567888889</v>
      </c>
      <c r="D50" s="3">
        <v>1</v>
      </c>
      <c r="E50" s="2"/>
      <c r="F50" s="2">
        <f>11725.006268/(60*60)</f>
        <v>3.2569461855555555</v>
      </c>
      <c r="G50" s="3">
        <f>23749.9245069/(60*60)</f>
        <v>6.5972012519166663</v>
      </c>
      <c r="H50" s="2">
        <f>82626.7127459/(60*60)</f>
        <v>22.951864651638889</v>
      </c>
      <c r="I50" s="2"/>
      <c r="J50" s="2"/>
      <c r="K50" s="2"/>
      <c r="L50" s="2"/>
      <c r="M50" s="2"/>
    </row>
    <row r="51" spans="1:13">
      <c r="A51" s="1"/>
      <c r="B51" s="1"/>
      <c r="D51" s="3"/>
      <c r="E51" s="2"/>
      <c r="F51" s="2"/>
      <c r="G51" s="3"/>
      <c r="H51" s="2"/>
      <c r="I51" s="2"/>
      <c r="J51" s="2"/>
      <c r="K51" s="2"/>
      <c r="L51" s="2"/>
      <c r="M51" s="2"/>
    </row>
    <row r="52" spans="1:13" s="4" customFormat="1">
      <c r="A52" s="4" t="s">
        <v>523</v>
      </c>
      <c r="C52" s="4" t="s">
        <v>506</v>
      </c>
      <c r="F52" s="4" t="s">
        <v>526</v>
      </c>
    </row>
    <row r="53" spans="1:13" s="5" customFormat="1">
      <c r="B53" s="5" t="s">
        <v>304</v>
      </c>
      <c r="C53" s="5" t="s">
        <v>296</v>
      </c>
      <c r="D53" s="5" t="s">
        <v>299</v>
      </c>
      <c r="F53" s="5" t="s">
        <v>304</v>
      </c>
      <c r="G53" s="5" t="s">
        <v>296</v>
      </c>
      <c r="H53" s="5" t="s">
        <v>299</v>
      </c>
    </row>
    <row r="54" spans="1:13">
      <c r="A54" s="1" t="s">
        <v>291</v>
      </c>
      <c r="B54" s="1">
        <v>5</v>
      </c>
      <c r="C54">
        <v>5</v>
      </c>
      <c r="D54" s="3">
        <v>5</v>
      </c>
      <c r="E54" s="2"/>
      <c r="F54" s="2">
        <v>5</v>
      </c>
      <c r="G54" s="3"/>
      <c r="H54" s="2"/>
      <c r="I54" s="2"/>
      <c r="J54" s="2"/>
      <c r="K54" s="2"/>
      <c r="L54" s="2"/>
      <c r="M54" s="2"/>
    </row>
    <row r="55" spans="1:13">
      <c r="A55" s="1" t="s">
        <v>461</v>
      </c>
      <c r="B55" s="1">
        <v>3</v>
      </c>
      <c r="C55">
        <v>3</v>
      </c>
      <c r="D55" s="3">
        <v>5</v>
      </c>
      <c r="E55" s="2"/>
      <c r="F55" s="2">
        <v>3</v>
      </c>
      <c r="G55" s="3"/>
      <c r="H55" s="2"/>
      <c r="I55" s="2"/>
      <c r="J55" s="2"/>
      <c r="K55" s="2"/>
      <c r="L55" s="2"/>
      <c r="M55" s="2"/>
    </row>
    <row r="56" spans="1:13">
      <c r="A56" s="1" t="s">
        <v>482</v>
      </c>
      <c r="B56" s="1">
        <v>16659</v>
      </c>
      <c r="C56">
        <v>19252</v>
      </c>
      <c r="D56" s="3">
        <v>37356</v>
      </c>
      <c r="E56" s="2"/>
      <c r="F56" s="2">
        <v>16659</v>
      </c>
      <c r="G56" s="3"/>
      <c r="H56" s="2"/>
      <c r="I56" s="2"/>
      <c r="J56" s="2"/>
      <c r="K56" s="2"/>
      <c r="L56" s="2"/>
      <c r="M56" s="2"/>
    </row>
    <row r="57" spans="1:13">
      <c r="A57" s="1" t="s">
        <v>483</v>
      </c>
      <c r="B57" s="1">
        <v>1816</v>
      </c>
      <c r="C57">
        <v>2229</v>
      </c>
      <c r="D57" s="3">
        <v>2401</v>
      </c>
      <c r="E57" s="2"/>
      <c r="F57" s="2">
        <v>1877</v>
      </c>
      <c r="G57" s="3"/>
      <c r="H57" s="2"/>
      <c r="I57" s="2"/>
      <c r="J57" s="2"/>
      <c r="K57" s="2"/>
      <c r="L57" s="2"/>
      <c r="M57" s="2"/>
    </row>
    <row r="58" spans="1:13">
      <c r="A58" s="1" t="s">
        <v>524</v>
      </c>
      <c r="B58" s="1">
        <v>843</v>
      </c>
      <c r="D58" s="3"/>
      <c r="E58" s="2"/>
      <c r="F58" s="2"/>
      <c r="G58" s="3"/>
      <c r="H58" s="2"/>
      <c r="I58" s="2"/>
      <c r="J58" s="2"/>
      <c r="K58" s="2"/>
      <c r="L58" s="2"/>
      <c r="M58" s="2"/>
    </row>
    <row r="59" spans="1:13">
      <c r="A59" s="1"/>
      <c r="B59" s="1"/>
      <c r="D59" s="3"/>
      <c r="E59" s="2"/>
      <c r="F59" s="2"/>
      <c r="G59" s="3"/>
      <c r="H59" s="2"/>
      <c r="I59" s="2"/>
      <c r="J59" s="2"/>
      <c r="K59" s="2"/>
      <c r="L59" s="2"/>
      <c r="M59" s="2"/>
    </row>
    <row r="60" spans="1:13">
      <c r="A60" s="1" t="s">
        <v>462</v>
      </c>
      <c r="B60" s="1">
        <v>0.55747120183599996</v>
      </c>
      <c r="C60">
        <v>0.36403529024100001</v>
      </c>
      <c r="D60" s="3">
        <v>0.311596445404</v>
      </c>
      <c r="E60" s="2"/>
      <c r="F60" s="2">
        <v>0.56102639635999996</v>
      </c>
      <c r="G60" s="3"/>
      <c r="H60" s="2"/>
      <c r="I60" s="2"/>
      <c r="J60" s="2"/>
      <c r="K60" s="2"/>
      <c r="L60" s="2"/>
      <c r="M60" s="2"/>
    </row>
    <row r="61" spans="1:13">
      <c r="A61" s="1" t="s">
        <v>463</v>
      </c>
      <c r="B61" s="1">
        <v>0.56936034674500002</v>
      </c>
      <c r="C61">
        <v>0.53418588580299997</v>
      </c>
      <c r="D61" s="3">
        <v>0.37334212508999998</v>
      </c>
      <c r="E61" s="2"/>
      <c r="F61" s="2">
        <v>0.56557965266300003</v>
      </c>
      <c r="G61" s="3"/>
      <c r="H61" s="2"/>
      <c r="I61" s="2"/>
      <c r="J61" s="2"/>
      <c r="K61" s="2"/>
      <c r="L61" s="2"/>
      <c r="M61" s="2"/>
    </row>
    <row r="62" spans="1:13">
      <c r="A62" s="1" t="s">
        <v>464</v>
      </c>
      <c r="B62" s="1">
        <v>0.54634771790400005</v>
      </c>
      <c r="C62">
        <v>0.27610331008299999</v>
      </c>
      <c r="D62" s="3">
        <v>0.267404010021</v>
      </c>
      <c r="E62" s="2"/>
      <c r="F62" s="2">
        <v>0.55656463304299997</v>
      </c>
      <c r="G62" s="3"/>
      <c r="H62" s="2"/>
      <c r="I62" s="2"/>
      <c r="J62" s="2"/>
      <c r="K62" s="2"/>
      <c r="L62" s="2"/>
      <c r="M62" s="2"/>
    </row>
    <row r="63" spans="1:13">
      <c r="A63" s="1" t="s">
        <v>465</v>
      </c>
      <c r="B63" s="1">
        <v>4.4000000000000004</v>
      </c>
      <c r="C63">
        <v>1</v>
      </c>
      <c r="D63" s="3">
        <v>1</v>
      </c>
      <c r="E63" s="2"/>
      <c r="F63" s="2">
        <v>2</v>
      </c>
      <c r="G63" s="3"/>
      <c r="H63" s="2"/>
      <c r="I63" s="2"/>
      <c r="J63" s="2"/>
      <c r="K63" s="2"/>
      <c r="L63" s="2"/>
      <c r="M63" s="2"/>
    </row>
    <row r="64" spans="1:13">
      <c r="A64" s="1" t="s">
        <v>475</v>
      </c>
      <c r="B64" s="1">
        <v>0.558382880508</v>
      </c>
      <c r="C64">
        <v>0.40556372286999998</v>
      </c>
      <c r="D64" s="3">
        <v>0.314074636327</v>
      </c>
      <c r="E64" s="2"/>
      <c r="F64" s="2">
        <v>0.56433691725099999</v>
      </c>
      <c r="G64" s="3"/>
      <c r="H64" s="2"/>
      <c r="I64" s="2"/>
      <c r="J64" s="2"/>
      <c r="K64" s="2"/>
      <c r="L64" s="2"/>
      <c r="M64" s="2"/>
    </row>
    <row r="65" spans="1:13">
      <c r="A65" s="1" t="s">
        <v>476</v>
      </c>
      <c r="B65" s="1">
        <v>0.56936034674500002</v>
      </c>
      <c r="C65">
        <v>0.50018986494899997</v>
      </c>
      <c r="D65" s="3">
        <v>0.37334212508999998</v>
      </c>
      <c r="E65" s="2"/>
      <c r="F65" s="2">
        <v>0.56500988200299995</v>
      </c>
      <c r="G65" s="3"/>
      <c r="H65" s="2"/>
      <c r="I65" s="2"/>
      <c r="J65" s="2"/>
      <c r="K65" s="2"/>
      <c r="L65" s="2"/>
      <c r="M65" s="2"/>
    </row>
    <row r="66" spans="1:13">
      <c r="A66" s="1" t="s">
        <v>477</v>
      </c>
      <c r="B66" s="1">
        <v>0.54810592871800001</v>
      </c>
      <c r="C66">
        <v>0.34179689241299999</v>
      </c>
      <c r="D66" s="3">
        <v>0.27107365799799998</v>
      </c>
      <c r="E66" s="2"/>
      <c r="F66" s="2">
        <v>0.56369053583700002</v>
      </c>
      <c r="G66" s="3"/>
      <c r="H66" s="2"/>
      <c r="I66" s="2"/>
      <c r="J66" s="2"/>
      <c r="K66" s="2"/>
      <c r="L66" s="2"/>
      <c r="M66" s="2"/>
    </row>
    <row r="67" spans="1:13">
      <c r="A67" s="1" t="s">
        <v>478</v>
      </c>
      <c r="B67" s="1">
        <v>4.4000000000000004</v>
      </c>
      <c r="C67">
        <v>1.6</v>
      </c>
      <c r="D67" s="3">
        <v>1</v>
      </c>
      <c r="E67" s="2"/>
      <c r="F67" s="2">
        <v>2</v>
      </c>
      <c r="G67" s="3"/>
      <c r="H67" s="2"/>
      <c r="I67" s="2"/>
      <c r="J67" s="2"/>
      <c r="K67" s="2"/>
      <c r="L67" s="2"/>
      <c r="M67" s="2"/>
    </row>
    <row r="68" spans="1:13">
      <c r="A68" s="1" t="s">
        <v>466</v>
      </c>
      <c r="B68" s="1">
        <f>7260.89316607/(60*60)</f>
        <v>2.0169147683527777</v>
      </c>
      <c r="C68">
        <f>21890.6608701/(60*60)</f>
        <v>6.0807391305833338</v>
      </c>
      <c r="D68" s="3">
        <f>67577.7197659/(60*60)</f>
        <v>18.771588823861109</v>
      </c>
      <c r="E68" s="2"/>
      <c r="F68" s="2">
        <f>5441.92880583/(60*60)</f>
        <v>1.5116468905083333</v>
      </c>
      <c r="G68" s="3"/>
      <c r="H68" s="2"/>
      <c r="I68" s="2"/>
      <c r="J68" s="2"/>
      <c r="K68" s="2"/>
      <c r="L68" s="2"/>
      <c r="M68" s="2"/>
    </row>
    <row r="69" spans="1:13">
      <c r="A69" s="1"/>
      <c r="B69" s="1"/>
      <c r="D69" s="3"/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/>
      <c r="B70" s="1"/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 s="4" customFormat="1">
      <c r="A71" s="4" t="s">
        <v>517</v>
      </c>
      <c r="B71" s="4" t="s">
        <v>518</v>
      </c>
      <c r="F71" s="4" t="s">
        <v>526</v>
      </c>
    </row>
    <row r="72" spans="1:13" s="5" customFormat="1">
      <c r="B72" s="5" t="s">
        <v>304</v>
      </c>
      <c r="C72" s="5" t="s">
        <v>296</v>
      </c>
      <c r="D72" s="5" t="s">
        <v>299</v>
      </c>
      <c r="F72" s="5" t="s">
        <v>304</v>
      </c>
      <c r="G72" s="5" t="s">
        <v>296</v>
      </c>
      <c r="H72" s="5" t="s">
        <v>299</v>
      </c>
    </row>
    <row r="73" spans="1:13">
      <c r="A73" s="1" t="s">
        <v>291</v>
      </c>
      <c r="B73" s="1">
        <v>5</v>
      </c>
      <c r="C73">
        <v>5</v>
      </c>
      <c r="D73" s="3">
        <v>5</v>
      </c>
      <c r="E73" s="2"/>
      <c r="F73" s="2">
        <v>5</v>
      </c>
      <c r="G73" s="3">
        <v>5</v>
      </c>
      <c r="H73" s="2">
        <v>5</v>
      </c>
      <c r="I73" s="2"/>
      <c r="J73" s="2"/>
      <c r="K73" s="2"/>
      <c r="L73" s="2"/>
      <c r="M73" s="2"/>
    </row>
    <row r="74" spans="1:13">
      <c r="A74" s="1" t="s">
        <v>461</v>
      </c>
      <c r="B74" s="1">
        <v>3</v>
      </c>
      <c r="C74">
        <v>3</v>
      </c>
      <c r="D74" s="3">
        <v>10</v>
      </c>
      <c r="E74" s="2"/>
      <c r="F74" s="2">
        <v>3</v>
      </c>
      <c r="G74" s="3">
        <v>5</v>
      </c>
      <c r="H74" s="2">
        <v>5</v>
      </c>
      <c r="I74" s="2"/>
      <c r="J74" s="2"/>
      <c r="K74" s="2"/>
      <c r="L74" s="2"/>
      <c r="M74" s="2"/>
    </row>
    <row r="75" spans="1:13">
      <c r="A75" s="1" t="s">
        <v>530</v>
      </c>
      <c r="B75" s="81">
        <v>1</v>
      </c>
      <c r="C75" s="81">
        <v>1</v>
      </c>
      <c r="D75" s="109">
        <v>1</v>
      </c>
      <c r="E75" s="2"/>
      <c r="F75" s="11">
        <v>1</v>
      </c>
      <c r="G75" s="109">
        <v>1</v>
      </c>
      <c r="H75" s="11">
        <v>1</v>
      </c>
      <c r="I75" s="2"/>
      <c r="J75" s="2"/>
      <c r="K75" s="2"/>
      <c r="L75" s="2"/>
      <c r="M75" s="2"/>
    </row>
    <row r="76" spans="1:13">
      <c r="A76" s="1" t="s">
        <v>531</v>
      </c>
      <c r="B76" s="81">
        <v>1</v>
      </c>
      <c r="C76" s="81">
        <v>1</v>
      </c>
      <c r="D76" s="109">
        <v>1</v>
      </c>
      <c r="E76" s="2"/>
      <c r="F76" s="11">
        <v>1</v>
      </c>
      <c r="G76" s="109">
        <v>1</v>
      </c>
      <c r="H76" s="11">
        <v>1</v>
      </c>
      <c r="I76" s="2"/>
      <c r="J76" s="2"/>
      <c r="K76" s="2"/>
      <c r="L76" s="2"/>
      <c r="M76" s="2"/>
    </row>
    <row r="77" spans="1:13">
      <c r="A77" s="1" t="s">
        <v>482</v>
      </c>
      <c r="B77" s="1">
        <v>62240</v>
      </c>
      <c r="D77" s="3">
        <v>157915</v>
      </c>
      <c r="E77" s="2"/>
      <c r="F77" s="2">
        <v>62240</v>
      </c>
      <c r="G77" s="3">
        <v>65918</v>
      </c>
      <c r="H77" s="2">
        <v>157915</v>
      </c>
      <c r="I77" s="2"/>
      <c r="J77" s="2"/>
      <c r="K77" s="2"/>
      <c r="L77" s="2"/>
      <c r="M77" s="2"/>
    </row>
    <row r="78" spans="1:13">
      <c r="A78" s="1" t="s">
        <v>483</v>
      </c>
      <c r="B78" s="1">
        <v>7308</v>
      </c>
      <c r="D78" s="3">
        <v>12907</v>
      </c>
      <c r="E78" s="2"/>
      <c r="F78" s="2"/>
      <c r="G78" s="3">
        <v>8277</v>
      </c>
      <c r="H78" s="2">
        <v>12815</v>
      </c>
      <c r="I78" s="2"/>
      <c r="J78" s="2"/>
      <c r="K78" s="2"/>
      <c r="L78" s="2"/>
      <c r="M78" s="2"/>
    </row>
    <row r="79" spans="1:13">
      <c r="A79" s="1" t="s">
        <v>524</v>
      </c>
      <c r="B79" s="1"/>
      <c r="D79" s="3">
        <v>7940</v>
      </c>
      <c r="E79" s="2"/>
      <c r="F79" s="2"/>
      <c r="G79" s="3">
        <v>919</v>
      </c>
      <c r="H79" s="2">
        <v>2184</v>
      </c>
      <c r="I79" s="2"/>
      <c r="J79" s="2"/>
      <c r="K79" s="2"/>
      <c r="L79" s="2"/>
      <c r="M79" s="2"/>
    </row>
    <row r="80" spans="1:13">
      <c r="A80" s="1"/>
      <c r="B80" s="1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>
      <c r="A81" s="1" t="s">
        <v>462</v>
      </c>
      <c r="B81" s="1">
        <v>0.64805276266599998</v>
      </c>
      <c r="C81">
        <v>0.37767025855899999</v>
      </c>
      <c r="D81" s="3">
        <v>0.31205954244849998</v>
      </c>
      <c r="E81" s="2"/>
      <c r="F81" s="2">
        <v>0.63573908025000003</v>
      </c>
      <c r="G81" s="3">
        <v>0.34992037744799998</v>
      </c>
      <c r="H81" s="2">
        <v>0.21206398451399999</v>
      </c>
      <c r="I81" s="2"/>
      <c r="J81" s="2"/>
      <c r="K81" s="2"/>
      <c r="L81" s="2"/>
      <c r="M81" s="2"/>
    </row>
    <row r="82" spans="1:13">
      <c r="A82" s="1" t="s">
        <v>463</v>
      </c>
      <c r="B82" s="1">
        <v>0.70243964447999996</v>
      </c>
      <c r="C82">
        <v>0.52676407527799995</v>
      </c>
      <c r="D82" s="3">
        <v>0.32338808960400001</v>
      </c>
      <c r="E82" s="2"/>
      <c r="F82" s="2">
        <v>0.76505994170900005</v>
      </c>
      <c r="G82" s="3">
        <v>0.58526797581000001</v>
      </c>
      <c r="H82" s="2">
        <v>0.473384271307</v>
      </c>
      <c r="I82" s="2"/>
      <c r="J82" s="2"/>
      <c r="K82" s="2"/>
      <c r="L82" s="2"/>
      <c r="M82" s="2"/>
    </row>
    <row r="83" spans="1:13">
      <c r="A83" s="1" t="s">
        <v>464</v>
      </c>
      <c r="B83" s="1">
        <v>0.60204252691399995</v>
      </c>
      <c r="C83">
        <v>0.294501958003</v>
      </c>
      <c r="D83" s="3">
        <v>0.30149791975599999</v>
      </c>
      <c r="E83" s="2"/>
      <c r="F83" s="2">
        <v>0.54398941004099999</v>
      </c>
      <c r="G83" s="3">
        <v>0.24959638262100001</v>
      </c>
      <c r="H83" s="2">
        <v>0.13665614137400001</v>
      </c>
      <c r="I83" s="2"/>
      <c r="J83" s="2"/>
      <c r="K83" s="2"/>
      <c r="L83" s="2"/>
      <c r="M83" s="2"/>
    </row>
    <row r="84" spans="1:13">
      <c r="A84" s="1" t="s">
        <v>465</v>
      </c>
      <c r="B84" s="1">
        <v>6.8</v>
      </c>
      <c r="C84">
        <v>1.2</v>
      </c>
      <c r="D84" s="3">
        <v>1.4</v>
      </c>
      <c r="E84" s="2"/>
      <c r="F84" s="2">
        <v>5.2</v>
      </c>
      <c r="G84" s="3">
        <v>1</v>
      </c>
      <c r="H84" s="2">
        <v>1</v>
      </c>
      <c r="I84" s="2"/>
      <c r="J84" s="2"/>
      <c r="K84" s="2"/>
      <c r="L84" s="2"/>
      <c r="M84" s="2"/>
    </row>
    <row r="85" spans="1:13">
      <c r="A85" s="1" t="s">
        <v>475</v>
      </c>
      <c r="B85" s="1">
        <v>0.64962673023600004</v>
      </c>
      <c r="C85">
        <v>0.40246566695699998</v>
      </c>
      <c r="D85" s="3">
        <v>0.31314877923099999</v>
      </c>
      <c r="E85" s="2"/>
      <c r="F85" s="2">
        <v>0.64303784106499995</v>
      </c>
      <c r="G85" s="3">
        <v>0.39633771103799997</v>
      </c>
      <c r="H85" s="2">
        <v>0.244086671753</v>
      </c>
      <c r="I85" s="2"/>
      <c r="J85" s="2"/>
      <c r="K85" s="2"/>
      <c r="L85" s="2"/>
      <c r="M85" s="2"/>
    </row>
    <row r="86" spans="1:13">
      <c r="A86" s="1" t="s">
        <v>476</v>
      </c>
      <c r="B86" s="1">
        <v>0.71565352077599997</v>
      </c>
      <c r="C86">
        <v>0.463761201638</v>
      </c>
      <c r="D86" s="3">
        <v>0.32338808960400001</v>
      </c>
      <c r="E86" s="2"/>
      <c r="F86" s="2">
        <v>0.76374796069399997</v>
      </c>
      <c r="G86" s="3">
        <v>0.58461875423300003</v>
      </c>
      <c r="H86" s="2">
        <v>0.47152976045700001</v>
      </c>
      <c r="I86" s="2"/>
      <c r="J86" s="2"/>
      <c r="K86" s="2"/>
      <c r="L86" s="2"/>
      <c r="M86" s="2"/>
    </row>
    <row r="87" spans="1:13">
      <c r="A87" s="1" t="s">
        <v>477</v>
      </c>
      <c r="B87" s="1">
        <v>0.59529483547299999</v>
      </c>
      <c r="C87">
        <v>0.35601713587</v>
      </c>
      <c r="D87" s="3">
        <v>0.30353818641499902</v>
      </c>
      <c r="E87" s="2"/>
      <c r="F87" s="2">
        <v>0.55544619074900003</v>
      </c>
      <c r="G87" s="3">
        <v>0.29984709613600002</v>
      </c>
      <c r="H87" s="2">
        <v>0.16469226863700001</v>
      </c>
      <c r="I87" s="2"/>
      <c r="J87" s="2"/>
      <c r="K87" s="2"/>
      <c r="L87" s="2"/>
      <c r="M87" s="2"/>
    </row>
    <row r="88" spans="1:13">
      <c r="A88" s="1" t="s">
        <v>478</v>
      </c>
      <c r="B88" s="1">
        <v>8.8000000000000007</v>
      </c>
      <c r="C88">
        <v>2.2000000000000002</v>
      </c>
      <c r="D88" s="3">
        <v>1.4</v>
      </c>
      <c r="E88" s="2"/>
      <c r="F88" s="2">
        <v>5.2</v>
      </c>
      <c r="G88" s="3">
        <v>1</v>
      </c>
      <c r="H88" s="2">
        <v>1</v>
      </c>
      <c r="I88" s="2"/>
      <c r="J88" s="2"/>
      <c r="K88" s="2"/>
      <c r="L88" s="2"/>
      <c r="M88" s="2"/>
    </row>
    <row r="89" spans="1:13">
      <c r="A89" s="1" t="s">
        <v>466</v>
      </c>
      <c r="B89" s="1">
        <f>15342.5640671/(60*60)</f>
        <v>4.2618233519722226</v>
      </c>
      <c r="C89">
        <f>39076.0317781/(60*60)</f>
        <v>10.854453271694444</v>
      </c>
      <c r="D89" s="3">
        <f>183519.357289/(60*60)</f>
        <v>50.977599246944443</v>
      </c>
      <c r="E89" s="2"/>
      <c r="F89" s="2">
        <f>8110.09684682/(60*60)</f>
        <v>2.2528046796722223</v>
      </c>
      <c r="G89" s="3">
        <f>12288.5697439/(60*60)</f>
        <v>3.4134915955277778</v>
      </c>
      <c r="H89" s="2">
        <f>57639.935349/(60*60)</f>
        <v>16.011093152499999</v>
      </c>
      <c r="I89" s="2"/>
      <c r="J89" s="2"/>
      <c r="K89" s="2"/>
      <c r="L89" s="2"/>
      <c r="M89" s="2"/>
    </row>
    <row r="90" spans="1:13">
      <c r="A90" s="1"/>
      <c r="B90" s="1"/>
      <c r="D90" s="3"/>
      <c r="E90" s="2"/>
      <c r="F90" s="2"/>
      <c r="G90" s="3"/>
      <c r="H90" s="2"/>
      <c r="I90" s="2"/>
      <c r="J90" s="2"/>
      <c r="K90" s="2"/>
      <c r="L90" s="2"/>
      <c r="M90" s="2"/>
    </row>
    <row r="91" spans="1:13" s="4" customFormat="1">
      <c r="A91" s="4" t="s">
        <v>519</v>
      </c>
      <c r="C91" s="4" t="s">
        <v>518</v>
      </c>
      <c r="F91" s="4" t="s">
        <v>526</v>
      </c>
    </row>
    <row r="92" spans="1:13" s="5" customFormat="1">
      <c r="B92" s="5" t="s">
        <v>304</v>
      </c>
      <c r="C92" s="5" t="s">
        <v>296</v>
      </c>
      <c r="D92" s="5" t="s">
        <v>299</v>
      </c>
      <c r="F92" s="5" t="s">
        <v>304</v>
      </c>
      <c r="G92" s="5" t="s">
        <v>296</v>
      </c>
      <c r="H92" s="5" t="s">
        <v>299</v>
      </c>
    </row>
    <row r="93" spans="1:13">
      <c r="A93" s="1" t="s">
        <v>291</v>
      </c>
      <c r="B93" s="1">
        <v>5</v>
      </c>
      <c r="C93">
        <v>5</v>
      </c>
      <c r="D93" s="3">
        <v>5</v>
      </c>
      <c r="E93" s="2"/>
      <c r="F93" s="2">
        <v>5</v>
      </c>
      <c r="G93" s="3">
        <v>5</v>
      </c>
      <c r="H93" s="2"/>
      <c r="I93" s="2"/>
      <c r="J93" s="2"/>
      <c r="K93" s="2"/>
      <c r="L93" s="2"/>
      <c r="M93" s="2"/>
    </row>
    <row r="94" spans="1:13">
      <c r="A94" s="1" t="s">
        <v>461</v>
      </c>
      <c r="B94" s="1">
        <v>5</v>
      </c>
      <c r="C94">
        <v>3</v>
      </c>
      <c r="D94" s="3">
        <v>5</v>
      </c>
      <c r="E94" s="2"/>
      <c r="F94" s="2">
        <v>3</v>
      </c>
      <c r="G94" s="3">
        <v>5</v>
      </c>
      <c r="H94" s="2"/>
      <c r="I94" s="2"/>
      <c r="J94" s="2"/>
      <c r="K94" s="2"/>
      <c r="L94" s="2"/>
      <c r="M94" s="2"/>
    </row>
    <row r="95" spans="1:13">
      <c r="A95" s="1" t="s">
        <v>482</v>
      </c>
      <c r="B95" s="1">
        <v>4583</v>
      </c>
      <c r="C95">
        <v>4616</v>
      </c>
      <c r="D95" s="3">
        <v>8649</v>
      </c>
      <c r="E95" s="2"/>
      <c r="F95" s="2">
        <v>4583</v>
      </c>
      <c r="G95" s="3">
        <v>4616</v>
      </c>
      <c r="H95" s="2"/>
      <c r="I95" s="2"/>
      <c r="J95" s="2"/>
      <c r="K95" s="2"/>
      <c r="L95" s="2"/>
      <c r="M95" s="2"/>
    </row>
    <row r="96" spans="1:13">
      <c r="A96" s="1" t="s">
        <v>483</v>
      </c>
      <c r="B96" s="1">
        <v>636</v>
      </c>
      <c r="C96">
        <v>796</v>
      </c>
      <c r="D96" s="3">
        <v>1200</v>
      </c>
      <c r="E96" s="2"/>
      <c r="F96" s="2">
        <v>666</v>
      </c>
      <c r="G96" s="3">
        <v>784</v>
      </c>
      <c r="H96" s="2"/>
      <c r="I96" s="2"/>
      <c r="J96" s="2"/>
      <c r="K96" s="2"/>
      <c r="L96" s="2"/>
      <c r="M96" s="2"/>
    </row>
    <row r="97" spans="1:13">
      <c r="A97" s="1" t="s">
        <v>524</v>
      </c>
      <c r="B97" s="1"/>
      <c r="D97" s="3"/>
      <c r="E97" s="2"/>
      <c r="F97" s="2">
        <v>292</v>
      </c>
      <c r="G97" s="3">
        <v>329</v>
      </c>
      <c r="H97" s="2"/>
      <c r="I97" s="2"/>
      <c r="J97" s="2"/>
      <c r="K97" s="2"/>
      <c r="L97" s="2"/>
      <c r="M97" s="2"/>
    </row>
    <row r="98" spans="1:13">
      <c r="A98" s="1"/>
      <c r="B98" s="1"/>
      <c r="D98" s="3"/>
      <c r="E98" s="2"/>
      <c r="F98" s="2"/>
      <c r="G98" s="3"/>
      <c r="H98" s="2"/>
      <c r="I98" s="2"/>
      <c r="J98" s="2"/>
      <c r="K98" s="2"/>
      <c r="L98" s="2"/>
      <c r="M98" s="2"/>
    </row>
    <row r="99" spans="1:13">
      <c r="A99" s="1" t="s">
        <v>462</v>
      </c>
      <c r="B99" s="1">
        <v>0.64969930593000003</v>
      </c>
      <c r="C99">
        <v>0.37692168634200002</v>
      </c>
      <c r="D99" s="3">
        <v>0.33053819339099999</v>
      </c>
      <c r="E99" s="2"/>
      <c r="F99" s="2">
        <v>0.63624991107499995</v>
      </c>
      <c r="G99" s="3">
        <v>0.35143375196400001</v>
      </c>
      <c r="H99" s="2"/>
      <c r="I99" s="2"/>
      <c r="J99" s="2"/>
      <c r="K99" s="2"/>
      <c r="L99" s="2"/>
      <c r="M99" s="2"/>
    </row>
    <row r="100" spans="1:13">
      <c r="A100" s="1" t="s">
        <v>463</v>
      </c>
      <c r="B100" s="1">
        <v>0.70583675124599998</v>
      </c>
      <c r="C100">
        <v>0.54919246156299995</v>
      </c>
      <c r="D100" s="3">
        <v>0.34849253161900001</v>
      </c>
      <c r="E100" s="2"/>
      <c r="F100" s="2">
        <v>0.77570783283099998</v>
      </c>
      <c r="G100" s="3">
        <v>0.59342730963799994</v>
      </c>
      <c r="H100" s="2"/>
      <c r="I100" s="2"/>
      <c r="J100" s="2"/>
      <c r="K100" s="2"/>
      <c r="L100" s="2"/>
      <c r="M100" s="2"/>
    </row>
    <row r="101" spans="1:13">
      <c r="A101" s="1" t="s">
        <v>464</v>
      </c>
      <c r="B101" s="1">
        <v>0.602202921951</v>
      </c>
      <c r="C101">
        <v>0.28713442019000002</v>
      </c>
      <c r="D101" s="3">
        <v>0.31436486208100001</v>
      </c>
      <c r="E101" s="2"/>
      <c r="F101" s="2">
        <v>0.539526109546</v>
      </c>
      <c r="G101" s="3">
        <v>0.249700117247</v>
      </c>
      <c r="H101" s="2"/>
      <c r="I101" s="2"/>
      <c r="J101" s="2"/>
      <c r="K101" s="2"/>
      <c r="L101" s="2"/>
      <c r="M101" s="2"/>
    </row>
    <row r="102" spans="1:13">
      <c r="A102" s="1" t="s">
        <v>465</v>
      </c>
      <c r="B102" s="1">
        <v>12.2</v>
      </c>
      <c r="C102">
        <v>1.2</v>
      </c>
      <c r="D102" s="3">
        <v>1</v>
      </c>
      <c r="E102" s="2"/>
      <c r="F102" s="2">
        <v>8</v>
      </c>
      <c r="G102" s="3">
        <v>1</v>
      </c>
      <c r="H102" s="2"/>
      <c r="I102" s="2"/>
      <c r="J102" s="2"/>
      <c r="K102" s="2"/>
      <c r="L102" s="2"/>
      <c r="M102" s="2"/>
    </row>
    <row r="103" spans="1:13">
      <c r="A103" s="1" t="s">
        <v>475</v>
      </c>
      <c r="B103" s="1">
        <v>0.65499221150700004</v>
      </c>
      <c r="C103">
        <v>0.41682058483599999</v>
      </c>
      <c r="D103" s="3">
        <v>0.335492816059</v>
      </c>
      <c r="E103" s="2"/>
      <c r="F103" s="2">
        <v>0.64646374457599998</v>
      </c>
      <c r="G103" s="3">
        <v>0.41756144638300002</v>
      </c>
      <c r="H103" s="2"/>
      <c r="I103" s="2"/>
      <c r="J103" s="2"/>
      <c r="K103" s="2"/>
      <c r="L103" s="2"/>
      <c r="M103" s="2"/>
    </row>
    <row r="104" spans="1:13">
      <c r="A104" s="1" t="s">
        <v>476</v>
      </c>
      <c r="B104" s="1">
        <v>0.70853610610499995</v>
      </c>
      <c r="C104">
        <v>0.473330008887</v>
      </c>
      <c r="D104" s="3">
        <v>0.34849253161900001</v>
      </c>
      <c r="E104" s="2"/>
      <c r="F104" s="2">
        <v>0.77355004148100004</v>
      </c>
      <c r="G104" s="3">
        <v>0.59261286153799997</v>
      </c>
      <c r="H104" s="2"/>
      <c r="I104" s="2"/>
      <c r="J104" s="2"/>
      <c r="K104" s="2"/>
      <c r="L104" s="2"/>
      <c r="M104" s="2"/>
    </row>
    <row r="105" spans="1:13">
      <c r="A105" s="1" t="s">
        <v>477</v>
      </c>
      <c r="B105" s="1">
        <v>0.609533856767</v>
      </c>
      <c r="C105">
        <v>0.37308812155299997</v>
      </c>
      <c r="D105" s="3">
        <v>0.32345259782300001</v>
      </c>
      <c r="E105" s="2"/>
      <c r="F105" s="2">
        <v>0.55552420471499997</v>
      </c>
      <c r="G105" s="3">
        <v>0.32243423818799999</v>
      </c>
      <c r="H105" s="2"/>
      <c r="I105" s="2"/>
      <c r="J105" s="2"/>
      <c r="K105" s="2"/>
      <c r="L105" s="2"/>
      <c r="M105" s="2"/>
    </row>
    <row r="106" spans="1:13">
      <c r="A106" s="1" t="s">
        <v>478</v>
      </c>
      <c r="B106" s="1">
        <v>13</v>
      </c>
      <c r="C106">
        <v>1.8</v>
      </c>
      <c r="D106" s="3">
        <v>1</v>
      </c>
      <c r="E106" s="2"/>
      <c r="F106" s="2">
        <v>8</v>
      </c>
      <c r="G106" s="3">
        <v>1</v>
      </c>
      <c r="H106" s="2"/>
      <c r="I106" s="2"/>
      <c r="J106" s="2"/>
      <c r="K106" s="2"/>
      <c r="L106" s="2"/>
      <c r="M106" s="2"/>
    </row>
    <row r="107" spans="1:13">
      <c r="A107" s="1" t="s">
        <v>466</v>
      </c>
      <c r="B107" s="1">
        <f>2973.51055908/(60*60)</f>
        <v>0.82597515529999999</v>
      </c>
      <c r="C107">
        <f>3786.9177022/(60*60)</f>
        <v>1.0519215839444445</v>
      </c>
      <c r="D107" s="3">
        <f>17027.715533/(60*60)</f>
        <v>4.7299209813888883</v>
      </c>
      <c r="E107" s="2"/>
      <c r="F107" s="2">
        <f>2526.96068382/(60*60)</f>
        <v>0.70193352328333336</v>
      </c>
      <c r="G107" s="3">
        <f>3082.74151397/(60*60)</f>
        <v>0.85631708721388888</v>
      </c>
      <c r="H107" s="2"/>
      <c r="I107" s="2"/>
      <c r="J107" s="2"/>
      <c r="K107" s="2"/>
      <c r="L107" s="2"/>
      <c r="M107" s="2"/>
    </row>
    <row r="108" spans="1:13">
      <c r="A108" s="1"/>
      <c r="B108" s="1"/>
      <c r="D108" s="3"/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/>
      <c r="B109" s="1"/>
      <c r="D109" s="3"/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/>
      <c r="B110" s="1"/>
      <c r="D110" s="3"/>
      <c r="E110" s="2"/>
      <c r="F110" s="2"/>
      <c r="G110" s="3"/>
      <c r="H110" s="2"/>
      <c r="I110" s="2"/>
      <c r="J110" s="2"/>
      <c r="K110" s="2"/>
      <c r="L110" s="2"/>
      <c r="M110" s="2"/>
    </row>
    <row r="111" spans="1:13" s="4" customFormat="1">
      <c r="A111" s="4" t="s">
        <v>490</v>
      </c>
      <c r="C111" s="4" t="s">
        <v>219</v>
      </c>
      <c r="F111" s="4" t="s">
        <v>554</v>
      </c>
    </row>
    <row r="112" spans="1:13" s="5" customFormat="1">
      <c r="B112" s="5" t="s">
        <v>304</v>
      </c>
      <c r="C112" s="5" t="s">
        <v>296</v>
      </c>
      <c r="D112" s="5" t="s">
        <v>299</v>
      </c>
      <c r="F112" s="5" t="s">
        <v>304</v>
      </c>
      <c r="G112" s="5" t="s">
        <v>296</v>
      </c>
    </row>
    <row r="113" spans="1:13">
      <c r="A113" s="1" t="s">
        <v>461</v>
      </c>
      <c r="B113" s="26">
        <v>3</v>
      </c>
      <c r="C113" s="26">
        <v>3</v>
      </c>
      <c r="D113" s="26">
        <v>3</v>
      </c>
      <c r="E113" s="2"/>
      <c r="F113" s="2">
        <v>5</v>
      </c>
      <c r="G113" s="3">
        <v>5</v>
      </c>
      <c r="H113" s="2"/>
      <c r="I113" s="2"/>
      <c r="J113" s="2"/>
      <c r="K113" s="2"/>
      <c r="L113" s="2"/>
      <c r="M113" s="2"/>
    </row>
    <row r="114" spans="1:13" s="1" customFormat="1">
      <c r="A114" s="1" t="s">
        <v>472</v>
      </c>
      <c r="B114" s="79">
        <v>0.2</v>
      </c>
      <c r="C114" s="79">
        <v>0.2</v>
      </c>
      <c r="D114" s="79">
        <v>0.2</v>
      </c>
      <c r="E114" s="3"/>
      <c r="F114" s="109">
        <v>1</v>
      </c>
      <c r="G114" s="117">
        <v>1</v>
      </c>
      <c r="H114" s="3"/>
      <c r="I114" s="3"/>
      <c r="J114" s="3"/>
      <c r="K114" s="3"/>
      <c r="L114" s="3"/>
      <c r="M114" s="3"/>
    </row>
    <row r="115" spans="1:13" s="1" customFormat="1">
      <c r="A115" s="1" t="s">
        <v>473</v>
      </c>
      <c r="B115" s="80">
        <v>0.1</v>
      </c>
      <c r="C115" s="80">
        <v>0.1</v>
      </c>
      <c r="D115" s="80">
        <v>0.1</v>
      </c>
      <c r="E115" s="3"/>
      <c r="F115" s="109">
        <v>1</v>
      </c>
      <c r="G115" s="117">
        <v>0.33</v>
      </c>
      <c r="H115" s="3"/>
      <c r="I115" s="3"/>
      <c r="J115" s="3"/>
      <c r="K115" s="3"/>
      <c r="L115" s="3"/>
      <c r="M115" s="3"/>
    </row>
    <row r="116" spans="1:13" s="1" customFormat="1">
      <c r="A116" s="1" t="s">
        <v>482</v>
      </c>
      <c r="B116" s="80"/>
      <c r="C116" s="80"/>
      <c r="D116" s="80"/>
      <c r="E116" s="3"/>
      <c r="F116" s="116">
        <v>15065</v>
      </c>
      <c r="G116" s="118">
        <v>34841</v>
      </c>
      <c r="H116" s="3"/>
      <c r="I116" s="3"/>
      <c r="J116" s="3"/>
      <c r="K116" s="3"/>
      <c r="L116" s="3"/>
      <c r="M116" s="3"/>
    </row>
    <row r="117" spans="1:13" s="1" customFormat="1">
      <c r="A117" s="1" t="s">
        <v>483</v>
      </c>
      <c r="B117" s="80"/>
      <c r="C117" s="80"/>
      <c r="D117" s="80"/>
      <c r="E117" s="3"/>
      <c r="F117" s="116">
        <v>79340</v>
      </c>
      <c r="G117" s="118">
        <v>22201</v>
      </c>
      <c r="H117" s="3"/>
      <c r="I117" s="3"/>
      <c r="J117" s="3"/>
      <c r="K117" s="3"/>
      <c r="L117" s="3"/>
      <c r="M117" s="3"/>
    </row>
    <row r="118" spans="1:13">
      <c r="A118" s="1"/>
      <c r="B118" s="26"/>
      <c r="C118" s="26"/>
      <c r="D118" s="2"/>
      <c r="E118" s="2"/>
      <c r="F118" s="2"/>
      <c r="G118" s="3"/>
      <c r="H118" s="2"/>
      <c r="I118" s="2"/>
      <c r="J118" s="2"/>
      <c r="K118" s="2"/>
      <c r="L118" s="2"/>
      <c r="M118" s="2"/>
    </row>
    <row r="119" spans="1:13">
      <c r="A119" s="1" t="s">
        <v>29</v>
      </c>
      <c r="B119" s="1">
        <v>0.54123569231599999</v>
      </c>
      <c r="C119" s="1">
        <v>0.332173751485</v>
      </c>
      <c r="D119" s="3">
        <v>0.28263653123400001</v>
      </c>
      <c r="E119" s="2"/>
      <c r="F119" s="2">
        <v>0.56897459465300004</v>
      </c>
      <c r="G119" s="3">
        <v>0.375148134902</v>
      </c>
      <c r="H119" s="2"/>
      <c r="I119" s="2"/>
      <c r="J119" s="2"/>
      <c r="K119" s="2"/>
      <c r="L119" s="2"/>
      <c r="M119" s="2"/>
    </row>
    <row r="120" spans="1:13">
      <c r="A120" s="1" t="s">
        <v>467</v>
      </c>
      <c r="B120" s="1">
        <v>0.69026655235699996</v>
      </c>
      <c r="C120" s="1">
        <v>0.56665696099100005</v>
      </c>
      <c r="D120" s="3">
        <v>0.448743637054</v>
      </c>
      <c r="E120" s="2"/>
      <c r="F120" s="2">
        <v>0.53891601506599995</v>
      </c>
      <c r="G120" s="3">
        <v>0.61827033827800004</v>
      </c>
      <c r="H120" s="2"/>
      <c r="I120" s="2"/>
      <c r="J120" s="2"/>
      <c r="K120" s="2"/>
      <c r="L120" s="2"/>
      <c r="M120" s="2"/>
    </row>
    <row r="121" spans="1:13">
      <c r="A121" s="1" t="s">
        <v>468</v>
      </c>
      <c r="B121" s="1">
        <v>0.44513052206300002</v>
      </c>
      <c r="C121" s="1">
        <v>0.234950855629</v>
      </c>
      <c r="D121" s="3">
        <v>0.20627989225099999</v>
      </c>
      <c r="E121" s="2"/>
      <c r="F121" s="2">
        <v>0.60258433864799998</v>
      </c>
      <c r="G121" s="3">
        <v>0.26926511788099999</v>
      </c>
      <c r="H121" s="2"/>
      <c r="I121" s="2"/>
      <c r="J121" s="2"/>
      <c r="K121" s="2"/>
      <c r="L121" s="2"/>
      <c r="M121" s="2"/>
    </row>
    <row r="122" spans="1:13">
      <c r="A122" s="1" t="s">
        <v>469</v>
      </c>
      <c r="B122" s="1">
        <v>41</v>
      </c>
      <c r="C122" s="1">
        <v>1</v>
      </c>
      <c r="D122" s="3">
        <v>1</v>
      </c>
      <c r="E122" s="2"/>
      <c r="F122" s="2">
        <v>1</v>
      </c>
      <c r="G122" s="3">
        <v>1</v>
      </c>
      <c r="H122" s="2"/>
      <c r="I122" s="2"/>
      <c r="J122" s="2"/>
      <c r="K122" s="2"/>
      <c r="L122" s="2"/>
      <c r="M122" s="2"/>
    </row>
    <row r="123" spans="1:13">
      <c r="A123" s="1" t="s">
        <v>540</v>
      </c>
      <c r="B123" s="1"/>
      <c r="C123" s="1"/>
      <c r="D123" s="3"/>
      <c r="E123" s="2"/>
      <c r="F123" s="2">
        <v>0.570275193455</v>
      </c>
      <c r="G123" s="3">
        <v>0.38621111426499999</v>
      </c>
      <c r="H123" s="2"/>
      <c r="I123" s="2"/>
      <c r="J123" s="2"/>
      <c r="K123" s="2"/>
      <c r="L123" s="2"/>
      <c r="M123" s="2"/>
    </row>
    <row r="124" spans="1:13">
      <c r="A124" s="1" t="s">
        <v>541</v>
      </c>
      <c r="B124" s="1"/>
      <c r="C124" s="1"/>
      <c r="D124" s="3"/>
      <c r="E124" s="2"/>
      <c r="F124" s="2">
        <v>0.53891601506599995</v>
      </c>
      <c r="G124" s="3">
        <v>0.61611962866199999</v>
      </c>
      <c r="H124" s="2"/>
      <c r="I124" s="2"/>
      <c r="J124" s="2"/>
      <c r="K124" s="2"/>
      <c r="L124" s="2"/>
      <c r="M124" s="2"/>
    </row>
    <row r="125" spans="1:13">
      <c r="A125" s="1" t="s">
        <v>542</v>
      </c>
      <c r="B125" s="1"/>
      <c r="C125" s="1"/>
      <c r="D125" s="3"/>
      <c r="E125" s="2"/>
      <c r="F125" s="2">
        <v>0.60550939823899996</v>
      </c>
      <c r="G125" s="3">
        <v>0.28125807664699998</v>
      </c>
      <c r="H125" s="2"/>
      <c r="I125" s="2"/>
      <c r="J125" s="2"/>
      <c r="K125" s="2"/>
      <c r="L125" s="2"/>
      <c r="M125" s="2"/>
    </row>
    <row r="126" spans="1:13">
      <c r="A126" s="1" t="s">
        <v>543</v>
      </c>
      <c r="B126" s="1"/>
      <c r="C126" s="1"/>
      <c r="D126" s="3"/>
      <c r="E126" s="2"/>
      <c r="F126" s="2">
        <v>1</v>
      </c>
      <c r="G126" s="3">
        <v>1</v>
      </c>
      <c r="H126" s="2"/>
      <c r="I126" s="2"/>
      <c r="J126" s="2"/>
      <c r="K126" s="2"/>
      <c r="L126" s="2"/>
      <c r="M126" s="2"/>
    </row>
    <row r="127" spans="1:13" s="1" customFormat="1">
      <c r="A127" s="1" t="s">
        <v>466</v>
      </c>
      <c r="B127" s="1">
        <f>19974.843426/(60*60)</f>
        <v>5.5485676183333332</v>
      </c>
      <c r="C127" s="1">
        <f>67321.9787359/(60*60)</f>
        <v>18.700549648861113</v>
      </c>
      <c r="D127" s="3">
        <f>327632.954097/(60*60)</f>
        <v>91.009153915833338</v>
      </c>
      <c r="E127" s="3"/>
      <c r="F127" s="3">
        <f>169329.90017/(60*60)</f>
        <v>47.03608338055556</v>
      </c>
      <c r="G127" s="6">
        <f>156533.92584/(60*60)</f>
        <v>43.48164606666667</v>
      </c>
      <c r="H127" s="3"/>
      <c r="I127" s="3"/>
      <c r="J127" s="3"/>
      <c r="K127" s="3"/>
      <c r="L127" s="3"/>
      <c r="M127" s="3"/>
    </row>
    <row r="128" spans="1:13" s="1" customFormat="1">
      <c r="D128" s="3"/>
      <c r="E128" s="3"/>
      <c r="F128" s="3"/>
      <c r="G128" s="6"/>
      <c r="H128" s="3"/>
      <c r="I128" s="3"/>
      <c r="J128" s="3"/>
      <c r="K128" s="3"/>
      <c r="L128" s="3"/>
      <c r="M128" s="3"/>
    </row>
    <row r="129" spans="1:13" s="1" customFormat="1">
      <c r="D129" s="3"/>
      <c r="E129" s="3"/>
      <c r="F129" s="3"/>
      <c r="G129" s="6"/>
      <c r="H129" s="3"/>
      <c r="I129" s="3"/>
      <c r="J129" s="3"/>
      <c r="K129" s="3"/>
      <c r="L129" s="3"/>
      <c r="M129" s="3"/>
    </row>
    <row r="130" spans="1:13">
      <c r="A130" s="1"/>
      <c r="B130" s="1"/>
      <c r="D130" s="3"/>
      <c r="E130" s="2"/>
      <c r="F130" s="2"/>
      <c r="G130" s="3"/>
      <c r="H130" s="2"/>
      <c r="I130" s="2"/>
      <c r="J130" s="2"/>
      <c r="K130" s="2"/>
      <c r="L130" s="2"/>
      <c r="M130" s="2"/>
    </row>
    <row r="131" spans="1:13" s="4" customFormat="1">
      <c r="A131" s="4" t="s">
        <v>489</v>
      </c>
      <c r="C131" s="4" t="s">
        <v>219</v>
      </c>
      <c r="F131" s="4" t="s">
        <v>554</v>
      </c>
    </row>
    <row r="132" spans="1:13" s="5" customFormat="1">
      <c r="B132" s="5" t="s">
        <v>304</v>
      </c>
      <c r="C132" s="5" t="s">
        <v>296</v>
      </c>
      <c r="D132" s="5" t="s">
        <v>299</v>
      </c>
      <c r="F132" s="5" t="s">
        <v>304</v>
      </c>
      <c r="G132" s="5" t="s">
        <v>296</v>
      </c>
    </row>
    <row r="133" spans="1:13">
      <c r="A133" s="1" t="s">
        <v>461</v>
      </c>
      <c r="B133" s="26">
        <v>3</v>
      </c>
      <c r="C133" s="26">
        <v>3</v>
      </c>
      <c r="D133" s="26">
        <v>3</v>
      </c>
      <c r="E133" s="2"/>
      <c r="F133" s="2">
        <v>10</v>
      </c>
      <c r="G133" s="3">
        <v>10</v>
      </c>
      <c r="H133" s="2">
        <v>10</v>
      </c>
      <c r="I133" s="2"/>
      <c r="J133" s="2"/>
      <c r="K133" s="2"/>
      <c r="L133" s="2"/>
      <c r="M133" s="2"/>
    </row>
    <row r="134" spans="1:13">
      <c r="A134" s="1" t="s">
        <v>472</v>
      </c>
      <c r="B134" s="79">
        <v>0.2</v>
      </c>
      <c r="C134" s="79">
        <v>0.2</v>
      </c>
      <c r="D134" s="79">
        <v>0.2</v>
      </c>
      <c r="E134" s="2"/>
      <c r="F134" s="11">
        <v>0.5</v>
      </c>
      <c r="G134" s="109">
        <v>1</v>
      </c>
      <c r="H134" s="2"/>
      <c r="I134" s="2"/>
      <c r="J134" s="2"/>
      <c r="K134" s="2"/>
      <c r="L134" s="2"/>
      <c r="M134" s="2"/>
    </row>
    <row r="135" spans="1:13">
      <c r="A135" s="1" t="s">
        <v>473</v>
      </c>
      <c r="B135" s="80">
        <v>0.1</v>
      </c>
      <c r="C135" s="80">
        <v>0.1</v>
      </c>
      <c r="D135" s="80">
        <v>0.1</v>
      </c>
      <c r="E135" s="2"/>
      <c r="F135" s="11">
        <v>1</v>
      </c>
      <c r="G135" s="109">
        <v>0.33</v>
      </c>
      <c r="H135" s="2"/>
      <c r="I135" s="2"/>
      <c r="J135" s="2"/>
      <c r="K135" s="2"/>
      <c r="L135" s="2"/>
      <c r="M135" s="2"/>
    </row>
    <row r="136" spans="1:13">
      <c r="A136" s="1" t="s">
        <v>482</v>
      </c>
      <c r="B136" s="80"/>
      <c r="C136" s="80"/>
      <c r="D136" s="80"/>
      <c r="E136" s="2"/>
      <c r="F136" s="2">
        <v>241148</v>
      </c>
      <c r="G136" s="116">
        <v>352665</v>
      </c>
      <c r="H136" s="2"/>
      <c r="I136" s="2"/>
      <c r="J136" s="2"/>
      <c r="K136" s="2"/>
      <c r="L136" s="2"/>
      <c r="M136" s="2"/>
    </row>
    <row r="137" spans="1:13">
      <c r="A137" s="1" t="s">
        <v>483</v>
      </c>
      <c r="B137" s="80"/>
      <c r="C137" s="80"/>
      <c r="D137" s="80"/>
      <c r="E137" s="2"/>
      <c r="F137" s="2">
        <v>79340</v>
      </c>
      <c r="G137" s="116">
        <v>22201</v>
      </c>
      <c r="H137" s="2"/>
      <c r="I137" s="2"/>
      <c r="J137" s="2"/>
      <c r="K137" s="2"/>
      <c r="L137" s="2"/>
      <c r="M137" s="2"/>
    </row>
    <row r="138" spans="1:13">
      <c r="A138" s="1" t="s">
        <v>524</v>
      </c>
      <c r="B138" s="1"/>
      <c r="D138" s="3"/>
      <c r="E138" s="2"/>
      <c r="F138" s="2">
        <v>1597</v>
      </c>
      <c r="G138" s="3">
        <v>4192</v>
      </c>
      <c r="H138" s="2"/>
      <c r="I138" s="2"/>
      <c r="J138" s="2"/>
      <c r="K138" s="2"/>
      <c r="L138" s="2"/>
      <c r="M138" s="2"/>
    </row>
    <row r="139" spans="1:13">
      <c r="A139" s="1"/>
      <c r="B139" s="1"/>
      <c r="D139" s="3"/>
      <c r="E139" s="2"/>
      <c r="F139" s="2"/>
      <c r="G139" s="3"/>
      <c r="H139" s="2"/>
      <c r="I139" s="2"/>
      <c r="J139" s="2"/>
      <c r="K139" s="2"/>
      <c r="L139" s="2"/>
      <c r="M139" s="2"/>
    </row>
    <row r="140" spans="1:13" s="1" customFormat="1">
      <c r="A140" s="1" t="s">
        <v>29</v>
      </c>
      <c r="B140" s="1">
        <v>0.58701127993400004</v>
      </c>
      <c r="C140" s="1">
        <v>0.37201945201999997</v>
      </c>
      <c r="D140" s="3">
        <v>0.303088379751</v>
      </c>
      <c r="E140" s="3"/>
      <c r="F140" s="3">
        <v>0.62249456886700005</v>
      </c>
      <c r="G140" s="118">
        <v>0.42612393834500001</v>
      </c>
      <c r="H140" s="3"/>
      <c r="I140" s="3"/>
      <c r="J140" s="3"/>
      <c r="K140" s="3"/>
      <c r="L140" s="3"/>
      <c r="M140" s="3"/>
    </row>
    <row r="141" spans="1:13">
      <c r="A141" s="1" t="s">
        <v>467</v>
      </c>
      <c r="B141" s="1">
        <v>0.63869553760599995</v>
      </c>
      <c r="C141" s="1">
        <v>0.51737629308599997</v>
      </c>
      <c r="D141" s="3">
        <v>0.32761940948000001</v>
      </c>
      <c r="E141" s="2"/>
      <c r="F141" s="2">
        <v>0.66630167020300002</v>
      </c>
      <c r="G141" s="3">
        <v>0.54918318718299997</v>
      </c>
      <c r="H141" s="2"/>
      <c r="I141" s="2"/>
      <c r="J141" s="2"/>
      <c r="K141" s="2"/>
      <c r="L141" s="2"/>
      <c r="M141" s="2"/>
    </row>
    <row r="142" spans="1:13">
      <c r="A142" s="1" t="s">
        <v>468</v>
      </c>
      <c r="B142" s="1">
        <v>0.54306555258800004</v>
      </c>
      <c r="C142" s="1">
        <v>0.29042465982600002</v>
      </c>
      <c r="D142" s="3">
        <v>0.28197504514600003</v>
      </c>
      <c r="E142" s="2"/>
      <c r="F142" s="2">
        <v>0.58409244830200002</v>
      </c>
      <c r="G142" s="3">
        <v>0.34811861027399998</v>
      </c>
      <c r="H142" s="2"/>
      <c r="I142" s="2"/>
      <c r="J142" s="2"/>
      <c r="K142" s="2"/>
      <c r="L142" s="2"/>
      <c r="M142" s="2"/>
    </row>
    <row r="143" spans="1:13">
      <c r="A143" s="1"/>
      <c r="B143" s="1"/>
      <c r="C143" s="1"/>
      <c r="D143" s="3"/>
      <c r="E143" s="2"/>
      <c r="F143" s="2"/>
      <c r="G143" s="3"/>
      <c r="H143" s="2"/>
      <c r="I143" s="2"/>
      <c r="J143" s="2"/>
      <c r="K143" s="2"/>
      <c r="L143" s="2"/>
      <c r="M143" s="2"/>
    </row>
    <row r="144" spans="1:13">
      <c r="A144" s="1" t="s">
        <v>487</v>
      </c>
      <c r="B144" s="1"/>
      <c r="C144" s="1"/>
      <c r="D144" s="3"/>
      <c r="E144" s="2"/>
      <c r="F144" s="2">
        <v>0.62316689881700005</v>
      </c>
      <c r="G144" s="3">
        <v>0.4290249605</v>
      </c>
      <c r="H144" s="2"/>
      <c r="I144" s="2"/>
      <c r="J144" s="2"/>
      <c r="K144" s="2"/>
      <c r="L144" s="2"/>
      <c r="M144" s="2"/>
    </row>
    <row r="145" spans="1:13">
      <c r="A145" s="1" t="s">
        <v>486</v>
      </c>
      <c r="B145" s="1"/>
      <c r="C145" s="1"/>
      <c r="D145" s="3"/>
      <c r="E145" s="2"/>
      <c r="F145" s="2">
        <v>0.66630167020300002</v>
      </c>
      <c r="G145" s="3">
        <v>0.54899667717</v>
      </c>
      <c r="H145" s="2"/>
      <c r="I145" s="2"/>
      <c r="J145" s="2"/>
      <c r="K145" s="2"/>
      <c r="L145" s="2"/>
      <c r="M145" s="2"/>
    </row>
    <row r="146" spans="1:13">
      <c r="A146" s="1" t="s">
        <v>485</v>
      </c>
      <c r="B146" s="1"/>
      <c r="C146" s="1"/>
      <c r="D146" s="3"/>
      <c r="E146" s="2"/>
      <c r="F146" s="2">
        <v>0.58527744158100004</v>
      </c>
      <c r="G146" s="3">
        <v>0.352084313559</v>
      </c>
      <c r="H146" s="2"/>
      <c r="I146" s="2"/>
      <c r="J146" s="2"/>
      <c r="K146" s="2"/>
      <c r="L146" s="2"/>
      <c r="M146" s="2"/>
    </row>
    <row r="147" spans="1:13">
      <c r="A147" s="1" t="s">
        <v>469</v>
      </c>
      <c r="B147" s="1">
        <v>13</v>
      </c>
      <c r="C147" s="1">
        <v>1</v>
      </c>
      <c r="D147" s="3">
        <v>3</v>
      </c>
      <c r="E147" s="2"/>
      <c r="F147" s="2">
        <v>8</v>
      </c>
      <c r="G147" s="3">
        <v>1</v>
      </c>
      <c r="H147" s="2"/>
      <c r="I147" s="2"/>
      <c r="J147" s="2"/>
      <c r="K147" s="2"/>
      <c r="L147" s="2"/>
      <c r="M147" s="2"/>
    </row>
    <row r="148" spans="1:13">
      <c r="A148" s="1"/>
      <c r="B148" s="1"/>
      <c r="C148" s="1"/>
      <c r="D148" s="3"/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 t="s">
        <v>466</v>
      </c>
      <c r="B149" s="1">
        <f>48495.66765/(60*60)</f>
        <v>13.471018791666667</v>
      </c>
      <c r="C149" s="1">
        <f>55646.4552431/(60*60)</f>
        <v>15.457348678638889</v>
      </c>
      <c r="D149" s="3"/>
      <c r="E149" s="2"/>
      <c r="F149" s="2">
        <f>339026.421831/(60*60)</f>
        <v>94.174006064166676</v>
      </c>
      <c r="G149" s="3">
        <f>276473.188986/(60*60)</f>
        <v>76.798108051666674</v>
      </c>
      <c r="H149" s="2"/>
      <c r="I149" s="2"/>
      <c r="J149" s="2"/>
      <c r="K149" s="2"/>
      <c r="L149" s="2"/>
      <c r="M149" s="2"/>
    </row>
    <row r="150" spans="1:13">
      <c r="A150" s="1"/>
      <c r="B150" s="1"/>
      <c r="D150" s="3"/>
      <c r="E150" s="2"/>
      <c r="F150" s="2"/>
      <c r="G150" s="3"/>
      <c r="H150" s="2"/>
      <c r="I150" s="2"/>
      <c r="J150" s="2"/>
      <c r="K150" s="2"/>
      <c r="L150" s="2"/>
      <c r="M150" s="2"/>
    </row>
    <row r="151" spans="1:13">
      <c r="A151" s="1" t="s">
        <v>461</v>
      </c>
      <c r="B151" s="1">
        <v>3</v>
      </c>
      <c r="C151">
        <v>3</v>
      </c>
      <c r="D151" s="3"/>
      <c r="E151" s="2"/>
      <c r="F151" s="2"/>
      <c r="G151" s="3"/>
      <c r="H151" s="2"/>
      <c r="I151" s="2"/>
      <c r="J151" s="2"/>
      <c r="K151" s="2"/>
      <c r="L151" s="2"/>
      <c r="M151" s="2"/>
    </row>
    <row r="152" spans="1:13">
      <c r="A152" s="1" t="s">
        <v>472</v>
      </c>
      <c r="B152" s="81">
        <v>0.2</v>
      </c>
      <c r="C152" s="81">
        <v>0.2</v>
      </c>
      <c r="D152" s="2"/>
      <c r="E152" s="2"/>
      <c r="F152" s="2"/>
      <c r="G152" s="3"/>
      <c r="H152" s="2"/>
      <c r="I152" s="2"/>
      <c r="J152" s="2"/>
      <c r="K152" s="2"/>
      <c r="L152" s="2"/>
      <c r="M152" s="2"/>
    </row>
    <row r="153" spans="1:13">
      <c r="A153" s="1" t="s">
        <v>473</v>
      </c>
      <c r="B153" s="81">
        <v>1</v>
      </c>
      <c r="C153" s="81">
        <v>1</v>
      </c>
      <c r="D153" s="2"/>
      <c r="E153" s="2"/>
      <c r="F153" s="2"/>
      <c r="G153" s="3"/>
      <c r="H153" s="2"/>
      <c r="I153" s="2"/>
      <c r="J153" s="2"/>
      <c r="K153" s="2"/>
      <c r="L153" s="2"/>
      <c r="M153" s="2"/>
    </row>
    <row r="154" spans="1:13">
      <c r="A154" s="1"/>
      <c r="B154" s="1"/>
      <c r="D154" s="2"/>
      <c r="E154" s="2"/>
      <c r="F154" s="2"/>
      <c r="G154" s="3"/>
      <c r="H154" s="2"/>
      <c r="I154" s="2"/>
      <c r="J154" s="2"/>
      <c r="K154" s="2"/>
      <c r="L154" s="2"/>
      <c r="M154" s="2"/>
    </row>
    <row r="155" spans="1:13">
      <c r="A155" s="1" t="s">
        <v>29</v>
      </c>
      <c r="B155" s="1">
        <v>0.58411354119000003</v>
      </c>
      <c r="C155">
        <v>0.37247357138499998</v>
      </c>
      <c r="D155" s="3"/>
      <c r="E155" s="2"/>
      <c r="F155" s="2"/>
      <c r="G155" s="3"/>
      <c r="H155" s="2"/>
      <c r="I155" s="2"/>
      <c r="J155" s="2"/>
      <c r="K155" s="2"/>
      <c r="L155" s="2"/>
      <c r="M155" s="2"/>
    </row>
    <row r="156" spans="1:13" s="1" customFormat="1">
      <c r="A156" s="1" t="s">
        <v>467</v>
      </c>
      <c r="B156" s="1">
        <v>0.62570359615399995</v>
      </c>
      <c r="C156">
        <v>0.52278472510899998</v>
      </c>
      <c r="D156" s="3"/>
      <c r="E156" s="3"/>
      <c r="F156" s="3"/>
      <c r="G156" s="6"/>
      <c r="H156" s="3"/>
      <c r="I156" s="3"/>
      <c r="J156" s="3"/>
      <c r="K156" s="3"/>
      <c r="L156" s="3"/>
      <c r="M156" s="3"/>
    </row>
    <row r="157" spans="1:13">
      <c r="A157" s="1" t="s">
        <v>468</v>
      </c>
      <c r="B157" s="1">
        <v>0.54770780850800005</v>
      </c>
      <c r="C157">
        <v>0.28929532886800002</v>
      </c>
      <c r="D157" s="3"/>
      <c r="E157" s="2"/>
      <c r="F157" s="2"/>
      <c r="G157" s="3"/>
      <c r="H157" s="2"/>
      <c r="I157" s="2"/>
      <c r="J157" s="2"/>
      <c r="K157" s="2"/>
      <c r="L157" s="2"/>
      <c r="M157" s="2"/>
    </row>
    <row r="158" spans="1:13">
      <c r="A158" s="1" t="s">
        <v>469</v>
      </c>
      <c r="B158" s="1">
        <v>10</v>
      </c>
      <c r="C158">
        <v>1</v>
      </c>
      <c r="D158" s="3"/>
      <c r="E158" s="2"/>
      <c r="F158" s="2"/>
      <c r="G158" s="3"/>
      <c r="H158" s="2"/>
      <c r="I158" s="2"/>
      <c r="J158" s="2"/>
      <c r="K158" s="2"/>
      <c r="L158" s="2"/>
      <c r="M158" s="2"/>
    </row>
    <row r="159" spans="1:13">
      <c r="A159" s="1" t="s">
        <v>487</v>
      </c>
      <c r="B159" s="1">
        <v>0.58480186572199999</v>
      </c>
      <c r="C159">
        <v>0.40163892943099999</v>
      </c>
      <c r="D159" s="3"/>
      <c r="E159" s="2"/>
      <c r="F159" s="2"/>
      <c r="G159" s="3"/>
      <c r="H159" s="2"/>
      <c r="I159" s="2"/>
      <c r="J159" s="2"/>
      <c r="K159" s="2"/>
      <c r="L159" s="2"/>
      <c r="M159" s="2"/>
    </row>
    <row r="160" spans="1:13">
      <c r="A160" s="1" t="s">
        <v>486</v>
      </c>
      <c r="B160" s="1">
        <v>0.62570359615399995</v>
      </c>
      <c r="C160">
        <v>0.50742618513100002</v>
      </c>
      <c r="D160" s="3"/>
      <c r="E160" s="2"/>
      <c r="F160" s="2"/>
      <c r="G160" s="3"/>
      <c r="H160" s="2"/>
      <c r="I160" s="2"/>
      <c r="J160" s="2"/>
      <c r="K160" s="2"/>
      <c r="L160" s="2"/>
      <c r="M160" s="2"/>
    </row>
    <row r="161" spans="1:13">
      <c r="A161" s="1" t="s">
        <v>485</v>
      </c>
      <c r="B161" s="1">
        <v>0.54891945177500001</v>
      </c>
      <c r="C161">
        <v>0.33235101547200002</v>
      </c>
      <c r="D161" s="3"/>
      <c r="E161" s="2"/>
      <c r="F161" s="2"/>
      <c r="G161" s="3"/>
      <c r="H161" s="2"/>
      <c r="I161" s="2"/>
      <c r="J161" s="2"/>
      <c r="K161" s="2"/>
      <c r="L161" s="2"/>
      <c r="M161" s="2"/>
    </row>
    <row r="162" spans="1:13">
      <c r="A162" s="1" t="s">
        <v>484</v>
      </c>
      <c r="B162" s="1">
        <v>10</v>
      </c>
      <c r="C162">
        <v>3</v>
      </c>
      <c r="D162" s="3"/>
      <c r="E162" s="2"/>
      <c r="F162" s="2"/>
      <c r="G162" s="3"/>
      <c r="H162" s="2"/>
      <c r="I162" s="2"/>
      <c r="J162" s="2"/>
      <c r="K162" s="2"/>
      <c r="L162" s="2"/>
      <c r="M162" s="2"/>
    </row>
    <row r="163" spans="1:13">
      <c r="A163" s="1" t="s">
        <v>466</v>
      </c>
      <c r="B163" s="1">
        <f>62705.809418/(60*60)</f>
        <v>17.418280393888889</v>
      </c>
      <c r="C163">
        <f>86001.47382/(60*60)</f>
        <v>23.889298283333332</v>
      </c>
      <c r="D163" s="3"/>
      <c r="E163" s="2"/>
      <c r="F163" s="2"/>
      <c r="G163" s="3"/>
      <c r="H163" s="2"/>
      <c r="I163" s="2"/>
      <c r="J163" s="2"/>
      <c r="K163" s="2"/>
      <c r="L163" s="2"/>
      <c r="M163" s="2"/>
    </row>
    <row r="164" spans="1:13">
      <c r="D164" s="3"/>
      <c r="E164" s="2"/>
      <c r="F164" s="2"/>
      <c r="G164" s="3"/>
      <c r="H164" s="2"/>
      <c r="I164" s="2"/>
      <c r="J164" s="2"/>
      <c r="K164" s="2"/>
      <c r="L164" s="2"/>
      <c r="M164" s="2"/>
    </row>
    <row r="165" spans="1:13">
      <c r="A165" s="1" t="s">
        <v>461</v>
      </c>
      <c r="B165" s="26">
        <v>3</v>
      </c>
      <c r="C165" s="26">
        <v>3</v>
      </c>
      <c r="D165" s="3"/>
      <c r="E165" s="2"/>
      <c r="F165" s="2"/>
      <c r="G165" s="3"/>
      <c r="H165" s="2"/>
      <c r="I165" s="2"/>
      <c r="J165" s="2"/>
      <c r="K165" s="2"/>
      <c r="L165" s="2"/>
      <c r="M165" s="2"/>
    </row>
    <row r="166" spans="1:13">
      <c r="A166" s="1" t="s">
        <v>472</v>
      </c>
      <c r="B166" s="82">
        <v>0.5</v>
      </c>
      <c r="C166" s="82">
        <v>1</v>
      </c>
      <c r="D166" s="3"/>
      <c r="E166" s="2"/>
      <c r="F166" s="2"/>
      <c r="G166" s="3"/>
      <c r="H166" s="2"/>
      <c r="I166" s="2"/>
      <c r="J166" s="2"/>
      <c r="K166" s="2"/>
      <c r="L166" s="2"/>
      <c r="M166" s="2"/>
    </row>
    <row r="167" spans="1:13">
      <c r="A167" s="1" t="s">
        <v>473</v>
      </c>
      <c r="B167" s="82">
        <v>1</v>
      </c>
      <c r="C167" s="82">
        <v>1</v>
      </c>
      <c r="D167" s="3"/>
      <c r="E167" s="2"/>
      <c r="F167" s="2"/>
      <c r="G167" s="3"/>
      <c r="H167" s="2"/>
      <c r="I167" s="2"/>
      <c r="J167" s="2"/>
      <c r="K167" s="2"/>
      <c r="L167" s="2"/>
      <c r="M167" s="2"/>
    </row>
    <row r="168" spans="1:13">
      <c r="A168" s="1" t="s">
        <v>482</v>
      </c>
      <c r="B168" s="85">
        <v>152574</v>
      </c>
      <c r="C168" s="85">
        <v>110922</v>
      </c>
      <c r="D168" s="3"/>
      <c r="E168" s="2"/>
      <c r="F168" s="2"/>
      <c r="G168" s="3"/>
      <c r="H168" s="2"/>
      <c r="I168" s="2"/>
      <c r="J168" s="2"/>
      <c r="K168" s="2"/>
      <c r="L168" s="2"/>
      <c r="M168" s="2"/>
    </row>
    <row r="169" spans="1:13">
      <c r="A169" s="1" t="s">
        <v>483</v>
      </c>
      <c r="B169" s="85">
        <v>15560</v>
      </c>
      <c r="C169" s="85">
        <v>82397</v>
      </c>
      <c r="D169" s="3"/>
      <c r="E169" s="2"/>
      <c r="F169" s="2"/>
      <c r="G169" s="3"/>
      <c r="H169" s="2"/>
      <c r="I169" s="2"/>
      <c r="J169" s="2"/>
      <c r="K169" s="2"/>
      <c r="L169" s="2"/>
      <c r="M169" s="2"/>
    </row>
    <row r="170" spans="1:13">
      <c r="A170" s="1"/>
      <c r="D170" s="3"/>
      <c r="E170" s="2"/>
      <c r="F170" s="2"/>
      <c r="G170" s="3"/>
      <c r="H170" s="2"/>
      <c r="I170" s="2"/>
      <c r="J170" s="2"/>
      <c r="K170" s="2"/>
      <c r="L170" s="2"/>
      <c r="M170" s="2"/>
    </row>
    <row r="171" spans="1:13">
      <c r="A171" s="1" t="s">
        <v>29</v>
      </c>
      <c r="B171" s="1">
        <v>0.58328682582000002</v>
      </c>
      <c r="C171">
        <v>0.360502147976</v>
      </c>
      <c r="D171" s="3"/>
      <c r="E171" s="2"/>
      <c r="F171" s="2"/>
      <c r="G171" s="3"/>
      <c r="H171" s="2"/>
      <c r="I171" s="2"/>
      <c r="J171" s="2"/>
      <c r="K171" s="2"/>
      <c r="L171" s="2"/>
      <c r="M171" s="2"/>
    </row>
    <row r="172" spans="1:13">
      <c r="A172" s="1" t="s">
        <v>467</v>
      </c>
      <c r="B172" s="1">
        <v>0.632411026928</v>
      </c>
      <c r="C172">
        <v>0.48775433765199999</v>
      </c>
      <c r="D172" s="3"/>
      <c r="E172" s="2"/>
      <c r="F172" s="2"/>
      <c r="G172" s="3"/>
      <c r="H172" s="2"/>
      <c r="I172" s="2"/>
      <c r="J172" s="2"/>
      <c r="K172" s="2"/>
      <c r="L172" s="2"/>
      <c r="M172" s="2"/>
    </row>
    <row r="173" spans="1:13">
      <c r="A173" s="1" t="s">
        <v>468</v>
      </c>
      <c r="B173" s="1">
        <v>0.54124424583800002</v>
      </c>
      <c r="C173">
        <v>0.28590995151300003</v>
      </c>
      <c r="D173" s="3"/>
      <c r="E173" s="2"/>
      <c r="F173" s="2"/>
      <c r="G173" s="3"/>
      <c r="H173" s="2"/>
      <c r="I173" s="2"/>
      <c r="J173" s="2"/>
      <c r="K173" s="2"/>
      <c r="L173" s="2"/>
      <c r="M173" s="2"/>
    </row>
    <row r="174" spans="1:13">
      <c r="A174" s="1" t="s">
        <v>469</v>
      </c>
      <c r="B174" s="1">
        <v>17</v>
      </c>
      <c r="C174">
        <v>1</v>
      </c>
      <c r="D174" s="3"/>
      <c r="E174" s="2"/>
      <c r="F174" s="2"/>
      <c r="G174" s="3"/>
      <c r="H174" s="2"/>
      <c r="I174" s="2"/>
      <c r="J174" s="2"/>
      <c r="K174" s="2"/>
      <c r="L174" s="2"/>
      <c r="M174" s="2"/>
    </row>
    <row r="175" spans="1:13">
      <c r="A175" s="1" t="s">
        <v>487</v>
      </c>
      <c r="B175" s="1">
        <v>0.58355527655299999</v>
      </c>
      <c r="C175">
        <v>0.38865855884099998</v>
      </c>
      <c r="D175" s="3"/>
      <c r="E175" s="2"/>
      <c r="F175" s="2"/>
      <c r="G175" s="3"/>
      <c r="H175" s="2"/>
      <c r="I175" s="2"/>
      <c r="J175" s="2"/>
      <c r="K175" s="2"/>
      <c r="L175" s="2"/>
      <c r="M175" s="2"/>
    </row>
    <row r="176" spans="1:13">
      <c r="A176" s="1" t="s">
        <v>486</v>
      </c>
      <c r="B176" s="1">
        <v>0.632411026928</v>
      </c>
      <c r="C176">
        <v>0.489216710251</v>
      </c>
    </row>
    <row r="177" spans="1:13">
      <c r="A177" s="1" t="s">
        <v>485</v>
      </c>
      <c r="B177" s="1">
        <v>0.54170672049400004</v>
      </c>
      <c r="C177">
        <v>0.32239126135599999</v>
      </c>
      <c r="D177" s="3"/>
      <c r="E177" s="2"/>
      <c r="F177" s="2"/>
      <c r="G177" s="3"/>
      <c r="H177" s="2"/>
      <c r="I177" s="2"/>
      <c r="J177" s="2"/>
      <c r="K177" s="2"/>
      <c r="L177" s="2"/>
      <c r="M177" s="2"/>
    </row>
    <row r="178" spans="1:13">
      <c r="A178" s="1" t="s">
        <v>484</v>
      </c>
      <c r="B178" s="1">
        <v>17</v>
      </c>
      <c r="C178">
        <v>1</v>
      </c>
    </row>
    <row r="179" spans="1:13">
      <c r="A179" s="1" t="s">
        <v>466</v>
      </c>
      <c r="B179" s="1">
        <f>80494.262604/(60*60)</f>
        <v>22.359517390000001</v>
      </c>
      <c r="C179">
        <f>469755.182134/(60*60)</f>
        <v>130.48755059277778</v>
      </c>
      <c r="D179" s="3"/>
      <c r="E179" s="2"/>
      <c r="F179" s="2"/>
      <c r="G179" s="3"/>
      <c r="H179" s="2"/>
      <c r="I179" s="2"/>
      <c r="J179" s="2"/>
      <c r="K179" s="2"/>
      <c r="L179" s="2"/>
      <c r="M179" s="2"/>
    </row>
    <row r="180" spans="1:13">
      <c r="A180" s="1"/>
      <c r="B180" s="1"/>
      <c r="D180" s="3"/>
      <c r="E180" s="2"/>
      <c r="F180" s="2"/>
      <c r="G180" s="3"/>
      <c r="H180" s="2"/>
      <c r="I180" s="2"/>
      <c r="J180" s="2"/>
      <c r="K180" s="2"/>
      <c r="L180" s="2"/>
      <c r="M180" s="2"/>
    </row>
    <row r="181" spans="1:13">
      <c r="A181" s="1"/>
      <c r="B181" s="1"/>
      <c r="D181" s="3"/>
      <c r="E181" s="2"/>
      <c r="F181" s="2"/>
      <c r="G181" s="3"/>
      <c r="H181" s="2"/>
      <c r="I181" s="2"/>
      <c r="J181" s="2"/>
      <c r="K181" s="2"/>
      <c r="L181" s="2"/>
      <c r="M181" s="2"/>
    </row>
    <row r="182" spans="1:13" s="4" customFormat="1">
      <c r="A182" s="4" t="s">
        <v>492</v>
      </c>
      <c r="C182" s="4" t="s">
        <v>488</v>
      </c>
      <c r="D182" s="96"/>
      <c r="E182" s="96"/>
      <c r="F182" s="96" t="s">
        <v>526</v>
      </c>
      <c r="G182" s="96"/>
      <c r="H182" s="96"/>
      <c r="I182" s="96" t="s">
        <v>554</v>
      </c>
      <c r="J182" s="96"/>
      <c r="K182" s="96"/>
      <c r="L182" s="96"/>
      <c r="M182" s="96"/>
    </row>
    <row r="183" spans="1:13" s="5" customFormat="1">
      <c r="B183" s="5" t="s">
        <v>304</v>
      </c>
      <c r="C183" s="5" t="s">
        <v>296</v>
      </c>
      <c r="D183" s="98" t="s">
        <v>299</v>
      </c>
      <c r="E183" s="98"/>
      <c r="F183" s="5" t="s">
        <v>304</v>
      </c>
      <c r="G183" s="5" t="s">
        <v>296</v>
      </c>
      <c r="H183" s="98" t="s">
        <v>299</v>
      </c>
      <c r="I183" s="98" t="s">
        <v>304</v>
      </c>
      <c r="J183" s="98" t="s">
        <v>296</v>
      </c>
      <c r="K183" s="98" t="s">
        <v>299</v>
      </c>
      <c r="L183" s="98"/>
      <c r="M183" s="98"/>
    </row>
    <row r="184" spans="1:13">
      <c r="A184" s="1" t="s">
        <v>461</v>
      </c>
      <c r="B184" s="1">
        <v>3</v>
      </c>
      <c r="C184">
        <v>5</v>
      </c>
      <c r="D184" s="3">
        <v>5</v>
      </c>
      <c r="E184" s="2"/>
      <c r="F184" s="2">
        <v>3</v>
      </c>
      <c r="G184" s="3">
        <v>3</v>
      </c>
      <c r="H184" s="2">
        <v>5</v>
      </c>
      <c r="I184" s="2">
        <v>5</v>
      </c>
      <c r="J184" s="2">
        <v>5</v>
      </c>
      <c r="K184" s="2">
        <v>5</v>
      </c>
      <c r="L184" s="2"/>
      <c r="M184" s="2"/>
    </row>
    <row r="185" spans="1:13">
      <c r="A185" s="1" t="s">
        <v>472</v>
      </c>
      <c r="B185" s="81">
        <v>1</v>
      </c>
      <c r="C185" s="10">
        <v>1</v>
      </c>
      <c r="D185" s="109">
        <v>0.2</v>
      </c>
      <c r="E185" s="2"/>
      <c r="F185" s="11">
        <v>1</v>
      </c>
      <c r="G185" s="109">
        <v>1</v>
      </c>
      <c r="H185" s="11">
        <v>0.5</v>
      </c>
      <c r="I185" s="11">
        <v>1</v>
      </c>
      <c r="J185" s="11">
        <v>1</v>
      </c>
      <c r="K185" s="11">
        <v>1</v>
      </c>
      <c r="L185" s="2"/>
      <c r="M185" s="2"/>
    </row>
    <row r="186" spans="1:13">
      <c r="A186" s="1" t="s">
        <v>473</v>
      </c>
      <c r="B186" s="81">
        <v>1</v>
      </c>
      <c r="C186" s="10">
        <v>1</v>
      </c>
      <c r="D186" s="109">
        <v>1</v>
      </c>
      <c r="E186" s="2"/>
      <c r="F186" s="11">
        <v>1</v>
      </c>
      <c r="G186" s="109">
        <v>1</v>
      </c>
      <c r="H186" s="11">
        <v>1</v>
      </c>
      <c r="I186" s="11">
        <v>1</v>
      </c>
      <c r="J186" s="11">
        <v>1</v>
      </c>
      <c r="K186" s="11">
        <v>1</v>
      </c>
      <c r="L186" s="2"/>
      <c r="M186" s="2"/>
    </row>
    <row r="187" spans="1:13">
      <c r="A187" s="1" t="s">
        <v>482</v>
      </c>
      <c r="B187" s="86">
        <v>13584</v>
      </c>
      <c r="C187">
        <v>31223</v>
      </c>
      <c r="D187" s="3">
        <v>19700</v>
      </c>
      <c r="E187" s="2"/>
      <c r="F187" s="2">
        <v>13584</v>
      </c>
      <c r="G187" s="3">
        <v>31223</v>
      </c>
      <c r="H187" s="2">
        <v>49250</v>
      </c>
      <c r="I187" s="2">
        <v>15065</v>
      </c>
      <c r="J187" s="2">
        <v>34841</v>
      </c>
      <c r="K187" s="2">
        <v>115593</v>
      </c>
      <c r="L187" s="2"/>
      <c r="M187" s="2"/>
    </row>
    <row r="188" spans="1:13">
      <c r="A188" s="1" t="s">
        <v>483</v>
      </c>
      <c r="B188" s="86">
        <v>20823</v>
      </c>
      <c r="C188">
        <v>24064</v>
      </c>
      <c r="D188" s="3">
        <v>46694</v>
      </c>
      <c r="E188" s="2"/>
      <c r="F188" s="2">
        <v>20823</v>
      </c>
      <c r="G188" s="3">
        <v>24064</v>
      </c>
      <c r="H188" s="2">
        <v>46694</v>
      </c>
      <c r="I188" s="2">
        <v>10705</v>
      </c>
      <c r="J188" s="2">
        <v>9722</v>
      </c>
      <c r="K188" s="2">
        <v>10676</v>
      </c>
      <c r="L188" s="2"/>
      <c r="M188" s="2"/>
    </row>
    <row r="189" spans="1:13">
      <c r="A189" s="1" t="s">
        <v>524</v>
      </c>
      <c r="B189" s="86"/>
      <c r="C189">
        <v>4858</v>
      </c>
      <c r="D189" s="3"/>
      <c r="E189" s="2"/>
      <c r="F189" s="2">
        <v>410</v>
      </c>
      <c r="G189" s="3">
        <v>629</v>
      </c>
      <c r="H189" s="2">
        <v>1185</v>
      </c>
      <c r="I189" s="2">
        <v>429</v>
      </c>
      <c r="J189" s="2">
        <v>585</v>
      </c>
      <c r="K189" s="2">
        <v>1801</v>
      </c>
      <c r="L189" s="2"/>
      <c r="M189" s="2"/>
    </row>
    <row r="190" spans="1:13">
      <c r="A190" s="1"/>
      <c r="B190" s="1"/>
      <c r="D190" s="3"/>
      <c r="E190" s="2"/>
      <c r="F190" s="2"/>
      <c r="G190" s="3"/>
      <c r="H190" s="2"/>
      <c r="I190" s="2"/>
      <c r="J190" s="2"/>
      <c r="K190" s="2"/>
      <c r="L190" s="2"/>
      <c r="M190" s="2"/>
    </row>
    <row r="191" spans="1:13">
      <c r="A191" s="1" t="s">
        <v>29</v>
      </c>
      <c r="B191" s="1">
        <v>0.544435373768</v>
      </c>
      <c r="C191">
        <v>0.33058326203299998</v>
      </c>
      <c r="D191" s="3">
        <v>0.27648899426599999</v>
      </c>
      <c r="E191" s="2"/>
      <c r="F191" s="2">
        <v>0.55206751971199997</v>
      </c>
      <c r="G191" s="3">
        <v>0.27513703684800001</v>
      </c>
      <c r="H191" s="2">
        <v>3.5037999856700003E-2</v>
      </c>
      <c r="I191" s="2">
        <v>0.54003254070200002</v>
      </c>
      <c r="J191" s="2">
        <v>0.28797067874299997</v>
      </c>
      <c r="K191" s="2">
        <v>0.23790749883500001</v>
      </c>
      <c r="L191" s="2"/>
      <c r="M191" s="2"/>
    </row>
    <row r="192" spans="1:13">
      <c r="A192" s="1" t="s">
        <v>467</v>
      </c>
      <c r="B192" s="1">
        <v>0.51530898957399995</v>
      </c>
      <c r="C192">
        <v>0.46690352498299997</v>
      </c>
      <c r="D192" s="3">
        <v>0.58535094510100005</v>
      </c>
      <c r="E192" s="2"/>
      <c r="F192" s="2">
        <v>0.570019669517</v>
      </c>
      <c r="G192" s="3">
        <v>0.59337554345700005</v>
      </c>
      <c r="H192" s="2">
        <v>0.16008180621699999</v>
      </c>
      <c r="I192" s="2">
        <v>0.615884134847</v>
      </c>
      <c r="J192" s="2">
        <v>0.53130901320500001</v>
      </c>
      <c r="K192" s="2">
        <v>0.47524838324000002</v>
      </c>
      <c r="L192" s="2"/>
      <c r="M192" s="2"/>
    </row>
    <row r="193" spans="1:13">
      <c r="A193" s="1" t="s">
        <v>468</v>
      </c>
      <c r="B193" s="1">
        <v>0.57705158358200004</v>
      </c>
      <c r="C193">
        <v>0.25587600063400001</v>
      </c>
      <c r="D193" s="3">
        <v>0.18098944316099999</v>
      </c>
      <c r="E193" s="2"/>
      <c r="F193" s="2">
        <v>0.53521161184199995</v>
      </c>
      <c r="G193" s="3">
        <v>0.17908849556799999</v>
      </c>
      <c r="H193" s="2">
        <v>1.9671843061000002E-2</v>
      </c>
      <c r="I193" s="2">
        <v>0.48081580895699999</v>
      </c>
      <c r="J193" s="2">
        <v>0.197511057923</v>
      </c>
      <c r="K193" s="2">
        <v>0.158668056503</v>
      </c>
      <c r="L193" s="2"/>
      <c r="M193" s="2"/>
    </row>
    <row r="194" spans="1:13">
      <c r="A194" s="1" t="s">
        <v>469</v>
      </c>
      <c r="B194" s="1">
        <v>1</v>
      </c>
      <c r="C194">
        <v>1</v>
      </c>
      <c r="D194" s="3">
        <v>1</v>
      </c>
      <c r="E194" s="2"/>
      <c r="F194" s="2">
        <v>1</v>
      </c>
      <c r="G194" s="3">
        <v>1</v>
      </c>
      <c r="H194" s="2">
        <v>1</v>
      </c>
      <c r="I194" s="2">
        <v>1</v>
      </c>
      <c r="J194" s="2">
        <v>1</v>
      </c>
      <c r="K194" s="2">
        <v>1</v>
      </c>
      <c r="L194" s="2"/>
      <c r="M194" s="2"/>
    </row>
    <row r="195" spans="1:13">
      <c r="A195" s="1" t="s">
        <v>508</v>
      </c>
      <c r="B195" s="1">
        <v>0.54520244163800002</v>
      </c>
      <c r="C195">
        <v>0.36584915146899999</v>
      </c>
      <c r="D195" s="3">
        <v>0.29245777091199998</v>
      </c>
      <c r="E195" s="2"/>
      <c r="F195" s="2">
        <v>0.55831624720999995</v>
      </c>
      <c r="G195" s="3">
        <v>0.32509258224299997</v>
      </c>
      <c r="H195" s="2">
        <v>4.6929596022299999E-2</v>
      </c>
      <c r="I195" s="2">
        <v>0.54705841163400004</v>
      </c>
      <c r="J195" s="2">
        <v>0.32978931311699999</v>
      </c>
      <c r="K195" s="2">
        <v>0.25782157945700002</v>
      </c>
      <c r="L195" s="2"/>
      <c r="M195" s="2"/>
    </row>
    <row r="196" spans="1:13">
      <c r="A196" s="1" t="s">
        <v>509</v>
      </c>
      <c r="B196" s="1">
        <v>0.51530898957399995</v>
      </c>
      <c r="C196">
        <v>0.456920330215</v>
      </c>
      <c r="D196" s="3">
        <v>0.58535094510100005</v>
      </c>
      <c r="E196" s="2"/>
      <c r="F196" s="2">
        <v>0.56942978753200002</v>
      </c>
      <c r="G196" s="3">
        <v>0.59625797977899997</v>
      </c>
      <c r="H196" s="2">
        <v>0.15988548227999999</v>
      </c>
      <c r="I196" s="2">
        <v>0.61552699438000003</v>
      </c>
      <c r="J196" s="2">
        <v>0.52772014325000005</v>
      </c>
      <c r="K196" s="2">
        <v>0.47303384581500002</v>
      </c>
      <c r="L196" s="2"/>
      <c r="M196" s="2"/>
    </row>
    <row r="197" spans="1:13">
      <c r="A197" s="1" t="s">
        <v>510</v>
      </c>
      <c r="B197" s="1">
        <v>0.57877776380000001</v>
      </c>
      <c r="C197">
        <v>0.30504836729099999</v>
      </c>
      <c r="D197" s="3">
        <v>0.194923517101</v>
      </c>
      <c r="E197" s="2"/>
      <c r="F197" s="2">
        <v>0.54762820752700003</v>
      </c>
      <c r="G197" s="3">
        <v>0.22346532431400001</v>
      </c>
      <c r="H197" s="2">
        <v>2.7500819005E-2</v>
      </c>
      <c r="I197" s="2">
        <v>0.49229736437499999</v>
      </c>
      <c r="J197" s="2">
        <v>0.239834948129</v>
      </c>
      <c r="K197" s="2">
        <v>0.177201630503</v>
      </c>
      <c r="L197" s="2"/>
      <c r="M197" s="2"/>
    </row>
    <row r="198" spans="1:13">
      <c r="A198" s="1" t="s">
        <v>511</v>
      </c>
      <c r="B198" s="1">
        <v>1</v>
      </c>
      <c r="C198">
        <v>3</v>
      </c>
      <c r="D198" s="3">
        <v>1</v>
      </c>
      <c r="E198" s="2"/>
      <c r="F198" s="2">
        <v>1</v>
      </c>
      <c r="G198" s="3">
        <v>2</v>
      </c>
      <c r="H198" s="2">
        <v>1</v>
      </c>
      <c r="I198" s="2">
        <v>1</v>
      </c>
      <c r="J198" s="2">
        <v>1</v>
      </c>
      <c r="K198" s="2">
        <v>1</v>
      </c>
      <c r="L198" s="2"/>
      <c r="M198" s="2"/>
    </row>
    <row r="199" spans="1:13" s="12" customFormat="1">
      <c r="A199" s="12" t="s">
        <v>466</v>
      </c>
      <c r="B199" s="12">
        <f>75998.92347/(60*60)</f>
        <v>21.110812074999998</v>
      </c>
      <c r="C199" s="12">
        <f>224997.318769/(60*60)</f>
        <v>62.499255213611114</v>
      </c>
      <c r="D199" s="12">
        <f>190149.622466/(60*60)</f>
        <v>52.81933957388889</v>
      </c>
      <c r="F199" s="12">
        <f>9091.90804005/(60*60)</f>
        <v>2.5255300111250003</v>
      </c>
      <c r="G199" s="12">
        <f>34827.5274389/(60*60)</f>
        <v>9.6743131774722215</v>
      </c>
      <c r="H199" s="12">
        <f>112109.865358/(60*60)</f>
        <v>31.14162926611111</v>
      </c>
      <c r="I199" s="12">
        <f>6199.61471391/(60*60)</f>
        <v>1.7221151983083334</v>
      </c>
      <c r="J199" s="12">
        <f>16411.6123712/(60*60)</f>
        <v>4.5587812142222228</v>
      </c>
      <c r="K199" s="12">
        <f>57995.6121891/(60*60)</f>
        <v>16.109892274749999</v>
      </c>
    </row>
    <row r="200" spans="1:13" s="12" customFormat="1">
      <c r="C200" s="25"/>
    </row>
    <row r="201" spans="1:13" s="12" customFormat="1">
      <c r="A201" s="25"/>
      <c r="B201" s="25"/>
      <c r="C201" s="25"/>
    </row>
    <row r="202" spans="1:13" s="4" customFormat="1">
      <c r="A202" s="4" t="s">
        <v>493</v>
      </c>
      <c r="C202" s="4" t="s">
        <v>488</v>
      </c>
      <c r="F202" s="96" t="s">
        <v>526</v>
      </c>
    </row>
    <row r="203" spans="1:13" s="100" customFormat="1">
      <c r="A203" s="5"/>
      <c r="B203" s="5" t="s">
        <v>304</v>
      </c>
      <c r="C203" s="5" t="s">
        <v>296</v>
      </c>
      <c r="D203" s="98" t="s">
        <v>299</v>
      </c>
      <c r="E203" s="99"/>
      <c r="F203" s="5" t="s">
        <v>304</v>
      </c>
      <c r="G203" s="5" t="s">
        <v>296</v>
      </c>
      <c r="H203" s="98" t="s">
        <v>299</v>
      </c>
      <c r="I203" s="99"/>
      <c r="J203" s="99"/>
      <c r="K203" s="99"/>
      <c r="L203" s="99"/>
      <c r="M203" s="99"/>
    </row>
    <row r="204" spans="1:13">
      <c r="A204" s="1" t="s">
        <v>461</v>
      </c>
      <c r="B204" s="1">
        <v>3</v>
      </c>
      <c r="C204">
        <v>3</v>
      </c>
      <c r="D204" s="3">
        <v>10</v>
      </c>
      <c r="E204" s="2"/>
      <c r="F204" s="2">
        <v>3</v>
      </c>
      <c r="G204" s="3">
        <v>3</v>
      </c>
      <c r="H204" s="2">
        <v>3</v>
      </c>
      <c r="I204" s="2"/>
      <c r="J204" s="2"/>
      <c r="K204" s="2"/>
      <c r="L204" s="2"/>
      <c r="M204" s="2"/>
    </row>
    <row r="205" spans="1:13">
      <c r="A205" s="1" t="s">
        <v>472</v>
      </c>
      <c r="B205" s="81">
        <v>0.2</v>
      </c>
      <c r="C205" s="10">
        <v>0.5</v>
      </c>
      <c r="D205" s="109">
        <v>0.2</v>
      </c>
      <c r="E205" s="2"/>
      <c r="F205" s="11">
        <v>1</v>
      </c>
      <c r="G205" s="109">
        <v>1</v>
      </c>
      <c r="H205" s="11">
        <v>0.5</v>
      </c>
      <c r="I205" s="2"/>
      <c r="J205" s="2"/>
      <c r="K205" s="2"/>
      <c r="L205" s="2"/>
      <c r="M205" s="2"/>
    </row>
    <row r="206" spans="1:13">
      <c r="A206" s="1" t="s">
        <v>473</v>
      </c>
      <c r="B206" s="81">
        <v>1</v>
      </c>
      <c r="C206" s="10">
        <v>1</v>
      </c>
      <c r="D206" s="109">
        <v>1</v>
      </c>
      <c r="E206" s="2"/>
      <c r="F206" s="11">
        <v>1</v>
      </c>
      <c r="G206" s="109">
        <v>1</v>
      </c>
      <c r="H206" s="11">
        <v>1</v>
      </c>
      <c r="I206" s="2"/>
      <c r="J206" s="2"/>
      <c r="K206" s="2"/>
      <c r="L206" s="2"/>
      <c r="M206" s="2"/>
    </row>
    <row r="207" spans="1:13">
      <c r="A207" s="1" t="s">
        <v>482</v>
      </c>
      <c r="B207" s="86">
        <v>61029</v>
      </c>
      <c r="C207">
        <v>110922</v>
      </c>
      <c r="D207" s="3">
        <v>131753</v>
      </c>
      <c r="E207" s="2"/>
      <c r="F207" s="2">
        <v>482297</v>
      </c>
      <c r="G207" s="3">
        <v>352665</v>
      </c>
      <c r="H207" s="2">
        <v>526529</v>
      </c>
      <c r="I207" s="2"/>
      <c r="J207" s="2"/>
      <c r="K207" s="2"/>
      <c r="L207" s="2"/>
      <c r="M207" s="2"/>
    </row>
    <row r="208" spans="1:13">
      <c r="A208" s="1" t="s">
        <v>483</v>
      </c>
      <c r="B208" s="86">
        <v>20823</v>
      </c>
      <c r="C208">
        <v>24064</v>
      </c>
      <c r="D208" s="3">
        <v>46694</v>
      </c>
      <c r="E208" s="2"/>
      <c r="F208" s="2">
        <v>20823</v>
      </c>
      <c r="G208" s="3">
        <v>24064</v>
      </c>
      <c r="H208" s="2">
        <v>46694</v>
      </c>
      <c r="I208" s="2"/>
      <c r="J208" s="2"/>
      <c r="K208" s="2"/>
      <c r="L208" s="2"/>
      <c r="M208" s="2"/>
    </row>
    <row r="209" spans="1:13">
      <c r="A209" s="1" t="s">
        <v>524</v>
      </c>
      <c r="B209" s="86"/>
      <c r="D209" s="3">
        <v>7008</v>
      </c>
      <c r="E209" s="2"/>
      <c r="F209" s="2">
        <v>444</v>
      </c>
      <c r="G209" s="3">
        <v>749</v>
      </c>
      <c r="H209" s="2">
        <v>1812</v>
      </c>
      <c r="I209" s="2"/>
      <c r="J209" s="2"/>
      <c r="K209" s="2"/>
      <c r="L209" s="2"/>
      <c r="M209" s="2"/>
    </row>
    <row r="210" spans="1:13">
      <c r="A210" s="1"/>
      <c r="B210" s="1"/>
      <c r="D210" s="3"/>
      <c r="E210" s="2"/>
      <c r="F210" s="2"/>
      <c r="G210" s="3"/>
      <c r="H210" s="2"/>
      <c r="I210" s="2"/>
      <c r="J210" s="2"/>
      <c r="K210" s="2"/>
      <c r="L210" s="2"/>
      <c r="M210" s="2"/>
    </row>
    <row r="211" spans="1:13">
      <c r="A211" s="1" t="s">
        <v>29</v>
      </c>
      <c r="B211" s="1">
        <v>0.57622570056800004</v>
      </c>
      <c r="C211" s="1">
        <v>0.34365936343100001</v>
      </c>
      <c r="D211" s="3">
        <v>0.29917800974699998</v>
      </c>
      <c r="E211" s="2"/>
      <c r="F211" s="2">
        <v>0.56539082063400004</v>
      </c>
      <c r="G211" s="3">
        <v>0.315856022136</v>
      </c>
      <c r="H211" s="2">
        <v>0.23097233601600001</v>
      </c>
      <c r="I211" s="2"/>
      <c r="J211" s="2"/>
      <c r="K211" s="2"/>
      <c r="L211" s="2"/>
      <c r="M211" s="2"/>
    </row>
    <row r="212" spans="1:13">
      <c r="A212" s="1" t="s">
        <v>467</v>
      </c>
      <c r="B212" s="1">
        <v>0.589396971115</v>
      </c>
      <c r="C212" s="1">
        <v>0.52669084960599999</v>
      </c>
      <c r="D212" s="3">
        <v>0.32954939875099998</v>
      </c>
      <c r="E212" s="2"/>
      <c r="F212" s="2">
        <v>0.59725853896299996</v>
      </c>
      <c r="G212" s="3">
        <v>0.40649828947599997</v>
      </c>
      <c r="H212" s="2">
        <v>0.26231347069900002</v>
      </c>
      <c r="I212" s="2"/>
      <c r="J212" s="2"/>
      <c r="K212" s="2"/>
      <c r="L212" s="2"/>
      <c r="M212" s="2"/>
    </row>
    <row r="213" spans="1:13">
      <c r="A213" s="1" t="s">
        <v>468</v>
      </c>
      <c r="B213" s="1">
        <v>0.56363023988299998</v>
      </c>
      <c r="C213" s="1">
        <v>0.25503247252599998</v>
      </c>
      <c r="D213" s="3">
        <v>0.27393231118099998</v>
      </c>
      <c r="E213" s="2"/>
      <c r="F213" s="2">
        <v>0.53675155274599995</v>
      </c>
      <c r="G213" s="3">
        <v>0.258266864288</v>
      </c>
      <c r="H213" s="2">
        <v>0.20632114731100001</v>
      </c>
      <c r="I213" s="2"/>
      <c r="J213" s="2"/>
      <c r="K213" s="2"/>
      <c r="L213" s="2"/>
      <c r="M213" s="2"/>
    </row>
    <row r="214" spans="1:13">
      <c r="A214" s="1" t="s">
        <v>469</v>
      </c>
      <c r="B214" s="1">
        <v>3</v>
      </c>
      <c r="C214" s="1">
        <v>2</v>
      </c>
      <c r="D214" s="3">
        <v>1</v>
      </c>
      <c r="F214" s="2">
        <v>5</v>
      </c>
      <c r="G214" s="3">
        <v>1</v>
      </c>
      <c r="H214" s="2">
        <v>1</v>
      </c>
    </row>
    <row r="215" spans="1:13" s="12" customFormat="1">
      <c r="A215" s="1" t="s">
        <v>508</v>
      </c>
      <c r="C215" s="1">
        <v>0.38357532447199999</v>
      </c>
      <c r="D215" s="12">
        <v>0.30138543316299998</v>
      </c>
      <c r="F215" s="12">
        <v>0.57083508647199999</v>
      </c>
      <c r="G215" s="12">
        <v>0.34283486704600002</v>
      </c>
      <c r="H215" s="12">
        <v>0.24590209516200001</v>
      </c>
    </row>
    <row r="216" spans="1:13" s="12" customFormat="1">
      <c r="A216" s="1" t="s">
        <v>509</v>
      </c>
      <c r="C216" s="1">
        <v>0.51365541473300003</v>
      </c>
      <c r="D216" s="12">
        <v>0.32954939875099998</v>
      </c>
      <c r="F216" s="12">
        <v>0.59669108244400004</v>
      </c>
      <c r="G216" s="12">
        <v>0.40546338021400002</v>
      </c>
      <c r="H216" s="12">
        <v>0.25659870620000003</v>
      </c>
    </row>
    <row r="217" spans="1:13" s="12" customFormat="1">
      <c r="A217" s="1" t="s">
        <v>510</v>
      </c>
      <c r="C217" s="1">
        <v>0.30606598648799999</v>
      </c>
      <c r="D217" s="12">
        <v>0.27765635336099997</v>
      </c>
      <c r="F217" s="12">
        <v>0.54712682374199995</v>
      </c>
      <c r="G217" s="12">
        <v>0.29696516007399998</v>
      </c>
      <c r="H217" s="12">
        <v>0.236061597048</v>
      </c>
    </row>
    <row r="218" spans="1:13" s="12" customFormat="1">
      <c r="A218" s="1" t="s">
        <v>511</v>
      </c>
      <c r="C218" s="1">
        <v>4</v>
      </c>
      <c r="D218" s="12">
        <v>1</v>
      </c>
      <c r="F218" s="12">
        <v>5</v>
      </c>
      <c r="G218" s="12">
        <v>1</v>
      </c>
      <c r="H218" s="12">
        <v>1</v>
      </c>
    </row>
    <row r="219" spans="1:13" s="12" customFormat="1">
      <c r="A219" s="12" t="s">
        <v>466</v>
      </c>
      <c r="B219" s="12">
        <f>59078.7621992/(60*60)</f>
        <v>16.410767277555554</v>
      </c>
      <c r="C219" s="12">
        <f>153526.70817/(60*60)</f>
        <v>42.646307825000001</v>
      </c>
      <c r="D219" s="12">
        <f>349362.91562/(60*60)</f>
        <v>97.045254338888881</v>
      </c>
      <c r="F219" s="12">
        <f>55922.479008/(60*60)</f>
        <v>15.534021946666668</v>
      </c>
      <c r="G219" s="12">
        <f>60103.0951519/(60*60)</f>
        <v>16.69530420886111</v>
      </c>
      <c r="H219" s="12">
        <f>200646.565432/(60*60)</f>
        <v>55.735157064444444</v>
      </c>
    </row>
    <row r="220" spans="1:13" s="12" customFormat="1"/>
    <row r="221" spans="1:13" s="12" customFormat="1">
      <c r="A221" s="1" t="s">
        <v>461</v>
      </c>
      <c r="B221" s="12">
        <v>3</v>
      </c>
      <c r="C221" s="12">
        <v>3</v>
      </c>
    </row>
    <row r="222" spans="1:13" s="12" customFormat="1">
      <c r="A222" s="1" t="s">
        <v>472</v>
      </c>
      <c r="B222" s="107">
        <v>1</v>
      </c>
      <c r="C222" s="107">
        <v>1</v>
      </c>
    </row>
    <row r="223" spans="1:13" s="12" customFormat="1">
      <c r="A223" s="1" t="s">
        <v>473</v>
      </c>
      <c r="B223" s="107">
        <v>1</v>
      </c>
      <c r="C223" s="107">
        <v>1</v>
      </c>
    </row>
    <row r="224" spans="1:13" s="12" customFormat="1">
      <c r="A224" s="1" t="s">
        <v>482</v>
      </c>
      <c r="B224" s="12">
        <v>305148</v>
      </c>
      <c r="C224" s="12">
        <v>221845</v>
      </c>
    </row>
    <row r="225" spans="1:13" s="12" customFormat="1">
      <c r="A225" s="1" t="s">
        <v>483</v>
      </c>
      <c r="B225" s="12">
        <v>20823</v>
      </c>
      <c r="C225" s="12">
        <v>24064</v>
      </c>
    </row>
    <row r="226" spans="1:13" s="12" customFormat="1">
      <c r="A226" s="1"/>
    </row>
    <row r="227" spans="1:13" s="12" customFormat="1">
      <c r="A227" s="1" t="s">
        <v>29</v>
      </c>
      <c r="B227" s="12">
        <v>0.56615836214600002</v>
      </c>
      <c r="C227" s="12">
        <v>0.36469801495562099</v>
      </c>
    </row>
    <row r="228" spans="1:13" s="12" customFormat="1">
      <c r="A228" s="1" t="s">
        <v>467</v>
      </c>
      <c r="B228" s="12">
        <v>0.57224914217900003</v>
      </c>
      <c r="C228" s="12">
        <v>0.48342461575064599</v>
      </c>
    </row>
    <row r="229" spans="1:13" s="12" customFormat="1">
      <c r="A229" s="1" t="s">
        <v>468</v>
      </c>
      <c r="B229" s="12">
        <v>0.56019587206800003</v>
      </c>
      <c r="C229" s="12">
        <v>0.29279023756912498</v>
      </c>
    </row>
    <row r="230" spans="1:13" s="12" customFormat="1">
      <c r="A230" s="1" t="s">
        <v>469</v>
      </c>
      <c r="B230" s="12">
        <v>9</v>
      </c>
      <c r="C230" s="12">
        <v>3</v>
      </c>
    </row>
    <row r="231" spans="1:13" s="12" customFormat="1">
      <c r="A231" s="1" t="s">
        <v>508</v>
      </c>
      <c r="B231" s="12">
        <v>0.56618173750900003</v>
      </c>
      <c r="C231" s="12">
        <v>0.38849284401799999</v>
      </c>
    </row>
    <row r="232" spans="1:13" s="12" customFormat="1">
      <c r="A232" s="1" t="s">
        <v>509</v>
      </c>
      <c r="B232" s="12">
        <v>0.57224914217900003</v>
      </c>
      <c r="C232" s="12">
        <v>0.45432970324100003</v>
      </c>
    </row>
    <row r="233" spans="1:13" s="12" customFormat="1">
      <c r="A233" s="1" t="s">
        <v>510</v>
      </c>
      <c r="B233" s="12">
        <v>0.56024164512200003</v>
      </c>
      <c r="C233" s="12">
        <v>0.33932176973799999</v>
      </c>
    </row>
    <row r="234" spans="1:13" s="12" customFormat="1">
      <c r="A234" s="1" t="s">
        <v>511</v>
      </c>
      <c r="B234" s="12">
        <v>9</v>
      </c>
      <c r="C234" s="12">
        <v>7</v>
      </c>
    </row>
    <row r="235" spans="1:13" s="12" customFormat="1">
      <c r="A235" s="12" t="s">
        <v>474</v>
      </c>
      <c r="B235" s="12">
        <v>1</v>
      </c>
      <c r="C235" s="12">
        <v>1</v>
      </c>
    </row>
    <row r="236" spans="1:13" s="12" customFormat="1">
      <c r="A236" s="12" t="s">
        <v>466</v>
      </c>
      <c r="B236" s="12">
        <f>113330.489251/(60*60)</f>
        <v>31.480691458611112</v>
      </c>
    </row>
    <row r="237" spans="1:13" s="12" customFormat="1"/>
    <row r="238" spans="1:13" s="12" customFormat="1"/>
    <row r="239" spans="1:13" s="12" customFormat="1">
      <c r="C239" s="25"/>
    </row>
    <row r="240" spans="1:13">
      <c r="A240" s="1"/>
      <c r="B240" s="1"/>
      <c r="D240" s="3"/>
      <c r="E240" s="2"/>
      <c r="F240" s="2"/>
      <c r="G240" s="3"/>
      <c r="H240" s="2"/>
      <c r="I240" s="2"/>
      <c r="J240" s="2"/>
      <c r="K240" s="2"/>
      <c r="L240" s="2"/>
      <c r="M240" s="2"/>
    </row>
    <row r="241" spans="1:13" s="35" customFormat="1">
      <c r="A241" s="4" t="s">
        <v>470</v>
      </c>
      <c r="B241" s="4"/>
      <c r="C241" s="4"/>
      <c r="D241" s="96"/>
      <c r="E241" s="97"/>
      <c r="F241" s="96"/>
      <c r="G241" s="4"/>
      <c r="H241" s="4"/>
      <c r="I241" s="97"/>
      <c r="J241" s="97"/>
      <c r="K241" s="97"/>
      <c r="L241" s="97"/>
      <c r="M241" s="97"/>
    </row>
    <row r="242" spans="1:13" s="100" customFormat="1">
      <c r="A242" s="5"/>
      <c r="B242" s="5" t="s">
        <v>304</v>
      </c>
      <c r="C242" s="5" t="s">
        <v>296</v>
      </c>
      <c r="D242" s="98" t="s">
        <v>299</v>
      </c>
      <c r="E242" s="99"/>
      <c r="F242" s="5"/>
      <c r="G242" s="5"/>
      <c r="H242" s="98"/>
      <c r="I242" s="99"/>
      <c r="J242" s="99"/>
      <c r="K242" s="99"/>
      <c r="L242" s="99"/>
      <c r="M242" s="99"/>
    </row>
    <row r="243" spans="1:13">
      <c r="A243" s="1" t="s">
        <v>291</v>
      </c>
      <c r="B243" s="26">
        <v>10</v>
      </c>
      <c r="C243" s="26">
        <v>10</v>
      </c>
      <c r="D243" s="26">
        <v>10</v>
      </c>
      <c r="E243" s="2"/>
      <c r="F243" s="2"/>
      <c r="G243" s="3"/>
      <c r="H243" s="2"/>
      <c r="I243" s="2"/>
      <c r="J243" s="2"/>
      <c r="K243" s="2"/>
      <c r="L243" s="2"/>
      <c r="M243" s="2"/>
    </row>
    <row r="244" spans="1:13">
      <c r="A244" s="1" t="s">
        <v>461</v>
      </c>
      <c r="B244" s="26">
        <v>3</v>
      </c>
      <c r="C244" s="26">
        <v>3</v>
      </c>
      <c r="D244" s="26">
        <v>10</v>
      </c>
      <c r="E244" s="2"/>
      <c r="F244" s="2"/>
      <c r="G244" s="3"/>
      <c r="H244" s="2"/>
      <c r="I244" s="2"/>
      <c r="J244" s="2"/>
      <c r="K244" s="2"/>
      <c r="L244" s="2"/>
      <c r="M244" s="2"/>
    </row>
    <row r="245" spans="1:13">
      <c r="A245" s="1" t="s">
        <v>472</v>
      </c>
      <c r="B245" s="82">
        <v>1</v>
      </c>
      <c r="C245" s="82">
        <v>0.2</v>
      </c>
      <c r="D245" s="82">
        <v>0.2</v>
      </c>
      <c r="E245" s="2"/>
      <c r="F245" s="2"/>
      <c r="G245" s="109"/>
      <c r="H245" s="2"/>
      <c r="I245" s="2"/>
      <c r="J245" s="2"/>
      <c r="K245" s="2"/>
      <c r="L245" s="2"/>
      <c r="M245" s="2"/>
    </row>
    <row r="246" spans="1:13">
      <c r="A246" s="1" t="s">
        <v>473</v>
      </c>
      <c r="B246" s="82">
        <v>1</v>
      </c>
      <c r="C246" s="82">
        <v>1</v>
      </c>
      <c r="D246" s="82">
        <v>0.2</v>
      </c>
      <c r="E246" s="2"/>
      <c r="F246" s="2"/>
      <c r="G246" s="109"/>
      <c r="H246" s="2"/>
      <c r="I246" s="2"/>
      <c r="J246" s="2"/>
      <c r="K246" s="2"/>
      <c r="L246" s="2"/>
      <c r="M246" s="2"/>
    </row>
    <row r="247" spans="1:13">
      <c r="A247" s="1"/>
      <c r="B247" s="1"/>
      <c r="C247" s="1"/>
      <c r="D247" s="3"/>
      <c r="E247" s="2"/>
      <c r="F247" s="2"/>
      <c r="G247" s="3"/>
      <c r="H247" s="2"/>
      <c r="I247" s="2"/>
      <c r="J247" s="2"/>
      <c r="K247" s="2"/>
      <c r="L247" s="2"/>
      <c r="M247" s="2"/>
    </row>
    <row r="248" spans="1:13">
      <c r="A248" s="1" t="s">
        <v>462</v>
      </c>
      <c r="B248" s="1">
        <v>0.56444653526800004</v>
      </c>
      <c r="C248">
        <v>0.37142344429500002</v>
      </c>
      <c r="D248" s="3">
        <v>0.29236308440199998</v>
      </c>
      <c r="E248" s="2"/>
      <c r="F248" s="2"/>
      <c r="G248" s="3"/>
      <c r="H248" s="2"/>
      <c r="I248" s="2"/>
      <c r="J248" s="2"/>
      <c r="K248" s="2"/>
      <c r="L248" s="2"/>
      <c r="M248" s="2"/>
    </row>
    <row r="249" spans="1:13">
      <c r="A249" s="1" t="s">
        <v>463</v>
      </c>
      <c r="B249" s="1">
        <v>0.60010196679500005</v>
      </c>
      <c r="C249">
        <v>0.57106867546499995</v>
      </c>
      <c r="D249" s="3">
        <v>0.33603991508800002</v>
      </c>
      <c r="E249" s="2"/>
      <c r="F249" s="2"/>
      <c r="G249" s="3"/>
      <c r="H249" s="2"/>
      <c r="I249" s="2"/>
      <c r="J249" s="2"/>
      <c r="K249" s="2"/>
      <c r="L249" s="2"/>
      <c r="M249" s="2"/>
    </row>
    <row r="250" spans="1:13">
      <c r="A250" s="1" t="s">
        <v>464</v>
      </c>
      <c r="B250" s="1">
        <v>0.53306287161900001</v>
      </c>
      <c r="C250">
        <v>0.27521142308699997</v>
      </c>
      <c r="D250" s="3">
        <v>0.25873766804699999</v>
      </c>
      <c r="E250" s="2"/>
      <c r="F250" s="2"/>
      <c r="G250" s="3"/>
      <c r="H250" s="2"/>
      <c r="I250" s="2"/>
      <c r="J250" s="2"/>
      <c r="K250" s="2"/>
      <c r="L250" s="2"/>
      <c r="M250" s="2"/>
    </row>
    <row r="251" spans="1:13">
      <c r="A251" s="1" t="s">
        <v>465</v>
      </c>
      <c r="B251" s="1">
        <v>14.2</v>
      </c>
      <c r="C251">
        <v>1</v>
      </c>
      <c r="D251" s="3">
        <v>1</v>
      </c>
      <c r="E251" s="2"/>
      <c r="F251" s="2"/>
      <c r="G251" s="3"/>
      <c r="H251" s="2"/>
      <c r="I251" s="2"/>
      <c r="J251" s="2"/>
      <c r="K251" s="2"/>
      <c r="L251" s="2"/>
      <c r="M251" s="2"/>
    </row>
    <row r="252" spans="1:13">
      <c r="A252" s="1" t="s">
        <v>513</v>
      </c>
      <c r="B252" s="1">
        <v>0.56446533663099996</v>
      </c>
      <c r="C252">
        <v>0.40468879936800001</v>
      </c>
      <c r="D252" s="3">
        <v>0.295416594157</v>
      </c>
      <c r="E252" s="2"/>
      <c r="F252" s="2"/>
      <c r="G252" s="3"/>
      <c r="H252" s="2"/>
      <c r="I252" s="2"/>
      <c r="J252" s="2"/>
      <c r="K252" s="2"/>
      <c r="L252" s="2"/>
      <c r="M252" s="2"/>
    </row>
    <row r="253" spans="1:13">
      <c r="A253" s="1" t="s">
        <v>514</v>
      </c>
      <c r="B253" s="1">
        <v>0.60010196679500005</v>
      </c>
      <c r="C253">
        <v>0.49009585211200002</v>
      </c>
      <c r="D253" s="3">
        <v>0.33603991508800002</v>
      </c>
      <c r="E253" s="2"/>
      <c r="F253" s="2"/>
      <c r="G253" s="3"/>
      <c r="H253" s="2"/>
      <c r="I253" s="2"/>
      <c r="J253" s="2"/>
      <c r="K253" s="2"/>
      <c r="L253" s="2"/>
      <c r="M253" s="2"/>
    </row>
    <row r="254" spans="1:13">
      <c r="A254" s="1" t="s">
        <v>515</v>
      </c>
      <c r="B254" s="1">
        <v>0.53309637348899996</v>
      </c>
      <c r="C254">
        <v>0.34463209886399998</v>
      </c>
      <c r="D254" s="3">
        <v>0.26355917986299998</v>
      </c>
      <c r="E254" s="2"/>
      <c r="F254" s="2"/>
      <c r="G254" s="3"/>
      <c r="H254" s="2"/>
      <c r="I254" s="2"/>
      <c r="J254" s="2"/>
      <c r="K254" s="2"/>
      <c r="L254" s="2"/>
      <c r="M254" s="2"/>
    </row>
    <row r="255" spans="1:13">
      <c r="A255" s="1" t="s">
        <v>516</v>
      </c>
      <c r="B255" s="1">
        <v>14.2</v>
      </c>
      <c r="C255">
        <v>1</v>
      </c>
      <c r="D255" s="3">
        <v>1</v>
      </c>
      <c r="E255" s="2"/>
      <c r="F255" s="2"/>
      <c r="G255" s="3"/>
      <c r="H255" s="2"/>
      <c r="I255" s="2"/>
      <c r="J255" s="2"/>
      <c r="K255" s="2"/>
      <c r="L255" s="2"/>
      <c r="M255" s="2"/>
    </row>
    <row r="256" spans="1:13" s="12" customFormat="1">
      <c r="A256" s="1" t="s">
        <v>466</v>
      </c>
      <c r="B256" s="1">
        <f>61101.6695879/(60*60)</f>
        <v>16.972685996638891</v>
      </c>
      <c r="C256" s="25">
        <f>467806.127903/(60*60)</f>
        <v>129.94614663972223</v>
      </c>
      <c r="D256" s="12">
        <f>571798.537116/(60*60)</f>
        <v>158.83292697666667</v>
      </c>
    </row>
    <row r="257" spans="1:13" s="12" customFormat="1">
      <c r="C257" s="25"/>
    </row>
    <row r="258" spans="1:13">
      <c r="A258" s="1"/>
      <c r="B258" s="1"/>
      <c r="D258" s="1"/>
      <c r="E258" s="2"/>
      <c r="F258" s="2"/>
      <c r="G258" s="1"/>
      <c r="H258" s="2"/>
      <c r="I258" s="2"/>
      <c r="J258" s="2"/>
      <c r="K258" s="2"/>
      <c r="L258" s="2"/>
      <c r="M258" s="2"/>
    </row>
    <row r="259" spans="1:13" s="35" customFormat="1">
      <c r="A259" s="4" t="s">
        <v>471</v>
      </c>
      <c r="B259" s="4"/>
      <c r="C259" s="4"/>
      <c r="D259" s="4"/>
      <c r="E259" s="97"/>
      <c r="F259" s="97"/>
      <c r="G259" s="4"/>
      <c r="H259" s="97"/>
      <c r="I259" s="97"/>
      <c r="J259" s="97"/>
      <c r="K259" s="97"/>
      <c r="L259" s="97"/>
      <c r="M259" s="97"/>
    </row>
    <row r="260" spans="1:13" s="100" customFormat="1">
      <c r="A260" s="5"/>
      <c r="B260" s="5" t="s">
        <v>304</v>
      </c>
      <c r="C260" s="5" t="s">
        <v>296</v>
      </c>
      <c r="D260" s="5" t="s">
        <v>299</v>
      </c>
      <c r="E260" s="99"/>
      <c r="F260" s="99"/>
      <c r="G260" s="5"/>
      <c r="H260" s="99"/>
      <c r="I260" s="99"/>
      <c r="J260" s="99"/>
      <c r="K260" s="99"/>
      <c r="L260" s="99"/>
      <c r="M260" s="99"/>
    </row>
    <row r="261" spans="1:13">
      <c r="A261" s="1" t="s">
        <v>291</v>
      </c>
      <c r="B261" s="26">
        <v>10</v>
      </c>
      <c r="C261" s="26">
        <v>5</v>
      </c>
      <c r="D261" s="1">
        <v>10</v>
      </c>
      <c r="E261" s="2"/>
      <c r="F261" s="2"/>
      <c r="G261" s="1"/>
      <c r="H261" s="2"/>
      <c r="I261" s="2"/>
      <c r="J261" s="2"/>
      <c r="K261" s="2"/>
      <c r="L261" s="2"/>
      <c r="M261" s="2"/>
    </row>
    <row r="262" spans="1:13">
      <c r="A262" s="1" t="s">
        <v>461</v>
      </c>
      <c r="B262" s="26">
        <v>3</v>
      </c>
      <c r="C262" s="26">
        <v>5</v>
      </c>
      <c r="D262" s="1">
        <v>3</v>
      </c>
      <c r="E262" s="2"/>
      <c r="F262" s="2"/>
      <c r="G262" s="1"/>
      <c r="H262" s="2"/>
      <c r="I262" s="2"/>
      <c r="J262" s="2"/>
      <c r="K262" s="2"/>
      <c r="L262" s="2"/>
      <c r="M262" s="2"/>
    </row>
    <row r="263" spans="1:13">
      <c r="A263" s="1" t="s">
        <v>472</v>
      </c>
      <c r="B263" s="82">
        <v>1</v>
      </c>
      <c r="C263" s="82">
        <v>1</v>
      </c>
      <c r="D263" s="81">
        <v>0.2</v>
      </c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 t="s">
        <v>473</v>
      </c>
      <c r="B264" s="82">
        <v>1</v>
      </c>
      <c r="C264" s="82">
        <v>1</v>
      </c>
      <c r="D264" s="81">
        <v>0.1</v>
      </c>
      <c r="E264" s="2"/>
      <c r="F264" s="2"/>
      <c r="G264" s="1"/>
      <c r="H264" s="2"/>
      <c r="I264" s="2"/>
      <c r="J264" s="2"/>
      <c r="K264" s="2"/>
      <c r="L264" s="2"/>
      <c r="M264" s="2"/>
    </row>
    <row r="265" spans="1:13">
      <c r="A265" s="1" t="s">
        <v>482</v>
      </c>
      <c r="B265" s="85">
        <v>651535</v>
      </c>
      <c r="C265" s="26">
        <v>102365</v>
      </c>
      <c r="D265" s="81"/>
      <c r="E265" s="2"/>
      <c r="F265" s="2"/>
      <c r="G265" s="1"/>
      <c r="H265" s="2"/>
      <c r="I265" s="2"/>
      <c r="J265" s="2"/>
      <c r="K265" s="2"/>
      <c r="L265" s="2"/>
      <c r="M265" s="2"/>
    </row>
    <row r="266" spans="1:13">
      <c r="A266" s="1" t="s">
        <v>483</v>
      </c>
      <c r="B266" s="85">
        <v>4160</v>
      </c>
      <c r="C266" s="26">
        <v>40358</v>
      </c>
      <c r="D266" s="81"/>
      <c r="E266" s="2"/>
      <c r="F266" s="2"/>
      <c r="G266" s="1"/>
      <c r="H266" s="2"/>
      <c r="I266" s="2"/>
      <c r="J266" s="2"/>
      <c r="K266" s="2"/>
      <c r="L266" s="2"/>
      <c r="M266" s="2"/>
    </row>
    <row r="267" spans="1:13">
      <c r="A267" s="1" t="s">
        <v>524</v>
      </c>
      <c r="B267" s="85">
        <v>2622</v>
      </c>
      <c r="C267" s="26">
        <v>3457</v>
      </c>
      <c r="D267" s="81"/>
      <c r="E267" s="2"/>
      <c r="F267" s="2"/>
      <c r="G267" s="1"/>
      <c r="H267" s="2"/>
      <c r="I267" s="2"/>
      <c r="J267" s="2"/>
      <c r="K267" s="2"/>
      <c r="L267" s="2"/>
      <c r="M267" s="2"/>
    </row>
    <row r="268" spans="1:13">
      <c r="A268" s="1"/>
      <c r="B268" s="1"/>
      <c r="C268" s="1"/>
      <c r="D268" s="1"/>
      <c r="E268" s="2"/>
      <c r="F268" s="2"/>
      <c r="G268" s="1"/>
      <c r="H268" s="2"/>
      <c r="I268" s="2"/>
      <c r="J268" s="2"/>
      <c r="K268" s="2"/>
      <c r="L268" s="2"/>
      <c r="M268" s="2"/>
    </row>
    <row r="269" spans="1:13">
      <c r="A269" s="1" t="s">
        <v>462</v>
      </c>
      <c r="B269" s="1">
        <v>0.55623386209699999</v>
      </c>
      <c r="C269">
        <v>0.371000410424</v>
      </c>
      <c r="D269" s="1">
        <v>0.296636620016</v>
      </c>
      <c r="E269" s="2"/>
      <c r="F269" s="2"/>
      <c r="G269" s="1"/>
      <c r="H269" s="2"/>
      <c r="I269" s="2"/>
      <c r="J269" s="2"/>
      <c r="K269" s="2"/>
      <c r="L269" s="2"/>
      <c r="M269" s="2"/>
    </row>
    <row r="270" spans="1:13">
      <c r="A270" s="1" t="s">
        <v>463</v>
      </c>
      <c r="B270" s="1">
        <v>0.57671216554399996</v>
      </c>
      <c r="C270">
        <v>0.49649649633699999</v>
      </c>
      <c r="D270" s="1">
        <v>0.32957350139499902</v>
      </c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 t="s">
        <v>464</v>
      </c>
      <c r="B271" s="1">
        <v>0.53855916990599995</v>
      </c>
      <c r="C271">
        <v>0.29614735501299999</v>
      </c>
      <c r="D271" s="1">
        <v>0.26968855537000003</v>
      </c>
      <c r="E271" s="2"/>
      <c r="F271" s="2"/>
      <c r="G271" s="1"/>
      <c r="H271" s="2"/>
      <c r="I271" s="2"/>
      <c r="J271" s="2"/>
      <c r="K271" s="2"/>
      <c r="L271" s="2"/>
      <c r="M271" s="2"/>
    </row>
    <row r="272" spans="1:13">
      <c r="A272" s="1" t="s">
        <v>465</v>
      </c>
      <c r="B272" s="1">
        <v>21.8</v>
      </c>
      <c r="C272">
        <v>1</v>
      </c>
      <c r="D272" s="1">
        <v>3</v>
      </c>
      <c r="E272" s="2"/>
      <c r="F272" s="2"/>
      <c r="G272" s="1"/>
      <c r="H272" s="2"/>
      <c r="I272" s="2"/>
      <c r="J272" s="2"/>
      <c r="K272" s="2"/>
      <c r="L272" s="2"/>
      <c r="M272" s="2"/>
    </row>
    <row r="273" spans="1:13">
      <c r="A273" s="1" t="s">
        <v>513</v>
      </c>
      <c r="B273" s="1">
        <v>0.55626305104600005</v>
      </c>
      <c r="C273">
        <v>0.397483802685</v>
      </c>
      <c r="D273" s="1">
        <v>0.30136508638350001</v>
      </c>
      <c r="E273" s="2"/>
      <c r="F273" s="2"/>
      <c r="G273" s="1"/>
      <c r="H273" s="2"/>
      <c r="I273" s="2"/>
      <c r="J273" s="2"/>
      <c r="K273" s="2"/>
      <c r="L273" s="2"/>
      <c r="M273" s="2"/>
    </row>
    <row r="274" spans="1:13">
      <c r="A274" s="1" t="s">
        <v>514</v>
      </c>
      <c r="B274" s="1">
        <v>0.57671216554399996</v>
      </c>
      <c r="C274">
        <v>0.48426569256500002</v>
      </c>
      <c r="D274" s="1">
        <v>0.32957350139499902</v>
      </c>
      <c r="E274" s="2"/>
      <c r="F274" s="2"/>
      <c r="G274" s="1"/>
      <c r="H274" s="2"/>
      <c r="I274" s="2"/>
      <c r="J274" s="2"/>
      <c r="K274" s="2"/>
      <c r="L274" s="2"/>
      <c r="M274" s="2"/>
    </row>
    <row r="275" spans="1:13">
      <c r="A275" s="1" t="s">
        <v>515</v>
      </c>
      <c r="B275" s="1">
        <v>0.53861204272300001</v>
      </c>
      <c r="C275">
        <v>0.33722315136100001</v>
      </c>
      <c r="D275" s="1">
        <v>0.27760804910949999</v>
      </c>
      <c r="E275" s="2"/>
      <c r="F275" s="2"/>
      <c r="G275" s="1"/>
      <c r="H275" s="2"/>
      <c r="I275" s="2"/>
      <c r="J275" s="2"/>
      <c r="K275" s="2"/>
      <c r="L275" s="2"/>
      <c r="M275" s="2"/>
    </row>
    <row r="276" spans="1:13">
      <c r="A276" s="1" t="s">
        <v>516</v>
      </c>
      <c r="B276" s="1">
        <v>21.8</v>
      </c>
      <c r="C276">
        <v>2.8</v>
      </c>
      <c r="D276" s="1">
        <v>3</v>
      </c>
      <c r="E276" s="2"/>
      <c r="F276" s="2"/>
      <c r="G276" s="1"/>
      <c r="H276" s="2"/>
      <c r="I276" s="2"/>
      <c r="J276" s="2"/>
      <c r="K276" s="2"/>
      <c r="L276" s="2"/>
      <c r="M276" s="2"/>
    </row>
    <row r="277" spans="1:13" s="12" customFormat="1">
      <c r="A277" s="12" t="s">
        <v>466</v>
      </c>
      <c r="B277" s="12">
        <f>144814.023426/(60*60)</f>
        <v>40.226117618333333</v>
      </c>
      <c r="C277" s="25">
        <f>644056.879452/(60*60)</f>
        <v>178.90468873666669</v>
      </c>
    </row>
    <row r="278" spans="1:13" s="12" customFormat="1">
      <c r="C278" s="101"/>
    </row>
    <row r="279" spans="1:13" s="35" customFormat="1">
      <c r="A279" s="4" t="s">
        <v>507</v>
      </c>
      <c r="B279" s="4"/>
      <c r="C279" s="4"/>
      <c r="D279" s="4"/>
      <c r="E279" s="97"/>
      <c r="F279" s="96" t="s">
        <v>526</v>
      </c>
      <c r="G279" s="4"/>
      <c r="H279" s="4"/>
      <c r="I279" s="97"/>
      <c r="J279" s="97"/>
      <c r="K279" s="97"/>
      <c r="L279" s="97"/>
      <c r="M279" s="97"/>
    </row>
    <row r="280" spans="1:13" s="100" customFormat="1">
      <c r="A280" s="5"/>
      <c r="B280" s="5" t="s">
        <v>304</v>
      </c>
      <c r="C280" s="5" t="s">
        <v>296</v>
      </c>
      <c r="D280" s="5" t="s">
        <v>299</v>
      </c>
      <c r="E280" s="99"/>
      <c r="F280" s="5" t="s">
        <v>304</v>
      </c>
      <c r="G280" s="5" t="s">
        <v>296</v>
      </c>
      <c r="H280" s="98" t="s">
        <v>299</v>
      </c>
      <c r="I280" s="99"/>
      <c r="J280" s="99"/>
      <c r="K280" s="99"/>
      <c r="L280" s="99"/>
      <c r="M280" s="99"/>
    </row>
    <row r="281" spans="1:13" s="25" customFormat="1">
      <c r="A281" s="1" t="s">
        <v>461</v>
      </c>
      <c r="B281" s="12">
        <v>3</v>
      </c>
      <c r="C281" s="12">
        <v>10</v>
      </c>
      <c r="D281" s="12">
        <v>10</v>
      </c>
      <c r="E281" s="27"/>
      <c r="F281" s="27">
        <v>3</v>
      </c>
      <c r="G281" s="12"/>
      <c r="H281" s="27"/>
      <c r="I281" s="27"/>
      <c r="J281" s="27"/>
      <c r="K281" s="27"/>
      <c r="L281" s="27"/>
      <c r="M281" s="27"/>
    </row>
    <row r="282" spans="1:13" s="25" customFormat="1">
      <c r="A282" s="1" t="s">
        <v>472</v>
      </c>
      <c r="B282" s="107">
        <v>1</v>
      </c>
      <c r="C282" s="107">
        <v>1</v>
      </c>
      <c r="D282" s="107">
        <v>0.2</v>
      </c>
      <c r="E282" s="27"/>
      <c r="F282" s="111">
        <v>1</v>
      </c>
      <c r="G282" s="12"/>
      <c r="H282" s="27"/>
      <c r="I282" s="27"/>
      <c r="J282" s="27"/>
      <c r="K282" s="27"/>
      <c r="L282" s="27"/>
      <c r="M282" s="27"/>
    </row>
    <row r="283" spans="1:13" s="25" customFormat="1">
      <c r="A283" s="1" t="s">
        <v>473</v>
      </c>
      <c r="B283" s="107">
        <v>1</v>
      </c>
      <c r="C283" s="107">
        <v>1</v>
      </c>
      <c r="D283" s="107">
        <v>1</v>
      </c>
      <c r="E283" s="27"/>
      <c r="F283" s="111">
        <v>1</v>
      </c>
      <c r="G283" s="12"/>
      <c r="H283" s="27"/>
      <c r="I283" s="27"/>
      <c r="J283" s="27"/>
      <c r="K283" s="27"/>
      <c r="L283" s="27"/>
      <c r="M283" s="27"/>
    </row>
    <row r="284" spans="1:13" s="25" customFormat="1">
      <c r="A284" s="1" t="s">
        <v>482</v>
      </c>
      <c r="B284" s="12">
        <v>13584</v>
      </c>
      <c r="C284" s="12">
        <v>31223</v>
      </c>
      <c r="D284" s="12">
        <v>19700</v>
      </c>
      <c r="E284" s="27"/>
      <c r="F284" s="27">
        <v>15965</v>
      </c>
      <c r="G284" s="12"/>
      <c r="H284" s="27"/>
      <c r="I284" s="27"/>
      <c r="J284" s="27"/>
      <c r="K284" s="27"/>
      <c r="L284" s="27"/>
      <c r="M284" s="27"/>
    </row>
    <row r="285" spans="1:13" s="25" customFormat="1">
      <c r="A285" s="1" t="s">
        <v>483</v>
      </c>
      <c r="B285" s="12">
        <v>5728</v>
      </c>
      <c r="C285" s="12">
        <v>5769</v>
      </c>
      <c r="D285" s="12">
        <v>10811</v>
      </c>
      <c r="E285" s="27"/>
      <c r="F285" s="27">
        <v>5728</v>
      </c>
      <c r="G285" s="12"/>
      <c r="H285" s="27"/>
      <c r="I285" s="27"/>
      <c r="J285" s="27"/>
      <c r="K285" s="27"/>
      <c r="L285" s="27"/>
      <c r="M285" s="27"/>
    </row>
    <row r="286" spans="1:13" s="25" customFormat="1">
      <c r="A286" s="12"/>
      <c r="B286" s="12"/>
      <c r="C286" s="12"/>
      <c r="D286" s="12"/>
      <c r="E286" s="27"/>
      <c r="F286" s="27"/>
      <c r="G286" s="12"/>
      <c r="H286" s="27"/>
      <c r="I286" s="27"/>
      <c r="J286" s="27"/>
      <c r="K286" s="27"/>
      <c r="L286" s="27"/>
      <c r="M286" s="27"/>
    </row>
    <row r="287" spans="1:13">
      <c r="A287" s="1" t="s">
        <v>29</v>
      </c>
      <c r="B287" s="1">
        <v>0.64221370962400004</v>
      </c>
      <c r="C287">
        <v>0.34279795373900002</v>
      </c>
      <c r="D287" s="26">
        <v>0.25807520653799998</v>
      </c>
      <c r="E287" s="2"/>
      <c r="F287" s="2">
        <v>0.480745912484</v>
      </c>
      <c r="G287" s="1"/>
      <c r="H287" s="2"/>
      <c r="I287" s="2"/>
      <c r="J287" s="2"/>
      <c r="K287" s="2"/>
      <c r="L287" s="2"/>
      <c r="M287" s="2"/>
    </row>
    <row r="288" spans="1:13">
      <c r="A288" s="1" t="s">
        <v>467</v>
      </c>
      <c r="B288" s="1">
        <v>0.65446452418599999</v>
      </c>
      <c r="C288">
        <v>0.65725368524600003</v>
      </c>
      <c r="D288" s="26">
        <v>0.51539162061499999</v>
      </c>
      <c r="E288" s="2"/>
      <c r="F288" s="2">
        <v>0.85840889624100003</v>
      </c>
      <c r="G288" s="1"/>
      <c r="H288" s="2"/>
      <c r="I288" s="2"/>
      <c r="J288" s="2"/>
      <c r="K288" s="2"/>
      <c r="L288" s="2"/>
      <c r="M288" s="2"/>
    </row>
    <row r="289" spans="1:13" s="1" customFormat="1">
      <c r="A289" s="1" t="s">
        <v>468</v>
      </c>
      <c r="B289" s="1">
        <v>0.63041310956399998</v>
      </c>
      <c r="C289" s="1">
        <v>0.231864809073</v>
      </c>
      <c r="D289" s="1">
        <v>0.172134613549</v>
      </c>
      <c r="E289" s="3"/>
      <c r="F289" s="3">
        <v>0.33386130271600001</v>
      </c>
      <c r="H289" s="3"/>
      <c r="I289" s="3"/>
      <c r="J289" s="3"/>
      <c r="K289" s="3"/>
      <c r="L289" s="3"/>
      <c r="M289" s="3"/>
    </row>
    <row r="290" spans="1:13">
      <c r="A290" s="1" t="s">
        <v>469</v>
      </c>
      <c r="B290" s="1">
        <v>1</v>
      </c>
      <c r="C290" s="1">
        <v>1</v>
      </c>
      <c r="D290" s="1">
        <v>1</v>
      </c>
      <c r="E290" s="2"/>
      <c r="F290" s="2">
        <v>1</v>
      </c>
      <c r="G290" s="1"/>
      <c r="H290" s="2"/>
      <c r="I290" s="2"/>
      <c r="J290" s="2"/>
      <c r="K290" s="2"/>
      <c r="L290" s="2"/>
      <c r="M290" s="2"/>
    </row>
    <row r="291" spans="1:13">
      <c r="A291" s="1" t="s">
        <v>487</v>
      </c>
      <c r="B291" s="1">
        <v>0.64486091308399995</v>
      </c>
      <c r="C291">
        <v>0.40575044208299998</v>
      </c>
      <c r="D291" s="1">
        <v>0.28072078551000001</v>
      </c>
      <c r="E291" s="2"/>
      <c r="F291" s="2">
        <v>0.51683045702099994</v>
      </c>
      <c r="G291" s="1"/>
      <c r="H291" s="2"/>
      <c r="I291" s="2"/>
      <c r="J291" s="2"/>
      <c r="K291" s="2"/>
      <c r="L291" s="2"/>
      <c r="M291" s="2"/>
    </row>
    <row r="292" spans="1:13">
      <c r="A292" s="1" t="s">
        <v>486</v>
      </c>
      <c r="B292" s="1">
        <v>0.65446452418599999</v>
      </c>
      <c r="C292">
        <v>0.53151276265799996</v>
      </c>
      <c r="D292" s="1">
        <v>0.51539162061499999</v>
      </c>
      <c r="E292" s="2"/>
      <c r="F292" s="2">
        <v>0.85678271585800003</v>
      </c>
      <c r="G292" s="1"/>
      <c r="H292" s="2"/>
      <c r="I292" s="2"/>
      <c r="J292" s="2"/>
      <c r="K292" s="2"/>
      <c r="L292" s="2"/>
      <c r="M292" s="2"/>
    </row>
    <row r="293" spans="1:13">
      <c r="A293" s="1" t="s">
        <v>485</v>
      </c>
      <c r="B293" s="1">
        <v>0.63553507271499998</v>
      </c>
      <c r="C293" s="108">
        <v>0.32811458082400002</v>
      </c>
      <c r="D293" s="1">
        <v>0.19289212449000001</v>
      </c>
      <c r="E293" s="2"/>
      <c r="F293" s="2">
        <v>0.37001626255499998</v>
      </c>
      <c r="G293" s="1"/>
      <c r="H293" s="2"/>
      <c r="I293" s="2"/>
      <c r="J293" s="2"/>
      <c r="K293" s="2"/>
      <c r="L293" s="2"/>
      <c r="M293" s="2"/>
    </row>
    <row r="294" spans="1:13">
      <c r="A294" s="1" t="s">
        <v>484</v>
      </c>
      <c r="B294" s="1">
        <v>1</v>
      </c>
      <c r="C294">
        <v>1</v>
      </c>
      <c r="D294" s="1">
        <v>1</v>
      </c>
      <c r="E294" s="2"/>
      <c r="F294" s="2">
        <v>1</v>
      </c>
      <c r="G294" s="1"/>
      <c r="H294" s="2"/>
      <c r="I294" s="2"/>
      <c r="J294" s="2"/>
      <c r="K294" s="2"/>
      <c r="L294" s="2"/>
      <c r="M294" s="2"/>
    </row>
    <row r="295" spans="1:13">
      <c r="A295" s="1" t="s">
        <v>466</v>
      </c>
      <c r="B295" s="1">
        <f>34790.2647679/(60*60)</f>
        <v>9.6639624355277771</v>
      </c>
      <c r="C295">
        <f>27695.3879449/(60*60)</f>
        <v>7.6931633180277785</v>
      </c>
      <c r="D295" s="1">
        <f>79529.694277/(60*60)</f>
        <v>22.091581743611112</v>
      </c>
      <c r="E295" s="10"/>
      <c r="F295" s="2">
        <f>3643.66030002/(60*60)</f>
        <v>1.0121278611166666</v>
      </c>
      <c r="G295" s="1"/>
      <c r="H295" s="2"/>
      <c r="I295" s="2"/>
      <c r="J295" s="2"/>
      <c r="K295" s="2"/>
      <c r="L295" s="2"/>
      <c r="M295" s="2"/>
    </row>
    <row r="296" spans="1:13" s="8" customFormat="1">
      <c r="A296" s="1"/>
      <c r="B296" s="1"/>
      <c r="C296"/>
      <c r="D296" s="7"/>
      <c r="F296" s="9"/>
      <c r="G296" s="7"/>
      <c r="H296" s="9"/>
      <c r="I296" s="9"/>
      <c r="J296" s="9"/>
      <c r="K296" s="9"/>
      <c r="L296" s="9"/>
      <c r="M296" s="9"/>
    </row>
    <row r="297" spans="1:13" s="35" customFormat="1">
      <c r="A297" s="4" t="s">
        <v>512</v>
      </c>
      <c r="B297" s="4"/>
      <c r="C297" s="4"/>
      <c r="D297" s="4"/>
      <c r="E297" s="97"/>
      <c r="F297" s="96" t="s">
        <v>526</v>
      </c>
      <c r="G297" s="4"/>
      <c r="H297" s="4"/>
      <c r="I297" s="97"/>
      <c r="J297" s="97"/>
      <c r="K297" s="97"/>
      <c r="L297" s="97"/>
      <c r="M297" s="97"/>
    </row>
    <row r="298" spans="1:13" s="100" customFormat="1">
      <c r="A298" s="5"/>
      <c r="B298" s="5" t="s">
        <v>304</v>
      </c>
      <c r="C298" s="5" t="s">
        <v>296</v>
      </c>
      <c r="D298" s="5" t="s">
        <v>299</v>
      </c>
      <c r="E298" s="99"/>
      <c r="F298" s="5" t="s">
        <v>304</v>
      </c>
      <c r="G298" s="5" t="s">
        <v>296</v>
      </c>
      <c r="H298" s="98" t="s">
        <v>299</v>
      </c>
      <c r="I298" s="99"/>
      <c r="J298" s="99"/>
      <c r="K298" s="99"/>
      <c r="L298" s="99"/>
      <c r="M298" s="99"/>
    </row>
    <row r="299" spans="1:13">
      <c r="A299" s="1" t="s">
        <v>461</v>
      </c>
      <c r="B299" s="1">
        <v>3</v>
      </c>
      <c r="C299">
        <v>10</v>
      </c>
      <c r="D299" s="1">
        <v>3</v>
      </c>
      <c r="E299" s="2"/>
      <c r="F299" s="2">
        <v>3</v>
      </c>
      <c r="G299" s="1">
        <v>5</v>
      </c>
      <c r="H299" s="2">
        <v>5</v>
      </c>
      <c r="I299" s="2"/>
      <c r="J299" s="2"/>
      <c r="K299" s="2"/>
      <c r="L299" s="2"/>
      <c r="M299" s="2"/>
    </row>
    <row r="300" spans="1:13" s="1" customFormat="1">
      <c r="A300" s="1" t="s">
        <v>472</v>
      </c>
      <c r="B300" s="81">
        <v>1</v>
      </c>
      <c r="C300" s="10">
        <v>1</v>
      </c>
      <c r="D300" s="81">
        <v>0.5</v>
      </c>
      <c r="E300" s="3"/>
      <c r="F300" s="109">
        <v>1</v>
      </c>
      <c r="G300" s="81"/>
      <c r="H300" s="109">
        <v>0.5</v>
      </c>
      <c r="I300" s="3"/>
      <c r="J300" s="3"/>
      <c r="K300" s="3"/>
      <c r="L300" s="3"/>
      <c r="M300" s="3"/>
    </row>
    <row r="301" spans="1:13">
      <c r="A301" s="1" t="s">
        <v>473</v>
      </c>
      <c r="B301" s="81">
        <v>1</v>
      </c>
      <c r="C301" s="10">
        <v>1</v>
      </c>
      <c r="D301" s="81">
        <v>1</v>
      </c>
      <c r="E301" s="2"/>
      <c r="F301" s="11">
        <v>1</v>
      </c>
      <c r="G301" s="81"/>
      <c r="H301" s="11">
        <v>1</v>
      </c>
      <c r="I301" s="2"/>
      <c r="J301" s="2"/>
      <c r="K301" s="2"/>
      <c r="L301" s="2"/>
      <c r="M301" s="2"/>
    </row>
    <row r="302" spans="1:13">
      <c r="A302" s="1" t="s">
        <v>482</v>
      </c>
      <c r="B302" s="1">
        <v>305148</v>
      </c>
      <c r="C302">
        <v>221845</v>
      </c>
      <c r="D302" s="1">
        <v>110922</v>
      </c>
      <c r="E302" s="2"/>
      <c r="F302" s="2">
        <v>482297</v>
      </c>
      <c r="G302" s="1"/>
      <c r="H302" s="2">
        <v>526529</v>
      </c>
      <c r="I302" s="2"/>
      <c r="J302" s="2"/>
      <c r="K302" s="2"/>
      <c r="L302" s="2"/>
      <c r="M302" s="2"/>
    </row>
    <row r="303" spans="1:13">
      <c r="A303" s="1" t="s">
        <v>483</v>
      </c>
      <c r="B303" s="1">
        <v>5728</v>
      </c>
      <c r="C303">
        <v>5769</v>
      </c>
      <c r="D303" s="1">
        <v>82397</v>
      </c>
      <c r="E303" s="2"/>
      <c r="F303" s="2">
        <v>5728</v>
      </c>
      <c r="G303" s="1"/>
      <c r="H303" s="2">
        <v>10811</v>
      </c>
      <c r="I303" s="2"/>
      <c r="J303" s="2"/>
      <c r="K303" s="2"/>
      <c r="L303" s="2"/>
      <c r="M303" s="2"/>
    </row>
    <row r="304" spans="1:13">
      <c r="A304" s="1" t="s">
        <v>524</v>
      </c>
      <c r="B304" s="1"/>
      <c r="C304">
        <v>4288</v>
      </c>
      <c r="D304" s="1"/>
      <c r="E304" s="2"/>
      <c r="F304" s="2">
        <v>218</v>
      </c>
      <c r="G304" s="1"/>
      <c r="H304" s="2">
        <v>558</v>
      </c>
      <c r="I304" s="2"/>
      <c r="J304" s="2"/>
      <c r="K304" s="2"/>
      <c r="L304" s="2"/>
      <c r="M304" s="2"/>
    </row>
    <row r="305" spans="1:13">
      <c r="A305" s="12"/>
      <c r="B305" s="83"/>
      <c r="C305" s="84"/>
      <c r="D305" s="1"/>
      <c r="E305" s="11"/>
      <c r="F305" s="2"/>
      <c r="G305" s="1"/>
      <c r="H305" s="2"/>
      <c r="I305" s="2"/>
      <c r="J305" s="2"/>
      <c r="K305" s="2"/>
      <c r="L305" s="2"/>
      <c r="M305" s="2"/>
    </row>
    <row r="306" spans="1:13">
      <c r="A306" s="1" t="s">
        <v>29</v>
      </c>
      <c r="B306" s="83">
        <v>0.64362824113799999</v>
      </c>
      <c r="C306" s="84">
        <v>0.36440334223300003</v>
      </c>
      <c r="D306" s="1">
        <v>0.36039063071900002</v>
      </c>
      <c r="E306" s="2"/>
      <c r="F306" s="2">
        <v>0.60950918760999995</v>
      </c>
      <c r="G306" s="1"/>
      <c r="H306" s="2">
        <v>0.14925312721299999</v>
      </c>
      <c r="I306" s="2"/>
      <c r="J306" s="2"/>
      <c r="K306" s="2"/>
      <c r="L306" s="2"/>
      <c r="M306" s="2"/>
    </row>
    <row r="307" spans="1:13">
      <c r="A307" s="1" t="s">
        <v>467</v>
      </c>
      <c r="B307" s="1">
        <v>0.69987417616699998</v>
      </c>
      <c r="C307">
        <v>0.48080575343199999</v>
      </c>
      <c r="D307" s="1">
        <v>0.486269885924</v>
      </c>
      <c r="E307" s="2"/>
      <c r="F307" s="2">
        <v>0.67350646915099999</v>
      </c>
      <c r="G307" s="1"/>
      <c r="H307" s="2">
        <v>0.222828414108</v>
      </c>
      <c r="I307" s="2"/>
      <c r="J307" s="2"/>
      <c r="K307" s="2"/>
      <c r="L307" s="2"/>
      <c r="M307" s="2"/>
    </row>
    <row r="308" spans="1:13">
      <c r="A308" s="1" t="s">
        <v>468</v>
      </c>
      <c r="B308" s="1">
        <v>0.59575030256899997</v>
      </c>
      <c r="C308">
        <v>0.29337714032000001</v>
      </c>
      <c r="D308" s="1">
        <v>0.28628172305299998</v>
      </c>
      <c r="E308" s="2"/>
      <c r="F308" s="2">
        <v>0.55661870258699997</v>
      </c>
      <c r="G308" s="1"/>
      <c r="H308" s="2">
        <v>0.11220452890800001</v>
      </c>
      <c r="I308" s="2"/>
      <c r="J308" s="2"/>
      <c r="K308" s="2"/>
      <c r="L308" s="2"/>
      <c r="M308" s="2"/>
    </row>
    <row r="309" spans="1:13">
      <c r="A309" s="1" t="s">
        <v>469</v>
      </c>
      <c r="B309" s="1">
        <v>18</v>
      </c>
      <c r="C309">
        <v>4</v>
      </c>
      <c r="D309" s="1">
        <v>1</v>
      </c>
      <c r="E309" s="2"/>
      <c r="F309" s="2">
        <v>2</v>
      </c>
      <c r="G309" s="1"/>
      <c r="H309" s="2">
        <v>1</v>
      </c>
      <c r="I309" s="2"/>
      <c r="J309" s="2"/>
      <c r="K309" s="2"/>
      <c r="L309" s="2"/>
      <c r="M309" s="2"/>
    </row>
    <row r="310" spans="1:13" s="1" customFormat="1">
      <c r="A310" s="1" t="s">
        <v>487</v>
      </c>
      <c r="B310">
        <v>0.64378633739500002</v>
      </c>
      <c r="C310">
        <v>0.39031871412800001</v>
      </c>
      <c r="D310" s="1">
        <v>0.388793502372</v>
      </c>
      <c r="E310" s="3"/>
      <c r="F310" s="3">
        <v>0.63022254161299995</v>
      </c>
      <c r="H310" s="3">
        <v>0.19957159131300001</v>
      </c>
      <c r="I310" s="3"/>
      <c r="J310" s="3"/>
      <c r="K310" s="3"/>
      <c r="L310" s="3"/>
      <c r="M310" s="3"/>
    </row>
    <row r="311" spans="1:13">
      <c r="A311" s="1" t="s">
        <v>486</v>
      </c>
      <c r="B311" s="12">
        <v>0.69987417616699998</v>
      </c>
      <c r="C311" s="12">
        <v>0.46005774679599998</v>
      </c>
      <c r="D311" s="1">
        <v>0.48879564594300001</v>
      </c>
      <c r="E311" s="2"/>
      <c r="F311" s="2">
        <v>0.668588189735</v>
      </c>
      <c r="G311" s="1"/>
      <c r="H311" s="2">
        <v>0.20985894307</v>
      </c>
      <c r="I311" s="2"/>
      <c r="J311" s="2"/>
      <c r="K311" s="2"/>
      <c r="L311" s="2"/>
      <c r="M311" s="2"/>
    </row>
    <row r="312" spans="1:13">
      <c r="A312" s="1" t="s">
        <v>485</v>
      </c>
      <c r="B312" s="12">
        <v>0.59602125980999998</v>
      </c>
      <c r="C312" s="12">
        <v>0.338939674824</v>
      </c>
      <c r="D312" s="1">
        <v>0.32276033387899999</v>
      </c>
      <c r="E312" s="2"/>
      <c r="F312" s="2">
        <v>0.59602102098300003</v>
      </c>
      <c r="G312" s="1"/>
      <c r="H312" s="2">
        <v>0.19024568754400001</v>
      </c>
      <c r="I312" s="2"/>
      <c r="J312" s="2"/>
      <c r="K312" s="2"/>
      <c r="L312" s="2"/>
      <c r="M312" s="2"/>
    </row>
    <row r="313" spans="1:13">
      <c r="A313" s="1" t="s">
        <v>484</v>
      </c>
      <c r="B313" s="7">
        <v>18</v>
      </c>
      <c r="C313" s="8">
        <v>9</v>
      </c>
      <c r="D313" s="1">
        <v>3</v>
      </c>
      <c r="E313" s="2"/>
      <c r="F313" s="2">
        <v>2</v>
      </c>
      <c r="G313" s="1"/>
      <c r="H313" s="2">
        <v>1</v>
      </c>
      <c r="I313" s="2"/>
      <c r="J313" s="2"/>
      <c r="K313" s="2"/>
      <c r="L313" s="2"/>
      <c r="M313" s="2"/>
    </row>
    <row r="314" spans="1:13">
      <c r="A314" s="1" t="s">
        <v>466</v>
      </c>
      <c r="B314" s="7">
        <f>62226.8335788/(60*60)</f>
        <v>17.285231549666666</v>
      </c>
      <c r="C314" s="8">
        <f>63279.076081/(60*60)</f>
        <v>17.577521133611111</v>
      </c>
      <c r="D314" s="1">
        <f>476530.557258/(60*60)</f>
        <v>132.36959923833334</v>
      </c>
      <c r="E314" s="2"/>
      <c r="F314" s="2">
        <f>47406.416955/(60*60)</f>
        <v>13.168449154166666</v>
      </c>
      <c r="G314" s="1"/>
      <c r="H314" s="2">
        <f>111774.987089/(60*60)</f>
        <v>31.048607524722222</v>
      </c>
      <c r="I314" s="2"/>
      <c r="J314" s="2"/>
      <c r="K314" s="2"/>
      <c r="L314" s="2"/>
      <c r="M314" s="2"/>
    </row>
    <row r="315" spans="1:13">
      <c r="A315" s="12"/>
      <c r="B315" s="12"/>
      <c r="C315" s="12"/>
      <c r="D315" s="1"/>
      <c r="E315" s="2"/>
      <c r="F315" s="2"/>
      <c r="G315" s="1"/>
      <c r="H315" s="2"/>
      <c r="I315" s="2"/>
      <c r="J315" s="2"/>
      <c r="K315" s="2"/>
      <c r="L315" s="2"/>
      <c r="M315" s="2"/>
    </row>
    <row r="316" spans="1:13" s="25" customFormat="1">
      <c r="A316" s="1"/>
      <c r="B316" s="1"/>
      <c r="C316"/>
      <c r="D316" s="12"/>
      <c r="E316" s="27"/>
      <c r="F316" s="27"/>
      <c r="G316" s="12"/>
      <c r="H316" s="27"/>
      <c r="I316" s="27"/>
      <c r="J316" s="27"/>
      <c r="K316" s="27"/>
      <c r="L316" s="27"/>
      <c r="M316" s="27"/>
    </row>
    <row r="317" spans="1:13" s="25" customFormat="1">
      <c r="A317" s="1"/>
      <c r="B317" s="1"/>
      <c r="C317" s="1"/>
      <c r="D317" s="12"/>
      <c r="E317" s="27"/>
      <c r="F317" s="27"/>
      <c r="G317" s="12"/>
      <c r="H317" s="27"/>
      <c r="I317" s="27"/>
      <c r="J317" s="27"/>
      <c r="K317" s="27"/>
      <c r="L317" s="27"/>
      <c r="M317" s="27"/>
    </row>
    <row r="318" spans="1:13">
      <c r="A318" s="1"/>
      <c r="B318" s="1"/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/>
      <c r="B319" s="1"/>
      <c r="D319" s="1"/>
      <c r="E319" s="2"/>
      <c r="F319" s="2"/>
      <c r="G319" s="1"/>
      <c r="H319" s="2"/>
      <c r="I319" s="2"/>
      <c r="J319" s="2"/>
      <c r="K319" s="2"/>
      <c r="L319" s="2"/>
      <c r="M319" s="2"/>
    </row>
    <row r="320" spans="1:13">
      <c r="A320" s="1"/>
      <c r="B320" s="1"/>
      <c r="D320" s="1"/>
      <c r="E320" s="2"/>
      <c r="F320" s="2"/>
      <c r="G320" s="1"/>
      <c r="H320" s="2"/>
      <c r="I320" s="2"/>
      <c r="J320" s="2"/>
      <c r="K320" s="2"/>
      <c r="L320" s="2"/>
      <c r="M320" s="2"/>
    </row>
    <row r="321" spans="1:13">
      <c r="A321" s="1"/>
      <c r="B321" s="1"/>
      <c r="C321" s="10"/>
    </row>
    <row r="322" spans="1:13" s="12" customFormat="1">
      <c r="A322" s="7"/>
      <c r="B322" s="7"/>
      <c r="C322" s="8"/>
      <c r="D322" s="13"/>
      <c r="E322" s="13"/>
      <c r="F322" s="13"/>
      <c r="G322" s="13"/>
      <c r="H322" s="13"/>
      <c r="I322" s="13"/>
      <c r="J322" s="13"/>
      <c r="K322" s="13"/>
      <c r="L322" s="13"/>
      <c r="M322" s="13"/>
    </row>
    <row r="323" spans="1:13" s="12" customFormat="1">
      <c r="A323"/>
      <c r="B323"/>
      <c r="C323"/>
      <c r="D323" s="13"/>
      <c r="E323" s="13"/>
      <c r="F323" s="13"/>
      <c r="G323" s="13"/>
      <c r="H323" s="13"/>
      <c r="I323" s="13"/>
      <c r="J323" s="13"/>
      <c r="K323" s="13"/>
      <c r="L323" s="13"/>
      <c r="M323" s="13"/>
    </row>
    <row r="324" spans="1:13" s="8" customFormat="1">
      <c r="A324"/>
      <c r="B324"/>
      <c r="C324"/>
      <c r="D324" s="7"/>
      <c r="E324" s="9"/>
      <c r="F324" s="9"/>
      <c r="G324" s="7"/>
      <c r="H324" s="9"/>
      <c r="I324" s="9"/>
      <c r="J324" s="9"/>
      <c r="K324" s="9"/>
      <c r="L324" s="9"/>
      <c r="M324" s="9"/>
    </row>
    <row r="325" spans="1:13" s="8" customFormat="1">
      <c r="A325" s="12"/>
      <c r="B325" s="12"/>
      <c r="C325" s="12"/>
      <c r="D325" s="7"/>
      <c r="E325" s="9"/>
      <c r="F325" s="9"/>
      <c r="G325" s="7"/>
      <c r="H325" s="9"/>
      <c r="I325" s="9"/>
      <c r="J325" s="9"/>
      <c r="K325" s="9"/>
      <c r="L325" s="9"/>
      <c r="M325" s="9"/>
    </row>
    <row r="326" spans="1:13" s="8" customFormat="1">
      <c r="A326" s="12"/>
      <c r="B326" s="12"/>
      <c r="C326" s="12"/>
      <c r="D326" s="7"/>
      <c r="E326" s="9"/>
      <c r="F326" s="9"/>
      <c r="G326" s="7"/>
      <c r="H326" s="9"/>
      <c r="I326" s="9"/>
      <c r="J326" s="9"/>
      <c r="K326" s="9"/>
      <c r="L326" s="9"/>
      <c r="M326" s="9"/>
    </row>
    <row r="327" spans="1:13" s="12" customFormat="1">
      <c r="A327" s="1"/>
      <c r="B327" s="1"/>
      <c r="C327" s="1"/>
      <c r="E327" s="13"/>
      <c r="F327" s="13"/>
      <c r="G327" s="13"/>
      <c r="H327" s="13"/>
      <c r="I327" s="13"/>
      <c r="J327" s="13"/>
      <c r="K327" s="13"/>
      <c r="L327" s="13"/>
      <c r="M327" s="13"/>
    </row>
    <row r="328" spans="1:13">
      <c r="A328" s="1"/>
      <c r="B328" s="1"/>
      <c r="C328" s="1"/>
      <c r="D328" s="1"/>
      <c r="F328" s="2"/>
      <c r="G328" s="1"/>
      <c r="H328" s="2"/>
      <c r="I328" s="2"/>
      <c r="J328" s="2"/>
      <c r="K328" s="2"/>
      <c r="L328" s="2"/>
      <c r="M328" s="2"/>
    </row>
    <row r="329" spans="1:13" s="1" customFormat="1">
      <c r="F329" s="3"/>
      <c r="H329" s="3"/>
      <c r="I329" s="3"/>
      <c r="J329" s="3"/>
      <c r="K329" s="3"/>
      <c r="L329" s="3"/>
      <c r="M329" s="3"/>
    </row>
    <row r="330" spans="1:13">
      <c r="A330" s="1"/>
      <c r="B330" s="1"/>
      <c r="C330" s="1"/>
      <c r="D330" s="1"/>
      <c r="F330" s="2"/>
      <c r="G330" s="1"/>
      <c r="H330" s="2"/>
      <c r="I330" s="2"/>
      <c r="J330" s="2"/>
      <c r="K330" s="2"/>
      <c r="L330" s="2"/>
      <c r="M330" s="2"/>
    </row>
    <row r="331" spans="1:13">
      <c r="A331" s="1"/>
      <c r="B331" s="1"/>
      <c r="C331" s="1"/>
      <c r="D331" s="1"/>
      <c r="F331" s="2"/>
      <c r="G331" s="1"/>
      <c r="H331" s="2"/>
      <c r="I331" s="2"/>
      <c r="J331" s="2"/>
      <c r="K331" s="2"/>
      <c r="L331" s="2"/>
      <c r="M331" s="2"/>
    </row>
    <row r="332" spans="1:13">
      <c r="A332" s="1"/>
      <c r="B332" s="1"/>
      <c r="C332" s="1"/>
      <c r="D332" s="1"/>
      <c r="F332" s="2"/>
      <c r="G332" s="1"/>
      <c r="H332" s="2"/>
      <c r="I332" s="2"/>
      <c r="J332" s="2"/>
      <c r="K332" s="2"/>
      <c r="L332" s="2"/>
      <c r="M332" s="2"/>
    </row>
    <row r="333" spans="1:13">
      <c r="A333" s="1"/>
      <c r="B333" s="1"/>
      <c r="C333" s="1"/>
      <c r="D333" s="1"/>
      <c r="E333" s="10"/>
      <c r="F333" s="2"/>
      <c r="G333" s="1"/>
      <c r="H333" s="2"/>
      <c r="I333" s="2"/>
      <c r="J333" s="2"/>
      <c r="K333" s="2"/>
      <c r="L333" s="2"/>
      <c r="M333" s="2"/>
    </row>
    <row r="334" spans="1:13" s="8" customFormat="1">
      <c r="A334" s="1"/>
      <c r="B334" s="1"/>
      <c r="C334" s="1"/>
      <c r="D334" s="7"/>
      <c r="F334" s="9"/>
      <c r="G334" s="7"/>
      <c r="H334" s="9"/>
      <c r="I334" s="9"/>
      <c r="J334" s="9"/>
      <c r="K334" s="9"/>
      <c r="L334" s="9"/>
      <c r="M334" s="9"/>
    </row>
    <row r="336" spans="1:13">
      <c r="A336" s="12"/>
      <c r="B336" s="12"/>
      <c r="C336" s="12"/>
    </row>
    <row r="337" spans="1:7" s="12" customFormat="1"/>
    <row r="338" spans="1:7" s="12" customFormat="1">
      <c r="G338" s="13"/>
    </row>
    <row r="339" spans="1:7">
      <c r="A339" s="12"/>
      <c r="B339" s="12"/>
      <c r="C339" s="12"/>
    </row>
    <row r="340" spans="1:7">
      <c r="A340" s="12"/>
      <c r="B340" s="12"/>
      <c r="C340" s="12"/>
    </row>
    <row r="341" spans="1:7">
      <c r="A341" s="12"/>
      <c r="B341" s="12"/>
      <c r="C341" s="12"/>
    </row>
    <row r="342" spans="1:7">
      <c r="A342" s="12"/>
      <c r="B342" s="12"/>
      <c r="C342" s="12"/>
    </row>
    <row r="343" spans="1:7">
      <c r="A343" s="12"/>
      <c r="B343" s="12"/>
      <c r="C343" s="12"/>
    </row>
    <row r="344" spans="1:7">
      <c r="A344" s="25"/>
      <c r="B344" s="25"/>
      <c r="C344" s="25"/>
    </row>
    <row r="345" spans="1:7">
      <c r="A345" s="12"/>
      <c r="B345" s="12"/>
      <c r="C345" s="12"/>
    </row>
    <row r="346" spans="1:7">
      <c r="A346" s="12"/>
      <c r="B346" s="12"/>
      <c r="C346" s="12"/>
    </row>
    <row r="347" spans="1:7">
      <c r="A347" s="1"/>
      <c r="B347" s="1"/>
    </row>
    <row r="348" spans="1:7" s="12" customFormat="1">
      <c r="A348" s="1"/>
      <c r="B348" s="1"/>
      <c r="C348"/>
    </row>
    <row r="349" spans="1:7" s="12" customFormat="1">
      <c r="A349" s="1"/>
      <c r="B349" s="1"/>
      <c r="C349"/>
      <c r="G349" s="13"/>
    </row>
    <row r="350" spans="1:7" s="25" customFormat="1">
      <c r="A350" s="1"/>
      <c r="B350" s="1"/>
      <c r="C350"/>
    </row>
    <row r="351" spans="1:7" s="25" customFormat="1">
      <c r="A351" s="1"/>
      <c r="B351" s="1"/>
      <c r="C351"/>
    </row>
    <row r="352" spans="1:7" s="25" customFormat="1">
      <c r="A352" s="1"/>
      <c r="B352" s="1"/>
      <c r="C352"/>
    </row>
    <row r="353" spans="1:7" s="25" customFormat="1">
      <c r="A353" s="1"/>
      <c r="B353" s="1"/>
      <c r="C353"/>
    </row>
    <row r="354" spans="1:7" s="25" customFormat="1">
      <c r="A354" s="1"/>
      <c r="B354" s="1"/>
      <c r="C354"/>
    </row>
    <row r="355" spans="1:7" s="25" customFormat="1">
      <c r="A355"/>
      <c r="B355"/>
      <c r="C355"/>
    </row>
    <row r="356" spans="1:7" s="25" customFormat="1">
      <c r="A356"/>
      <c r="B356"/>
      <c r="C356"/>
    </row>
    <row r="357" spans="1:7" s="12" customFormat="1">
      <c r="A357"/>
      <c r="B357"/>
      <c r="C357"/>
    </row>
    <row r="358" spans="1:7" s="12" customFormat="1">
      <c r="A358"/>
      <c r="B358"/>
      <c r="C358"/>
      <c r="G358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"/>
  <sheetViews>
    <sheetView tabSelected="1" showRuler="0" zoomScale="150" zoomScaleNormal="150" zoomScalePageLayoutView="150" workbookViewId="0">
      <selection activeCell="B15" sqref="B15"/>
    </sheetView>
  </sheetViews>
  <sheetFormatPr baseColWidth="10" defaultRowHeight="15" x14ac:dyDescent="0"/>
  <cols>
    <col min="1" max="2" width="18" customWidth="1"/>
    <col min="3" max="3" width="17.33203125" customWidth="1"/>
    <col min="4" max="4" width="18.5" customWidth="1"/>
    <col min="7" max="7" width="15.83203125" customWidth="1"/>
  </cols>
  <sheetData>
    <row r="1" spans="1:13" s="124" customFormat="1">
      <c r="A1" s="124" t="s">
        <v>491</v>
      </c>
      <c r="B1" s="124" t="s">
        <v>219</v>
      </c>
    </row>
    <row r="2" spans="1:13" s="5" customFormat="1">
      <c r="B2" s="5" t="s">
        <v>304</v>
      </c>
      <c r="C2" s="5" t="s">
        <v>296</v>
      </c>
      <c r="D2" s="5" t="s">
        <v>299</v>
      </c>
    </row>
    <row r="3" spans="1:13">
      <c r="A3" s="1" t="s">
        <v>461</v>
      </c>
      <c r="B3" s="26"/>
      <c r="C3" s="26"/>
      <c r="D3" s="26"/>
      <c r="H3" s="2"/>
      <c r="I3" s="2"/>
      <c r="J3" s="2"/>
      <c r="K3" s="2"/>
      <c r="L3" s="2"/>
      <c r="M3" s="2"/>
    </row>
    <row r="4" spans="1:13">
      <c r="A4" s="1" t="s">
        <v>482</v>
      </c>
      <c r="B4" s="26"/>
      <c r="C4" s="26"/>
      <c r="D4" s="26"/>
      <c r="H4" s="2"/>
      <c r="I4" s="2"/>
      <c r="J4" s="2"/>
      <c r="K4" s="2"/>
      <c r="L4" s="2"/>
      <c r="M4" s="2"/>
    </row>
    <row r="5" spans="1:13">
      <c r="A5" s="1" t="s">
        <v>483</v>
      </c>
      <c r="B5" s="1"/>
      <c r="C5" s="1"/>
      <c r="D5" s="1"/>
      <c r="H5" s="2"/>
      <c r="I5" s="2"/>
      <c r="J5" s="2"/>
      <c r="K5" s="2"/>
      <c r="L5" s="2"/>
      <c r="M5" s="2"/>
    </row>
    <row r="6" spans="1:13">
      <c r="A6" s="1" t="s">
        <v>524</v>
      </c>
      <c r="B6" s="1"/>
      <c r="C6" s="1"/>
      <c r="D6" s="1"/>
      <c r="H6" s="2"/>
      <c r="I6" s="2"/>
      <c r="J6" s="2"/>
      <c r="K6" s="2"/>
      <c r="L6" s="2"/>
      <c r="M6" s="2"/>
    </row>
    <row r="7" spans="1:13">
      <c r="A7" s="1" t="s">
        <v>462</v>
      </c>
      <c r="B7" s="1"/>
      <c r="C7" s="1"/>
      <c r="D7" s="1"/>
      <c r="H7" s="2"/>
      <c r="I7" s="2"/>
      <c r="J7" s="2"/>
      <c r="K7" s="2"/>
      <c r="L7" s="2"/>
      <c r="M7" s="2"/>
    </row>
    <row r="8" spans="1:13">
      <c r="A8" s="1" t="s">
        <v>463</v>
      </c>
      <c r="B8" s="1"/>
      <c r="C8" s="1"/>
      <c r="D8" s="1"/>
      <c r="H8" s="2"/>
      <c r="I8" s="2"/>
      <c r="J8" s="2"/>
      <c r="K8" s="2"/>
      <c r="L8" s="2"/>
      <c r="M8" s="2"/>
    </row>
    <row r="9" spans="1:13">
      <c r="A9" s="1" t="s">
        <v>464</v>
      </c>
      <c r="B9" s="1"/>
      <c r="C9" s="1"/>
      <c r="D9" s="1"/>
      <c r="H9" s="2"/>
      <c r="I9" s="2"/>
      <c r="J9" s="2"/>
      <c r="K9" s="2"/>
      <c r="L9" s="2"/>
      <c r="M9" s="2"/>
    </row>
    <row r="10" spans="1:13">
      <c r="A10" s="1" t="s">
        <v>465</v>
      </c>
      <c r="B10" s="1"/>
      <c r="C10" s="1"/>
      <c r="D10" s="1"/>
      <c r="H10" s="2"/>
      <c r="I10" s="2"/>
      <c r="J10" s="2"/>
      <c r="K10" s="2"/>
      <c r="L10" s="2"/>
      <c r="M10" s="2"/>
    </row>
    <row r="11" spans="1:13">
      <c r="A11" s="1" t="s">
        <v>475</v>
      </c>
      <c r="B11" s="1"/>
      <c r="C11" s="1"/>
      <c r="D11" s="1"/>
      <c r="H11" s="2"/>
      <c r="I11" s="2"/>
      <c r="J11" s="2"/>
      <c r="K11" s="2"/>
      <c r="L11" s="2"/>
      <c r="M11" s="2"/>
    </row>
    <row r="12" spans="1:13">
      <c r="A12" s="1" t="s">
        <v>476</v>
      </c>
      <c r="B12" s="1"/>
      <c r="C12" s="1"/>
      <c r="D12" s="1"/>
      <c r="H12" s="2"/>
      <c r="I12" s="2"/>
      <c r="J12" s="2"/>
      <c r="K12" s="2"/>
      <c r="L12" s="2"/>
      <c r="M12" s="2"/>
    </row>
    <row r="13" spans="1:13">
      <c r="A13" s="1" t="s">
        <v>477</v>
      </c>
      <c r="B13" s="1"/>
      <c r="C13" s="1"/>
      <c r="D13" s="1"/>
      <c r="H13" s="2"/>
      <c r="I13" s="2"/>
      <c r="J13" s="2"/>
      <c r="K13" s="2"/>
      <c r="L13" s="2"/>
      <c r="M13" s="2"/>
    </row>
    <row r="14" spans="1:13">
      <c r="A14" s="1" t="s">
        <v>478</v>
      </c>
      <c r="B14" s="1"/>
      <c r="C14" s="1"/>
      <c r="D14" s="1"/>
      <c r="H14" s="2"/>
      <c r="I14" s="2"/>
      <c r="J14" s="2"/>
      <c r="K14" s="2"/>
      <c r="L14" s="2"/>
      <c r="M14" s="2"/>
    </row>
    <row r="15" spans="1:13">
      <c r="A15" s="1" t="s">
        <v>466</v>
      </c>
      <c r="B15" s="1"/>
      <c r="C15" s="1"/>
      <c r="D15" s="1"/>
      <c r="H15" s="2"/>
      <c r="I15" s="2"/>
      <c r="J15" s="2"/>
      <c r="K15" s="2"/>
      <c r="L15" s="2"/>
      <c r="M15" s="2"/>
    </row>
    <row r="16" spans="1:13">
      <c r="A16" s="1"/>
      <c r="B16" s="1"/>
      <c r="C16" s="1"/>
      <c r="D16" s="1"/>
      <c r="E16" s="2"/>
      <c r="F16" s="2"/>
      <c r="G16" s="1"/>
      <c r="H16" s="2"/>
      <c r="I16" s="2"/>
      <c r="J16" s="2"/>
      <c r="K16" s="2"/>
      <c r="L16" s="2"/>
      <c r="M16" s="2"/>
    </row>
    <row r="17" spans="1:13" s="124" customFormat="1">
      <c r="A17" s="124" t="s">
        <v>505</v>
      </c>
      <c r="B17" s="124" t="s">
        <v>506</v>
      </c>
    </row>
    <row r="18" spans="1:13" s="5" customFormat="1">
      <c r="B18" s="5" t="s">
        <v>304</v>
      </c>
      <c r="C18" s="5" t="s">
        <v>296</v>
      </c>
      <c r="D18" s="5" t="s">
        <v>299</v>
      </c>
    </row>
    <row r="19" spans="1:13">
      <c r="A19" s="1" t="s">
        <v>461</v>
      </c>
      <c r="B19" s="2">
        <v>5</v>
      </c>
      <c r="C19" s="2">
        <v>5</v>
      </c>
      <c r="D19" s="1"/>
      <c r="E19" s="2"/>
      <c r="F19" s="2"/>
      <c r="G19" s="1"/>
      <c r="H19" s="2"/>
      <c r="I19" s="2"/>
      <c r="J19" s="2"/>
      <c r="K19" s="1"/>
      <c r="L19" s="2"/>
      <c r="M19" s="2"/>
    </row>
    <row r="20" spans="1:13">
      <c r="A20" s="1" t="s">
        <v>482</v>
      </c>
      <c r="B20" s="2">
        <v>77800</v>
      </c>
      <c r="C20" s="2">
        <v>82397</v>
      </c>
      <c r="D20" s="81"/>
      <c r="E20" s="2"/>
      <c r="F20" s="11"/>
      <c r="G20" s="81"/>
      <c r="H20" s="11"/>
      <c r="I20" s="2"/>
      <c r="J20" s="2"/>
      <c r="K20" s="1"/>
      <c r="L20" s="2"/>
      <c r="M20" s="2"/>
    </row>
    <row r="21" spans="1:13">
      <c r="A21" s="1" t="s">
        <v>483</v>
      </c>
      <c r="B21" s="2">
        <v>10705</v>
      </c>
      <c r="C21" s="2">
        <v>9722</v>
      </c>
      <c r="D21" s="1"/>
      <c r="E21" s="2"/>
      <c r="F21" s="2"/>
      <c r="G21" s="1"/>
      <c r="H21" s="2"/>
      <c r="I21" s="2"/>
      <c r="J21" s="2"/>
      <c r="K21" s="1"/>
      <c r="L21" s="2"/>
      <c r="M21" s="2"/>
    </row>
    <row r="22" spans="1:13">
      <c r="A22" s="1" t="s">
        <v>527</v>
      </c>
      <c r="B22" s="2">
        <v>471</v>
      </c>
      <c r="C22" s="2">
        <v>697</v>
      </c>
      <c r="D22" s="1"/>
      <c r="E22" s="2"/>
      <c r="F22" s="2"/>
      <c r="G22" s="1"/>
      <c r="H22" s="2"/>
      <c r="I22" s="2"/>
      <c r="J22" s="2"/>
      <c r="K22" s="1"/>
      <c r="L22" s="2"/>
      <c r="M22" s="2"/>
    </row>
    <row r="23" spans="1:13">
      <c r="A23" s="1"/>
      <c r="B23" s="1"/>
      <c r="D23" s="1"/>
      <c r="E23" s="2"/>
      <c r="F23" s="2"/>
      <c r="G23" s="1"/>
      <c r="H23" s="2"/>
      <c r="I23" s="2"/>
      <c r="J23" s="2"/>
      <c r="K23" s="1"/>
      <c r="L23" s="2"/>
      <c r="M23" s="2"/>
    </row>
    <row r="24" spans="1:13">
      <c r="A24" s="1" t="s">
        <v>462</v>
      </c>
      <c r="B24" s="2">
        <v>0.58863915568900005</v>
      </c>
      <c r="C24" s="2">
        <v>0.37237080218800001</v>
      </c>
      <c r="D24" s="1"/>
      <c r="E24" s="2"/>
      <c r="F24" s="2"/>
      <c r="G24" s="1"/>
      <c r="H24" s="2"/>
      <c r="I24" s="2"/>
      <c r="J24" s="2"/>
      <c r="K24" s="1"/>
      <c r="L24" s="2"/>
      <c r="M24" s="2"/>
    </row>
    <row r="25" spans="1:13">
      <c r="A25" s="1" t="s">
        <v>463</v>
      </c>
      <c r="B25" s="2">
        <v>0.65886135210100005</v>
      </c>
      <c r="C25" s="2">
        <v>0.52622236533900002</v>
      </c>
      <c r="D25" s="1"/>
      <c r="E25" s="2"/>
      <c r="F25" s="2"/>
      <c r="G25" s="1"/>
      <c r="H25" s="2"/>
      <c r="I25" s="2"/>
      <c r="J25" s="2"/>
      <c r="K25" s="1"/>
      <c r="L25" s="2"/>
      <c r="M25" s="2"/>
    </row>
    <row r="26" spans="1:13">
      <c r="A26" s="1" t="s">
        <v>464</v>
      </c>
      <c r="B26" s="2">
        <v>0.53194396006800004</v>
      </c>
      <c r="C26" s="2">
        <v>0.288130210705</v>
      </c>
      <c r="D26" s="1"/>
      <c r="E26" s="2"/>
      <c r="F26" s="2"/>
      <c r="G26" s="1"/>
      <c r="H26" s="2"/>
      <c r="I26" s="2"/>
      <c r="J26" s="2"/>
      <c r="K26" s="1"/>
      <c r="L26" s="2"/>
      <c r="M26" s="2"/>
    </row>
    <row r="27" spans="1:13">
      <c r="A27" s="1" t="s">
        <v>465</v>
      </c>
      <c r="B27" s="2">
        <v>1</v>
      </c>
      <c r="C27" s="2">
        <v>1</v>
      </c>
      <c r="D27" s="1"/>
      <c r="E27" s="2"/>
      <c r="F27" s="2"/>
      <c r="G27" s="1"/>
      <c r="H27" s="2"/>
      <c r="I27" s="2"/>
      <c r="J27" s="2"/>
      <c r="K27" s="1"/>
      <c r="L27" s="2"/>
      <c r="M27" s="2"/>
    </row>
    <row r="28" spans="1:13">
      <c r="A28" s="1" t="s">
        <v>475</v>
      </c>
      <c r="B28" s="2">
        <v>0.59396085953400002</v>
      </c>
      <c r="C28" s="2">
        <v>0.40527722494099999</v>
      </c>
      <c r="D28" s="1"/>
      <c r="E28" s="2"/>
      <c r="F28" s="2"/>
      <c r="G28" s="1"/>
      <c r="H28" s="2"/>
      <c r="I28" s="2"/>
      <c r="J28" s="2"/>
      <c r="K28" s="1"/>
      <c r="L28" s="2"/>
      <c r="M28" s="2"/>
    </row>
    <row r="29" spans="1:13">
      <c r="A29" s="1" t="s">
        <v>476</v>
      </c>
      <c r="B29" s="2">
        <v>0.65857711571699995</v>
      </c>
      <c r="C29" s="2">
        <v>0.52597556839899995</v>
      </c>
      <c r="D29" s="1"/>
      <c r="E29" s="2"/>
      <c r="F29" s="2"/>
      <c r="G29" s="1"/>
      <c r="H29" s="2"/>
      <c r="I29" s="2"/>
      <c r="J29" s="2"/>
      <c r="K29" s="1"/>
      <c r="L29" s="2"/>
      <c r="M29" s="2"/>
    </row>
    <row r="30" spans="1:13">
      <c r="A30" s="1" t="s">
        <v>477</v>
      </c>
      <c r="B30" s="2">
        <v>0.54089133684099999</v>
      </c>
      <c r="C30" s="2">
        <v>0.32963432549100002</v>
      </c>
      <c r="D30" s="1"/>
      <c r="E30" s="2"/>
      <c r="F30" s="2"/>
      <c r="G30" s="1"/>
      <c r="H30" s="2"/>
      <c r="I30" s="2"/>
      <c r="J30" s="2"/>
      <c r="K30" s="1"/>
      <c r="L30" s="2"/>
      <c r="M30" s="2"/>
    </row>
    <row r="31" spans="1:13">
      <c r="A31" s="1" t="s">
        <v>478</v>
      </c>
      <c r="B31" s="2">
        <v>1</v>
      </c>
      <c r="C31" s="2">
        <v>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>
      <c r="A32" s="1" t="s">
        <v>466</v>
      </c>
      <c r="B32" s="2">
        <f>18430.8295181/(60*60)</f>
        <v>5.1196748661388884</v>
      </c>
      <c r="C32" s="2">
        <f>22973.323159/(60*60)</f>
        <v>6.3814786552777774</v>
      </c>
      <c r="D32" s="3"/>
      <c r="E32" s="2"/>
      <c r="F32" s="2"/>
      <c r="G32" s="3"/>
      <c r="H32" s="2"/>
      <c r="I32" s="2"/>
      <c r="J32" s="2"/>
      <c r="K32" s="2"/>
      <c r="L32" s="2"/>
      <c r="M32" s="2"/>
    </row>
    <row r="33" spans="1:13">
      <c r="A33" s="1"/>
      <c r="B33" s="1"/>
      <c r="D33" s="3"/>
      <c r="E33" s="2"/>
      <c r="F33" s="2"/>
      <c r="G33" s="3"/>
      <c r="H33" s="2"/>
      <c r="I33" s="2"/>
      <c r="J33" s="2"/>
      <c r="K33" s="2"/>
      <c r="L33" s="2"/>
      <c r="M33" s="2"/>
    </row>
    <row r="34" spans="1:13">
      <c r="A34" s="1"/>
      <c r="B34" s="1"/>
      <c r="D34" s="3"/>
      <c r="E34" s="2"/>
      <c r="F34" s="2"/>
      <c r="G34" s="3"/>
      <c r="H34" s="2"/>
      <c r="I34" s="2"/>
      <c r="J34" s="2"/>
      <c r="K34" s="2"/>
      <c r="L34" s="2"/>
      <c r="M34" s="2"/>
    </row>
    <row r="35" spans="1:13" s="124" customFormat="1">
      <c r="A35" s="124" t="s">
        <v>517</v>
      </c>
      <c r="B35" s="124" t="s">
        <v>518</v>
      </c>
    </row>
    <row r="36" spans="1:13" s="5" customFormat="1">
      <c r="B36" s="5" t="s">
        <v>304</v>
      </c>
      <c r="C36" s="5" t="s">
        <v>296</v>
      </c>
      <c r="D36" s="5" t="s">
        <v>299</v>
      </c>
    </row>
    <row r="37" spans="1:13">
      <c r="A37" s="1" t="s">
        <v>461</v>
      </c>
      <c r="B37" s="1"/>
      <c r="D37" s="3"/>
      <c r="E37" s="2"/>
      <c r="F37" s="2"/>
      <c r="G37" s="3"/>
      <c r="H37" s="2"/>
      <c r="I37" s="2"/>
      <c r="J37" s="2"/>
      <c r="K37" s="2"/>
      <c r="L37" s="2"/>
      <c r="M37" s="2"/>
    </row>
    <row r="38" spans="1:13">
      <c r="A38" s="1" t="s">
        <v>530</v>
      </c>
      <c r="B38" s="81"/>
      <c r="C38" s="81"/>
      <c r="D38" s="109"/>
      <c r="E38" s="2"/>
      <c r="F38" s="11"/>
      <c r="G38" s="109"/>
      <c r="H38" s="11"/>
      <c r="I38" s="2"/>
      <c r="J38" s="2"/>
      <c r="K38" s="2"/>
      <c r="L38" s="2"/>
      <c r="M38" s="2"/>
    </row>
    <row r="39" spans="1:13">
      <c r="A39" s="1" t="s">
        <v>531</v>
      </c>
      <c r="B39" s="81"/>
      <c r="C39" s="81"/>
      <c r="D39" s="109"/>
      <c r="E39" s="2"/>
      <c r="F39" s="11"/>
      <c r="G39" s="109"/>
      <c r="H39" s="11"/>
      <c r="I39" s="2"/>
      <c r="J39" s="2"/>
      <c r="K39" s="2"/>
      <c r="L39" s="2"/>
      <c r="M39" s="2"/>
    </row>
    <row r="40" spans="1:13">
      <c r="A40" s="1" t="s">
        <v>482</v>
      </c>
      <c r="B40" s="1"/>
      <c r="D40" s="3"/>
      <c r="E40" s="2"/>
      <c r="F40" s="2"/>
      <c r="G40" s="3"/>
      <c r="H40" s="2"/>
      <c r="I40" s="2"/>
      <c r="J40" s="2"/>
      <c r="K40" s="2"/>
      <c r="L40" s="2"/>
      <c r="M40" s="2"/>
    </row>
    <row r="41" spans="1:13">
      <c r="A41" s="1" t="s">
        <v>483</v>
      </c>
      <c r="B41" s="1"/>
      <c r="D41" s="3"/>
      <c r="E41" s="2"/>
      <c r="F41" s="2"/>
      <c r="G41" s="3"/>
      <c r="H41" s="2"/>
      <c r="I41" s="2"/>
      <c r="J41" s="2"/>
      <c r="K41" s="2"/>
      <c r="L41" s="2"/>
      <c r="M41" s="2"/>
    </row>
    <row r="42" spans="1:13">
      <c r="A42" s="1" t="s">
        <v>524</v>
      </c>
      <c r="B42" s="1"/>
      <c r="D42" s="3"/>
      <c r="E42" s="2"/>
      <c r="F42" s="2"/>
      <c r="G42" s="3"/>
      <c r="H42" s="2"/>
      <c r="I42" s="2"/>
      <c r="J42" s="2"/>
      <c r="K42" s="2"/>
      <c r="L42" s="2"/>
      <c r="M42" s="2"/>
    </row>
    <row r="43" spans="1:13">
      <c r="A43" s="1"/>
      <c r="B43" s="1"/>
      <c r="D43" s="3"/>
      <c r="E43" s="2"/>
      <c r="F43" s="2"/>
      <c r="G43" s="3"/>
      <c r="H43" s="2"/>
      <c r="I43" s="2"/>
      <c r="J43" s="2"/>
      <c r="K43" s="2"/>
      <c r="L43" s="2"/>
      <c r="M43" s="2"/>
    </row>
    <row r="44" spans="1:13">
      <c r="A44" s="1" t="s">
        <v>462</v>
      </c>
      <c r="B44" s="1"/>
      <c r="D44" s="3"/>
      <c r="E44" s="2"/>
      <c r="F44" s="2"/>
      <c r="G44" s="3"/>
      <c r="H44" s="2"/>
      <c r="I44" s="2"/>
      <c r="J44" s="2"/>
      <c r="K44" s="2"/>
      <c r="L44" s="2"/>
      <c r="M44" s="2"/>
    </row>
    <row r="45" spans="1:13">
      <c r="A45" s="1" t="s">
        <v>463</v>
      </c>
      <c r="B45" s="1"/>
      <c r="D45" s="3"/>
      <c r="E45" s="2"/>
      <c r="F45" s="2"/>
      <c r="G45" s="3"/>
      <c r="H45" s="2"/>
      <c r="I45" s="2"/>
      <c r="J45" s="2"/>
      <c r="K45" s="2"/>
      <c r="L45" s="2"/>
      <c r="M45" s="2"/>
    </row>
    <row r="46" spans="1:13">
      <c r="A46" s="1" t="s">
        <v>464</v>
      </c>
      <c r="B46" s="1"/>
      <c r="D46" s="3"/>
      <c r="E46" s="2"/>
      <c r="F46" s="2"/>
      <c r="G46" s="3"/>
      <c r="H46" s="2"/>
      <c r="I46" s="2"/>
      <c r="J46" s="2"/>
      <c r="K46" s="2"/>
      <c r="L46" s="2"/>
      <c r="M46" s="2"/>
    </row>
    <row r="47" spans="1:13">
      <c r="A47" s="1" t="s">
        <v>465</v>
      </c>
      <c r="B47" s="1"/>
      <c r="D47" s="3"/>
      <c r="E47" s="2"/>
      <c r="F47" s="2"/>
      <c r="G47" s="3"/>
      <c r="H47" s="2"/>
      <c r="I47" s="2"/>
      <c r="J47" s="2"/>
      <c r="K47" s="2"/>
      <c r="L47" s="2"/>
      <c r="M47" s="2"/>
    </row>
    <row r="48" spans="1:13">
      <c r="A48" s="1" t="s">
        <v>475</v>
      </c>
      <c r="B48" s="1"/>
      <c r="D48" s="3"/>
      <c r="E48" s="2"/>
      <c r="F48" s="2"/>
      <c r="G48" s="3"/>
      <c r="H48" s="2"/>
      <c r="I48" s="2"/>
      <c r="J48" s="2"/>
      <c r="K48" s="2"/>
      <c r="L48" s="2"/>
      <c r="M48" s="2"/>
    </row>
    <row r="49" spans="1:13">
      <c r="A49" s="1" t="s">
        <v>476</v>
      </c>
      <c r="B49" s="1"/>
      <c r="D49" s="3"/>
      <c r="E49" s="2"/>
      <c r="F49" s="2"/>
      <c r="G49" s="3"/>
      <c r="H49" s="2"/>
      <c r="I49" s="2"/>
      <c r="J49" s="2"/>
      <c r="K49" s="2"/>
      <c r="L49" s="2"/>
      <c r="M49" s="2"/>
    </row>
    <row r="50" spans="1:13">
      <c r="A50" s="1" t="s">
        <v>477</v>
      </c>
      <c r="B50" s="1"/>
      <c r="D50" s="3"/>
      <c r="E50" s="2"/>
      <c r="F50" s="2"/>
      <c r="G50" s="3"/>
      <c r="H50" s="2"/>
      <c r="I50" s="2"/>
      <c r="J50" s="2"/>
      <c r="K50" s="2"/>
      <c r="L50" s="2"/>
      <c r="M50" s="2"/>
    </row>
    <row r="51" spans="1:13">
      <c r="A51" s="1" t="s">
        <v>478</v>
      </c>
      <c r="B51" s="1"/>
      <c r="D51" s="3"/>
      <c r="E51" s="2"/>
      <c r="F51" s="2"/>
      <c r="G51" s="3"/>
      <c r="H51" s="2"/>
      <c r="I51" s="2"/>
      <c r="J51" s="2"/>
      <c r="K51" s="2"/>
      <c r="L51" s="2"/>
      <c r="M51" s="2"/>
    </row>
    <row r="52" spans="1:13">
      <c r="A52" s="1" t="s">
        <v>466</v>
      </c>
      <c r="B52" s="1"/>
      <c r="D52" s="3"/>
      <c r="E52" s="2"/>
      <c r="F52" s="2"/>
      <c r="G52" s="3"/>
      <c r="H52" s="2"/>
      <c r="I52" s="2"/>
      <c r="J52" s="2"/>
      <c r="K52" s="2"/>
      <c r="L52" s="2"/>
      <c r="M52" s="2"/>
    </row>
    <row r="53" spans="1:13">
      <c r="A53" s="1"/>
      <c r="B53" s="1"/>
      <c r="D53" s="3"/>
      <c r="E53" s="2"/>
      <c r="F53" s="2"/>
      <c r="G53" s="3"/>
      <c r="H53" s="2"/>
      <c r="I53" s="2"/>
      <c r="J53" s="2"/>
      <c r="K53" s="2"/>
      <c r="L53" s="2"/>
      <c r="M53" s="2"/>
    </row>
    <row r="54" spans="1:13">
      <c r="A54" s="1"/>
      <c r="B54" s="1"/>
      <c r="D54" s="3"/>
      <c r="E54" s="2"/>
      <c r="F54" s="2"/>
      <c r="G54" s="3"/>
      <c r="H54" s="2"/>
      <c r="I54" s="2"/>
      <c r="J54" s="2"/>
      <c r="K54" s="2"/>
      <c r="L54" s="2"/>
      <c r="M54" s="2"/>
    </row>
    <row r="55" spans="1:13" s="124" customFormat="1">
      <c r="A55" s="124" t="s">
        <v>490</v>
      </c>
      <c r="C55" s="124" t="s">
        <v>219</v>
      </c>
    </row>
    <row r="56" spans="1:13" s="5" customFormat="1">
      <c r="B56" s="5" t="s">
        <v>304</v>
      </c>
      <c r="C56" s="5" t="s">
        <v>296</v>
      </c>
      <c r="D56" s="5" t="s">
        <v>299</v>
      </c>
    </row>
    <row r="57" spans="1:13">
      <c r="A57" s="1" t="s">
        <v>461</v>
      </c>
      <c r="B57" s="2">
        <v>5</v>
      </c>
      <c r="C57" s="3">
        <v>5</v>
      </c>
      <c r="D57" s="26"/>
      <c r="E57" s="2"/>
      <c r="F57" s="2"/>
      <c r="G57" s="3"/>
      <c r="H57" s="2"/>
      <c r="I57" s="2"/>
      <c r="J57" s="2"/>
      <c r="K57" s="2"/>
      <c r="L57" s="2"/>
      <c r="M57" s="2"/>
    </row>
    <row r="58" spans="1:13" s="1" customFormat="1">
      <c r="A58" s="1" t="s">
        <v>472</v>
      </c>
      <c r="B58" s="109">
        <v>1</v>
      </c>
      <c r="C58" s="117">
        <v>1</v>
      </c>
      <c r="D58" s="79"/>
      <c r="E58" s="3"/>
      <c r="F58" s="109"/>
      <c r="G58" s="117"/>
      <c r="H58" s="3"/>
      <c r="I58" s="3"/>
      <c r="J58" s="3"/>
      <c r="K58" s="3"/>
      <c r="L58" s="3"/>
      <c r="M58" s="3"/>
    </row>
    <row r="59" spans="1:13" s="1" customFormat="1">
      <c r="A59" s="1" t="s">
        <v>473</v>
      </c>
      <c r="B59" s="109">
        <v>1</v>
      </c>
      <c r="C59" s="117">
        <v>0.33</v>
      </c>
      <c r="D59" s="80"/>
      <c r="E59" s="3"/>
      <c r="F59" s="109"/>
      <c r="G59" s="117"/>
      <c r="H59" s="3"/>
      <c r="I59" s="3"/>
      <c r="J59" s="3"/>
      <c r="K59" s="3"/>
      <c r="L59" s="3"/>
      <c r="M59" s="3"/>
    </row>
    <row r="60" spans="1:13" s="1" customFormat="1">
      <c r="A60" s="1" t="s">
        <v>482</v>
      </c>
      <c r="B60" s="116">
        <v>15065</v>
      </c>
      <c r="C60" s="118">
        <v>34841</v>
      </c>
      <c r="D60" s="80"/>
      <c r="E60" s="3"/>
      <c r="F60" s="116"/>
      <c r="G60" s="118"/>
      <c r="H60" s="3"/>
      <c r="I60" s="3"/>
      <c r="J60" s="3"/>
      <c r="K60" s="3"/>
      <c r="L60" s="3"/>
      <c r="M60" s="3"/>
    </row>
    <row r="61" spans="1:13" s="1" customFormat="1">
      <c r="A61" s="1" t="s">
        <v>483</v>
      </c>
      <c r="B61" s="116">
        <v>79340</v>
      </c>
      <c r="C61" s="118">
        <v>22201</v>
      </c>
      <c r="D61" s="80"/>
      <c r="E61" s="3"/>
      <c r="F61" s="116"/>
      <c r="G61" s="118"/>
      <c r="H61" s="3"/>
      <c r="I61" s="3"/>
      <c r="J61" s="3"/>
      <c r="K61" s="3"/>
      <c r="L61" s="3"/>
      <c r="M61" s="3"/>
    </row>
    <row r="62" spans="1:13">
      <c r="A62" s="1"/>
      <c r="B62" s="26"/>
      <c r="C62" s="26"/>
      <c r="D62" s="2"/>
      <c r="E62" s="2"/>
      <c r="F62" s="2"/>
      <c r="G62" s="3"/>
      <c r="H62" s="2"/>
      <c r="I62" s="2"/>
      <c r="J62" s="2"/>
      <c r="K62" s="2"/>
      <c r="L62" s="2"/>
      <c r="M62" s="2"/>
    </row>
    <row r="63" spans="1:13">
      <c r="A63" s="1" t="s">
        <v>29</v>
      </c>
      <c r="B63" s="2">
        <v>0.56897459465300004</v>
      </c>
      <c r="C63" s="3">
        <v>0.375148134902</v>
      </c>
      <c r="D63" s="3"/>
      <c r="E63" s="2"/>
      <c r="F63" s="2"/>
      <c r="G63" s="3"/>
      <c r="H63" s="2"/>
      <c r="I63" s="2"/>
      <c r="J63" s="2"/>
      <c r="K63" s="2"/>
      <c r="L63" s="2"/>
      <c r="M63" s="2"/>
    </row>
    <row r="64" spans="1:13">
      <c r="A64" s="1" t="s">
        <v>467</v>
      </c>
      <c r="B64" s="2">
        <v>0.53891601506599995</v>
      </c>
      <c r="C64" s="3">
        <v>0.61827033827800004</v>
      </c>
      <c r="D64" s="3"/>
      <c r="E64" s="2"/>
      <c r="F64" s="2"/>
      <c r="G64" s="3"/>
      <c r="H64" s="2"/>
      <c r="I64" s="2"/>
      <c r="J64" s="2"/>
      <c r="K64" s="2"/>
      <c r="L64" s="2"/>
      <c r="M64" s="2"/>
    </row>
    <row r="65" spans="1:13">
      <c r="A65" s="1" t="s">
        <v>468</v>
      </c>
      <c r="B65" s="2">
        <v>0.60258433864799998</v>
      </c>
      <c r="C65" s="3">
        <v>0.26926511788099999</v>
      </c>
      <c r="D65" s="3"/>
      <c r="E65" s="2"/>
      <c r="F65" s="2"/>
      <c r="G65" s="3"/>
      <c r="H65" s="2"/>
      <c r="I65" s="2"/>
      <c r="J65" s="2"/>
      <c r="K65" s="2"/>
      <c r="L65" s="2"/>
      <c r="M65" s="2"/>
    </row>
    <row r="66" spans="1:13">
      <c r="A66" s="1" t="s">
        <v>469</v>
      </c>
      <c r="B66" s="2">
        <v>1</v>
      </c>
      <c r="C66" s="3">
        <v>1</v>
      </c>
      <c r="D66" s="3"/>
      <c r="E66" s="2"/>
      <c r="F66" s="2"/>
      <c r="G66" s="3"/>
      <c r="H66" s="2"/>
      <c r="I66" s="2"/>
      <c r="J66" s="2"/>
      <c r="K66" s="2"/>
      <c r="L66" s="2"/>
      <c r="M66" s="2"/>
    </row>
    <row r="67" spans="1:13">
      <c r="A67" s="1" t="s">
        <v>540</v>
      </c>
      <c r="B67" s="2">
        <v>0.570275193455</v>
      </c>
      <c r="C67" s="3">
        <v>0.38621111426499999</v>
      </c>
      <c r="D67" s="3"/>
      <c r="E67" s="2"/>
      <c r="F67" s="2"/>
      <c r="G67" s="3"/>
      <c r="H67" s="2"/>
      <c r="I67" s="2"/>
      <c r="J67" s="2"/>
      <c r="K67" s="2"/>
      <c r="L67" s="2"/>
      <c r="M67" s="2"/>
    </row>
    <row r="68" spans="1:13">
      <c r="A68" s="1" t="s">
        <v>541</v>
      </c>
      <c r="B68" s="2">
        <v>0.53891601506599995</v>
      </c>
      <c r="C68" s="3">
        <v>0.61611962866199999</v>
      </c>
      <c r="D68" s="3"/>
      <c r="E68" s="2"/>
      <c r="F68" s="2"/>
      <c r="G68" s="3"/>
      <c r="H68" s="2"/>
      <c r="I68" s="2"/>
      <c r="J68" s="2"/>
      <c r="K68" s="2"/>
      <c r="L68" s="2"/>
      <c r="M68" s="2"/>
    </row>
    <row r="69" spans="1:13">
      <c r="A69" s="1" t="s">
        <v>542</v>
      </c>
      <c r="B69" s="2">
        <v>0.60550939823899996</v>
      </c>
      <c r="C69" s="3">
        <v>0.28125807664699998</v>
      </c>
      <c r="D69" s="3"/>
      <c r="E69" s="2"/>
      <c r="F69" s="2"/>
      <c r="G69" s="3"/>
      <c r="H69" s="2"/>
      <c r="I69" s="2"/>
      <c r="J69" s="2"/>
      <c r="K69" s="2"/>
      <c r="L69" s="2"/>
      <c r="M69" s="2"/>
    </row>
    <row r="70" spans="1:13">
      <c r="A70" s="1" t="s">
        <v>543</v>
      </c>
      <c r="B70" s="2">
        <v>1</v>
      </c>
      <c r="C70" s="3">
        <v>1</v>
      </c>
      <c r="D70" s="3"/>
      <c r="E70" s="2"/>
      <c r="F70" s="2"/>
      <c r="G70" s="3"/>
      <c r="H70" s="2"/>
      <c r="I70" s="2"/>
      <c r="J70" s="2"/>
      <c r="K70" s="2"/>
      <c r="L70" s="2"/>
      <c r="M70" s="2"/>
    </row>
    <row r="71" spans="1:13" s="1" customFormat="1">
      <c r="A71" s="1" t="s">
        <v>466</v>
      </c>
      <c r="B71" s="3">
        <f>169329.90017/(60*60)</f>
        <v>47.03608338055556</v>
      </c>
      <c r="C71" s="6">
        <f>156533.92584/(60*60)</f>
        <v>43.48164606666667</v>
      </c>
      <c r="D71" s="3"/>
      <c r="E71" s="3"/>
      <c r="F71" s="3"/>
      <c r="G71" s="6"/>
      <c r="H71" s="3"/>
      <c r="I71" s="3"/>
      <c r="J71" s="3"/>
      <c r="K71" s="3"/>
      <c r="L71" s="3"/>
      <c r="M71" s="3"/>
    </row>
    <row r="72" spans="1:13" s="1" customFormat="1">
      <c r="D72" s="3"/>
      <c r="E72" s="3"/>
      <c r="F72" s="3"/>
      <c r="G72" s="6"/>
      <c r="H72" s="3"/>
      <c r="I72" s="3"/>
      <c r="J72" s="3"/>
      <c r="K72" s="3"/>
      <c r="L72" s="3"/>
      <c r="M72" s="3"/>
    </row>
    <row r="73" spans="1:13" s="1" customFormat="1">
      <c r="D73" s="3"/>
      <c r="E73" s="3"/>
      <c r="F73" s="3"/>
      <c r="G73" s="6"/>
      <c r="H73" s="3"/>
      <c r="I73" s="3"/>
      <c r="J73" s="3"/>
      <c r="K73" s="3"/>
      <c r="L73" s="3"/>
      <c r="M73" s="3"/>
    </row>
    <row r="74" spans="1:13">
      <c r="A74" s="1"/>
      <c r="B74" s="1"/>
      <c r="D74" s="3"/>
      <c r="E74" s="2"/>
      <c r="F74" s="2"/>
      <c r="G74" s="3"/>
      <c r="H74" s="2"/>
      <c r="I74" s="2"/>
      <c r="J74" s="2"/>
      <c r="K74" s="2"/>
      <c r="L74" s="2"/>
      <c r="M74" s="2"/>
    </row>
    <row r="75" spans="1:13" s="124" customFormat="1">
      <c r="A75" s="124" t="s">
        <v>489</v>
      </c>
      <c r="C75" s="124" t="s">
        <v>219</v>
      </c>
    </row>
    <row r="76" spans="1:13" s="5" customFormat="1">
      <c r="B76" s="5" t="s">
        <v>304</v>
      </c>
      <c r="C76" s="5" t="s">
        <v>296</v>
      </c>
      <c r="D76" s="5" t="s">
        <v>299</v>
      </c>
    </row>
    <row r="77" spans="1:13">
      <c r="A77" s="1" t="s">
        <v>461</v>
      </c>
      <c r="B77" s="2">
        <v>10</v>
      </c>
      <c r="C77" s="3">
        <v>10</v>
      </c>
      <c r="D77" s="26"/>
      <c r="E77" s="2"/>
      <c r="F77" s="2"/>
      <c r="G77" s="3"/>
      <c r="H77" s="2"/>
      <c r="I77" s="2"/>
      <c r="J77" s="2"/>
      <c r="K77" s="2"/>
      <c r="L77" s="2"/>
      <c r="M77" s="2"/>
    </row>
    <row r="78" spans="1:13">
      <c r="A78" s="1" t="s">
        <v>472</v>
      </c>
      <c r="B78" s="11">
        <v>0.5</v>
      </c>
      <c r="C78" s="109">
        <v>1</v>
      </c>
      <c r="D78" s="79"/>
      <c r="E78" s="2"/>
      <c r="F78" s="11"/>
      <c r="G78" s="109"/>
      <c r="H78" s="2"/>
      <c r="I78" s="2"/>
      <c r="J78" s="2"/>
      <c r="K78" s="2"/>
      <c r="L78" s="2"/>
      <c r="M78" s="2"/>
    </row>
    <row r="79" spans="1:13">
      <c r="A79" s="1" t="s">
        <v>473</v>
      </c>
      <c r="B79" s="11">
        <v>1</v>
      </c>
      <c r="C79" s="109">
        <v>0.33</v>
      </c>
      <c r="D79" s="80"/>
      <c r="E79" s="2"/>
      <c r="F79" s="11"/>
      <c r="G79" s="109"/>
      <c r="H79" s="2"/>
      <c r="I79" s="2"/>
      <c r="J79" s="2"/>
      <c r="K79" s="2"/>
      <c r="L79" s="2"/>
      <c r="M79" s="2"/>
    </row>
    <row r="80" spans="1:13">
      <c r="A80" s="1" t="s">
        <v>482</v>
      </c>
      <c r="B80" s="2">
        <v>241148</v>
      </c>
      <c r="C80" s="116">
        <v>352665</v>
      </c>
      <c r="D80" s="80"/>
      <c r="E80" s="2"/>
      <c r="F80" s="2"/>
      <c r="G80" s="116"/>
      <c r="H80" s="2"/>
      <c r="I80" s="2"/>
      <c r="J80" s="2"/>
      <c r="K80" s="2"/>
      <c r="L80" s="2"/>
      <c r="M80" s="2"/>
    </row>
    <row r="81" spans="1:13">
      <c r="A81" s="1" t="s">
        <v>483</v>
      </c>
      <c r="B81" s="2">
        <v>79340</v>
      </c>
      <c r="C81" s="116">
        <v>22201</v>
      </c>
      <c r="D81" s="80"/>
      <c r="E81" s="2"/>
      <c r="F81" s="2"/>
      <c r="G81" s="116"/>
      <c r="H81" s="2"/>
      <c r="I81" s="2"/>
      <c r="J81" s="2"/>
      <c r="K81" s="2"/>
      <c r="L81" s="2"/>
      <c r="M81" s="2"/>
    </row>
    <row r="82" spans="1:13">
      <c r="A82" s="1" t="s">
        <v>524</v>
      </c>
      <c r="B82" s="2">
        <v>1597</v>
      </c>
      <c r="C82" s="3">
        <v>4192</v>
      </c>
      <c r="D82" s="3"/>
      <c r="E82" s="2"/>
      <c r="F82" s="2"/>
      <c r="G82" s="3"/>
      <c r="H82" s="2"/>
      <c r="I82" s="2"/>
      <c r="J82" s="2"/>
      <c r="K82" s="2"/>
      <c r="L82" s="2"/>
      <c r="M82" s="2"/>
    </row>
    <row r="83" spans="1:13">
      <c r="A83" s="1"/>
      <c r="B83" s="1"/>
      <c r="D83" s="3"/>
      <c r="E83" s="2"/>
      <c r="F83" s="2"/>
      <c r="G83" s="3"/>
      <c r="H83" s="2"/>
      <c r="I83" s="2"/>
      <c r="J83" s="2"/>
      <c r="K83" s="2"/>
      <c r="L83" s="2"/>
      <c r="M83" s="2"/>
    </row>
    <row r="84" spans="1:13" s="1" customFormat="1">
      <c r="A84" s="1" t="s">
        <v>29</v>
      </c>
      <c r="B84" s="3">
        <v>0.62249456886700005</v>
      </c>
      <c r="C84" s="118">
        <v>0.42612393834500001</v>
      </c>
      <c r="D84" s="3"/>
      <c r="E84" s="3"/>
      <c r="F84" s="3"/>
      <c r="G84" s="118"/>
      <c r="H84" s="3"/>
      <c r="I84" s="3"/>
      <c r="J84" s="3"/>
      <c r="K84" s="3"/>
      <c r="L84" s="3"/>
      <c r="M84" s="3"/>
    </row>
    <row r="85" spans="1:13">
      <c r="A85" s="1" t="s">
        <v>467</v>
      </c>
      <c r="B85" s="2">
        <v>0.66630167020300002</v>
      </c>
      <c r="C85" s="3">
        <v>0.54918318718299997</v>
      </c>
      <c r="D85" s="3"/>
      <c r="E85" s="2"/>
      <c r="F85" s="2"/>
      <c r="G85" s="3"/>
      <c r="H85" s="2"/>
      <c r="I85" s="2"/>
      <c r="J85" s="2"/>
      <c r="K85" s="2"/>
      <c r="L85" s="2"/>
      <c r="M85" s="2"/>
    </row>
    <row r="86" spans="1:13">
      <c r="A86" s="1" t="s">
        <v>468</v>
      </c>
      <c r="B86" s="2">
        <v>0.58409244830200002</v>
      </c>
      <c r="C86" s="3">
        <v>0.34811861027399998</v>
      </c>
      <c r="D86" s="3"/>
      <c r="E86" s="2"/>
      <c r="F86" s="2"/>
      <c r="G86" s="3"/>
      <c r="H86" s="2"/>
      <c r="I86" s="2"/>
      <c r="J86" s="2"/>
      <c r="K86" s="2"/>
      <c r="L86" s="2"/>
      <c r="M86" s="2"/>
    </row>
    <row r="87" spans="1:13">
      <c r="A87" s="1"/>
      <c r="B87" s="2"/>
      <c r="C87" s="3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>
      <c r="A88" s="1" t="s">
        <v>487</v>
      </c>
      <c r="B88" s="2">
        <v>0.62316689881700005</v>
      </c>
      <c r="C88" s="3">
        <v>0.4290249605</v>
      </c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>
      <c r="A89" s="1" t="s">
        <v>486</v>
      </c>
      <c r="B89" s="2">
        <v>0.66630167020300002</v>
      </c>
      <c r="C89" s="3">
        <v>0.54899667717</v>
      </c>
      <c r="D89" s="3"/>
      <c r="E89" s="2"/>
      <c r="F89" s="2"/>
      <c r="G89" s="3"/>
      <c r="H89" s="2"/>
      <c r="I89" s="2"/>
      <c r="J89" s="2"/>
      <c r="K89" s="2"/>
      <c r="L89" s="2"/>
      <c r="M89" s="2"/>
    </row>
    <row r="90" spans="1:13">
      <c r="A90" s="1" t="s">
        <v>485</v>
      </c>
      <c r="B90" s="2">
        <v>0.58527744158100004</v>
      </c>
      <c r="C90" s="3">
        <v>0.352084313559</v>
      </c>
      <c r="D90" s="3"/>
      <c r="E90" s="2"/>
      <c r="F90" s="2"/>
      <c r="G90" s="3"/>
      <c r="H90" s="2"/>
      <c r="I90" s="2"/>
      <c r="J90" s="2"/>
      <c r="K90" s="2"/>
      <c r="L90" s="2"/>
      <c r="M90" s="2"/>
    </row>
    <row r="91" spans="1:13">
      <c r="A91" s="1" t="s">
        <v>469</v>
      </c>
      <c r="B91" s="2">
        <v>8</v>
      </c>
      <c r="C91" s="3">
        <v>1</v>
      </c>
      <c r="D91" s="3"/>
      <c r="E91" s="2"/>
      <c r="F91" s="2"/>
      <c r="G91" s="3"/>
      <c r="H91" s="2"/>
      <c r="I91" s="2"/>
      <c r="J91" s="2"/>
      <c r="K91" s="2"/>
      <c r="L91" s="2"/>
      <c r="M91" s="2"/>
    </row>
    <row r="92" spans="1:13">
      <c r="A92" s="1"/>
      <c r="B92" s="2"/>
      <c r="C92" s="3"/>
      <c r="D92" s="3"/>
      <c r="E92" s="2"/>
      <c r="F92" s="2"/>
      <c r="G92" s="3"/>
      <c r="H92" s="2"/>
      <c r="I92" s="2"/>
      <c r="J92" s="2"/>
      <c r="K92" s="2"/>
      <c r="L92" s="2"/>
      <c r="M92" s="2"/>
    </row>
    <row r="93" spans="1:13">
      <c r="A93" s="1" t="s">
        <v>466</v>
      </c>
      <c r="B93" s="2">
        <f>339026.421831/(60*60)</f>
        <v>94.174006064166676</v>
      </c>
      <c r="C93" s="3">
        <f>276473.188986/(60*60)</f>
        <v>76.798108051666674</v>
      </c>
      <c r="D93" s="3"/>
      <c r="E93" s="2"/>
      <c r="F93" s="2"/>
      <c r="G93" s="3"/>
      <c r="H93" s="2"/>
      <c r="I93" s="2"/>
      <c r="J93" s="2"/>
      <c r="K93" s="2"/>
      <c r="L93" s="2"/>
      <c r="M93" s="2"/>
    </row>
    <row r="94" spans="1:13">
      <c r="A94" s="1"/>
      <c r="B94" s="1"/>
      <c r="D94" s="3"/>
      <c r="E94" s="2"/>
      <c r="F94" s="2"/>
      <c r="G94" s="3"/>
      <c r="H94" s="2"/>
      <c r="I94" s="2"/>
      <c r="J94" s="2"/>
      <c r="K94" s="2"/>
      <c r="L94" s="2"/>
      <c r="M94" s="2"/>
    </row>
    <row r="95" spans="1:13">
      <c r="A95" s="1"/>
      <c r="B95" s="1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s="124" customFormat="1">
      <c r="A96" s="124" t="s">
        <v>492</v>
      </c>
      <c r="C96" s="124" t="s">
        <v>488</v>
      </c>
      <c r="D96" s="125"/>
      <c r="E96" s="125"/>
      <c r="F96" s="125"/>
      <c r="G96" s="125"/>
      <c r="H96" s="125"/>
      <c r="I96" s="125"/>
      <c r="J96" s="125"/>
      <c r="K96" s="125"/>
      <c r="L96" s="125"/>
      <c r="M96" s="125"/>
    </row>
    <row r="97" spans="1:13" s="5" customFormat="1">
      <c r="B97" s="5" t="s">
        <v>304</v>
      </c>
      <c r="C97" s="5" t="s">
        <v>296</v>
      </c>
      <c r="D97" s="98" t="s">
        <v>299</v>
      </c>
      <c r="E97" s="98"/>
      <c r="H97" s="98"/>
      <c r="I97" s="98"/>
      <c r="J97" s="98"/>
      <c r="K97" s="98"/>
      <c r="L97" s="98"/>
      <c r="M97" s="98"/>
    </row>
    <row r="98" spans="1:13">
      <c r="A98" s="1" t="s">
        <v>461</v>
      </c>
      <c r="B98" s="2">
        <v>5</v>
      </c>
      <c r="C98" s="2">
        <v>5</v>
      </c>
      <c r="D98" s="2">
        <v>5</v>
      </c>
      <c r="E98" s="2"/>
      <c r="F98" s="2"/>
      <c r="G98" s="3"/>
      <c r="H98" s="2"/>
      <c r="I98" s="2"/>
      <c r="J98" s="2"/>
      <c r="K98" s="2"/>
      <c r="L98" s="2"/>
      <c r="M98" s="2"/>
    </row>
    <row r="99" spans="1:13">
      <c r="A99" s="1" t="s">
        <v>472</v>
      </c>
      <c r="B99" s="11">
        <v>1</v>
      </c>
      <c r="C99" s="11">
        <v>1</v>
      </c>
      <c r="D99" s="11">
        <v>1</v>
      </c>
      <c r="E99" s="2"/>
      <c r="F99" s="11"/>
      <c r="G99" s="109"/>
      <c r="H99" s="11"/>
      <c r="I99" s="11"/>
      <c r="J99" s="11"/>
      <c r="K99" s="11"/>
      <c r="L99" s="2"/>
      <c r="M99" s="2"/>
    </row>
    <row r="100" spans="1:13">
      <c r="A100" s="1" t="s">
        <v>473</v>
      </c>
      <c r="B100" s="11">
        <v>1</v>
      </c>
      <c r="C100" s="11">
        <v>1</v>
      </c>
      <c r="D100" s="11">
        <v>1</v>
      </c>
      <c r="E100" s="2"/>
      <c r="F100" s="11"/>
      <c r="G100" s="109"/>
      <c r="H100" s="11"/>
      <c r="I100" s="11"/>
      <c r="J100" s="11"/>
      <c r="K100" s="11"/>
      <c r="L100" s="2"/>
      <c r="M100" s="2"/>
    </row>
    <row r="101" spans="1:13">
      <c r="A101" s="1" t="s">
        <v>482</v>
      </c>
      <c r="B101" s="2">
        <v>15065</v>
      </c>
      <c r="C101" s="2">
        <v>34841</v>
      </c>
      <c r="D101" s="2">
        <v>115593</v>
      </c>
      <c r="E101" s="2"/>
      <c r="F101" s="2"/>
      <c r="G101" s="3"/>
      <c r="H101" s="2"/>
      <c r="I101" s="2"/>
      <c r="J101" s="2"/>
      <c r="K101" s="2"/>
      <c r="L101" s="2"/>
      <c r="M101" s="2"/>
    </row>
    <row r="102" spans="1:13">
      <c r="A102" s="1" t="s">
        <v>483</v>
      </c>
      <c r="B102" s="2">
        <v>10705</v>
      </c>
      <c r="C102" s="2">
        <v>9722</v>
      </c>
      <c r="D102" s="2">
        <v>10676</v>
      </c>
      <c r="E102" s="2"/>
      <c r="F102" s="2"/>
      <c r="G102" s="3"/>
      <c r="H102" s="2"/>
      <c r="I102" s="2"/>
      <c r="J102" s="2"/>
      <c r="K102" s="2"/>
      <c r="L102" s="2"/>
      <c r="M102" s="2"/>
    </row>
    <row r="103" spans="1:13">
      <c r="A103" s="1" t="s">
        <v>524</v>
      </c>
      <c r="B103" s="2">
        <v>429</v>
      </c>
      <c r="C103" s="2">
        <v>585</v>
      </c>
      <c r="D103" s="2">
        <v>1801</v>
      </c>
      <c r="E103" s="2"/>
      <c r="F103" s="2"/>
      <c r="G103" s="3"/>
      <c r="H103" s="2"/>
      <c r="I103" s="2"/>
      <c r="J103" s="2"/>
      <c r="K103" s="2"/>
      <c r="L103" s="2"/>
      <c r="M103" s="2"/>
    </row>
    <row r="104" spans="1:13">
      <c r="A104" s="1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</row>
    <row r="105" spans="1:13">
      <c r="A105" s="1" t="s">
        <v>29</v>
      </c>
      <c r="B105" s="2">
        <v>0.54003254070200002</v>
      </c>
      <c r="C105" s="2">
        <v>0.28797067874299997</v>
      </c>
      <c r="D105" s="2">
        <v>0.23790749883500001</v>
      </c>
      <c r="E105" s="2"/>
      <c r="F105" s="2"/>
      <c r="G105" s="3"/>
      <c r="H105" s="2"/>
      <c r="I105" s="2"/>
      <c r="J105" s="2"/>
      <c r="K105" s="2"/>
      <c r="L105" s="2"/>
      <c r="M105" s="2"/>
    </row>
    <row r="106" spans="1:13">
      <c r="A106" s="1" t="s">
        <v>467</v>
      </c>
      <c r="B106" s="2">
        <v>0.615884134847</v>
      </c>
      <c r="C106" s="2">
        <v>0.53130901320500001</v>
      </c>
      <c r="D106" s="2">
        <v>0.47524838324000002</v>
      </c>
      <c r="E106" s="2"/>
      <c r="F106" s="2"/>
      <c r="G106" s="3"/>
      <c r="H106" s="2"/>
      <c r="I106" s="2"/>
      <c r="J106" s="2"/>
      <c r="K106" s="2"/>
      <c r="L106" s="2"/>
      <c r="M106" s="2"/>
    </row>
    <row r="107" spans="1:13">
      <c r="A107" s="1" t="s">
        <v>468</v>
      </c>
      <c r="B107" s="2">
        <v>0.48081580895699999</v>
      </c>
      <c r="C107" s="2">
        <v>0.197511057923</v>
      </c>
      <c r="D107" s="2">
        <v>0.158668056503</v>
      </c>
      <c r="E107" s="2"/>
      <c r="F107" s="2"/>
      <c r="G107" s="3"/>
      <c r="H107" s="2"/>
      <c r="I107" s="2"/>
      <c r="J107" s="2"/>
      <c r="K107" s="2"/>
      <c r="L107" s="2"/>
      <c r="M107" s="2"/>
    </row>
    <row r="108" spans="1:13">
      <c r="A108" s="1" t="s">
        <v>469</v>
      </c>
      <c r="B108" s="2">
        <v>1</v>
      </c>
      <c r="C108" s="2">
        <v>1</v>
      </c>
      <c r="D108" s="2">
        <v>1</v>
      </c>
      <c r="E108" s="2"/>
      <c r="F108" s="2"/>
      <c r="G108" s="3"/>
      <c r="H108" s="2"/>
      <c r="I108" s="2"/>
      <c r="J108" s="2"/>
      <c r="K108" s="2"/>
      <c r="L108" s="2"/>
      <c r="M108" s="2"/>
    </row>
    <row r="109" spans="1:13">
      <c r="A109" s="1" t="s">
        <v>508</v>
      </c>
      <c r="B109" s="2">
        <v>0.54705841163400004</v>
      </c>
      <c r="C109" s="2">
        <v>0.32978931311699999</v>
      </c>
      <c r="D109" s="2">
        <v>0.25782157945700002</v>
      </c>
      <c r="E109" s="2"/>
      <c r="F109" s="2"/>
      <c r="G109" s="3"/>
      <c r="H109" s="2"/>
      <c r="I109" s="2"/>
      <c r="J109" s="2"/>
      <c r="K109" s="2"/>
      <c r="L109" s="2"/>
      <c r="M109" s="2"/>
    </row>
    <row r="110" spans="1:13">
      <c r="A110" s="1" t="s">
        <v>509</v>
      </c>
      <c r="B110" s="2">
        <v>0.61552699438000003</v>
      </c>
      <c r="C110" s="2">
        <v>0.52772014325000005</v>
      </c>
      <c r="D110" s="2">
        <v>0.47303384581500002</v>
      </c>
      <c r="E110" s="2"/>
      <c r="F110" s="2"/>
      <c r="G110" s="3"/>
      <c r="H110" s="2"/>
      <c r="I110" s="2"/>
      <c r="J110" s="2"/>
      <c r="K110" s="2"/>
      <c r="L110" s="2"/>
      <c r="M110" s="2"/>
    </row>
    <row r="111" spans="1:13">
      <c r="A111" s="1" t="s">
        <v>510</v>
      </c>
      <c r="B111" s="2">
        <v>0.49229736437499999</v>
      </c>
      <c r="C111" s="2">
        <v>0.239834948129</v>
      </c>
      <c r="D111" s="2">
        <v>0.177201630503</v>
      </c>
      <c r="E111" s="2"/>
      <c r="F111" s="2"/>
      <c r="G111" s="3"/>
      <c r="H111" s="2"/>
      <c r="I111" s="2"/>
      <c r="J111" s="2"/>
      <c r="K111" s="2"/>
      <c r="L111" s="2"/>
      <c r="M111" s="2"/>
    </row>
    <row r="112" spans="1:13">
      <c r="A112" s="1" t="s">
        <v>511</v>
      </c>
      <c r="B112" s="2">
        <v>1</v>
      </c>
      <c r="C112" s="2">
        <v>1</v>
      </c>
      <c r="D112" s="2">
        <v>1</v>
      </c>
      <c r="E112" s="2"/>
      <c r="F112" s="2"/>
      <c r="G112" s="3"/>
      <c r="H112" s="2"/>
      <c r="I112" s="2"/>
      <c r="J112" s="2"/>
      <c r="K112" s="2"/>
      <c r="L112" s="2"/>
      <c r="M112" s="2"/>
    </row>
    <row r="113" spans="1:13" s="12" customFormat="1">
      <c r="A113" s="12" t="s">
        <v>466</v>
      </c>
      <c r="B113" s="12">
        <f>6199.61471391/(60*60)</f>
        <v>1.7221151983083334</v>
      </c>
      <c r="C113" s="12">
        <f>16411.6123712/(60*60)</f>
        <v>4.5587812142222228</v>
      </c>
      <c r="D113" s="12">
        <f>57995.6121891/(60*60)</f>
        <v>16.109892274749999</v>
      </c>
    </row>
    <row r="114" spans="1:13" s="12" customFormat="1">
      <c r="C114" s="25"/>
    </row>
    <row r="115" spans="1:13" s="12" customFormat="1">
      <c r="A115" s="25"/>
      <c r="B115" s="25"/>
      <c r="C115" s="25"/>
    </row>
    <row r="116" spans="1:13" s="124" customFormat="1">
      <c r="A116" s="124" t="s">
        <v>493</v>
      </c>
      <c r="C116" s="124" t="s">
        <v>488</v>
      </c>
      <c r="F116" s="125"/>
    </row>
    <row r="117" spans="1:13" s="100" customFormat="1">
      <c r="A117" s="5"/>
      <c r="B117" s="5" t="s">
        <v>304</v>
      </c>
      <c r="C117" s="5" t="s">
        <v>296</v>
      </c>
      <c r="D117" s="98" t="s">
        <v>299</v>
      </c>
      <c r="E117" s="99"/>
      <c r="F117" s="5"/>
      <c r="G117" s="5"/>
      <c r="H117" s="98"/>
      <c r="I117" s="99"/>
      <c r="J117" s="99"/>
      <c r="K117" s="99"/>
      <c r="L117" s="99"/>
      <c r="M117" s="99"/>
    </row>
    <row r="118" spans="1:13">
      <c r="A118" s="1" t="s">
        <v>461</v>
      </c>
      <c r="B118" s="1"/>
      <c r="D118" s="3"/>
      <c r="E118" s="2"/>
      <c r="F118" s="2"/>
      <c r="G118" s="3"/>
      <c r="H118" s="2"/>
      <c r="I118" s="2"/>
      <c r="J118" s="2"/>
      <c r="K118" s="2"/>
      <c r="L118" s="2"/>
      <c r="M118" s="2"/>
    </row>
    <row r="119" spans="1:13">
      <c r="A119" s="1" t="s">
        <v>472</v>
      </c>
      <c r="B119" s="81"/>
      <c r="C119" s="10"/>
      <c r="D119" s="109"/>
      <c r="E119" s="2"/>
      <c r="F119" s="11"/>
      <c r="G119" s="109"/>
      <c r="H119" s="11"/>
      <c r="I119" s="2"/>
      <c r="J119" s="2"/>
      <c r="K119" s="2"/>
      <c r="L119" s="2"/>
      <c r="M119" s="2"/>
    </row>
    <row r="120" spans="1:13">
      <c r="A120" s="1" t="s">
        <v>473</v>
      </c>
      <c r="B120" s="81"/>
      <c r="C120" s="10"/>
      <c r="D120" s="109"/>
      <c r="E120" s="2"/>
      <c r="F120" s="11"/>
      <c r="G120" s="109"/>
      <c r="H120" s="11"/>
      <c r="I120" s="2"/>
      <c r="J120" s="2"/>
      <c r="K120" s="2"/>
      <c r="L120" s="2"/>
      <c r="M120" s="2"/>
    </row>
    <row r="121" spans="1:13">
      <c r="A121" s="1" t="s">
        <v>482</v>
      </c>
      <c r="B121" s="86"/>
      <c r="D121" s="3"/>
      <c r="E121" s="2"/>
      <c r="F121" s="2"/>
      <c r="G121" s="3"/>
      <c r="H121" s="2"/>
      <c r="I121" s="2"/>
      <c r="J121" s="2"/>
      <c r="K121" s="2"/>
      <c r="L121" s="2"/>
      <c r="M121" s="2"/>
    </row>
    <row r="122" spans="1:13">
      <c r="A122" s="1" t="s">
        <v>483</v>
      </c>
      <c r="B122" s="86"/>
      <c r="D122" s="3"/>
      <c r="E122" s="2"/>
      <c r="F122" s="2"/>
      <c r="G122" s="3"/>
      <c r="H122" s="2"/>
      <c r="I122" s="2"/>
      <c r="J122" s="2"/>
      <c r="K122" s="2"/>
      <c r="L122" s="2"/>
      <c r="M122" s="2"/>
    </row>
    <row r="123" spans="1:13">
      <c r="A123" s="1" t="s">
        <v>524</v>
      </c>
      <c r="B123" s="86"/>
      <c r="D123" s="3"/>
      <c r="E123" s="2"/>
      <c r="F123" s="2"/>
      <c r="G123" s="3"/>
      <c r="H123" s="2"/>
      <c r="I123" s="2"/>
      <c r="J123" s="2"/>
      <c r="K123" s="2"/>
      <c r="L123" s="2"/>
      <c r="M123" s="2"/>
    </row>
    <row r="124" spans="1:13">
      <c r="A124" s="1"/>
      <c r="B124" s="1"/>
      <c r="D124" s="3"/>
      <c r="E124" s="2"/>
      <c r="F124" s="2"/>
      <c r="G124" s="3"/>
      <c r="H124" s="2"/>
      <c r="I124" s="2"/>
      <c r="J124" s="2"/>
      <c r="K124" s="2"/>
      <c r="L124" s="2"/>
      <c r="M124" s="2"/>
    </row>
    <row r="125" spans="1:13">
      <c r="A125" s="1" t="s">
        <v>29</v>
      </c>
      <c r="B125" s="1"/>
      <c r="C125" s="1"/>
      <c r="D125" s="3"/>
      <c r="E125" s="2"/>
      <c r="F125" s="2"/>
      <c r="G125" s="3"/>
      <c r="H125" s="2"/>
      <c r="I125" s="2"/>
      <c r="J125" s="2"/>
      <c r="K125" s="2"/>
      <c r="L125" s="2"/>
      <c r="M125" s="2"/>
    </row>
    <row r="126" spans="1:13">
      <c r="A126" s="1" t="s">
        <v>467</v>
      </c>
      <c r="B126" s="1"/>
      <c r="C126" s="1"/>
      <c r="D126" s="3"/>
      <c r="E126" s="2"/>
      <c r="F126" s="2"/>
      <c r="G126" s="3"/>
      <c r="H126" s="2"/>
      <c r="I126" s="2"/>
      <c r="J126" s="2"/>
      <c r="K126" s="2"/>
      <c r="L126" s="2"/>
      <c r="M126" s="2"/>
    </row>
    <row r="127" spans="1:13">
      <c r="A127" s="1" t="s">
        <v>468</v>
      </c>
      <c r="B127" s="1"/>
      <c r="C127" s="1"/>
      <c r="D127" s="3"/>
      <c r="E127" s="2"/>
      <c r="F127" s="2"/>
      <c r="G127" s="3"/>
      <c r="H127" s="2"/>
      <c r="I127" s="2"/>
      <c r="J127" s="2"/>
      <c r="K127" s="2"/>
      <c r="L127" s="2"/>
      <c r="M127" s="2"/>
    </row>
    <row r="128" spans="1:13">
      <c r="A128" s="1" t="s">
        <v>469</v>
      </c>
      <c r="B128" s="1"/>
      <c r="C128" s="1"/>
      <c r="D128" s="3"/>
      <c r="F128" s="2"/>
      <c r="G128" s="3"/>
      <c r="H128" s="2"/>
    </row>
    <row r="129" spans="1:13" s="12" customFormat="1">
      <c r="A129" s="1" t="s">
        <v>508</v>
      </c>
      <c r="C129" s="1"/>
    </row>
    <row r="130" spans="1:13" s="12" customFormat="1">
      <c r="A130" s="1" t="s">
        <v>509</v>
      </c>
      <c r="C130" s="1"/>
    </row>
    <row r="131" spans="1:13" s="12" customFormat="1">
      <c r="A131" s="1" t="s">
        <v>510</v>
      </c>
      <c r="C131" s="1"/>
    </row>
    <row r="132" spans="1:13" s="12" customFormat="1">
      <c r="A132" s="1" t="s">
        <v>511</v>
      </c>
      <c r="C132" s="1"/>
    </row>
    <row r="133" spans="1:13" s="12" customFormat="1">
      <c r="A133" s="12" t="s">
        <v>466</v>
      </c>
    </row>
    <row r="134" spans="1:13">
      <c r="A134" s="1"/>
      <c r="B134" s="1"/>
      <c r="D134" s="3"/>
      <c r="E134" s="2"/>
      <c r="F134" s="2"/>
      <c r="G134" s="3"/>
      <c r="H134" s="2"/>
      <c r="I134" s="2"/>
      <c r="J134" s="2"/>
      <c r="K134" s="2"/>
      <c r="L134" s="2"/>
      <c r="M134" s="2"/>
    </row>
    <row r="135" spans="1:13" s="127" customFormat="1">
      <c r="A135" s="124" t="s">
        <v>470</v>
      </c>
      <c r="B135" s="124"/>
      <c r="C135" s="124"/>
      <c r="D135" s="125"/>
      <c r="E135" s="126"/>
      <c r="F135" s="125"/>
      <c r="G135" s="124"/>
      <c r="H135" s="124"/>
      <c r="I135" s="126"/>
      <c r="J135" s="126"/>
      <c r="K135" s="126"/>
      <c r="L135" s="126"/>
      <c r="M135" s="126"/>
    </row>
    <row r="136" spans="1:13" s="100" customFormat="1">
      <c r="A136" s="5"/>
      <c r="B136" s="5" t="s">
        <v>304</v>
      </c>
      <c r="C136" s="5" t="s">
        <v>296</v>
      </c>
      <c r="D136" s="98" t="s">
        <v>299</v>
      </c>
      <c r="E136" s="99"/>
      <c r="F136" s="5"/>
      <c r="G136" s="5"/>
      <c r="H136" s="98"/>
      <c r="I136" s="99"/>
      <c r="J136" s="99"/>
      <c r="K136" s="99"/>
      <c r="L136" s="99"/>
      <c r="M136" s="99"/>
    </row>
    <row r="137" spans="1:13">
      <c r="A137" s="1" t="s">
        <v>291</v>
      </c>
      <c r="B137" s="26"/>
      <c r="C137" s="26"/>
      <c r="D137" s="26"/>
      <c r="E137" s="2"/>
      <c r="F137" s="2"/>
      <c r="G137" s="3"/>
      <c r="H137" s="2"/>
      <c r="I137" s="2"/>
      <c r="J137" s="2"/>
      <c r="K137" s="2"/>
      <c r="L137" s="2"/>
      <c r="M137" s="2"/>
    </row>
    <row r="138" spans="1:13">
      <c r="A138" s="1" t="s">
        <v>461</v>
      </c>
      <c r="B138" s="26"/>
      <c r="C138" s="26"/>
      <c r="D138" s="26"/>
      <c r="E138" s="2"/>
      <c r="F138" s="2"/>
      <c r="G138" s="3"/>
      <c r="H138" s="2"/>
      <c r="I138" s="2"/>
      <c r="J138" s="2"/>
      <c r="K138" s="2"/>
      <c r="L138" s="2"/>
      <c r="M138" s="2"/>
    </row>
    <row r="139" spans="1:13">
      <c r="A139" s="1" t="s">
        <v>472</v>
      </c>
      <c r="B139" s="82"/>
      <c r="C139" s="82"/>
      <c r="D139" s="82"/>
      <c r="E139" s="2"/>
      <c r="F139" s="2"/>
      <c r="G139" s="109"/>
      <c r="H139" s="2"/>
      <c r="I139" s="2"/>
      <c r="J139" s="2"/>
      <c r="K139" s="2"/>
      <c r="L139" s="2"/>
      <c r="M139" s="2"/>
    </row>
    <row r="140" spans="1:13">
      <c r="A140" s="1" t="s">
        <v>473</v>
      </c>
      <c r="B140" s="82"/>
      <c r="C140" s="82"/>
      <c r="D140" s="82"/>
      <c r="E140" s="2"/>
      <c r="F140" s="2"/>
      <c r="G140" s="109"/>
      <c r="H140" s="2"/>
      <c r="I140" s="2"/>
      <c r="J140" s="2"/>
      <c r="K140" s="2"/>
      <c r="L140" s="2"/>
      <c r="M140" s="2"/>
    </row>
    <row r="141" spans="1:13">
      <c r="A141" s="1"/>
      <c r="B141" s="1"/>
      <c r="C141" s="1"/>
      <c r="D141" s="3"/>
      <c r="E141" s="2"/>
      <c r="F141" s="2"/>
      <c r="G141" s="3"/>
      <c r="H141" s="2"/>
      <c r="I141" s="2"/>
      <c r="J141" s="2"/>
      <c r="K141" s="2"/>
      <c r="L141" s="2"/>
      <c r="M141" s="2"/>
    </row>
    <row r="142" spans="1:13">
      <c r="A142" s="1" t="s">
        <v>462</v>
      </c>
      <c r="B142" s="1"/>
      <c r="D142" s="3"/>
      <c r="E142" s="2"/>
      <c r="F142" s="2"/>
      <c r="G142" s="3"/>
      <c r="H142" s="2"/>
      <c r="I142" s="2"/>
      <c r="J142" s="2"/>
      <c r="K142" s="2"/>
      <c r="L142" s="2"/>
      <c r="M142" s="2"/>
    </row>
    <row r="143" spans="1:13">
      <c r="A143" s="1" t="s">
        <v>463</v>
      </c>
      <c r="B143" s="1"/>
      <c r="D143" s="3"/>
      <c r="E143" s="2"/>
      <c r="F143" s="2"/>
      <c r="G143" s="3"/>
      <c r="H143" s="2"/>
      <c r="I143" s="2"/>
      <c r="J143" s="2"/>
      <c r="K143" s="2"/>
      <c r="L143" s="2"/>
      <c r="M143" s="2"/>
    </row>
    <row r="144" spans="1:13">
      <c r="A144" s="1" t="s">
        <v>464</v>
      </c>
      <c r="B144" s="1"/>
      <c r="D144" s="3"/>
      <c r="E144" s="2"/>
      <c r="F144" s="2"/>
      <c r="G144" s="3"/>
      <c r="H144" s="2"/>
      <c r="I144" s="2"/>
      <c r="J144" s="2"/>
      <c r="K144" s="2"/>
      <c r="L144" s="2"/>
      <c r="M144" s="2"/>
    </row>
    <row r="145" spans="1:13">
      <c r="A145" s="1" t="s">
        <v>465</v>
      </c>
      <c r="B145" s="1"/>
      <c r="D145" s="3"/>
      <c r="E145" s="2"/>
      <c r="F145" s="2"/>
      <c r="G145" s="3"/>
      <c r="H145" s="2"/>
      <c r="I145" s="2"/>
      <c r="J145" s="2"/>
      <c r="K145" s="2"/>
      <c r="L145" s="2"/>
      <c r="M145" s="2"/>
    </row>
    <row r="146" spans="1:13">
      <c r="A146" s="1" t="s">
        <v>513</v>
      </c>
      <c r="B146" s="1"/>
      <c r="D146" s="3"/>
      <c r="E146" s="2"/>
      <c r="F146" s="2"/>
      <c r="G146" s="3"/>
      <c r="H146" s="2"/>
      <c r="I146" s="2"/>
      <c r="J146" s="2"/>
      <c r="K146" s="2"/>
      <c r="L146" s="2"/>
      <c r="M146" s="2"/>
    </row>
    <row r="147" spans="1:13">
      <c r="A147" s="1" t="s">
        <v>514</v>
      </c>
      <c r="B147" s="1"/>
      <c r="D147" s="3"/>
      <c r="E147" s="2"/>
      <c r="F147" s="2"/>
      <c r="G147" s="3"/>
      <c r="H147" s="2"/>
      <c r="I147" s="2"/>
      <c r="J147" s="2"/>
      <c r="K147" s="2"/>
      <c r="L147" s="2"/>
      <c r="M147" s="2"/>
    </row>
    <row r="148" spans="1:13">
      <c r="A148" s="1" t="s">
        <v>515</v>
      </c>
      <c r="B148" s="1"/>
      <c r="D148" s="3"/>
      <c r="E148" s="2"/>
      <c r="F148" s="2"/>
      <c r="G148" s="3"/>
      <c r="H148" s="2"/>
      <c r="I148" s="2"/>
      <c r="J148" s="2"/>
      <c r="K148" s="2"/>
      <c r="L148" s="2"/>
      <c r="M148" s="2"/>
    </row>
    <row r="149" spans="1:13">
      <c r="A149" s="1" t="s">
        <v>516</v>
      </c>
      <c r="B149" s="1"/>
      <c r="D149" s="3"/>
      <c r="E149" s="2"/>
      <c r="F149" s="2"/>
      <c r="G149" s="3"/>
      <c r="H149" s="2"/>
      <c r="I149" s="2"/>
      <c r="J149" s="2"/>
      <c r="K149" s="2"/>
      <c r="L149" s="2"/>
      <c r="M149" s="2"/>
    </row>
    <row r="150" spans="1:13" s="12" customFormat="1">
      <c r="A150" s="1" t="s">
        <v>466</v>
      </c>
      <c r="B150" s="1"/>
      <c r="C150" s="25"/>
    </row>
    <row r="151" spans="1:13" s="12" customFormat="1">
      <c r="C151" s="25"/>
    </row>
    <row r="152" spans="1:13">
      <c r="A152" s="1"/>
      <c r="B152" s="1"/>
      <c r="D152" s="1"/>
      <c r="E152" s="2"/>
      <c r="F152" s="2"/>
      <c r="G152" s="1"/>
      <c r="H152" s="2"/>
      <c r="I152" s="2"/>
      <c r="J152" s="2"/>
      <c r="K152" s="2"/>
      <c r="L152" s="2"/>
      <c r="M152" s="2"/>
    </row>
    <row r="153" spans="1:13" s="127" customFormat="1">
      <c r="A153" s="124" t="s">
        <v>471</v>
      </c>
      <c r="B153" s="124"/>
      <c r="C153" s="124"/>
      <c r="D153" s="124"/>
      <c r="E153" s="126"/>
      <c r="F153" s="126"/>
      <c r="G153" s="124"/>
      <c r="H153" s="126"/>
      <c r="I153" s="126"/>
      <c r="J153" s="126"/>
      <c r="K153" s="126"/>
      <c r="L153" s="126"/>
      <c r="M153" s="126"/>
    </row>
    <row r="154" spans="1:13" s="100" customFormat="1">
      <c r="A154" s="5"/>
      <c r="B154" s="5" t="s">
        <v>304</v>
      </c>
      <c r="C154" s="5" t="s">
        <v>296</v>
      </c>
      <c r="D154" s="5" t="s">
        <v>299</v>
      </c>
      <c r="E154" s="99"/>
      <c r="F154" s="99"/>
      <c r="G154" s="5"/>
      <c r="H154" s="99"/>
      <c r="I154" s="99"/>
      <c r="J154" s="99"/>
      <c r="K154" s="99"/>
      <c r="L154" s="99"/>
      <c r="M154" s="99"/>
    </row>
    <row r="155" spans="1:13">
      <c r="A155" s="1" t="s">
        <v>291</v>
      </c>
      <c r="B155" s="26"/>
      <c r="C155" s="26"/>
      <c r="D155" s="1"/>
      <c r="E155" s="2"/>
      <c r="F155" s="2"/>
      <c r="G155" s="1"/>
      <c r="H155" s="2"/>
      <c r="I155" s="2"/>
      <c r="J155" s="2"/>
      <c r="K155" s="2"/>
      <c r="L155" s="2"/>
      <c r="M155" s="2"/>
    </row>
    <row r="156" spans="1:13">
      <c r="A156" s="1" t="s">
        <v>461</v>
      </c>
      <c r="B156" s="26"/>
      <c r="C156" s="26"/>
      <c r="D156" s="1"/>
      <c r="E156" s="2"/>
      <c r="F156" s="2"/>
      <c r="G156" s="1"/>
      <c r="H156" s="2"/>
      <c r="I156" s="2"/>
      <c r="J156" s="2"/>
      <c r="K156" s="2"/>
      <c r="L156" s="2"/>
      <c r="M156" s="2"/>
    </row>
    <row r="157" spans="1:13">
      <c r="A157" s="1" t="s">
        <v>472</v>
      </c>
      <c r="B157" s="82"/>
      <c r="C157" s="82"/>
      <c r="D157" s="81"/>
      <c r="E157" s="2"/>
      <c r="F157" s="2"/>
      <c r="G157" s="1"/>
      <c r="H157" s="2"/>
      <c r="I157" s="2"/>
      <c r="J157" s="2"/>
      <c r="K157" s="2"/>
      <c r="L157" s="2"/>
      <c r="M157" s="2"/>
    </row>
    <row r="158" spans="1:13">
      <c r="A158" s="1" t="s">
        <v>473</v>
      </c>
      <c r="B158" s="82"/>
      <c r="C158" s="82"/>
      <c r="D158" s="81"/>
      <c r="E158" s="2"/>
      <c r="F158" s="2"/>
      <c r="G158" s="1"/>
      <c r="H158" s="2"/>
      <c r="I158" s="2"/>
      <c r="J158" s="2"/>
      <c r="K158" s="2"/>
      <c r="L158" s="2"/>
      <c r="M158" s="2"/>
    </row>
    <row r="159" spans="1:13">
      <c r="A159" s="1" t="s">
        <v>482</v>
      </c>
      <c r="B159" s="85"/>
      <c r="C159" s="26"/>
      <c r="D159" s="81"/>
      <c r="E159" s="2"/>
      <c r="F159" s="2"/>
      <c r="G159" s="1"/>
      <c r="H159" s="2"/>
      <c r="I159" s="2"/>
      <c r="J159" s="2"/>
      <c r="K159" s="2"/>
      <c r="L159" s="2"/>
      <c r="M159" s="2"/>
    </row>
    <row r="160" spans="1:13">
      <c r="A160" s="1" t="s">
        <v>483</v>
      </c>
      <c r="B160" s="85"/>
      <c r="C160" s="26"/>
      <c r="D160" s="81"/>
      <c r="E160" s="2"/>
      <c r="F160" s="2"/>
      <c r="G160" s="1"/>
      <c r="H160" s="2"/>
      <c r="I160" s="2"/>
      <c r="J160" s="2"/>
      <c r="K160" s="2"/>
      <c r="L160" s="2"/>
      <c r="M160" s="2"/>
    </row>
    <row r="161" spans="1:13">
      <c r="A161" s="1" t="s">
        <v>524</v>
      </c>
      <c r="B161" s="85"/>
      <c r="C161" s="26"/>
      <c r="D161" s="81"/>
      <c r="E161" s="2"/>
      <c r="F161" s="2"/>
      <c r="G161" s="1"/>
      <c r="H161" s="2"/>
      <c r="I161" s="2"/>
      <c r="J161" s="2"/>
      <c r="K161" s="2"/>
      <c r="L161" s="2"/>
      <c r="M161" s="2"/>
    </row>
    <row r="162" spans="1:13">
      <c r="A162" s="1"/>
      <c r="B162" s="1"/>
      <c r="C162" s="1"/>
      <c r="D162" s="1"/>
      <c r="E162" s="2"/>
      <c r="F162" s="2"/>
      <c r="G162" s="1"/>
      <c r="H162" s="2"/>
      <c r="I162" s="2"/>
      <c r="J162" s="2"/>
      <c r="K162" s="2"/>
      <c r="L162" s="2"/>
      <c r="M162" s="2"/>
    </row>
    <row r="163" spans="1:13">
      <c r="A163" s="1" t="s">
        <v>462</v>
      </c>
      <c r="B163" s="1"/>
      <c r="D163" s="1"/>
      <c r="E163" s="2"/>
      <c r="F163" s="2"/>
      <c r="G163" s="1"/>
      <c r="H163" s="2"/>
      <c r="I163" s="2"/>
      <c r="J163" s="2"/>
      <c r="K163" s="2"/>
      <c r="L163" s="2"/>
      <c r="M163" s="2"/>
    </row>
    <row r="164" spans="1:13">
      <c r="A164" s="1" t="s">
        <v>463</v>
      </c>
      <c r="B164" s="1"/>
      <c r="D164" s="1"/>
      <c r="E164" s="2"/>
      <c r="F164" s="2"/>
      <c r="G164" s="1"/>
      <c r="H164" s="2"/>
      <c r="I164" s="2"/>
      <c r="J164" s="2"/>
      <c r="K164" s="2"/>
      <c r="L164" s="2"/>
      <c r="M164" s="2"/>
    </row>
    <row r="165" spans="1:13">
      <c r="A165" s="1" t="s">
        <v>464</v>
      </c>
      <c r="B165" s="1"/>
      <c r="D165" s="1"/>
      <c r="E165" s="2"/>
      <c r="F165" s="2"/>
      <c r="G165" s="1"/>
      <c r="H165" s="2"/>
      <c r="I165" s="2"/>
      <c r="J165" s="2"/>
      <c r="K165" s="2"/>
      <c r="L165" s="2"/>
      <c r="M165" s="2"/>
    </row>
    <row r="166" spans="1:13">
      <c r="A166" s="1" t="s">
        <v>465</v>
      </c>
      <c r="B166" s="1"/>
      <c r="D166" s="1"/>
      <c r="E166" s="2"/>
      <c r="F166" s="2"/>
      <c r="G166" s="1"/>
      <c r="H166" s="2"/>
      <c r="I166" s="2"/>
      <c r="J166" s="2"/>
      <c r="K166" s="2"/>
      <c r="L166" s="2"/>
      <c r="M166" s="2"/>
    </row>
    <row r="167" spans="1:13">
      <c r="A167" s="1" t="s">
        <v>513</v>
      </c>
      <c r="B167" s="1"/>
      <c r="D167" s="1"/>
      <c r="E167" s="2"/>
      <c r="F167" s="2"/>
      <c r="G167" s="1"/>
      <c r="H167" s="2"/>
      <c r="I167" s="2"/>
      <c r="J167" s="2"/>
      <c r="K167" s="2"/>
      <c r="L167" s="2"/>
      <c r="M167" s="2"/>
    </row>
    <row r="168" spans="1:13">
      <c r="A168" s="1" t="s">
        <v>514</v>
      </c>
      <c r="B168" s="1"/>
      <c r="D168" s="1"/>
      <c r="E168" s="2"/>
      <c r="F168" s="2"/>
      <c r="G168" s="1"/>
      <c r="H168" s="2"/>
      <c r="I168" s="2"/>
      <c r="J168" s="2"/>
      <c r="K168" s="2"/>
      <c r="L168" s="2"/>
      <c r="M168" s="2"/>
    </row>
    <row r="169" spans="1:13">
      <c r="A169" s="1" t="s">
        <v>515</v>
      </c>
      <c r="B169" s="1"/>
      <c r="D169" s="1"/>
      <c r="E169" s="2"/>
      <c r="F169" s="2"/>
      <c r="G169" s="1"/>
      <c r="H169" s="2"/>
      <c r="I169" s="2"/>
      <c r="J169" s="2"/>
      <c r="K169" s="2"/>
      <c r="L169" s="2"/>
      <c r="M169" s="2"/>
    </row>
    <row r="170" spans="1:13">
      <c r="A170" s="1" t="s">
        <v>516</v>
      </c>
      <c r="B170" s="1"/>
      <c r="D170" s="1"/>
      <c r="E170" s="2"/>
      <c r="F170" s="2"/>
      <c r="G170" s="1"/>
      <c r="H170" s="2"/>
      <c r="I170" s="2"/>
      <c r="J170" s="2"/>
      <c r="K170" s="2"/>
      <c r="L170" s="2"/>
      <c r="M170" s="2"/>
    </row>
    <row r="171" spans="1:13" s="12" customFormat="1">
      <c r="A171" s="12" t="s">
        <v>466</v>
      </c>
      <c r="C171" s="25"/>
    </row>
    <row r="172" spans="1:13" s="12" customFormat="1">
      <c r="C172" s="101"/>
    </row>
    <row r="173" spans="1:13" s="127" customFormat="1">
      <c r="A173" s="124" t="s">
        <v>507</v>
      </c>
      <c r="B173" s="124"/>
      <c r="C173" s="124"/>
      <c r="D173" s="124"/>
      <c r="E173" s="126"/>
      <c r="F173" s="125"/>
      <c r="G173" s="124"/>
      <c r="H173" s="124"/>
      <c r="I173" s="126"/>
      <c r="J173" s="126"/>
      <c r="K173" s="126"/>
      <c r="L173" s="126"/>
      <c r="M173" s="126"/>
    </row>
    <row r="174" spans="1:13" s="100" customFormat="1">
      <c r="A174" s="5"/>
      <c r="B174" s="5" t="s">
        <v>304</v>
      </c>
      <c r="C174" s="5" t="s">
        <v>296</v>
      </c>
      <c r="D174" s="5" t="s">
        <v>299</v>
      </c>
      <c r="E174" s="99"/>
      <c r="F174" s="5"/>
      <c r="G174" s="5"/>
      <c r="H174" s="98"/>
      <c r="I174" s="99"/>
      <c r="J174" s="99"/>
      <c r="K174" s="99"/>
      <c r="L174" s="99"/>
      <c r="M174" s="99"/>
    </row>
    <row r="175" spans="1:13" s="25" customFormat="1">
      <c r="A175" s="1" t="s">
        <v>461</v>
      </c>
      <c r="B175" s="12"/>
      <c r="C175" s="12"/>
      <c r="D175" s="12"/>
      <c r="E175" s="27"/>
      <c r="F175" s="27"/>
      <c r="G175" s="12"/>
      <c r="H175" s="27"/>
      <c r="I175" s="27"/>
      <c r="J175" s="27"/>
      <c r="K175" s="27"/>
      <c r="L175" s="27"/>
      <c r="M175" s="27"/>
    </row>
    <row r="176" spans="1:13" s="25" customFormat="1">
      <c r="A176" s="1" t="s">
        <v>472</v>
      </c>
      <c r="B176" s="107"/>
      <c r="C176" s="107"/>
      <c r="D176" s="107"/>
      <c r="E176" s="27"/>
      <c r="F176" s="111"/>
      <c r="G176" s="12"/>
      <c r="H176" s="27"/>
      <c r="I176" s="27"/>
      <c r="J176" s="27"/>
      <c r="K176" s="27"/>
      <c r="L176" s="27"/>
      <c r="M176" s="27"/>
    </row>
    <row r="177" spans="1:13" s="25" customFormat="1">
      <c r="A177" s="1" t="s">
        <v>473</v>
      </c>
      <c r="B177" s="107"/>
      <c r="C177" s="107"/>
      <c r="D177" s="107"/>
      <c r="E177" s="27"/>
      <c r="F177" s="111"/>
      <c r="G177" s="12"/>
      <c r="H177" s="27"/>
      <c r="I177" s="27"/>
      <c r="J177" s="27"/>
      <c r="K177" s="27"/>
      <c r="L177" s="27"/>
      <c r="M177" s="27"/>
    </row>
    <row r="178" spans="1:13" s="25" customFormat="1">
      <c r="A178" s="1" t="s">
        <v>482</v>
      </c>
      <c r="B178" s="12"/>
      <c r="C178" s="12"/>
      <c r="D178" s="12"/>
      <c r="E178" s="27"/>
      <c r="F178" s="27"/>
      <c r="G178" s="12"/>
      <c r="H178" s="27"/>
      <c r="I178" s="27"/>
      <c r="J178" s="27"/>
      <c r="K178" s="27"/>
      <c r="L178" s="27"/>
      <c r="M178" s="27"/>
    </row>
    <row r="179" spans="1:13" s="25" customFormat="1">
      <c r="A179" s="1" t="s">
        <v>483</v>
      </c>
      <c r="B179" s="12"/>
      <c r="C179" s="12"/>
      <c r="D179" s="12"/>
      <c r="E179" s="27"/>
      <c r="F179" s="27"/>
      <c r="G179" s="12"/>
      <c r="H179" s="27"/>
      <c r="I179" s="27"/>
      <c r="J179" s="27"/>
      <c r="K179" s="27"/>
      <c r="L179" s="27"/>
      <c r="M179" s="27"/>
    </row>
    <row r="180" spans="1:13" s="25" customFormat="1">
      <c r="A180" s="12"/>
      <c r="B180" s="12"/>
      <c r="C180" s="12"/>
      <c r="D180" s="12"/>
      <c r="E180" s="27"/>
      <c r="F180" s="27"/>
      <c r="G180" s="12"/>
      <c r="H180" s="27"/>
      <c r="I180" s="27"/>
      <c r="J180" s="27"/>
      <c r="K180" s="27"/>
      <c r="L180" s="27"/>
      <c r="M180" s="27"/>
    </row>
    <row r="181" spans="1:13">
      <c r="A181" s="1" t="s">
        <v>29</v>
      </c>
      <c r="B181" s="1"/>
      <c r="D181" s="26"/>
      <c r="E181" s="2"/>
      <c r="F181" s="2"/>
      <c r="G181" s="1"/>
      <c r="H181" s="2"/>
      <c r="I181" s="2"/>
      <c r="J181" s="2"/>
      <c r="K181" s="2"/>
      <c r="L181" s="2"/>
      <c r="M181" s="2"/>
    </row>
    <row r="182" spans="1:13">
      <c r="A182" s="1" t="s">
        <v>467</v>
      </c>
      <c r="B182" s="1"/>
      <c r="D182" s="26"/>
      <c r="E182" s="2"/>
      <c r="F182" s="2"/>
      <c r="G182" s="1"/>
      <c r="H182" s="2"/>
      <c r="I182" s="2"/>
      <c r="J182" s="2"/>
      <c r="K182" s="2"/>
      <c r="L182" s="2"/>
      <c r="M182" s="2"/>
    </row>
    <row r="183" spans="1:13" s="1" customFormat="1">
      <c r="A183" s="1" t="s">
        <v>468</v>
      </c>
      <c r="E183" s="3"/>
      <c r="F183" s="3"/>
      <c r="H183" s="3"/>
      <c r="I183" s="3"/>
      <c r="J183" s="3"/>
      <c r="K183" s="3"/>
      <c r="L183" s="3"/>
      <c r="M183" s="3"/>
    </row>
    <row r="184" spans="1:13">
      <c r="A184" s="1" t="s">
        <v>469</v>
      </c>
      <c r="B184" s="1"/>
      <c r="C184" s="1"/>
      <c r="D184" s="1"/>
      <c r="E184" s="2"/>
      <c r="F184" s="2"/>
      <c r="G184" s="1"/>
      <c r="H184" s="2"/>
      <c r="I184" s="2"/>
      <c r="J184" s="2"/>
      <c r="K184" s="2"/>
      <c r="L184" s="2"/>
      <c r="M184" s="2"/>
    </row>
    <row r="185" spans="1:13">
      <c r="A185" s="1" t="s">
        <v>487</v>
      </c>
      <c r="B185" s="1"/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486</v>
      </c>
      <c r="B186" s="1"/>
      <c r="D186" s="1"/>
      <c r="E186" s="2"/>
      <c r="F186" s="2"/>
      <c r="G186" s="1"/>
      <c r="H186" s="2"/>
      <c r="I186" s="2"/>
      <c r="J186" s="2"/>
      <c r="K186" s="2"/>
      <c r="L186" s="2"/>
      <c r="M186" s="2"/>
    </row>
    <row r="187" spans="1:13">
      <c r="A187" s="1" t="s">
        <v>485</v>
      </c>
      <c r="B187" s="1"/>
      <c r="C187" s="108"/>
      <c r="D187" s="1"/>
      <c r="E187" s="2"/>
      <c r="F187" s="2"/>
      <c r="G187" s="1"/>
      <c r="H187" s="2"/>
      <c r="I187" s="2"/>
      <c r="J187" s="2"/>
      <c r="K187" s="2"/>
      <c r="L187" s="2"/>
      <c r="M187" s="2"/>
    </row>
    <row r="188" spans="1:13">
      <c r="A188" s="1" t="s">
        <v>484</v>
      </c>
      <c r="B188" s="1"/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89" spans="1:13">
      <c r="A189" s="1" t="s">
        <v>466</v>
      </c>
      <c r="B189" s="1"/>
      <c r="D189" s="1"/>
      <c r="E189" s="10"/>
      <c r="F189" s="2"/>
      <c r="G189" s="1"/>
      <c r="H189" s="2"/>
      <c r="I189" s="2"/>
      <c r="J189" s="2"/>
      <c r="K189" s="2"/>
      <c r="L189" s="2"/>
      <c r="M189" s="2"/>
    </row>
    <row r="190" spans="1:13" s="8" customFormat="1">
      <c r="A190" s="1"/>
      <c r="B190" s="1"/>
      <c r="C190"/>
      <c r="D190" s="7"/>
      <c r="F190" s="9"/>
      <c r="G190" s="7"/>
      <c r="H190" s="9"/>
      <c r="I190" s="9"/>
      <c r="J190" s="9"/>
      <c r="K190" s="9"/>
      <c r="L190" s="9"/>
      <c r="M190" s="9"/>
    </row>
    <row r="191" spans="1:13" s="127" customFormat="1">
      <c r="A191" s="124" t="s">
        <v>512</v>
      </c>
      <c r="B191" s="124"/>
      <c r="C191" s="124"/>
      <c r="D191" s="124"/>
      <c r="E191" s="126"/>
      <c r="F191" s="125"/>
      <c r="G191" s="124"/>
      <c r="H191" s="124"/>
      <c r="I191" s="126"/>
      <c r="J191" s="126"/>
      <c r="K191" s="126"/>
      <c r="L191" s="126"/>
      <c r="M191" s="126"/>
    </row>
    <row r="192" spans="1:13" s="100" customFormat="1">
      <c r="A192" s="5"/>
      <c r="B192" s="5" t="s">
        <v>304</v>
      </c>
      <c r="C192" s="5" t="s">
        <v>296</v>
      </c>
      <c r="D192" s="5" t="s">
        <v>299</v>
      </c>
      <c r="E192" s="99"/>
      <c r="F192" s="5"/>
      <c r="G192" s="5"/>
      <c r="H192" s="98"/>
      <c r="I192" s="99"/>
      <c r="J192" s="99"/>
      <c r="K192" s="99"/>
      <c r="L192" s="99"/>
      <c r="M192" s="99"/>
    </row>
    <row r="193" spans="1:13">
      <c r="A193" s="1" t="s">
        <v>461</v>
      </c>
      <c r="B193" s="1"/>
      <c r="D193" s="1"/>
      <c r="E193" s="2"/>
      <c r="F193" s="2"/>
      <c r="G193" s="1"/>
      <c r="H193" s="2"/>
      <c r="I193" s="2"/>
      <c r="J193" s="2"/>
      <c r="K193" s="2"/>
      <c r="L193" s="2"/>
      <c r="M193" s="2"/>
    </row>
    <row r="194" spans="1:13" s="1" customFormat="1">
      <c r="A194" s="1" t="s">
        <v>472</v>
      </c>
      <c r="B194" s="81"/>
      <c r="C194" s="10"/>
      <c r="D194" s="81"/>
      <c r="E194" s="3"/>
      <c r="F194" s="109"/>
      <c r="G194" s="81"/>
      <c r="H194" s="109"/>
      <c r="I194" s="3"/>
      <c r="J194" s="3"/>
      <c r="K194" s="3"/>
      <c r="L194" s="3"/>
      <c r="M194" s="3"/>
    </row>
    <row r="195" spans="1:13">
      <c r="A195" s="1" t="s">
        <v>473</v>
      </c>
      <c r="B195" s="81"/>
      <c r="C195" s="10"/>
      <c r="D195" s="81"/>
      <c r="E195" s="2"/>
      <c r="F195" s="11"/>
      <c r="G195" s="81"/>
      <c r="H195" s="11"/>
      <c r="I195" s="2"/>
      <c r="J195" s="2"/>
      <c r="K195" s="2"/>
      <c r="L195" s="2"/>
      <c r="M195" s="2"/>
    </row>
    <row r="196" spans="1:13">
      <c r="A196" s="1" t="s">
        <v>482</v>
      </c>
      <c r="B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>
      <c r="A197" s="1" t="s">
        <v>483</v>
      </c>
      <c r="B197" s="1"/>
      <c r="D197" s="1"/>
      <c r="E197" s="2"/>
      <c r="F197" s="2"/>
      <c r="G197" s="1"/>
      <c r="H197" s="2"/>
      <c r="I197" s="2"/>
      <c r="J197" s="2"/>
      <c r="K197" s="2"/>
      <c r="L197" s="2"/>
      <c r="M197" s="2"/>
    </row>
    <row r="198" spans="1:13">
      <c r="A198" s="1" t="s">
        <v>524</v>
      </c>
      <c r="B198" s="1"/>
      <c r="D198" s="1"/>
      <c r="E198" s="2"/>
      <c r="F198" s="2"/>
      <c r="G198" s="1"/>
      <c r="H198" s="2"/>
      <c r="I198" s="2"/>
      <c r="J198" s="2"/>
      <c r="K198" s="2"/>
      <c r="L198" s="2"/>
      <c r="M198" s="2"/>
    </row>
    <row r="199" spans="1:13">
      <c r="A199" s="12"/>
      <c r="B199" s="83"/>
      <c r="C199" s="84"/>
      <c r="D199" s="1"/>
      <c r="E199" s="11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29</v>
      </c>
      <c r="B200" s="83"/>
      <c r="C200" s="84"/>
      <c r="D200" s="1"/>
      <c r="E200" s="2"/>
      <c r="F200" s="2"/>
      <c r="G200" s="1"/>
      <c r="H200" s="2"/>
      <c r="I200" s="2"/>
      <c r="J200" s="2"/>
      <c r="K200" s="2"/>
      <c r="L200" s="2"/>
      <c r="M200" s="2"/>
    </row>
    <row r="201" spans="1:13">
      <c r="A201" s="1" t="s">
        <v>467</v>
      </c>
      <c r="B201" s="1"/>
      <c r="D201" s="1"/>
      <c r="E201" s="2"/>
      <c r="F201" s="2"/>
      <c r="G201" s="1"/>
      <c r="H201" s="2"/>
      <c r="I201" s="2"/>
      <c r="J201" s="2"/>
      <c r="K201" s="2"/>
      <c r="L201" s="2"/>
      <c r="M201" s="2"/>
    </row>
    <row r="202" spans="1:13">
      <c r="A202" s="1" t="s">
        <v>468</v>
      </c>
      <c r="B202" s="1"/>
      <c r="D202" s="1"/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 t="s">
        <v>469</v>
      </c>
      <c r="B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 s="1" customFormat="1">
      <c r="A204" s="1" t="s">
        <v>487</v>
      </c>
      <c r="B204"/>
      <c r="C204"/>
      <c r="E204" s="3"/>
      <c r="F204" s="3"/>
      <c r="H204" s="3"/>
      <c r="I204" s="3"/>
      <c r="J204" s="3"/>
      <c r="K204" s="3"/>
      <c r="L204" s="3"/>
      <c r="M204" s="3"/>
    </row>
    <row r="205" spans="1:13">
      <c r="A205" s="1" t="s">
        <v>486</v>
      </c>
      <c r="B205" s="12"/>
      <c r="C205" s="12"/>
      <c r="D205" s="1"/>
      <c r="E205" s="2"/>
      <c r="F205" s="2"/>
      <c r="G205" s="1"/>
      <c r="H205" s="2"/>
      <c r="I205" s="2"/>
      <c r="J205" s="2"/>
      <c r="K205" s="2"/>
      <c r="L205" s="2"/>
      <c r="M205" s="2"/>
    </row>
    <row r="206" spans="1:13">
      <c r="A206" s="1" t="s">
        <v>485</v>
      </c>
      <c r="B206" s="12"/>
      <c r="C206" s="12"/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484</v>
      </c>
      <c r="B207" s="7"/>
      <c r="C207" s="8"/>
      <c r="D207" s="1"/>
      <c r="E207" s="2"/>
      <c r="F207" s="2"/>
      <c r="G207" s="1"/>
      <c r="H207" s="2"/>
      <c r="I207" s="2"/>
      <c r="J207" s="2"/>
      <c r="K207" s="2"/>
      <c r="L207" s="2"/>
      <c r="M207" s="2"/>
    </row>
    <row r="208" spans="1:13">
      <c r="A208" s="1" t="s">
        <v>466</v>
      </c>
      <c r="B208" s="7"/>
      <c r="C208" s="8"/>
      <c r="D208" s="1"/>
      <c r="E208" s="2"/>
      <c r="F208" s="2"/>
      <c r="G208" s="1"/>
      <c r="H208" s="2"/>
      <c r="I208" s="2"/>
      <c r="J208" s="2"/>
      <c r="K208" s="2"/>
      <c r="L208" s="2"/>
      <c r="M208" s="2"/>
    </row>
    <row r="209" spans="1:13">
      <c r="A209" s="12"/>
      <c r="B209" s="12"/>
      <c r="C209" s="12"/>
      <c r="D209" s="1"/>
      <c r="E209" s="2"/>
      <c r="F209" s="2"/>
      <c r="G209" s="1"/>
      <c r="H209" s="2"/>
      <c r="I209" s="2"/>
      <c r="J209" s="2"/>
      <c r="K209" s="2"/>
      <c r="L209" s="2"/>
      <c r="M209" s="2"/>
    </row>
    <row r="210" spans="1:13" s="25" customFormat="1">
      <c r="A210" s="1"/>
      <c r="B210" s="1"/>
      <c r="C210"/>
      <c r="D210" s="12"/>
      <c r="E210" s="27"/>
      <c r="F210" s="27"/>
      <c r="G210" s="12"/>
      <c r="H210" s="27"/>
      <c r="I210" s="27"/>
      <c r="J210" s="27"/>
      <c r="K210" s="27"/>
      <c r="L210" s="27"/>
      <c r="M210" s="27"/>
    </row>
    <row r="211" spans="1:13" s="25" customFormat="1">
      <c r="A211" s="1"/>
      <c r="B211" s="1"/>
      <c r="C211" s="1"/>
      <c r="D211" s="12"/>
      <c r="E211" s="27"/>
      <c r="F211" s="27"/>
      <c r="G211" s="12"/>
      <c r="H211" s="27"/>
      <c r="I211" s="27"/>
      <c r="J211" s="27"/>
      <c r="K211" s="27"/>
      <c r="L211" s="27"/>
      <c r="M211" s="27"/>
    </row>
    <row r="212" spans="1:13">
      <c r="A212" s="1"/>
      <c r="B212" s="1"/>
      <c r="D212" s="1"/>
      <c r="E212" s="2"/>
      <c r="F212" s="2"/>
      <c r="G212" s="1"/>
      <c r="H212" s="2"/>
      <c r="I212" s="2"/>
      <c r="J212" s="2"/>
      <c r="K212" s="2"/>
      <c r="L212" s="2"/>
      <c r="M212" s="2"/>
    </row>
    <row r="213" spans="1:13">
      <c r="A213" s="1"/>
      <c r="B213" s="1"/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/>
      <c r="B214" s="1"/>
      <c r="D214" s="1"/>
      <c r="E214" s="2"/>
      <c r="F214" s="2"/>
      <c r="G214" s="1"/>
      <c r="H214" s="2"/>
      <c r="I214" s="2"/>
      <c r="J214" s="2"/>
      <c r="K214" s="2"/>
      <c r="L214" s="2"/>
      <c r="M214" s="2"/>
    </row>
    <row r="215" spans="1:13">
      <c r="A215" s="1"/>
      <c r="B215" s="1"/>
      <c r="C215" s="10"/>
    </row>
    <row r="216" spans="1:13" s="12" customFormat="1">
      <c r="A216" s="7"/>
      <c r="B216" s="7"/>
      <c r="C216" s="8"/>
      <c r="D216" s="13"/>
      <c r="E216" s="13"/>
      <c r="F216" s="13"/>
      <c r="G216" s="13"/>
      <c r="H216" s="13"/>
      <c r="I216" s="13"/>
      <c r="J216" s="13"/>
      <c r="K216" s="13"/>
      <c r="L216" s="13"/>
      <c r="M216" s="13"/>
    </row>
    <row r="217" spans="1:13" s="12" customFormat="1">
      <c r="A217"/>
      <c r="B217"/>
      <c r="C217"/>
      <c r="D217" s="13"/>
      <c r="E217" s="13"/>
      <c r="F217" s="13"/>
      <c r="G217" s="13"/>
      <c r="H217" s="13"/>
      <c r="I217" s="13"/>
      <c r="J217" s="13"/>
      <c r="K217" s="13"/>
      <c r="L217" s="13"/>
      <c r="M217" s="13"/>
    </row>
    <row r="218" spans="1:13" s="8" customFormat="1">
      <c r="A218"/>
      <c r="B218"/>
      <c r="C218"/>
      <c r="D218" s="7"/>
      <c r="E218" s="9"/>
      <c r="F218" s="9"/>
      <c r="G218" s="7"/>
      <c r="H218" s="9"/>
      <c r="I218" s="9"/>
      <c r="J218" s="9"/>
      <c r="K218" s="9"/>
      <c r="L218" s="9"/>
      <c r="M218" s="9"/>
    </row>
    <row r="219" spans="1:13" s="8" customFormat="1">
      <c r="A219" s="12"/>
      <c r="B219" s="12"/>
      <c r="C219" s="12"/>
      <c r="D219" s="7"/>
      <c r="E219" s="9"/>
      <c r="F219" s="9"/>
      <c r="G219" s="7"/>
      <c r="H219" s="9"/>
      <c r="I219" s="9"/>
      <c r="J219" s="9"/>
      <c r="K219" s="9"/>
      <c r="L219" s="9"/>
      <c r="M219" s="9"/>
    </row>
    <row r="220" spans="1:13" s="8" customFormat="1">
      <c r="A220" s="12"/>
      <c r="B220" s="12"/>
      <c r="C220" s="12"/>
      <c r="D220" s="7"/>
      <c r="E220" s="9"/>
      <c r="F220" s="9"/>
      <c r="G220" s="7"/>
      <c r="H220" s="9"/>
      <c r="I220" s="9"/>
      <c r="J220" s="9"/>
      <c r="K220" s="9"/>
      <c r="L220" s="9"/>
      <c r="M220" s="9"/>
    </row>
    <row r="221" spans="1:13" s="12" customFormat="1">
      <c r="A221" s="1"/>
      <c r="B221" s="1"/>
      <c r="C221" s="1"/>
      <c r="E221" s="13"/>
      <c r="F221" s="13"/>
      <c r="G221" s="13"/>
      <c r="H221" s="13"/>
      <c r="I221" s="13"/>
      <c r="J221" s="13"/>
      <c r="K221" s="13"/>
      <c r="L221" s="13"/>
      <c r="M221" s="13"/>
    </row>
    <row r="222" spans="1:13">
      <c r="A222" s="1"/>
      <c r="B222" s="1"/>
      <c r="C222" s="1"/>
      <c r="D222" s="1"/>
      <c r="F222" s="2"/>
      <c r="G222" s="1"/>
      <c r="H222" s="2"/>
      <c r="I222" s="2"/>
      <c r="J222" s="2"/>
      <c r="K222" s="2"/>
      <c r="L222" s="2"/>
      <c r="M222" s="2"/>
    </row>
    <row r="223" spans="1:13" s="1" customFormat="1">
      <c r="F223" s="3"/>
      <c r="H223" s="3"/>
      <c r="I223" s="3"/>
      <c r="J223" s="3"/>
      <c r="K223" s="3"/>
      <c r="L223" s="3"/>
      <c r="M223" s="3"/>
    </row>
    <row r="224" spans="1:13">
      <c r="A224" s="1"/>
      <c r="B224" s="1"/>
      <c r="C224" s="1"/>
      <c r="D224" s="1"/>
      <c r="F224" s="2"/>
      <c r="G224" s="1"/>
      <c r="H224" s="2"/>
      <c r="I224" s="2"/>
      <c r="J224" s="2"/>
      <c r="K224" s="2"/>
      <c r="L224" s="2"/>
      <c r="M224" s="2"/>
    </row>
    <row r="225" spans="1:13">
      <c r="A225" s="1"/>
      <c r="B225" s="1"/>
      <c r="C225" s="1"/>
      <c r="D225" s="1"/>
      <c r="F225" s="2"/>
      <c r="G225" s="1"/>
      <c r="H225" s="2"/>
      <c r="I225" s="2"/>
      <c r="J225" s="2"/>
      <c r="K225" s="2"/>
      <c r="L225" s="2"/>
      <c r="M225" s="2"/>
    </row>
    <row r="226" spans="1:13">
      <c r="A226" s="1"/>
      <c r="B226" s="1"/>
      <c r="C226" s="1"/>
      <c r="D226" s="1"/>
      <c r="F226" s="2"/>
      <c r="G226" s="1"/>
      <c r="H226" s="2"/>
      <c r="I226" s="2"/>
      <c r="J226" s="2"/>
      <c r="K226" s="2"/>
      <c r="L226" s="2"/>
      <c r="M226" s="2"/>
    </row>
    <row r="227" spans="1:13">
      <c r="A227" s="1"/>
      <c r="B227" s="1"/>
      <c r="C227" s="1"/>
      <c r="D227" s="1"/>
      <c r="E227" s="10"/>
      <c r="F227" s="2"/>
      <c r="G227" s="1"/>
      <c r="H227" s="2"/>
      <c r="I227" s="2"/>
      <c r="J227" s="2"/>
      <c r="K227" s="2"/>
      <c r="L227" s="2"/>
      <c r="M227" s="2"/>
    </row>
    <row r="228" spans="1:13" s="8" customFormat="1">
      <c r="A228" s="1"/>
      <c r="B228" s="1"/>
      <c r="C228" s="1"/>
      <c r="D228" s="7"/>
      <c r="F228" s="9"/>
      <c r="G228" s="7"/>
      <c r="H228" s="9"/>
      <c r="I228" s="9"/>
      <c r="J228" s="9"/>
      <c r="K228" s="9"/>
      <c r="L228" s="9"/>
      <c r="M228" s="9"/>
    </row>
    <row r="230" spans="1:13">
      <c r="A230" s="12"/>
      <c r="B230" s="12"/>
      <c r="C230" s="12"/>
    </row>
    <row r="231" spans="1:13" s="12" customFormat="1"/>
    <row r="232" spans="1:13" s="12" customFormat="1">
      <c r="G232" s="13"/>
    </row>
    <row r="233" spans="1:13">
      <c r="A233" s="12"/>
      <c r="B233" s="12"/>
      <c r="C233" s="12"/>
    </row>
    <row r="234" spans="1:13">
      <c r="A234" s="12"/>
      <c r="B234" s="12"/>
      <c r="C234" s="12"/>
    </row>
    <row r="235" spans="1:13">
      <c r="A235" s="12"/>
      <c r="B235" s="12"/>
      <c r="C235" s="12"/>
    </row>
    <row r="236" spans="1:13">
      <c r="A236" s="12"/>
      <c r="B236" s="12"/>
      <c r="C236" s="12"/>
    </row>
    <row r="237" spans="1:13">
      <c r="A237" s="12"/>
      <c r="B237" s="12"/>
      <c r="C237" s="12"/>
    </row>
    <row r="238" spans="1:13">
      <c r="A238" s="25"/>
      <c r="B238" s="25"/>
      <c r="C238" s="25"/>
    </row>
    <row r="239" spans="1:13">
      <c r="A239" s="12"/>
      <c r="B239" s="12"/>
      <c r="C239" s="12"/>
    </row>
    <row r="240" spans="1:13">
      <c r="A240" s="12"/>
      <c r="B240" s="12"/>
      <c r="C240" s="12"/>
    </row>
    <row r="241" spans="1:7">
      <c r="A241" s="1"/>
      <c r="B241" s="1"/>
    </row>
    <row r="242" spans="1:7" s="12" customFormat="1">
      <c r="A242" s="1"/>
      <c r="B242" s="1"/>
      <c r="C242"/>
    </row>
    <row r="243" spans="1:7" s="12" customFormat="1">
      <c r="A243" s="1"/>
      <c r="B243" s="1"/>
      <c r="C243"/>
      <c r="G243" s="13"/>
    </row>
    <row r="244" spans="1:7" s="25" customFormat="1">
      <c r="A244" s="1"/>
      <c r="B244" s="1"/>
      <c r="C244"/>
    </row>
    <row r="245" spans="1:7" s="25" customFormat="1">
      <c r="A245" s="1"/>
      <c r="B245" s="1"/>
      <c r="C245"/>
    </row>
    <row r="246" spans="1:7" s="25" customFormat="1">
      <c r="A246" s="1"/>
      <c r="B246" s="1"/>
      <c r="C246"/>
    </row>
    <row r="247" spans="1:7" s="25" customFormat="1">
      <c r="A247" s="1"/>
      <c r="B247" s="1"/>
      <c r="C247"/>
    </row>
    <row r="248" spans="1:7" s="25" customFormat="1">
      <c r="A248" s="1"/>
      <c r="B248" s="1"/>
      <c r="C248"/>
    </row>
    <row r="249" spans="1:7" s="25" customFormat="1">
      <c r="A249"/>
      <c r="B249"/>
      <c r="C249"/>
    </row>
    <row r="250" spans="1:7" s="25" customFormat="1">
      <c r="A250"/>
      <c r="B250"/>
      <c r="C250"/>
    </row>
    <row r="251" spans="1:7" s="12" customFormat="1">
      <c r="A251"/>
      <c r="B251"/>
      <c r="C251"/>
    </row>
    <row r="252" spans="1:7" s="12" customFormat="1">
      <c r="A252"/>
      <c r="B252"/>
      <c r="C252"/>
      <c r="G252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8"/>
  <sheetViews>
    <sheetView showRuler="0" topLeftCell="B1" zoomScale="150" zoomScaleNormal="150" zoomScalePageLayoutView="150" workbookViewId="0">
      <selection activeCell="F59" sqref="F59"/>
    </sheetView>
  </sheetViews>
  <sheetFormatPr baseColWidth="10" defaultRowHeight="15" x14ac:dyDescent="0"/>
  <cols>
    <col min="4" max="4" width="8.5" customWidth="1"/>
    <col min="5" max="5" width="13" customWidth="1"/>
    <col min="6" max="6" width="8.33203125" customWidth="1"/>
    <col min="7" max="7" width="20.6640625" customWidth="1"/>
    <col min="8" max="8" width="12.5" hidden="1" customWidth="1"/>
    <col min="9" max="9" width="9" hidden="1" customWidth="1"/>
    <col min="10" max="10" width="9.6640625" customWidth="1"/>
  </cols>
  <sheetData>
    <row r="1" spans="2:11">
      <c r="B1" s="1" t="s">
        <v>552</v>
      </c>
    </row>
    <row r="2" spans="2:11" hidden="1">
      <c r="B2" s="1"/>
    </row>
    <row r="3" spans="2:11" hidden="1">
      <c r="B3" s="104" t="s">
        <v>9</v>
      </c>
      <c r="C3" s="105" t="s">
        <v>496</v>
      </c>
      <c r="D3" s="105"/>
      <c r="E3" s="105"/>
      <c r="F3" s="105"/>
      <c r="G3" s="105"/>
      <c r="H3" s="105"/>
      <c r="I3" s="106"/>
    </row>
    <row r="4" spans="2:11" hidden="1">
      <c r="B4" s="94" t="s">
        <v>482</v>
      </c>
      <c r="C4" s="94" t="s">
        <v>495</v>
      </c>
      <c r="D4" s="94" t="s">
        <v>497</v>
      </c>
      <c r="E4" s="94" t="s">
        <v>498</v>
      </c>
      <c r="F4" s="94" t="s">
        <v>521</v>
      </c>
      <c r="G4" s="94" t="s">
        <v>522</v>
      </c>
      <c r="H4" s="94" t="s">
        <v>524</v>
      </c>
      <c r="I4" s="93" t="s">
        <v>504</v>
      </c>
    </row>
    <row r="5" spans="2:11" hidden="1">
      <c r="B5" s="95" t="s">
        <v>304</v>
      </c>
      <c r="C5" s="93">
        <v>0.57232841863100004</v>
      </c>
      <c r="D5" s="93">
        <v>0.53949972234200005</v>
      </c>
      <c r="E5" s="93">
        <v>0.58328682582000002</v>
      </c>
      <c r="F5" s="93">
        <v>0.568054526575</v>
      </c>
      <c r="G5" s="93">
        <v>0.55626305104600005</v>
      </c>
      <c r="H5" s="93"/>
      <c r="I5" s="93" t="s">
        <v>503</v>
      </c>
    </row>
    <row r="6" spans="2:11" hidden="1">
      <c r="B6" s="95" t="s">
        <v>296</v>
      </c>
      <c r="C6" s="93">
        <v>0.40000483500799999</v>
      </c>
      <c r="D6" s="93">
        <v>0.39842475725499998</v>
      </c>
      <c r="E6" s="93">
        <v>0.40163892943099999</v>
      </c>
      <c r="F6" s="93"/>
      <c r="G6" s="93"/>
      <c r="H6" s="93"/>
      <c r="I6" s="93" t="s">
        <v>503</v>
      </c>
    </row>
    <row r="7" spans="2:11" hidden="1">
      <c r="B7" s="95" t="s">
        <v>299</v>
      </c>
      <c r="C7" s="93">
        <v>0.28773165953199997</v>
      </c>
      <c r="D7" s="93"/>
      <c r="E7" s="93"/>
      <c r="F7" s="93"/>
      <c r="G7" s="93"/>
      <c r="H7" s="93"/>
      <c r="I7" s="93" t="s">
        <v>503</v>
      </c>
    </row>
    <row r="8" spans="2:11" hidden="1"/>
    <row r="9" spans="2:11" hidden="1"/>
    <row r="10" spans="2:11" hidden="1">
      <c r="B10" s="104" t="s">
        <v>9</v>
      </c>
      <c r="C10" s="105" t="s">
        <v>499</v>
      </c>
      <c r="D10" s="105"/>
      <c r="E10" s="105"/>
      <c r="F10" s="105"/>
      <c r="G10" s="105"/>
      <c r="H10" s="105"/>
      <c r="I10" s="106"/>
      <c r="J10" s="103"/>
    </row>
    <row r="11" spans="2:11" hidden="1">
      <c r="B11" s="94" t="s">
        <v>482</v>
      </c>
      <c r="C11" s="94" t="s">
        <v>495</v>
      </c>
      <c r="D11" s="94" t="s">
        <v>497</v>
      </c>
      <c r="E11" s="94" t="s">
        <v>498</v>
      </c>
      <c r="F11" s="94" t="s">
        <v>521</v>
      </c>
      <c r="G11" s="94" t="s">
        <v>522</v>
      </c>
      <c r="H11" s="94" t="s">
        <v>524</v>
      </c>
      <c r="I11" s="93" t="s">
        <v>504</v>
      </c>
      <c r="J11" s="102" t="s">
        <v>525</v>
      </c>
      <c r="K11" s="110"/>
    </row>
    <row r="12" spans="2:11" hidden="1">
      <c r="B12" s="95" t="s">
        <v>304</v>
      </c>
      <c r="C12" s="93">
        <v>0.55433625440699996</v>
      </c>
      <c r="D12" s="93">
        <v>0.54520244163800002</v>
      </c>
      <c r="E12" s="93">
        <v>0.57622570056800004</v>
      </c>
      <c r="F12" s="93"/>
      <c r="G12" s="93"/>
      <c r="H12" s="93"/>
      <c r="I12" s="93">
        <v>0.60799999999999998</v>
      </c>
      <c r="J12" s="102">
        <v>345</v>
      </c>
    </row>
    <row r="13" spans="2:11" hidden="1">
      <c r="B13" s="95" t="s">
        <v>296</v>
      </c>
      <c r="C13" s="93">
        <v>0.40556372286999998</v>
      </c>
      <c r="D13" s="93">
        <v>0.36107703625199999</v>
      </c>
      <c r="E13" s="93">
        <v>0.38849284401799999</v>
      </c>
      <c r="F13" s="93"/>
      <c r="G13" s="93"/>
      <c r="H13" s="93"/>
      <c r="I13" s="93">
        <v>0.40799999999999997</v>
      </c>
      <c r="J13" s="93">
        <v>509</v>
      </c>
    </row>
    <row r="14" spans="2:11" hidden="1">
      <c r="B14" s="95" t="s">
        <v>299</v>
      </c>
      <c r="C14" s="93"/>
      <c r="D14" s="93">
        <v>0.29245777091199998</v>
      </c>
      <c r="E14" s="93">
        <v>0.30138543316299998</v>
      </c>
      <c r="F14" s="93"/>
      <c r="G14" s="93"/>
      <c r="H14" s="93">
        <v>7008</v>
      </c>
      <c r="I14" s="93">
        <v>0.46100000000000002</v>
      </c>
      <c r="J14" s="93">
        <v>2088</v>
      </c>
    </row>
    <row r="15" spans="2:11" hidden="1">
      <c r="J15">
        <f>SUM(J12:J14)</f>
        <v>2942</v>
      </c>
    </row>
    <row r="16" spans="2:11" hidden="1"/>
    <row r="17" spans="2:12" hidden="1">
      <c r="B17" s="104" t="s">
        <v>9</v>
      </c>
      <c r="C17" s="105" t="s">
        <v>500</v>
      </c>
      <c r="D17" s="105"/>
      <c r="E17" s="105"/>
      <c r="F17" s="105"/>
      <c r="G17" s="105"/>
      <c r="H17" s="105"/>
      <c r="I17" s="106"/>
      <c r="J17" s="103"/>
    </row>
    <row r="18" spans="2:12" hidden="1">
      <c r="B18" s="94" t="s">
        <v>482</v>
      </c>
      <c r="C18" s="94" t="s">
        <v>495</v>
      </c>
      <c r="D18" s="94" t="s">
        <v>497</v>
      </c>
      <c r="E18" s="94" t="s">
        <v>498</v>
      </c>
      <c r="F18" s="94" t="s">
        <v>521</v>
      </c>
      <c r="G18" s="94" t="s">
        <v>522</v>
      </c>
      <c r="H18" s="94" t="s">
        <v>524</v>
      </c>
      <c r="I18" s="93" t="s">
        <v>504</v>
      </c>
      <c r="J18" s="102" t="s">
        <v>525</v>
      </c>
    </row>
    <row r="19" spans="2:12" hidden="1">
      <c r="B19" s="95" t="s">
        <v>304</v>
      </c>
      <c r="C19" s="93">
        <v>0.65499221150700004</v>
      </c>
      <c r="D19" s="93">
        <v>0.64486091308399995</v>
      </c>
      <c r="E19" s="93">
        <v>0.64378633739500002</v>
      </c>
      <c r="F19" s="93"/>
      <c r="G19" s="93"/>
      <c r="H19" s="93"/>
      <c r="I19" s="93">
        <v>0.71899999999999997</v>
      </c>
      <c r="J19" s="102">
        <v>345</v>
      </c>
    </row>
    <row r="20" spans="2:12" hidden="1">
      <c r="B20" s="95" t="s">
        <v>296</v>
      </c>
      <c r="C20" s="93">
        <v>0.41682058483599999</v>
      </c>
      <c r="D20" s="93">
        <v>0.40575044208299998</v>
      </c>
      <c r="E20" s="93">
        <v>0.39031871412800001</v>
      </c>
      <c r="F20" s="93"/>
      <c r="G20" s="93"/>
      <c r="H20" s="93"/>
      <c r="I20" s="93">
        <v>0.629</v>
      </c>
      <c r="J20" s="102">
        <v>509</v>
      </c>
    </row>
    <row r="21" spans="2:12" hidden="1">
      <c r="B21" s="95" t="s">
        <v>299</v>
      </c>
      <c r="C21" s="93">
        <v>0.33671500231899998</v>
      </c>
      <c r="D21" s="93">
        <v>0.31642533070700002</v>
      </c>
      <c r="E21" s="93"/>
      <c r="F21" s="93"/>
      <c r="G21" s="93"/>
      <c r="H21" s="93"/>
      <c r="I21" s="93">
        <v>0.63400000000000001</v>
      </c>
      <c r="J21" s="93">
        <v>2088</v>
      </c>
    </row>
    <row r="22" spans="2:12" hidden="1"/>
    <row r="24" spans="2:12" hidden="1">
      <c r="B24" s="104" t="s">
        <v>9</v>
      </c>
      <c r="C24" s="105" t="s">
        <v>496</v>
      </c>
      <c r="D24" s="105"/>
      <c r="E24" s="105"/>
      <c r="F24" s="105"/>
      <c r="G24" s="105"/>
      <c r="H24" s="105"/>
      <c r="I24" s="106"/>
    </row>
    <row r="25" spans="2:12" hidden="1">
      <c r="B25" s="94" t="s">
        <v>482</v>
      </c>
      <c r="C25" s="94" t="s">
        <v>495</v>
      </c>
      <c r="D25" s="94" t="s">
        <v>497</v>
      </c>
      <c r="E25" s="94" t="s">
        <v>498</v>
      </c>
      <c r="F25" s="94" t="s">
        <v>521</v>
      </c>
      <c r="G25" s="94" t="s">
        <v>522</v>
      </c>
      <c r="H25" s="94" t="s">
        <v>524</v>
      </c>
      <c r="I25" s="93" t="s">
        <v>504</v>
      </c>
    </row>
    <row r="26" spans="2:12" hidden="1">
      <c r="B26" s="95" t="s">
        <v>304</v>
      </c>
      <c r="C26" s="93">
        <v>0.57232841863100004</v>
      </c>
      <c r="D26" s="93">
        <v>0.53949972234200005</v>
      </c>
      <c r="E26" s="93">
        <v>0.58328682582000002</v>
      </c>
      <c r="F26" s="93">
        <v>0.58377859778399999</v>
      </c>
      <c r="G26" s="93">
        <v>0.555579357479</v>
      </c>
      <c r="H26" s="93">
        <v>2629</v>
      </c>
      <c r="I26" s="93" t="s">
        <v>503</v>
      </c>
    </row>
    <row r="27" spans="2:12" hidden="1">
      <c r="B27" s="95" t="s">
        <v>296</v>
      </c>
      <c r="C27" s="93">
        <v>0.40000483500799999</v>
      </c>
      <c r="D27" s="93">
        <v>0.39842475725499998</v>
      </c>
      <c r="E27" s="93">
        <v>0.40163892943099999</v>
      </c>
      <c r="F27" s="93">
        <v>0.40468879936800001</v>
      </c>
      <c r="G27" s="93">
        <v>0.397483802685</v>
      </c>
      <c r="H27" s="93">
        <v>2600</v>
      </c>
      <c r="I27" s="93" t="s">
        <v>503</v>
      </c>
    </row>
    <row r="28" spans="2:12" hidden="1">
      <c r="B28" s="95" t="s">
        <v>299</v>
      </c>
      <c r="C28" s="93">
        <v>0.28773165953199997</v>
      </c>
      <c r="D28" s="93"/>
      <c r="E28" s="93"/>
      <c r="F28" s="93"/>
      <c r="G28" s="93"/>
      <c r="H28" s="93"/>
      <c r="I28" s="93" t="s">
        <v>503</v>
      </c>
    </row>
    <row r="29" spans="2:12" hidden="1"/>
    <row r="30" spans="2:12" hidden="1"/>
    <row r="31" spans="2:12" hidden="1">
      <c r="B31" s="104" t="s">
        <v>9</v>
      </c>
      <c r="C31" s="105" t="s">
        <v>499</v>
      </c>
      <c r="D31" s="105"/>
      <c r="E31" s="105"/>
      <c r="F31" s="105"/>
      <c r="G31" s="105"/>
      <c r="H31" s="105"/>
      <c r="I31" s="106"/>
      <c r="J31" s="103"/>
      <c r="L31" s="113"/>
    </row>
    <row r="32" spans="2:12" hidden="1">
      <c r="B32" s="94" t="s">
        <v>482</v>
      </c>
      <c r="C32" s="94" t="s">
        <v>495</v>
      </c>
      <c r="D32" s="94" t="s">
        <v>497</v>
      </c>
      <c r="E32" s="94" t="s">
        <v>498</v>
      </c>
      <c r="F32" s="94" t="s">
        <v>521</v>
      </c>
      <c r="G32" s="94" t="s">
        <v>522</v>
      </c>
      <c r="H32" s="94" t="s">
        <v>524</v>
      </c>
      <c r="I32" s="93" t="s">
        <v>504</v>
      </c>
      <c r="J32" s="102" t="s">
        <v>525</v>
      </c>
      <c r="K32" s="112"/>
      <c r="L32" s="113"/>
    </row>
    <row r="33" spans="2:12" hidden="1">
      <c r="B33" s="95" t="s">
        <v>304</v>
      </c>
      <c r="C33" s="93">
        <v>0.56434440035300004</v>
      </c>
      <c r="D33" s="93">
        <v>0.55831624720999995</v>
      </c>
      <c r="E33" s="93">
        <v>0.57083508647199999</v>
      </c>
      <c r="F33" s="93"/>
      <c r="G33" s="93"/>
      <c r="H33" s="93">
        <v>443</v>
      </c>
      <c r="I33" s="93">
        <v>0.60799999999999998</v>
      </c>
      <c r="J33" s="102">
        <v>345</v>
      </c>
    </row>
    <row r="34" spans="2:12" hidden="1">
      <c r="B34" s="95" t="s">
        <v>296</v>
      </c>
      <c r="C34" s="93">
        <v>0.405733097381</v>
      </c>
      <c r="D34" s="93">
        <v>0.32509258224299997</v>
      </c>
      <c r="E34" s="93">
        <v>0.34283486704600002</v>
      </c>
      <c r="F34" s="93"/>
      <c r="G34" s="93"/>
      <c r="H34" s="93">
        <v>629</v>
      </c>
      <c r="I34" s="93">
        <v>0.40799999999999997</v>
      </c>
      <c r="J34" s="93">
        <v>509</v>
      </c>
    </row>
    <row r="35" spans="2:12" hidden="1">
      <c r="B35" s="95" t="s">
        <v>299</v>
      </c>
      <c r="C35" s="93"/>
      <c r="D35" s="93"/>
      <c r="E35" s="93">
        <v>0.24590209516200001</v>
      </c>
      <c r="F35" s="93"/>
      <c r="G35" s="93"/>
      <c r="H35" s="93">
        <v>1812</v>
      </c>
      <c r="I35" s="93">
        <v>0.46100000000000002</v>
      </c>
      <c r="J35" s="93">
        <v>2088</v>
      </c>
    </row>
    <row r="36" spans="2:12" hidden="1">
      <c r="J36">
        <f>SUM(J33:J35)</f>
        <v>2942</v>
      </c>
    </row>
    <row r="37" spans="2:12" hidden="1"/>
    <row r="38" spans="2:12" hidden="1">
      <c r="B38" s="104" t="s">
        <v>9</v>
      </c>
      <c r="C38" s="105" t="s">
        <v>500</v>
      </c>
      <c r="D38" s="105"/>
      <c r="E38" s="105"/>
      <c r="F38" s="105"/>
      <c r="G38" s="105"/>
      <c r="H38" s="105"/>
      <c r="I38" s="106"/>
      <c r="J38" s="103"/>
    </row>
    <row r="39" spans="2:12" hidden="1">
      <c r="B39" s="94" t="s">
        <v>482</v>
      </c>
      <c r="C39" s="94" t="s">
        <v>495</v>
      </c>
      <c r="D39" s="94" t="s">
        <v>497</v>
      </c>
      <c r="E39" s="94" t="s">
        <v>498</v>
      </c>
      <c r="F39" s="94" t="s">
        <v>521</v>
      </c>
      <c r="G39" s="94" t="s">
        <v>522</v>
      </c>
      <c r="H39" s="94" t="s">
        <v>524</v>
      </c>
      <c r="I39" s="93" t="s">
        <v>504</v>
      </c>
      <c r="J39" s="102" t="s">
        <v>525</v>
      </c>
    </row>
    <row r="40" spans="2:12" hidden="1">
      <c r="B40" s="95" t="s">
        <v>304</v>
      </c>
      <c r="C40" s="93">
        <v>0.64646374457599998</v>
      </c>
      <c r="D40" s="93">
        <v>0.51683045702099994</v>
      </c>
      <c r="E40" s="93">
        <v>0.63022254161299995</v>
      </c>
      <c r="F40" s="93"/>
      <c r="G40" s="93"/>
      <c r="H40" s="93">
        <v>204</v>
      </c>
      <c r="I40" s="93">
        <v>0.71899999999999997</v>
      </c>
      <c r="J40" s="102">
        <v>345</v>
      </c>
    </row>
    <row r="41" spans="2:12" hidden="1">
      <c r="B41" s="95" t="s">
        <v>296</v>
      </c>
      <c r="C41" s="93">
        <v>0.41756144638300002</v>
      </c>
      <c r="D41" s="93"/>
      <c r="E41" s="93">
        <v>0.384013354985</v>
      </c>
      <c r="F41" s="93"/>
      <c r="G41" s="93"/>
      <c r="H41" s="93">
        <v>329</v>
      </c>
      <c r="I41" s="93">
        <v>0.629</v>
      </c>
      <c r="J41" s="102">
        <v>509</v>
      </c>
    </row>
    <row r="42" spans="2:12" hidden="1">
      <c r="B42" s="95" t="s">
        <v>299</v>
      </c>
      <c r="C42" s="114">
        <v>0.25132599229899999</v>
      </c>
      <c r="D42" s="93"/>
      <c r="E42" s="93"/>
      <c r="F42" s="93"/>
      <c r="G42" s="93"/>
      <c r="H42" s="93"/>
      <c r="I42" s="93">
        <v>0.63400000000000001</v>
      </c>
      <c r="J42" s="93">
        <v>2088</v>
      </c>
    </row>
    <row r="43" spans="2:12" hidden="1">
      <c r="B43" s="121"/>
      <c r="C43" s="122"/>
      <c r="D43" s="113"/>
      <c r="E43" s="113"/>
      <c r="F43" s="113"/>
      <c r="G43" s="113"/>
      <c r="H43" s="113"/>
      <c r="I43" s="113"/>
      <c r="J43" s="113"/>
    </row>
    <row r="45" spans="2:12">
      <c r="B45" s="1" t="s">
        <v>553</v>
      </c>
    </row>
    <row r="47" spans="2:12">
      <c r="B47" s="104" t="s">
        <v>9</v>
      </c>
      <c r="C47" s="105" t="s">
        <v>499</v>
      </c>
      <c r="D47" s="103"/>
      <c r="E47" s="105"/>
      <c r="F47" s="103"/>
      <c r="G47" s="105"/>
      <c r="H47" s="105"/>
      <c r="I47" s="105"/>
      <c r="J47" s="106"/>
      <c r="K47" s="103"/>
      <c r="L47" s="113"/>
    </row>
    <row r="48" spans="2:12">
      <c r="B48" s="94" t="s">
        <v>482</v>
      </c>
      <c r="C48" s="94" t="s">
        <v>495</v>
      </c>
      <c r="D48" s="102" t="s">
        <v>555</v>
      </c>
      <c r="E48" s="94" t="s">
        <v>497</v>
      </c>
      <c r="F48" s="102" t="s">
        <v>555</v>
      </c>
      <c r="G48" s="94" t="s">
        <v>498</v>
      </c>
      <c r="H48" s="94" t="s">
        <v>521</v>
      </c>
      <c r="I48" s="94" t="s">
        <v>522</v>
      </c>
      <c r="J48" s="123" t="s">
        <v>504</v>
      </c>
      <c r="K48" s="102" t="s">
        <v>555</v>
      </c>
      <c r="L48" s="113"/>
    </row>
    <row r="49" spans="2:11">
      <c r="B49" s="95" t="s">
        <v>304</v>
      </c>
      <c r="C49" s="93">
        <v>0.59396085953400002</v>
      </c>
      <c r="D49" s="102">
        <v>471</v>
      </c>
      <c r="E49" s="93">
        <v>0.54705841163400004</v>
      </c>
      <c r="F49" s="102">
        <v>429</v>
      </c>
      <c r="G49" s="93"/>
      <c r="H49" s="93"/>
      <c r="I49" s="93"/>
      <c r="J49" s="93">
        <v>0.60799999999999998</v>
      </c>
      <c r="K49" s="102">
        <v>345</v>
      </c>
    </row>
    <row r="50" spans="2:11">
      <c r="B50" s="95" t="s">
        <v>296</v>
      </c>
      <c r="C50" s="93">
        <v>0.40527722494099999</v>
      </c>
      <c r="D50" s="93">
        <v>697</v>
      </c>
      <c r="E50" s="93">
        <v>0.32978931311699999</v>
      </c>
      <c r="F50" s="93">
        <v>585</v>
      </c>
      <c r="G50" s="93"/>
      <c r="H50" s="93"/>
      <c r="I50" s="93"/>
      <c r="J50" s="93">
        <v>0.40799999999999997</v>
      </c>
      <c r="K50" s="93">
        <v>509</v>
      </c>
    </row>
    <row r="51" spans="2:11">
      <c r="B51" s="95" t="s">
        <v>299</v>
      </c>
      <c r="C51" s="93"/>
      <c r="D51" s="93"/>
      <c r="E51" s="93">
        <v>0.25782157945700002</v>
      </c>
      <c r="F51" s="93">
        <v>1801</v>
      </c>
      <c r="G51" s="93"/>
      <c r="H51" s="93"/>
      <c r="I51" s="93"/>
      <c r="J51" s="93">
        <v>0.46100000000000002</v>
      </c>
      <c r="K51" s="93">
        <v>2088</v>
      </c>
    </row>
    <row r="54" spans="2:11">
      <c r="B54" s="104" t="s">
        <v>9</v>
      </c>
      <c r="C54" s="105" t="s">
        <v>500</v>
      </c>
      <c r="D54" s="103"/>
      <c r="E54" s="105"/>
      <c r="F54" s="103"/>
      <c r="G54" s="105"/>
      <c r="H54" s="105"/>
      <c r="I54" s="105"/>
      <c r="J54" s="106"/>
      <c r="K54" s="103"/>
    </row>
    <row r="55" spans="2:11">
      <c r="B55" s="94" t="s">
        <v>482</v>
      </c>
      <c r="C55" s="94" t="s">
        <v>495</v>
      </c>
      <c r="D55" s="102" t="s">
        <v>555</v>
      </c>
      <c r="E55" s="94" t="s">
        <v>497</v>
      </c>
      <c r="F55" s="102" t="s">
        <v>555</v>
      </c>
      <c r="G55" s="94" t="s">
        <v>498</v>
      </c>
      <c r="H55" s="94" t="s">
        <v>521</v>
      </c>
      <c r="I55" s="94" t="s">
        <v>522</v>
      </c>
      <c r="J55" s="123" t="s">
        <v>504</v>
      </c>
      <c r="K55" s="102" t="s">
        <v>555</v>
      </c>
    </row>
    <row r="56" spans="2:11">
      <c r="B56" s="95" t="s">
        <v>304</v>
      </c>
      <c r="C56" s="93"/>
      <c r="D56" s="102">
        <v>471</v>
      </c>
      <c r="E56" s="93"/>
      <c r="F56" s="102">
        <v>429</v>
      </c>
      <c r="G56" s="93"/>
      <c r="H56" s="93"/>
      <c r="I56" s="93"/>
      <c r="J56" s="93">
        <v>0.71899999999999997</v>
      </c>
      <c r="K56" s="102">
        <v>345</v>
      </c>
    </row>
    <row r="57" spans="2:11">
      <c r="B57" s="95" t="s">
        <v>296</v>
      </c>
      <c r="C57" s="93"/>
      <c r="D57" s="93">
        <v>697</v>
      </c>
      <c r="E57" s="93"/>
      <c r="F57" s="93">
        <v>585</v>
      </c>
      <c r="G57" s="93"/>
      <c r="H57" s="93"/>
      <c r="I57" s="93"/>
      <c r="J57" s="93">
        <v>0.629</v>
      </c>
      <c r="K57" s="93">
        <v>509</v>
      </c>
    </row>
    <row r="58" spans="2:11">
      <c r="B58" s="95" t="s">
        <v>299</v>
      </c>
      <c r="C58" s="93"/>
      <c r="D58" s="93"/>
      <c r="E58" s="93"/>
      <c r="F58" s="93">
        <v>1801</v>
      </c>
      <c r="G58" s="93"/>
      <c r="H58" s="93"/>
      <c r="I58" s="93"/>
      <c r="J58" s="93">
        <v>0.63400000000000001</v>
      </c>
      <c r="K58" s="93">
        <v>2088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showRuler="0" zoomScale="150" zoomScaleNormal="150" zoomScalePageLayoutView="150" workbookViewId="0">
      <selection activeCell="B17" sqref="B17"/>
    </sheetView>
  </sheetViews>
  <sheetFormatPr baseColWidth="10" defaultRowHeight="15" x14ac:dyDescent="0"/>
  <cols>
    <col min="2" max="2" width="13.83203125" customWidth="1"/>
    <col min="3" max="3" width="18.6640625" customWidth="1"/>
    <col min="4" max="4" width="20" customWidth="1"/>
    <col min="5" max="5" width="14" customWidth="1"/>
    <col min="6" max="6" width="18.1640625" customWidth="1"/>
    <col min="7" max="7" width="25" customWidth="1"/>
  </cols>
  <sheetData>
    <row r="1" spans="1:6" s="1" customFormat="1">
      <c r="A1" s="1" t="s">
        <v>532</v>
      </c>
    </row>
    <row r="2" spans="1:6" s="1" customFormat="1">
      <c r="A2" s="1" t="s">
        <v>533</v>
      </c>
    </row>
    <row r="3" spans="1:6">
      <c r="A3" s="93"/>
      <c r="B3" s="45" t="s">
        <v>534</v>
      </c>
      <c r="C3" s="45" t="s">
        <v>535</v>
      </c>
      <c r="D3" s="45" t="s">
        <v>538</v>
      </c>
      <c r="E3" s="45" t="s">
        <v>536</v>
      </c>
      <c r="F3" s="45" t="s">
        <v>537</v>
      </c>
    </row>
    <row r="4" spans="1:6">
      <c r="A4" s="45" t="s">
        <v>304</v>
      </c>
      <c r="B4" s="93">
        <v>0.54093905478000004</v>
      </c>
      <c r="C4" s="93">
        <v>0.54520244163800002</v>
      </c>
      <c r="D4" s="93">
        <v>0.54570227872400001</v>
      </c>
      <c r="E4" s="93">
        <v>0.54688872558199997</v>
      </c>
      <c r="F4" s="115">
        <v>0.547285324189</v>
      </c>
    </row>
    <row r="5" spans="1:6">
      <c r="A5" s="45" t="s">
        <v>296</v>
      </c>
      <c r="B5" s="93">
        <v>0.36078276811499999</v>
      </c>
      <c r="C5">
        <v>0.36418496787499999</v>
      </c>
      <c r="D5" s="93">
        <v>0.35775300801799997</v>
      </c>
      <c r="E5" s="93">
        <v>0.37141705678199999</v>
      </c>
      <c r="F5" s="115">
        <v>0.37441390082199999</v>
      </c>
    </row>
    <row r="6" spans="1:6">
      <c r="A6" s="45" t="s">
        <v>299</v>
      </c>
      <c r="B6" s="93"/>
      <c r="C6" s="93">
        <v>0.29245777091199998</v>
      </c>
      <c r="D6" s="93"/>
      <c r="E6" s="93">
        <v>0.30147039482600002</v>
      </c>
      <c r="F6" s="93"/>
    </row>
    <row r="8" spans="1:6" s="1" customFormat="1">
      <c r="A8" s="1" t="s">
        <v>539</v>
      </c>
    </row>
    <row r="9" spans="1:6">
      <c r="A9" s="93"/>
      <c r="B9" s="45" t="s">
        <v>534</v>
      </c>
      <c r="C9" s="45" t="s">
        <v>535</v>
      </c>
      <c r="D9" s="45" t="s">
        <v>538</v>
      </c>
      <c r="E9" s="45" t="s">
        <v>536</v>
      </c>
      <c r="F9" s="45" t="s">
        <v>537</v>
      </c>
    </row>
    <row r="10" spans="1:6">
      <c r="A10" s="45" t="s">
        <v>304</v>
      </c>
      <c r="B10" s="93"/>
      <c r="C10" s="93"/>
      <c r="D10" s="93"/>
      <c r="E10" s="93">
        <v>0.64288677165700003</v>
      </c>
      <c r="F10" s="93">
        <v>0.64323923565100005</v>
      </c>
    </row>
    <row r="11" spans="1:6">
      <c r="A11" s="45" t="s">
        <v>296</v>
      </c>
      <c r="B11" s="93"/>
      <c r="C11" s="93"/>
      <c r="D11" s="93"/>
      <c r="E11" s="93"/>
      <c r="F11" s="93">
        <v>0.39257096097700001</v>
      </c>
    </row>
    <row r="12" spans="1:6">
      <c r="A12" s="45" t="s">
        <v>299</v>
      </c>
      <c r="B12" s="93"/>
      <c r="C12" s="93"/>
      <c r="D12" s="93"/>
      <c r="E12" s="93"/>
      <c r="F12" s="93"/>
    </row>
    <row r="14" spans="1:6" s="1" customFormat="1">
      <c r="A14" s="1" t="s">
        <v>496</v>
      </c>
    </row>
    <row r="15" spans="1:6">
      <c r="A15" s="93"/>
      <c r="B15" s="45" t="s">
        <v>534</v>
      </c>
      <c r="C15" s="45" t="s">
        <v>535</v>
      </c>
      <c r="D15" s="45" t="s">
        <v>538</v>
      </c>
      <c r="E15" s="45" t="s">
        <v>536</v>
      </c>
      <c r="F15" s="45" t="s">
        <v>537</v>
      </c>
    </row>
    <row r="16" spans="1:6">
      <c r="A16" s="45" t="s">
        <v>304</v>
      </c>
      <c r="B16" s="93">
        <v>0.54641282934199997</v>
      </c>
      <c r="C16" s="93"/>
      <c r="D16" s="93"/>
      <c r="E16" s="93">
        <v>0.54851258290399996</v>
      </c>
      <c r="F16" s="102">
        <v>0.548458132795</v>
      </c>
    </row>
    <row r="17" spans="1:6">
      <c r="A17" s="45" t="s">
        <v>296</v>
      </c>
      <c r="B17" s="93">
        <v>0.37300145847100002</v>
      </c>
      <c r="D17" s="93"/>
      <c r="E17" s="93">
        <v>0.374050175145</v>
      </c>
      <c r="F17" s="102">
        <v>0.37770271848800002</v>
      </c>
    </row>
    <row r="18" spans="1:6">
      <c r="A18" s="45" t="s">
        <v>299</v>
      </c>
      <c r="B18" s="93"/>
      <c r="C18" s="93"/>
      <c r="D18" s="93"/>
      <c r="E18" s="93"/>
      <c r="F18" s="9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showRuler="0" topLeftCell="A85" zoomScale="150" zoomScaleNormal="150" zoomScalePageLayoutView="150" workbookViewId="0">
      <selection activeCell="A102" sqref="A102"/>
    </sheetView>
  </sheetViews>
  <sheetFormatPr baseColWidth="10" defaultRowHeight="15" x14ac:dyDescent="0"/>
  <cols>
    <col min="1" max="1" width="12.1640625" customWidth="1"/>
    <col min="2" max="2" width="51.83203125" customWidth="1"/>
    <col min="3" max="4" width="7.83203125" style="1" customWidth="1"/>
    <col min="5" max="9" width="7.83203125" customWidth="1"/>
  </cols>
  <sheetData>
    <row r="1" spans="1:4" s="5" customFormat="1">
      <c r="A1" s="5" t="s">
        <v>174</v>
      </c>
      <c r="C1" s="5" t="s">
        <v>178</v>
      </c>
      <c r="D1" s="5" t="s">
        <v>177</v>
      </c>
    </row>
    <row r="2" spans="1:4">
      <c r="A2">
        <v>1</v>
      </c>
      <c r="B2" t="s">
        <v>172</v>
      </c>
      <c r="C2" s="1">
        <v>16973</v>
      </c>
    </row>
    <row r="3" spans="1:4">
      <c r="A3">
        <v>2</v>
      </c>
      <c r="B3" t="s">
        <v>171</v>
      </c>
      <c r="C3" s="1">
        <v>204303</v>
      </c>
    </row>
    <row r="4" spans="1:4">
      <c r="A4">
        <v>3</v>
      </c>
      <c r="B4" t="s">
        <v>173</v>
      </c>
      <c r="C4" s="1">
        <v>267530</v>
      </c>
    </row>
    <row r="6" spans="1:4">
      <c r="B6" t="s">
        <v>175</v>
      </c>
      <c r="C6" s="1">
        <v>1207</v>
      </c>
      <c r="D6" s="1">
        <f>(C6/C2)*100</f>
        <v>7.1112944087668648</v>
      </c>
    </row>
    <row r="7" spans="1:4">
      <c r="B7" t="s">
        <v>176</v>
      </c>
      <c r="C7" s="1">
        <v>3146</v>
      </c>
      <c r="D7" s="1">
        <f>(C7/C2)*100</f>
        <v>18.535320803629293</v>
      </c>
    </row>
    <row r="9" spans="1:4" s="5" customFormat="1">
      <c r="A9" s="5" t="s">
        <v>179</v>
      </c>
      <c r="C9" s="5" t="s">
        <v>178</v>
      </c>
      <c r="D9" s="5" t="s">
        <v>181</v>
      </c>
    </row>
    <row r="10" spans="1:4">
      <c r="A10">
        <v>1</v>
      </c>
      <c r="B10" t="s">
        <v>172</v>
      </c>
      <c r="C10" s="1">
        <v>29070</v>
      </c>
    </row>
    <row r="11" spans="1:4">
      <c r="A11">
        <v>2</v>
      </c>
      <c r="B11" t="s">
        <v>171</v>
      </c>
      <c r="C11" s="1">
        <v>204303</v>
      </c>
    </row>
    <row r="12" spans="1:4">
      <c r="A12">
        <v>3</v>
      </c>
      <c r="B12" t="s">
        <v>173</v>
      </c>
      <c r="C12" s="1">
        <v>267530</v>
      </c>
    </row>
    <row r="14" spans="1:4">
      <c r="B14" t="s">
        <v>175</v>
      </c>
      <c r="C14" s="1">
        <v>2186</v>
      </c>
      <c r="D14" s="1">
        <f>(C14/C10)*100</f>
        <v>7.5197798417612667</v>
      </c>
    </row>
    <row r="15" spans="1:4">
      <c r="B15" t="s">
        <v>176</v>
      </c>
      <c r="C15" s="1">
        <v>5341</v>
      </c>
      <c r="D15" s="1">
        <f>(C15/C10)*100</f>
        <v>18.372893016855866</v>
      </c>
    </row>
    <row r="17" spans="1:10" s="5" customFormat="1">
      <c r="A17" s="5" t="s">
        <v>180</v>
      </c>
      <c r="C17" s="5" t="s">
        <v>178</v>
      </c>
      <c r="D17" s="5" t="s">
        <v>177</v>
      </c>
    </row>
    <row r="18" spans="1:10">
      <c r="A18">
        <v>1</v>
      </c>
      <c r="B18" t="s">
        <v>172</v>
      </c>
      <c r="C18" s="1">
        <v>30054</v>
      </c>
    </row>
    <row r="19" spans="1:10">
      <c r="A19">
        <v>2</v>
      </c>
      <c r="B19" t="s">
        <v>171</v>
      </c>
      <c r="C19" s="1">
        <v>204303</v>
      </c>
    </row>
    <row r="20" spans="1:10">
      <c r="A20">
        <v>3</v>
      </c>
      <c r="B20" t="s">
        <v>173</v>
      </c>
      <c r="C20" s="1">
        <v>267530</v>
      </c>
    </row>
    <row r="22" spans="1:10">
      <c r="B22" t="s">
        <v>175</v>
      </c>
      <c r="C22" s="1">
        <v>2197</v>
      </c>
      <c r="D22" s="1">
        <f>(C22/C18)*100</f>
        <v>7.3101750183003924</v>
      </c>
    </row>
    <row r="23" spans="1:10">
      <c r="B23" t="s">
        <v>176</v>
      </c>
      <c r="C23" s="1">
        <v>5285</v>
      </c>
      <c r="D23" s="1">
        <f>(C23/C18)*100</f>
        <v>17.585013642110866</v>
      </c>
    </row>
    <row r="25" spans="1:10">
      <c r="B25" t="s">
        <v>183</v>
      </c>
    </row>
    <row r="26" spans="1:10">
      <c r="B26" t="s">
        <v>182</v>
      </c>
    </row>
    <row r="28" spans="1:10" s="4" customFormat="1">
      <c r="A28" s="4" t="s">
        <v>213</v>
      </c>
    </row>
    <row r="29" spans="1:10">
      <c r="A29" s="66" t="s">
        <v>214</v>
      </c>
      <c r="B29" s="57" t="s">
        <v>254</v>
      </c>
      <c r="C29" s="70" t="s">
        <v>320</v>
      </c>
      <c r="D29" s="58"/>
    </row>
    <row r="30" spans="1:10">
      <c r="A30" s="67"/>
      <c r="B30" s="60" t="s">
        <v>219</v>
      </c>
      <c r="C30" s="71"/>
      <c r="D30" s="61"/>
      <c r="F30" t="s">
        <v>501</v>
      </c>
      <c r="J30">
        <v>314550</v>
      </c>
    </row>
    <row r="31" spans="1:10">
      <c r="A31" s="66" t="s">
        <v>418</v>
      </c>
      <c r="B31" s="57" t="s">
        <v>254</v>
      </c>
      <c r="C31" s="70" t="s">
        <v>320</v>
      </c>
      <c r="D31" s="58"/>
      <c r="F31" t="s">
        <v>502</v>
      </c>
      <c r="J31">
        <v>204303</v>
      </c>
    </row>
    <row r="32" spans="1:10">
      <c r="A32" s="67"/>
      <c r="B32" s="60" t="s">
        <v>255</v>
      </c>
      <c r="C32" s="71"/>
      <c r="D32" s="61"/>
    </row>
    <row r="33" spans="1:4">
      <c r="A33" s="66" t="s">
        <v>419</v>
      </c>
      <c r="B33" s="57" t="s">
        <v>420</v>
      </c>
      <c r="C33" s="70" t="s">
        <v>320</v>
      </c>
      <c r="D33" s="58"/>
    </row>
    <row r="34" spans="1:4">
      <c r="A34" s="67"/>
      <c r="B34" s="60" t="s">
        <v>255</v>
      </c>
      <c r="C34" s="71"/>
      <c r="D34" s="61"/>
    </row>
    <row r="35" spans="1:4">
      <c r="A35" s="68" t="s">
        <v>215</v>
      </c>
      <c r="B35" s="53" t="s">
        <v>421</v>
      </c>
      <c r="C35" s="72" t="s">
        <v>321</v>
      </c>
      <c r="D35" s="54"/>
    </row>
    <row r="36" spans="1:4">
      <c r="A36" s="69"/>
      <c r="B36" s="55" t="s">
        <v>220</v>
      </c>
      <c r="C36" s="73"/>
      <c r="D36" s="56"/>
    </row>
    <row r="37" spans="1:4">
      <c r="A37" s="68" t="s">
        <v>216</v>
      </c>
      <c r="B37" s="53" t="s">
        <v>422</v>
      </c>
      <c r="C37" s="72" t="s">
        <v>321</v>
      </c>
      <c r="D37" s="54"/>
    </row>
    <row r="38" spans="1:4">
      <c r="A38" s="69"/>
      <c r="B38" s="55" t="s">
        <v>220</v>
      </c>
      <c r="C38" s="73"/>
      <c r="D38" s="56"/>
    </row>
    <row r="39" spans="1:4">
      <c r="A39" s="68" t="s">
        <v>479</v>
      </c>
      <c r="B39" s="53" t="s">
        <v>421</v>
      </c>
      <c r="C39" s="72" t="s">
        <v>321</v>
      </c>
      <c r="D39" s="54"/>
    </row>
    <row r="40" spans="1:4">
      <c r="A40" s="69"/>
      <c r="B40" s="55" t="s">
        <v>255</v>
      </c>
      <c r="C40" s="73"/>
      <c r="D40" s="56"/>
    </row>
    <row r="41" spans="1:4">
      <c r="A41" s="68" t="s">
        <v>480</v>
      </c>
      <c r="B41" s="53" t="s">
        <v>422</v>
      </c>
      <c r="C41" s="72" t="s">
        <v>321</v>
      </c>
      <c r="D41" s="54"/>
    </row>
    <row r="42" spans="1:4">
      <c r="A42" s="69"/>
      <c r="B42" s="55" t="s">
        <v>255</v>
      </c>
      <c r="C42" s="73"/>
      <c r="D42" s="56"/>
    </row>
    <row r="43" spans="1:4">
      <c r="A43" s="66" t="s">
        <v>217</v>
      </c>
      <c r="B43" s="57" t="s">
        <v>423</v>
      </c>
      <c r="C43" s="70" t="s">
        <v>320</v>
      </c>
      <c r="D43" s="58"/>
    </row>
    <row r="44" spans="1:4">
      <c r="A44" s="67"/>
      <c r="B44" s="60" t="s">
        <v>220</v>
      </c>
      <c r="C44" s="71"/>
      <c r="D44" s="61"/>
    </row>
    <row r="45" spans="1:4">
      <c r="A45" s="66" t="s">
        <v>218</v>
      </c>
      <c r="B45" s="57" t="s">
        <v>424</v>
      </c>
      <c r="C45" s="70" t="s">
        <v>320</v>
      </c>
      <c r="D45" s="58"/>
    </row>
    <row r="46" spans="1:4">
      <c r="A46" s="67"/>
      <c r="B46" s="60" t="s">
        <v>220</v>
      </c>
      <c r="C46" s="59"/>
      <c r="D46" s="61"/>
    </row>
    <row r="47" spans="1:4">
      <c r="A47" s="1"/>
    </row>
    <row r="48" spans="1:4" s="35" customFormat="1">
      <c r="B48" s="35" t="s">
        <v>425</v>
      </c>
      <c r="C48" s="4"/>
      <c r="D48" s="4"/>
    </row>
    <row r="49" spans="2:9" s="1" customFormat="1">
      <c r="B49" s="74" t="s">
        <v>429</v>
      </c>
      <c r="C49" s="64" t="s">
        <v>214</v>
      </c>
      <c r="D49" s="64" t="s">
        <v>418</v>
      </c>
      <c r="E49" s="64" t="s">
        <v>419</v>
      </c>
      <c r="F49" s="62" t="s">
        <v>215</v>
      </c>
      <c r="G49" s="62" t="s">
        <v>216</v>
      </c>
      <c r="H49" s="64" t="s">
        <v>217</v>
      </c>
      <c r="I49" s="64" t="s">
        <v>218</v>
      </c>
    </row>
    <row r="50" spans="2:9">
      <c r="B50" s="45" t="s">
        <v>304</v>
      </c>
      <c r="C50" s="65" t="s">
        <v>426</v>
      </c>
      <c r="D50" s="65" t="s">
        <v>426</v>
      </c>
      <c r="E50" s="65" t="s">
        <v>426</v>
      </c>
      <c r="F50" s="63" t="s">
        <v>426</v>
      </c>
      <c r="G50" s="63" t="s">
        <v>426</v>
      </c>
      <c r="H50" s="65" t="s">
        <v>426</v>
      </c>
      <c r="I50" s="65" t="s">
        <v>426</v>
      </c>
    </row>
    <row r="51" spans="2:9">
      <c r="B51" s="45" t="s">
        <v>296</v>
      </c>
      <c r="C51" s="65" t="s">
        <v>426</v>
      </c>
      <c r="D51" s="65" t="s">
        <v>426</v>
      </c>
      <c r="E51" s="65" t="s">
        <v>426</v>
      </c>
      <c r="F51" s="63" t="s">
        <v>426</v>
      </c>
      <c r="G51" s="63" t="s">
        <v>426</v>
      </c>
      <c r="H51" s="65" t="s">
        <v>426</v>
      </c>
      <c r="I51" s="65" t="s">
        <v>426</v>
      </c>
    </row>
    <row r="52" spans="2:9">
      <c r="B52" s="45" t="s">
        <v>299</v>
      </c>
      <c r="C52" s="65" t="s">
        <v>426</v>
      </c>
      <c r="D52" s="65" t="s">
        <v>426</v>
      </c>
      <c r="E52" s="65" t="s">
        <v>426</v>
      </c>
      <c r="F52" s="63" t="s">
        <v>426</v>
      </c>
      <c r="G52" s="63" t="s">
        <v>426</v>
      </c>
      <c r="H52" s="65" t="s">
        <v>426</v>
      </c>
      <c r="I52" s="65" t="s">
        <v>426</v>
      </c>
    </row>
    <row r="53" spans="2:9">
      <c r="B53" s="75"/>
      <c r="C53" s="51"/>
      <c r="D53" s="51"/>
      <c r="E53" s="51"/>
      <c r="F53" s="51"/>
      <c r="G53" s="51"/>
      <c r="H53" s="51"/>
      <c r="I53" s="51"/>
    </row>
    <row r="54" spans="2:9">
      <c r="B54" s="90" t="s">
        <v>441</v>
      </c>
      <c r="C54" s="76" t="s">
        <v>440</v>
      </c>
      <c r="D54" s="77"/>
      <c r="E54" s="77"/>
      <c r="F54" s="78"/>
      <c r="G54" s="51"/>
      <c r="H54" s="51"/>
      <c r="I54" s="51"/>
    </row>
    <row r="55" spans="2:9">
      <c r="B55" s="45" t="s">
        <v>442</v>
      </c>
      <c r="C55" s="91" t="s">
        <v>437</v>
      </c>
      <c r="D55" s="91" t="s">
        <v>438</v>
      </c>
      <c r="E55" s="92" t="s">
        <v>439</v>
      </c>
      <c r="F55" s="91" t="s">
        <v>494</v>
      </c>
      <c r="G55" s="51"/>
      <c r="H55" s="51"/>
      <c r="I55" s="51"/>
    </row>
    <row r="56" spans="2:9">
      <c r="B56" s="45" t="s">
        <v>430</v>
      </c>
      <c r="C56" s="48"/>
      <c r="D56" s="48"/>
      <c r="E56" s="87"/>
      <c r="F56" s="48"/>
      <c r="G56" s="51"/>
      <c r="H56" s="51"/>
      <c r="I56" s="51"/>
    </row>
    <row r="57" spans="2:9">
      <c r="B57" s="45" t="s">
        <v>431</v>
      </c>
      <c r="C57" s="48"/>
      <c r="D57" s="48"/>
      <c r="E57" s="87"/>
      <c r="F57" s="48"/>
      <c r="G57" s="51"/>
      <c r="H57" s="51"/>
      <c r="I57" s="51"/>
    </row>
    <row r="58" spans="2:9">
      <c r="B58" s="45" t="s">
        <v>432</v>
      </c>
      <c r="C58" s="48"/>
      <c r="D58" s="48"/>
      <c r="E58" s="87"/>
      <c r="F58" s="48"/>
      <c r="G58" s="51"/>
      <c r="H58" s="51"/>
      <c r="I58" s="51"/>
    </row>
    <row r="59" spans="2:9">
      <c r="B59" s="45" t="s">
        <v>433</v>
      </c>
      <c r="C59" s="48"/>
      <c r="D59" s="48"/>
      <c r="E59" s="87"/>
      <c r="F59" s="48"/>
      <c r="G59" s="51"/>
      <c r="H59" s="51"/>
      <c r="I59" s="51"/>
    </row>
    <row r="60" spans="2:9">
      <c r="B60" s="45" t="s">
        <v>434</v>
      </c>
      <c r="C60" s="48"/>
      <c r="D60" s="48"/>
      <c r="E60" s="87"/>
      <c r="F60" s="48"/>
      <c r="G60" s="51"/>
      <c r="H60" s="51"/>
      <c r="I60" s="51"/>
    </row>
    <row r="61" spans="2:9">
      <c r="B61" s="45" t="s">
        <v>435</v>
      </c>
      <c r="C61" s="48"/>
      <c r="D61" s="48"/>
      <c r="E61" s="87"/>
      <c r="F61" s="48"/>
      <c r="G61" s="51"/>
      <c r="H61" s="51"/>
      <c r="I61" s="51"/>
    </row>
    <row r="62" spans="2:9">
      <c r="B62" s="45" t="s">
        <v>436</v>
      </c>
      <c r="C62" s="48"/>
      <c r="D62" s="48"/>
      <c r="E62" s="87"/>
      <c r="F62" s="48"/>
      <c r="G62" s="51"/>
      <c r="H62" s="51"/>
      <c r="I62" s="51"/>
    </row>
    <row r="63" spans="2:9">
      <c r="B63" s="45" t="s">
        <v>443</v>
      </c>
      <c r="C63" s="48"/>
      <c r="D63" s="48"/>
      <c r="E63" s="87"/>
      <c r="F63" s="48"/>
      <c r="G63" s="51"/>
      <c r="H63" s="51"/>
      <c r="I63" s="51"/>
    </row>
    <row r="64" spans="2:9">
      <c r="B64" s="45" t="s">
        <v>444</v>
      </c>
      <c r="C64" s="48"/>
      <c r="D64" s="48"/>
      <c r="E64" s="87"/>
      <c r="F64" s="48"/>
      <c r="G64" s="51"/>
      <c r="H64" s="51"/>
      <c r="I64" s="51"/>
    </row>
    <row r="65" spans="1:9">
      <c r="B65" s="45" t="s">
        <v>445</v>
      </c>
      <c r="C65" s="48"/>
      <c r="D65" s="48"/>
      <c r="E65" s="87"/>
      <c r="F65" s="48"/>
      <c r="G65" s="51"/>
      <c r="H65" s="51"/>
      <c r="I65" s="51"/>
    </row>
    <row r="66" spans="1:9">
      <c r="B66" s="45" t="s">
        <v>446</v>
      </c>
      <c r="C66" s="48"/>
      <c r="D66" s="48"/>
      <c r="E66" s="87"/>
      <c r="F66" s="48"/>
      <c r="G66" s="51"/>
      <c r="H66" s="51"/>
      <c r="I66" s="51"/>
    </row>
    <row r="67" spans="1:9">
      <c r="A67" s="1"/>
      <c r="B67" s="45" t="s">
        <v>447</v>
      </c>
      <c r="C67" s="46"/>
      <c r="D67" s="46"/>
      <c r="E67" s="88"/>
      <c r="F67" s="46"/>
      <c r="G67" s="89"/>
    </row>
    <row r="68" spans="1:9">
      <c r="A68" s="1"/>
      <c r="B68" s="47" t="s">
        <v>448</v>
      </c>
      <c r="C68" s="46"/>
      <c r="D68" s="46"/>
      <c r="E68" s="88"/>
      <c r="F68" s="46"/>
      <c r="G68" s="89"/>
    </row>
    <row r="69" spans="1:9">
      <c r="A69" s="1"/>
      <c r="B69" s="47" t="s">
        <v>449</v>
      </c>
      <c r="C69" s="46"/>
      <c r="D69" s="46"/>
      <c r="E69" s="88"/>
      <c r="F69" s="46"/>
      <c r="G69" s="89"/>
    </row>
    <row r="70" spans="1:9">
      <c r="A70" s="1"/>
      <c r="B70" s="45" t="s">
        <v>450</v>
      </c>
      <c r="C70" s="46"/>
      <c r="D70" s="46"/>
      <c r="E70" s="88"/>
      <c r="F70" s="46"/>
      <c r="G70" s="89"/>
    </row>
    <row r="71" spans="1:9">
      <c r="A71" s="1"/>
      <c r="B71" s="45" t="s">
        <v>451</v>
      </c>
      <c r="C71" s="46"/>
      <c r="D71" s="46"/>
      <c r="E71" s="88"/>
      <c r="F71" s="46"/>
      <c r="G71" s="89"/>
    </row>
    <row r="72" spans="1:9">
      <c r="A72" s="1"/>
      <c r="B72" s="45" t="s">
        <v>452</v>
      </c>
      <c r="C72" s="46"/>
      <c r="D72" s="46"/>
      <c r="E72" s="88"/>
      <c r="F72" s="46"/>
      <c r="G72" s="89"/>
    </row>
    <row r="73" spans="1:9">
      <c r="A73" s="1"/>
      <c r="B73" s="45" t="s">
        <v>453</v>
      </c>
      <c r="C73" s="46"/>
      <c r="D73" s="46"/>
      <c r="E73" s="88"/>
      <c r="F73" s="46"/>
      <c r="G73" s="89"/>
    </row>
    <row r="74" spans="1:9">
      <c r="A74" s="1"/>
      <c r="B74" s="45" t="s">
        <v>454</v>
      </c>
      <c r="C74" s="46"/>
      <c r="D74" s="46"/>
      <c r="E74" s="88"/>
      <c r="F74" s="46"/>
      <c r="G74" s="89"/>
    </row>
    <row r="75" spans="1:9">
      <c r="A75" s="1"/>
      <c r="B75" s="45" t="s">
        <v>455</v>
      </c>
      <c r="C75" s="46"/>
      <c r="D75" s="46"/>
      <c r="E75" s="88"/>
      <c r="F75" s="46"/>
      <c r="G75" s="89"/>
    </row>
    <row r="76" spans="1:9">
      <c r="A76" s="1"/>
      <c r="B76" s="45" t="s">
        <v>456</v>
      </c>
      <c r="C76" s="46"/>
      <c r="D76" s="46"/>
      <c r="E76" s="88"/>
      <c r="F76" s="46"/>
      <c r="G76" s="89"/>
    </row>
    <row r="78" spans="1:9" s="4" customFormat="1">
      <c r="A78" s="4" t="s">
        <v>293</v>
      </c>
    </row>
    <row r="79" spans="1:9" s="4" customFormat="1">
      <c r="A79" s="4" t="s">
        <v>315</v>
      </c>
      <c r="B79" s="4" t="s">
        <v>316</v>
      </c>
      <c r="C79" s="4" t="s">
        <v>319</v>
      </c>
      <c r="D79" s="4" t="s">
        <v>318</v>
      </c>
      <c r="E79" s="4" t="s">
        <v>317</v>
      </c>
    </row>
    <row r="80" spans="1:9">
      <c r="A80" s="26" t="s">
        <v>294</v>
      </c>
      <c r="B80" t="s">
        <v>295</v>
      </c>
      <c r="C80" s="26" t="s">
        <v>296</v>
      </c>
      <c r="D80" s="26"/>
      <c r="E80" s="26" t="s">
        <v>313</v>
      </c>
      <c r="H80" t="s">
        <v>457</v>
      </c>
    </row>
    <row r="81" spans="1:8">
      <c r="A81" s="26" t="s">
        <v>300</v>
      </c>
      <c r="B81" t="s">
        <v>301</v>
      </c>
      <c r="C81" s="26" t="s">
        <v>296</v>
      </c>
      <c r="D81" s="26"/>
      <c r="E81" s="26" t="s">
        <v>314</v>
      </c>
    </row>
    <row r="82" spans="1:8">
      <c r="A82" s="40" t="s">
        <v>297</v>
      </c>
      <c r="B82" t="s">
        <v>298</v>
      </c>
      <c r="C82" s="26" t="s">
        <v>299</v>
      </c>
      <c r="D82" s="26"/>
      <c r="E82" s="26" t="s">
        <v>314</v>
      </c>
    </row>
    <row r="83" spans="1:8">
      <c r="A83" s="26" t="s">
        <v>302</v>
      </c>
      <c r="B83" t="s">
        <v>303</v>
      </c>
      <c r="C83" s="26" t="s">
        <v>304</v>
      </c>
      <c r="D83" s="26"/>
      <c r="E83" s="26" t="s">
        <v>314</v>
      </c>
    </row>
    <row r="84" spans="1:8">
      <c r="A84" s="40" t="s">
        <v>305</v>
      </c>
      <c r="B84" t="s">
        <v>306</v>
      </c>
      <c r="C84" s="26" t="s">
        <v>304</v>
      </c>
      <c r="D84" s="26"/>
      <c r="E84" s="26" t="s">
        <v>314</v>
      </c>
    </row>
    <row r="85" spans="1:8">
      <c r="A85" s="26" t="s">
        <v>307</v>
      </c>
      <c r="B85" t="s">
        <v>308</v>
      </c>
      <c r="C85" s="26" t="s">
        <v>304</v>
      </c>
      <c r="D85" s="26"/>
      <c r="E85" s="26" t="s">
        <v>314</v>
      </c>
    </row>
    <row r="86" spans="1:8">
      <c r="A86" s="40" t="s">
        <v>309</v>
      </c>
      <c r="B86" t="s">
        <v>310</v>
      </c>
      <c r="C86" s="26" t="s">
        <v>304</v>
      </c>
      <c r="D86" s="26"/>
      <c r="E86" s="26" t="s">
        <v>314</v>
      </c>
    </row>
    <row r="87" spans="1:8">
      <c r="A87" s="40" t="s">
        <v>311</v>
      </c>
      <c r="B87" t="s">
        <v>312</v>
      </c>
      <c r="C87" s="26" t="s">
        <v>304</v>
      </c>
      <c r="D87" s="26"/>
      <c r="E87" s="26" t="s">
        <v>314</v>
      </c>
    </row>
    <row r="90" spans="1:8" s="52" customFormat="1">
      <c r="A90" s="52" t="s">
        <v>428</v>
      </c>
    </row>
    <row r="91" spans="1:8" s="49" customFormat="1">
      <c r="A91" s="49" t="s">
        <v>459</v>
      </c>
      <c r="B91" s="50"/>
      <c r="C91" s="51"/>
      <c r="D91" s="51"/>
      <c r="E91" s="51"/>
      <c r="F91" s="51"/>
      <c r="G91" s="51"/>
      <c r="H91" s="51"/>
    </row>
    <row r="92" spans="1:8" s="49" customFormat="1">
      <c r="A92" s="49" t="s">
        <v>427</v>
      </c>
      <c r="B92" s="50"/>
      <c r="C92" s="51"/>
      <c r="D92" s="51"/>
      <c r="E92" s="51"/>
      <c r="F92" s="51"/>
      <c r="G92" s="51"/>
      <c r="H92" s="51"/>
    </row>
    <row r="93" spans="1:8" s="49" customFormat="1">
      <c r="A93" s="49" t="s">
        <v>0</v>
      </c>
      <c r="B93" s="50"/>
      <c r="C93" s="51"/>
      <c r="D93" s="51"/>
      <c r="E93" s="51"/>
      <c r="F93" s="51"/>
      <c r="G93" s="51"/>
      <c r="H93" s="51"/>
    </row>
    <row r="94" spans="1:8">
      <c r="A94" t="s">
        <v>458</v>
      </c>
    </row>
    <row r="95" spans="1:8">
      <c r="A95" t="s">
        <v>1</v>
      </c>
    </row>
    <row r="96" spans="1:8">
      <c r="A96" t="s">
        <v>460</v>
      </c>
    </row>
    <row r="99" spans="1:4" s="35" customFormat="1">
      <c r="A99" s="35" t="s">
        <v>520</v>
      </c>
      <c r="C99" s="4"/>
      <c r="D99" s="4"/>
    </row>
    <row r="100" spans="1:4">
      <c r="A100" t="s">
        <v>528</v>
      </c>
    </row>
    <row r="101" spans="1:4">
      <c r="A101" t="s">
        <v>529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0"/>
  <sheetViews>
    <sheetView showRuler="0" topLeftCell="A100" zoomScale="150" zoomScaleNormal="150" zoomScalePageLayoutView="150" workbookViewId="0">
      <selection activeCell="R243" sqref="R243"/>
    </sheetView>
  </sheetViews>
  <sheetFormatPr baseColWidth="10" defaultRowHeight="15" x14ac:dyDescent="0"/>
  <cols>
    <col min="1" max="1" width="17.33203125" customWidth="1"/>
    <col min="2" max="2" width="18.1640625" customWidth="1"/>
    <col min="3" max="3" width="4.6640625" hidden="1" customWidth="1"/>
    <col min="4" max="4" width="17" hidden="1" customWidth="1"/>
    <col min="5" max="5" width="19" customWidth="1"/>
    <col min="6" max="6" width="7.33203125" customWidth="1"/>
    <col min="7" max="7" width="26.33203125" hidden="1" customWidth="1"/>
    <col min="8" max="8" width="7.5" hidden="1" customWidth="1"/>
    <col min="9" max="9" width="14.6640625" hidden="1" customWidth="1"/>
    <col min="10" max="10" width="17.33203125" hidden="1" customWidth="1"/>
    <col min="11" max="11" width="5.1640625" hidden="1" customWidth="1"/>
    <col min="12" max="12" width="10.83203125" hidden="1" customWidth="1"/>
    <col min="13" max="16" width="0" hidden="1" customWidth="1"/>
    <col min="17" max="17" width="22.5" customWidth="1"/>
  </cols>
  <sheetData>
    <row r="1" spans="1:17" s="4" customFormat="1" hidden="1">
      <c r="A1" s="4" t="s">
        <v>12</v>
      </c>
    </row>
    <row r="2" spans="1:17" s="12" customFormat="1" hidden="1"/>
    <row r="3" spans="1:17" s="1" customFormat="1" hidden="1">
      <c r="A3" s="1" t="s">
        <v>10</v>
      </c>
      <c r="B3" s="1" t="s">
        <v>11</v>
      </c>
    </row>
    <row r="4" spans="1:17" s="1" customFormat="1" hidden="1">
      <c r="A4" s="1" t="s">
        <v>9</v>
      </c>
      <c r="B4" s="1" t="s">
        <v>11</v>
      </c>
    </row>
    <row r="5" spans="1:17" s="1" customFormat="1" hidden="1">
      <c r="A5" s="1" t="s">
        <v>16</v>
      </c>
      <c r="B5" s="7">
        <v>1378</v>
      </c>
      <c r="D5" s="3"/>
      <c r="E5" s="3"/>
      <c r="F5" s="3"/>
      <c r="G5" s="3"/>
      <c r="H5" s="3"/>
      <c r="I5" s="3"/>
      <c r="J5" s="3"/>
      <c r="L5" s="3"/>
      <c r="M5" s="3"/>
      <c r="N5" s="3"/>
      <c r="O5" s="3"/>
      <c r="P5" s="3"/>
      <c r="Q5" s="3"/>
    </row>
    <row r="6" spans="1:17" s="1" customFormat="1" hidden="1">
      <c r="A6" s="1" t="s">
        <v>30</v>
      </c>
      <c r="B6" s="7">
        <f>1228+310</f>
        <v>1538</v>
      </c>
      <c r="D6" s="3"/>
      <c r="E6" s="3"/>
      <c r="F6" s="3"/>
      <c r="G6" s="3"/>
      <c r="H6" s="3"/>
      <c r="I6" s="3"/>
      <c r="J6" s="3"/>
      <c r="L6" s="3"/>
      <c r="M6" s="3"/>
      <c r="N6" s="3"/>
      <c r="O6" s="3"/>
      <c r="P6" s="3"/>
      <c r="Q6" s="3"/>
    </row>
    <row r="7" spans="1:17" s="1" customFormat="1" hidden="1">
      <c r="A7" s="1" t="s">
        <v>2</v>
      </c>
      <c r="B7" s="7">
        <v>1</v>
      </c>
      <c r="D7" s="3"/>
      <c r="E7" s="3"/>
      <c r="F7" s="3"/>
      <c r="G7" s="3"/>
      <c r="H7" s="3"/>
      <c r="I7" s="3"/>
      <c r="J7" s="3"/>
      <c r="L7" s="3"/>
      <c r="M7" s="3"/>
      <c r="N7" s="3"/>
      <c r="O7" s="3"/>
      <c r="P7" s="3"/>
      <c r="Q7" s="3"/>
    </row>
    <row r="8" spans="1:17" s="1" customFormat="1" hidden="1">
      <c r="B8" s="7"/>
      <c r="D8" s="3"/>
      <c r="E8" s="3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31" t="s">
        <v>59</v>
      </c>
      <c r="B9" s="31"/>
      <c r="D9" s="22" t="s">
        <v>50</v>
      </c>
      <c r="E9" s="22"/>
      <c r="F9" s="3"/>
      <c r="G9" s="3"/>
      <c r="H9" s="3"/>
      <c r="I9" s="3"/>
      <c r="J9" s="3"/>
      <c r="L9" s="3"/>
      <c r="M9" s="3"/>
      <c r="N9" s="3"/>
      <c r="O9" s="3"/>
      <c r="P9" s="3"/>
      <c r="Q9" s="3"/>
    </row>
    <row r="10" spans="1:17" s="12" customFormat="1" hidden="1">
      <c r="A10" s="13"/>
      <c r="B10" s="13"/>
      <c r="D10" s="13"/>
      <c r="E10" s="13"/>
      <c r="F10" s="13"/>
      <c r="G10" s="13"/>
      <c r="H10" s="13"/>
      <c r="I10" s="13"/>
      <c r="J10" s="13"/>
      <c r="L10" s="13"/>
      <c r="M10" s="13"/>
      <c r="N10" s="13"/>
      <c r="O10" s="13"/>
      <c r="P10" s="13"/>
      <c r="Q10" s="13"/>
    </row>
    <row r="11" spans="1:17" hidden="1">
      <c r="A11" s="1" t="s">
        <v>14</v>
      </c>
      <c r="B11" s="7">
        <v>5</v>
      </c>
      <c r="F11" s="2"/>
      <c r="G11" s="2"/>
      <c r="H11" s="2"/>
      <c r="I11" s="2"/>
      <c r="J11" s="22"/>
      <c r="K11" s="19"/>
      <c r="L11" s="21"/>
      <c r="M11" s="23"/>
      <c r="N11" s="27"/>
      <c r="O11" s="27"/>
      <c r="P11" s="2"/>
      <c r="Q11" s="2"/>
    </row>
    <row r="12" spans="1:17" hidden="1">
      <c r="A12" s="1" t="s">
        <v>4</v>
      </c>
      <c r="B12" s="8">
        <v>1119</v>
      </c>
      <c r="F12" s="2"/>
      <c r="G12" s="2"/>
      <c r="H12" s="2"/>
      <c r="I12" s="2"/>
      <c r="J12" s="22"/>
      <c r="K12" s="19"/>
      <c r="L12" s="21"/>
      <c r="M12" s="23"/>
      <c r="N12" s="27"/>
      <c r="O12" s="27"/>
      <c r="P12" s="2"/>
      <c r="Q12" s="2"/>
    </row>
    <row r="13" spans="1:17" s="1" customFormat="1" hidden="1">
      <c r="A13" s="1" t="s">
        <v>5</v>
      </c>
      <c r="B13" s="7">
        <v>0.768505983419</v>
      </c>
      <c r="D13" s="1" t="s">
        <v>5</v>
      </c>
      <c r="E13" s="7">
        <v>0.77555220717899997</v>
      </c>
      <c r="G13" s="1" t="s">
        <v>66</v>
      </c>
      <c r="H13" s="1" t="s">
        <v>24</v>
      </c>
      <c r="K13" s="7"/>
      <c r="L13" s="2"/>
      <c r="N13" s="3"/>
      <c r="O13" s="3"/>
      <c r="P13" s="3"/>
      <c r="Q13" s="3"/>
    </row>
    <row r="14" spans="1:17" hidden="1">
      <c r="A14" s="1" t="s">
        <v>6</v>
      </c>
      <c r="B14" s="8">
        <v>0.88614439324100003</v>
      </c>
      <c r="D14" s="1" t="s">
        <v>6</v>
      </c>
      <c r="E14" s="8">
        <v>0.88924731182799999</v>
      </c>
      <c r="G14" t="s">
        <v>67</v>
      </c>
      <c r="H14" t="s">
        <v>68</v>
      </c>
      <c r="J14" s="1"/>
      <c r="K14" s="8"/>
      <c r="L14" s="3"/>
      <c r="N14" s="2"/>
      <c r="O14" s="2"/>
      <c r="P14" s="2"/>
      <c r="Q14" s="2"/>
    </row>
    <row r="15" spans="1:17" hidden="1">
      <c r="A15" s="1" t="s">
        <v>7</v>
      </c>
      <c r="B15" s="8">
        <v>0.67844086021500005</v>
      </c>
      <c r="D15" s="1" t="s">
        <v>7</v>
      </c>
      <c r="E15" s="8">
        <v>0.68763440860199998</v>
      </c>
      <c r="G15" t="s">
        <v>58</v>
      </c>
      <c r="H15" t="s">
        <v>69</v>
      </c>
      <c r="J15" s="1"/>
      <c r="K15" s="8"/>
      <c r="L15" s="2"/>
      <c r="N15" s="2"/>
      <c r="O15" s="2"/>
      <c r="P15" s="2"/>
      <c r="Q15" s="2"/>
    </row>
    <row r="16" spans="1:17" hidden="1">
      <c r="A16" s="1" t="s">
        <v>65</v>
      </c>
      <c r="B16" s="8">
        <v>0.99866332693500004</v>
      </c>
      <c r="D16" s="1" t="s">
        <v>65</v>
      </c>
      <c r="E16" s="8">
        <v>0.99876398707799996</v>
      </c>
      <c r="H16" t="s">
        <v>70</v>
      </c>
      <c r="J16" s="1"/>
      <c r="K16" s="8"/>
      <c r="L16" s="2"/>
      <c r="N16" s="2"/>
      <c r="O16" s="2"/>
      <c r="P16" s="2"/>
      <c r="Q16" s="2"/>
    </row>
    <row r="17" spans="1:17" hidden="1">
      <c r="A17" s="1" t="s">
        <v>8</v>
      </c>
      <c r="B17" s="8">
        <v>19</v>
      </c>
      <c r="D17" s="1" t="s">
        <v>8</v>
      </c>
      <c r="E17" s="8">
        <v>3</v>
      </c>
      <c r="H17" t="s">
        <v>71</v>
      </c>
      <c r="J17" s="1"/>
      <c r="K17" s="8"/>
      <c r="L17" s="2"/>
      <c r="N17" s="2"/>
      <c r="O17" s="2"/>
      <c r="P17" s="2"/>
      <c r="Q17" s="2"/>
    </row>
    <row r="18" spans="1:17" hidden="1">
      <c r="A18" s="1"/>
      <c r="B18" s="8"/>
      <c r="D18" s="1"/>
      <c r="E18" s="8"/>
      <c r="F18" s="2"/>
      <c r="G18" s="2"/>
      <c r="H18" s="2"/>
      <c r="I18" s="2"/>
      <c r="J18" s="2"/>
      <c r="K18" s="1"/>
      <c r="L18" s="2"/>
      <c r="N18" s="2"/>
      <c r="O18" s="2"/>
      <c r="P18" s="2"/>
      <c r="Q18" s="2"/>
    </row>
    <row r="19" spans="1:17" s="1" customFormat="1" hidden="1">
      <c r="A19" s="1" t="s">
        <v>14</v>
      </c>
      <c r="B19" s="7">
        <v>6</v>
      </c>
      <c r="E19" s="8"/>
      <c r="K19" s="7"/>
      <c r="L19" s="3"/>
      <c r="N19" s="3"/>
      <c r="O19" s="3"/>
      <c r="P19" s="3"/>
      <c r="Q19" s="3"/>
    </row>
    <row r="20" spans="1:17" hidden="1">
      <c r="A20" s="1" t="s">
        <v>4</v>
      </c>
      <c r="B20" s="8">
        <v>1123</v>
      </c>
      <c r="E20" s="7"/>
      <c r="F20" s="2"/>
      <c r="G20" s="2"/>
      <c r="H20" s="2"/>
      <c r="I20" s="2"/>
      <c r="J20" s="2"/>
      <c r="K20" s="1"/>
      <c r="L20" s="2"/>
      <c r="N20" s="2"/>
      <c r="O20" s="2"/>
      <c r="P20" s="2"/>
      <c r="Q20" s="2"/>
    </row>
    <row r="21" spans="1:17" s="1" customFormat="1" hidden="1">
      <c r="A21" s="1" t="s">
        <v>5</v>
      </c>
      <c r="B21" s="7">
        <v>0.82803250549399998</v>
      </c>
      <c r="D21" s="1" t="s">
        <v>5</v>
      </c>
      <c r="E21" s="8">
        <v>0.83192614384499997</v>
      </c>
      <c r="G21" s="1" t="s">
        <v>75</v>
      </c>
      <c r="H21" s="1" t="s">
        <v>24</v>
      </c>
      <c r="K21" s="7"/>
      <c r="L21" s="3"/>
      <c r="N21" s="3"/>
      <c r="O21" s="3"/>
      <c r="P21" s="3"/>
      <c r="Q21" s="3"/>
    </row>
    <row r="22" spans="1:17" hidden="1">
      <c r="A22" s="1" t="s">
        <v>6</v>
      </c>
      <c r="B22" s="8">
        <v>0.91215181771599996</v>
      </c>
      <c r="D22" s="1" t="s">
        <v>6</v>
      </c>
      <c r="E22" s="8">
        <v>0.93967741935500004</v>
      </c>
      <c r="G22" t="s">
        <v>76</v>
      </c>
      <c r="H22" t="s">
        <v>188</v>
      </c>
      <c r="J22" s="1"/>
      <c r="K22" s="8"/>
      <c r="L22" s="2"/>
      <c r="N22" s="2"/>
      <c r="O22" s="2"/>
      <c r="P22" s="2"/>
      <c r="Q22" s="2"/>
    </row>
    <row r="23" spans="1:17" hidden="1">
      <c r="A23" s="1" t="s">
        <v>7</v>
      </c>
      <c r="B23" s="8">
        <v>0.75811827957</v>
      </c>
      <c r="D23" s="1" t="s">
        <v>7</v>
      </c>
      <c r="E23" s="8">
        <v>0.74634408602199998</v>
      </c>
      <c r="G23" t="s">
        <v>77</v>
      </c>
      <c r="H23" t="s">
        <v>189</v>
      </c>
      <c r="J23" s="1"/>
      <c r="K23" s="8"/>
      <c r="L23" s="2"/>
      <c r="N23" s="2"/>
      <c r="O23" s="2"/>
      <c r="P23" s="2"/>
      <c r="Q23" s="2"/>
    </row>
    <row r="24" spans="1:17" hidden="1">
      <c r="A24" s="1" t="s">
        <v>65</v>
      </c>
      <c r="B24" s="8">
        <v>0.99889039749099995</v>
      </c>
      <c r="D24" s="1" t="s">
        <v>65</v>
      </c>
      <c r="E24" s="8">
        <v>0.99904255817200005</v>
      </c>
      <c r="H24" t="s">
        <v>190</v>
      </c>
      <c r="J24" s="1"/>
      <c r="K24" s="8"/>
      <c r="L24" s="2"/>
      <c r="N24" s="2"/>
      <c r="O24" s="2"/>
      <c r="P24" s="2"/>
      <c r="Q24" s="2"/>
    </row>
    <row r="25" spans="1:17" hidden="1">
      <c r="A25" s="1" t="s">
        <v>8</v>
      </c>
      <c r="B25" s="8">
        <v>36</v>
      </c>
      <c r="D25" s="1" t="s">
        <v>8</v>
      </c>
      <c r="E25" s="7">
        <v>27</v>
      </c>
      <c r="H25" t="s">
        <v>191</v>
      </c>
      <c r="J25" s="1"/>
      <c r="K25" s="8"/>
      <c r="L25" s="2"/>
      <c r="N25" s="2"/>
      <c r="O25" s="2"/>
      <c r="P25" s="2"/>
      <c r="Q25" s="2"/>
    </row>
    <row r="26" spans="1:17" hidden="1"/>
    <row r="27" spans="1:17" s="1" customFormat="1" hidden="1">
      <c r="A27" s="1" t="s">
        <v>14</v>
      </c>
      <c r="B27" s="7">
        <v>7</v>
      </c>
      <c r="E27" s="8"/>
    </row>
    <row r="28" spans="1:17" hidden="1">
      <c r="A28" s="1" t="s">
        <v>4</v>
      </c>
      <c r="B28" s="8">
        <v>1127</v>
      </c>
      <c r="E28" s="7"/>
      <c r="F28" s="2"/>
      <c r="H28" s="2"/>
      <c r="I28" s="2"/>
      <c r="J28" s="2"/>
      <c r="K28" s="1"/>
      <c r="L28" s="2"/>
      <c r="M28" s="2"/>
      <c r="N28" s="2"/>
      <c r="O28" s="2"/>
      <c r="P28" s="2"/>
      <c r="Q28" s="2"/>
    </row>
    <row r="29" spans="1:17" s="1" customFormat="1" hidden="1">
      <c r="A29" s="1" t="s">
        <v>5</v>
      </c>
      <c r="B29" s="7">
        <v>0.80365592746299996</v>
      </c>
      <c r="D29" s="1" t="s">
        <v>5</v>
      </c>
      <c r="E29" s="8">
        <v>0.81820290756500003</v>
      </c>
      <c r="F29" s="3"/>
      <c r="G29" s="1" t="s">
        <v>72</v>
      </c>
      <c r="H29" s="3" t="s">
        <v>24</v>
      </c>
      <c r="I29" s="3"/>
      <c r="J29" s="3"/>
      <c r="L29" s="3"/>
      <c r="M29" s="3"/>
      <c r="N29" s="3"/>
      <c r="O29" s="3"/>
      <c r="P29" s="3"/>
      <c r="Q29" s="3"/>
    </row>
    <row r="30" spans="1:17" hidden="1">
      <c r="A30" s="1" t="s">
        <v>6</v>
      </c>
      <c r="B30" s="8">
        <v>0.84387422613200003</v>
      </c>
      <c r="D30" s="1" t="s">
        <v>6</v>
      </c>
      <c r="E30" s="8">
        <v>0.90215053763399999</v>
      </c>
      <c r="F30" s="2"/>
      <c r="G30" s="2" t="s">
        <v>73</v>
      </c>
      <c r="H30" s="2" t="s">
        <v>78</v>
      </c>
      <c r="I30" s="2"/>
      <c r="J30" s="2"/>
      <c r="K30" s="1"/>
      <c r="L30" s="2"/>
      <c r="M30" s="2"/>
      <c r="N30" s="2"/>
      <c r="O30" s="2"/>
      <c r="P30" s="2"/>
      <c r="Q30" s="2"/>
    </row>
    <row r="31" spans="1:17" hidden="1">
      <c r="A31" s="1" t="s">
        <v>7</v>
      </c>
      <c r="B31" s="8">
        <v>0.76709677419400002</v>
      </c>
      <c r="D31" s="1" t="s">
        <v>7</v>
      </c>
      <c r="E31" s="8">
        <v>0.748548387097</v>
      </c>
      <c r="G31" s="3" t="s">
        <v>74</v>
      </c>
      <c r="H31" t="s">
        <v>79</v>
      </c>
    </row>
    <row r="32" spans="1:17" hidden="1">
      <c r="A32" s="3" t="s">
        <v>65</v>
      </c>
      <c r="B32" s="9"/>
      <c r="C32" s="2"/>
      <c r="D32" s="3" t="s">
        <v>65</v>
      </c>
      <c r="E32" s="9"/>
      <c r="F32" s="2"/>
      <c r="G32" s="2"/>
      <c r="H32" s="2" t="s">
        <v>80</v>
      </c>
      <c r="I32" s="2"/>
      <c r="J32" s="2"/>
      <c r="K32" s="2"/>
      <c r="L32" s="2"/>
      <c r="M32" s="2"/>
    </row>
    <row r="33" spans="1:17" hidden="1">
      <c r="A33" s="1" t="s">
        <v>8</v>
      </c>
      <c r="B33" s="8">
        <v>99</v>
      </c>
      <c r="D33" s="1" t="s">
        <v>8</v>
      </c>
      <c r="E33" s="7">
        <v>99</v>
      </c>
      <c r="H33" t="s">
        <v>81</v>
      </c>
    </row>
    <row r="34" spans="1:17" hidden="1"/>
    <row r="35" spans="1:17" s="1" customFormat="1" hidden="1">
      <c r="A35" s="1" t="s">
        <v>14</v>
      </c>
      <c r="B35" s="7">
        <v>8</v>
      </c>
      <c r="E35" s="7"/>
    </row>
    <row r="36" spans="1:17" hidden="1">
      <c r="A36" s="1" t="s">
        <v>4</v>
      </c>
      <c r="B36" s="8">
        <v>1129</v>
      </c>
      <c r="E36" s="7"/>
      <c r="F36" s="2"/>
      <c r="G36" s="2"/>
      <c r="H36" s="2"/>
      <c r="I36" s="2"/>
      <c r="J36" s="2"/>
      <c r="K36" s="1"/>
      <c r="L36" s="2"/>
      <c r="M36" s="2"/>
      <c r="N36" s="2"/>
      <c r="O36" s="2"/>
      <c r="P36" s="2"/>
      <c r="Q36" s="2"/>
    </row>
    <row r="37" spans="1:17" s="1" customFormat="1" hidden="1">
      <c r="A37" s="1" t="s">
        <v>5</v>
      </c>
      <c r="B37" s="7">
        <v>0.80412873637500004</v>
      </c>
      <c r="D37" s="1" t="s">
        <v>5</v>
      </c>
      <c r="E37" s="8">
        <v>0.82567001831599995</v>
      </c>
      <c r="F37" s="3"/>
      <c r="G37" s="3" t="s">
        <v>83</v>
      </c>
      <c r="H37" s="3"/>
      <c r="I37" s="3"/>
      <c r="J37" s="3"/>
      <c r="L37" s="3"/>
      <c r="M37" s="3"/>
      <c r="N37" s="3"/>
      <c r="O37" s="3"/>
      <c r="P37" s="3"/>
      <c r="Q37" s="3"/>
    </row>
    <row r="38" spans="1:17" hidden="1">
      <c r="A38" s="1" t="s">
        <v>6</v>
      </c>
      <c r="B38" s="8">
        <v>0.84084612362099997</v>
      </c>
      <c r="D38" s="1" t="s">
        <v>6</v>
      </c>
      <c r="E38" s="8">
        <v>0.92419354838699996</v>
      </c>
      <c r="F38" s="2"/>
      <c r="G38" s="2" t="s">
        <v>73</v>
      </c>
      <c r="H38" s="2"/>
      <c r="I38" s="2"/>
      <c r="J38" s="2"/>
      <c r="K38" s="1"/>
      <c r="L38" s="2"/>
      <c r="M38" s="2"/>
      <c r="N38" s="2"/>
      <c r="O38" s="2"/>
      <c r="P38" s="2"/>
      <c r="Q38" s="2"/>
    </row>
    <row r="39" spans="1:17" hidden="1">
      <c r="A39" s="1" t="s">
        <v>7</v>
      </c>
      <c r="B39" s="8">
        <v>0.77048387096799997</v>
      </c>
      <c r="D39" s="1" t="s">
        <v>7</v>
      </c>
      <c r="E39" s="8">
        <v>0.74612903225799998</v>
      </c>
      <c r="G39" t="s">
        <v>84</v>
      </c>
    </row>
    <row r="40" spans="1:17" hidden="1">
      <c r="A40" s="3" t="s">
        <v>65</v>
      </c>
      <c r="B40" s="9">
        <v>8.0645161290299999E-2</v>
      </c>
      <c r="C40" s="2"/>
      <c r="D40" s="3" t="s">
        <v>65</v>
      </c>
      <c r="E40" s="9">
        <v>6.4516129032300001E-2</v>
      </c>
      <c r="F40" s="2"/>
      <c r="G40" s="2"/>
      <c r="H40" s="2"/>
      <c r="I40" s="2"/>
      <c r="J40" s="2"/>
      <c r="K40" s="2"/>
      <c r="L40" s="2"/>
      <c r="M40" s="2"/>
    </row>
    <row r="41" spans="1:17" hidden="1">
      <c r="A41" s="1" t="s">
        <v>8</v>
      </c>
      <c r="B41" s="8">
        <v>99</v>
      </c>
      <c r="D41" s="1" t="s">
        <v>8</v>
      </c>
      <c r="E41" s="7">
        <v>99</v>
      </c>
      <c r="G41" t="s">
        <v>82</v>
      </c>
    </row>
    <row r="42" spans="1:17" s="1" customFormat="1" hidden="1">
      <c r="B42" s="7"/>
      <c r="D42"/>
      <c r="E42" s="8"/>
    </row>
    <row r="43" spans="1:17" s="1" customFormat="1" hidden="1">
      <c r="A43" s="1" t="s">
        <v>14</v>
      </c>
      <c r="B43" s="7">
        <v>9</v>
      </c>
      <c r="E43" s="7"/>
    </row>
    <row r="44" spans="1:17" hidden="1">
      <c r="A44" s="1" t="s">
        <v>4</v>
      </c>
      <c r="B44" s="8">
        <v>1126</v>
      </c>
      <c r="E44" s="7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</row>
    <row r="45" spans="1:17" s="1" customFormat="1" hidden="1">
      <c r="A45" s="1" t="s">
        <v>5</v>
      </c>
      <c r="B45" s="7">
        <v>0.84035717703000001</v>
      </c>
      <c r="D45" s="1" t="s">
        <v>5</v>
      </c>
      <c r="E45" s="30">
        <v>0.84937908599</v>
      </c>
      <c r="F45" s="3"/>
      <c r="G45" s="3" t="s">
        <v>88</v>
      </c>
      <c r="H45" s="3"/>
      <c r="I45" s="3"/>
      <c r="J45" s="3"/>
      <c r="L45" s="3"/>
      <c r="M45" s="3"/>
      <c r="N45" s="3"/>
      <c r="O45" s="3"/>
      <c r="P45" s="3"/>
      <c r="Q45" s="3"/>
    </row>
    <row r="46" spans="1:17" s="25" customFormat="1" hidden="1">
      <c r="A46" s="12" t="s">
        <v>6</v>
      </c>
      <c r="B46" s="30">
        <v>0.91054571320300004</v>
      </c>
      <c r="D46" s="12" t="s">
        <v>6</v>
      </c>
      <c r="E46" s="30">
        <v>0.95209677419399996</v>
      </c>
      <c r="F46" s="27"/>
      <c r="G46" s="27" t="s">
        <v>73</v>
      </c>
      <c r="H46" s="27"/>
      <c r="I46" s="27"/>
      <c r="J46" s="27"/>
      <c r="K46" s="12"/>
      <c r="L46" s="27"/>
      <c r="M46" s="27"/>
      <c r="N46" s="27"/>
      <c r="O46" s="27"/>
      <c r="P46" s="27"/>
      <c r="Q46" s="27"/>
    </row>
    <row r="47" spans="1:17" hidden="1">
      <c r="A47" s="1" t="s">
        <v>7</v>
      </c>
      <c r="B47" s="8">
        <v>0.78021505376300004</v>
      </c>
      <c r="D47" s="12" t="s">
        <v>7</v>
      </c>
      <c r="E47" s="8">
        <v>0.76666666666700001</v>
      </c>
      <c r="G47" t="s">
        <v>89</v>
      </c>
    </row>
    <row r="48" spans="1:17" hidden="1">
      <c r="A48" s="3" t="s">
        <v>65</v>
      </c>
      <c r="B48" s="9">
        <v>0.99507701671399995</v>
      </c>
      <c r="C48" s="2"/>
      <c r="D48" s="3" t="s">
        <v>65</v>
      </c>
      <c r="E48" s="9">
        <v>0.99913619551499999</v>
      </c>
      <c r="F48" s="2"/>
      <c r="G48" s="2"/>
      <c r="H48" s="2"/>
      <c r="I48" s="2"/>
      <c r="J48" s="2"/>
      <c r="K48" s="2"/>
      <c r="L48" s="2"/>
      <c r="M48" s="2"/>
    </row>
    <row r="49" spans="1:17" hidden="1">
      <c r="A49" s="1" t="s">
        <v>8</v>
      </c>
      <c r="B49" s="8">
        <v>99</v>
      </c>
      <c r="D49" s="1" t="s">
        <v>8</v>
      </c>
      <c r="E49" s="7">
        <v>99</v>
      </c>
    </row>
    <row r="50" spans="1:17" s="1" customFormat="1" hidden="1">
      <c r="B50" s="7"/>
      <c r="D50"/>
      <c r="E50" s="8"/>
    </row>
    <row r="51" spans="1:17" s="1" customFormat="1" hidden="1">
      <c r="A51" s="1" t="s">
        <v>14</v>
      </c>
      <c r="B51" s="7">
        <v>10</v>
      </c>
      <c r="E51" s="7"/>
    </row>
    <row r="52" spans="1:17" hidden="1">
      <c r="A52" s="1" t="s">
        <v>4</v>
      </c>
      <c r="B52" s="8">
        <v>1130</v>
      </c>
      <c r="E52" s="7"/>
      <c r="F52" s="2"/>
      <c r="G52" s="2"/>
      <c r="H52" s="2"/>
      <c r="I52" s="2"/>
      <c r="J52" s="2"/>
      <c r="K52" s="1"/>
      <c r="L52" s="2"/>
      <c r="M52" s="2"/>
      <c r="N52" s="2"/>
      <c r="O52" s="2"/>
      <c r="P52" s="2"/>
      <c r="Q52" s="2"/>
    </row>
    <row r="53" spans="1:17" s="1" customFormat="1" hidden="1">
      <c r="A53" s="1" t="s">
        <v>5</v>
      </c>
      <c r="B53" s="7">
        <v>0.850579225183</v>
      </c>
      <c r="D53" s="1" t="s">
        <v>5</v>
      </c>
      <c r="E53" s="8">
        <v>0.85136972162500002</v>
      </c>
      <c r="F53" s="3"/>
      <c r="G53" s="3" t="s">
        <v>85</v>
      </c>
      <c r="H53" s="3"/>
      <c r="I53" s="3" t="s">
        <v>24</v>
      </c>
      <c r="J53" s="3"/>
      <c r="L53" s="3"/>
      <c r="M53" s="3"/>
      <c r="N53" s="3"/>
      <c r="O53" s="3"/>
      <c r="P53" s="3"/>
      <c r="Q53" s="3"/>
    </row>
    <row r="54" spans="1:17" hidden="1">
      <c r="A54" s="1" t="s">
        <v>6</v>
      </c>
      <c r="B54" s="8">
        <v>0.99274193548400003</v>
      </c>
      <c r="D54" s="1" t="s">
        <v>6</v>
      </c>
      <c r="E54" s="8">
        <v>0.95295698924700001</v>
      </c>
      <c r="F54" s="2"/>
      <c r="G54" s="2" t="s">
        <v>86</v>
      </c>
      <c r="H54" s="2"/>
      <c r="I54" s="2" t="s">
        <v>93</v>
      </c>
      <c r="J54" s="2"/>
      <c r="K54" s="1"/>
      <c r="L54" s="2"/>
      <c r="M54" s="2"/>
      <c r="N54" s="2"/>
      <c r="O54" s="2"/>
      <c r="P54" s="2"/>
      <c r="Q54" s="2"/>
    </row>
    <row r="55" spans="1:17" hidden="1">
      <c r="A55" s="1" t="s">
        <v>7</v>
      </c>
      <c r="B55" s="8">
        <v>0.74403225806499995</v>
      </c>
      <c r="D55" s="1" t="s">
        <v>7</v>
      </c>
      <c r="E55" s="8">
        <v>0.76935483870999999</v>
      </c>
      <c r="G55" t="s">
        <v>87</v>
      </c>
      <c r="I55" t="s">
        <v>94</v>
      </c>
    </row>
    <row r="56" spans="1:17" hidden="1">
      <c r="A56" s="3" t="s">
        <v>65</v>
      </c>
      <c r="B56" s="9">
        <v>0.99919705978700002</v>
      </c>
      <c r="C56" s="2"/>
      <c r="D56" s="3" t="s">
        <v>65</v>
      </c>
      <c r="E56" s="9">
        <v>0.99915960484999999</v>
      </c>
      <c r="F56" s="2"/>
      <c r="G56" s="2"/>
      <c r="H56" s="2"/>
      <c r="I56" s="2" t="s">
        <v>95</v>
      </c>
      <c r="J56" s="2"/>
      <c r="K56" s="2"/>
      <c r="L56" s="2"/>
      <c r="M56" s="2"/>
    </row>
    <row r="57" spans="1:17" hidden="1">
      <c r="A57" s="1" t="s">
        <v>8</v>
      </c>
      <c r="B57" s="8">
        <v>100</v>
      </c>
      <c r="D57" s="1" t="s">
        <v>8</v>
      </c>
      <c r="E57" s="7">
        <v>99</v>
      </c>
      <c r="I57" t="s">
        <v>96</v>
      </c>
    </row>
    <row r="58" spans="1:17" s="1" customFormat="1" hidden="1">
      <c r="B58" s="7"/>
      <c r="D58"/>
      <c r="E58"/>
    </row>
    <row r="59" spans="1:17" s="1" customFormat="1" hidden="1">
      <c r="A59" s="1" t="s">
        <v>14</v>
      </c>
      <c r="B59" s="7">
        <v>11</v>
      </c>
      <c r="E59" s="3"/>
    </row>
    <row r="60" spans="1:17" hidden="1">
      <c r="A60" s="1" t="s">
        <v>4</v>
      </c>
      <c r="B60" s="8">
        <v>1130</v>
      </c>
      <c r="E60" s="3"/>
      <c r="F60" s="2"/>
      <c r="G60" s="2"/>
      <c r="H60" s="2"/>
      <c r="I60" s="2"/>
      <c r="J60" s="2"/>
      <c r="K60" s="1"/>
      <c r="L60" s="2"/>
      <c r="M60" s="2"/>
      <c r="N60" s="2"/>
      <c r="O60" s="2"/>
      <c r="P60" s="2"/>
      <c r="Q60" s="2"/>
    </row>
    <row r="61" spans="1:17" s="1" customFormat="1" hidden="1">
      <c r="A61" s="1" t="s">
        <v>5</v>
      </c>
      <c r="B61" s="7">
        <v>0.84392829264000002</v>
      </c>
      <c r="D61" s="1" t="s">
        <v>5</v>
      </c>
      <c r="E61" s="2">
        <v>0.84933934458299998</v>
      </c>
      <c r="F61" s="3"/>
      <c r="G61" s="3" t="s">
        <v>90</v>
      </c>
      <c r="H61" s="3"/>
      <c r="I61" s="3"/>
      <c r="J61" s="3"/>
      <c r="L61" s="3"/>
      <c r="M61" s="3"/>
      <c r="N61" s="3"/>
      <c r="O61" s="3"/>
      <c r="P61" s="3"/>
      <c r="Q61" s="3"/>
    </row>
    <row r="62" spans="1:17" hidden="1">
      <c r="A62" s="1" t="s">
        <v>6</v>
      </c>
      <c r="B62" s="8">
        <v>0.99193548387099995</v>
      </c>
      <c r="D62" s="1" t="s">
        <v>6</v>
      </c>
      <c r="E62">
        <v>0.95059139784900004</v>
      </c>
      <c r="F62" s="2"/>
      <c r="G62" s="2" t="s">
        <v>91</v>
      </c>
      <c r="H62" s="2"/>
      <c r="I62" s="2"/>
      <c r="J62" s="2"/>
      <c r="K62" s="1"/>
      <c r="L62" s="2"/>
      <c r="M62" s="2"/>
      <c r="N62" s="2"/>
      <c r="O62" s="2"/>
      <c r="P62" s="2"/>
      <c r="Q62" s="2"/>
    </row>
    <row r="63" spans="1:17" hidden="1">
      <c r="A63" s="1" t="s">
        <v>7</v>
      </c>
      <c r="B63" s="8">
        <v>0.73435483870999996</v>
      </c>
      <c r="D63" s="1" t="s">
        <v>7</v>
      </c>
      <c r="E63">
        <v>0.767580645161</v>
      </c>
      <c r="G63" t="s">
        <v>92</v>
      </c>
    </row>
    <row r="64" spans="1:17" hidden="1">
      <c r="A64" s="3" t="s">
        <v>65</v>
      </c>
      <c r="B64" s="9">
        <v>0.99916662765099995</v>
      </c>
      <c r="C64" s="2"/>
      <c r="D64" s="3" t="s">
        <v>65</v>
      </c>
      <c r="E64" s="9">
        <v>0.99914790018300004</v>
      </c>
      <c r="F64" s="2"/>
      <c r="G64" s="2"/>
      <c r="H64" s="2"/>
      <c r="I64" s="2"/>
      <c r="J64" s="2"/>
      <c r="K64" s="2"/>
      <c r="L64" s="2"/>
      <c r="M64" s="2"/>
    </row>
    <row r="65" spans="1:17" hidden="1">
      <c r="A65" s="1" t="s">
        <v>8</v>
      </c>
      <c r="B65" s="8">
        <v>100</v>
      </c>
      <c r="D65" s="1" t="s">
        <v>8</v>
      </c>
      <c r="E65" s="1">
        <v>97</v>
      </c>
    </row>
    <row r="66" spans="1:17" s="1" customFormat="1" hidden="1">
      <c r="B66" s="7"/>
      <c r="D66"/>
      <c r="E66"/>
    </row>
    <row r="67" spans="1:17" s="1" customFormat="1" hidden="1">
      <c r="A67" s="1" t="s">
        <v>14</v>
      </c>
      <c r="B67" s="7">
        <v>12</v>
      </c>
      <c r="E67" s="3"/>
    </row>
    <row r="68" spans="1:17" hidden="1">
      <c r="A68" s="1" t="s">
        <v>4</v>
      </c>
      <c r="B68" s="8">
        <v>1124</v>
      </c>
      <c r="E68" s="3"/>
      <c r="F68" s="2"/>
      <c r="G68" s="2"/>
      <c r="H68" s="2"/>
      <c r="I68" s="2"/>
      <c r="J68" s="2"/>
      <c r="K68" s="1"/>
      <c r="L68" s="2"/>
      <c r="M68" s="2"/>
      <c r="N68" s="2"/>
      <c r="O68" s="2"/>
      <c r="P68" s="2"/>
      <c r="Q68" s="2"/>
    </row>
    <row r="69" spans="1:17" s="1" customFormat="1" hidden="1">
      <c r="A69" s="1" t="s">
        <v>5</v>
      </c>
      <c r="B69" s="7">
        <v>0.852058262934</v>
      </c>
      <c r="D69" s="1" t="s">
        <v>5</v>
      </c>
      <c r="E69" s="2">
        <v>0.85084210812600003</v>
      </c>
      <c r="F69" s="3"/>
      <c r="G69" s="3" t="s">
        <v>97</v>
      </c>
      <c r="H69" s="3"/>
      <c r="I69" s="3"/>
      <c r="J69" s="3"/>
      <c r="L69" s="3"/>
      <c r="M69" s="3"/>
      <c r="N69" s="3"/>
      <c r="O69" s="3"/>
      <c r="P69" s="3"/>
      <c r="Q69" s="3"/>
    </row>
    <row r="70" spans="1:17" hidden="1">
      <c r="A70" s="1" t="s">
        <v>6</v>
      </c>
      <c r="B70" s="8">
        <v>0.99086021505400002</v>
      </c>
      <c r="D70" s="1" t="s">
        <v>6</v>
      </c>
      <c r="E70">
        <v>0.95403225806500003</v>
      </c>
      <c r="F70" s="2"/>
      <c r="G70" s="2" t="s">
        <v>98</v>
      </c>
      <c r="H70" s="2"/>
      <c r="I70" s="2"/>
      <c r="J70" s="2"/>
      <c r="K70" s="1"/>
      <c r="L70" s="2"/>
      <c r="M70" s="2"/>
      <c r="N70" s="2"/>
      <c r="O70" s="2"/>
      <c r="P70" s="2"/>
      <c r="Q70" s="2"/>
    </row>
    <row r="71" spans="1:17" hidden="1">
      <c r="A71" s="1" t="s">
        <v>7</v>
      </c>
      <c r="B71" s="8">
        <v>0.74736559139799996</v>
      </c>
      <c r="D71" s="1" t="s">
        <v>7</v>
      </c>
      <c r="E71">
        <v>0.76779569892499999</v>
      </c>
      <c r="G71" t="s">
        <v>99</v>
      </c>
    </row>
    <row r="72" spans="1:17" hidden="1">
      <c r="A72" s="3" t="s">
        <v>65</v>
      </c>
      <c r="B72" s="9">
        <v>0.99919471885400002</v>
      </c>
      <c r="C72" s="2"/>
      <c r="D72" s="3" t="s">
        <v>65</v>
      </c>
      <c r="E72" s="9">
        <v>0.99914790018300004</v>
      </c>
      <c r="F72" s="2"/>
      <c r="G72" s="2"/>
      <c r="H72" s="2"/>
      <c r="I72" s="2"/>
      <c r="J72" s="2"/>
      <c r="K72" s="2"/>
      <c r="L72" s="2"/>
      <c r="M72" s="2"/>
    </row>
    <row r="73" spans="1:17" hidden="1">
      <c r="A73" s="1" t="s">
        <v>8</v>
      </c>
      <c r="B73" s="8">
        <v>100</v>
      </c>
      <c r="D73" s="1" t="s">
        <v>8</v>
      </c>
      <c r="E73" s="1">
        <v>61</v>
      </c>
    </row>
    <row r="74" spans="1:17" s="1" customFormat="1" hidden="1">
      <c r="B74" s="7"/>
      <c r="D74"/>
      <c r="E74"/>
    </row>
    <row r="75" spans="1:17" s="1" customFormat="1" hidden="1">
      <c r="A75" s="1" t="s">
        <v>14</v>
      </c>
      <c r="B75" s="7">
        <v>13</v>
      </c>
      <c r="E75" s="3"/>
    </row>
    <row r="76" spans="1:17" hidden="1">
      <c r="A76" s="1" t="s">
        <v>4</v>
      </c>
      <c r="B76" s="8">
        <v>1130</v>
      </c>
      <c r="E76" s="3"/>
      <c r="F76" s="2"/>
      <c r="G76" s="2"/>
      <c r="H76" s="2"/>
      <c r="I76" s="2"/>
      <c r="J76" s="2"/>
      <c r="K76" s="1"/>
      <c r="L76" s="2"/>
      <c r="M76" s="2"/>
      <c r="N76" s="2"/>
      <c r="O76" s="2"/>
      <c r="P76" s="2"/>
      <c r="Q76" s="2"/>
    </row>
    <row r="77" spans="1:17" s="1" customFormat="1" hidden="1">
      <c r="A77" s="1" t="s">
        <v>5</v>
      </c>
      <c r="B77" s="7">
        <v>0.84433830917899999</v>
      </c>
      <c r="D77" s="1" t="s">
        <v>5</v>
      </c>
      <c r="E77" s="2">
        <v>0.84663622994800003</v>
      </c>
      <c r="F77" s="3"/>
      <c r="G77" s="3" t="s">
        <v>90</v>
      </c>
      <c r="H77" s="3"/>
      <c r="I77" s="3"/>
      <c r="J77" s="3"/>
      <c r="L77" s="3"/>
      <c r="M77" s="3"/>
      <c r="N77" s="3"/>
      <c r="O77" s="3"/>
      <c r="P77" s="3"/>
      <c r="Q77" s="3"/>
    </row>
    <row r="78" spans="1:17" hidden="1">
      <c r="A78" s="1" t="s">
        <v>6</v>
      </c>
      <c r="B78" s="8">
        <v>0.983688942713</v>
      </c>
      <c r="D78" s="1" t="s">
        <v>6</v>
      </c>
      <c r="E78">
        <v>0.95118279569899999</v>
      </c>
      <c r="F78" s="2"/>
      <c r="G78" s="2" t="s">
        <v>98</v>
      </c>
      <c r="H78" s="2"/>
      <c r="I78" s="2"/>
      <c r="J78" s="2"/>
      <c r="K78" s="1"/>
      <c r="L78" s="2"/>
      <c r="M78" s="2"/>
      <c r="N78" s="2"/>
      <c r="O78" s="2"/>
      <c r="P78" s="2"/>
      <c r="Q78" s="2"/>
    </row>
    <row r="79" spans="1:17" hidden="1">
      <c r="A79" s="1" t="s">
        <v>7</v>
      </c>
      <c r="B79" s="8">
        <v>0.73956989247299998</v>
      </c>
      <c r="D79" s="1" t="s">
        <v>7</v>
      </c>
      <c r="E79">
        <v>0.76279569892499999</v>
      </c>
      <c r="G79" t="s">
        <v>100</v>
      </c>
    </row>
    <row r="80" spans="1:17" hidden="1">
      <c r="A80" s="3" t="s">
        <v>65</v>
      </c>
      <c r="B80" s="9">
        <v>0.99848775691699998</v>
      </c>
      <c r="C80" s="2"/>
      <c r="D80" s="3" t="s">
        <v>65</v>
      </c>
      <c r="E80" s="9">
        <v>0.99913853644799999</v>
      </c>
      <c r="F80" s="2"/>
      <c r="G80" s="2"/>
      <c r="H80" s="2"/>
      <c r="I80" s="2"/>
      <c r="J80" s="2"/>
      <c r="K80" s="2"/>
      <c r="L80" s="2"/>
      <c r="M80" s="2"/>
    </row>
    <row r="81" spans="1:17" hidden="1">
      <c r="A81" s="1" t="s">
        <v>8</v>
      </c>
      <c r="B81" s="8">
        <v>100</v>
      </c>
      <c r="D81" s="1" t="s">
        <v>8</v>
      </c>
      <c r="E81" s="1">
        <v>99</v>
      </c>
    </row>
    <row r="82" spans="1:17" s="1" customFormat="1" hidden="1">
      <c r="B82" s="7"/>
      <c r="D82"/>
      <c r="E82"/>
    </row>
    <row r="83" spans="1:17" s="1" customFormat="1" hidden="1">
      <c r="A83" s="1" t="s">
        <v>14</v>
      </c>
      <c r="B83" s="7">
        <v>14</v>
      </c>
      <c r="E83" s="3"/>
    </row>
    <row r="84" spans="1:17" hidden="1">
      <c r="A84" s="1" t="s">
        <v>4</v>
      </c>
      <c r="B84" s="8">
        <v>1119</v>
      </c>
      <c r="E84" s="3"/>
      <c r="F84" s="2"/>
      <c r="G84" s="2"/>
      <c r="H84" s="2"/>
      <c r="I84" s="2"/>
      <c r="J84" s="2"/>
      <c r="K84" s="1"/>
      <c r="L84" s="2"/>
      <c r="M84" s="2"/>
      <c r="N84" s="2"/>
      <c r="O84" s="2"/>
      <c r="P84" s="2"/>
      <c r="Q84" s="2"/>
    </row>
    <row r="85" spans="1:17" s="1" customFormat="1" hidden="1">
      <c r="A85" s="12" t="s">
        <v>5</v>
      </c>
      <c r="B85" s="15">
        <v>0.85421632323600005</v>
      </c>
      <c r="D85" s="12" t="s">
        <v>5</v>
      </c>
      <c r="E85" s="2">
        <v>0.84697729950900003</v>
      </c>
      <c r="F85" s="3"/>
      <c r="G85" s="3" t="s">
        <v>248</v>
      </c>
      <c r="H85" s="3"/>
      <c r="I85" s="3" t="s">
        <v>24</v>
      </c>
      <c r="J85" s="3"/>
      <c r="L85" s="3"/>
      <c r="M85" s="3"/>
      <c r="N85" s="3"/>
      <c r="O85" s="3"/>
      <c r="P85" s="3"/>
      <c r="Q85" s="3"/>
    </row>
    <row r="86" spans="1:17" hidden="1">
      <c r="A86" s="1" t="s">
        <v>6</v>
      </c>
      <c r="B86" s="8">
        <v>0.99263440860200003</v>
      </c>
      <c r="D86" s="1" t="s">
        <v>6</v>
      </c>
      <c r="E86">
        <v>0.99155913978499999</v>
      </c>
      <c r="F86" s="2"/>
      <c r="G86" s="2" t="s">
        <v>106</v>
      </c>
      <c r="H86" s="2"/>
      <c r="I86" s="2" t="s">
        <v>250</v>
      </c>
      <c r="J86" s="2"/>
      <c r="K86" s="1"/>
      <c r="L86" s="2"/>
      <c r="M86" s="2"/>
      <c r="N86" s="2"/>
      <c r="O86" s="2"/>
      <c r="P86" s="2"/>
      <c r="Q86" s="2"/>
    </row>
    <row r="87" spans="1:17" hidden="1">
      <c r="A87" s="1" t="s">
        <v>7</v>
      </c>
      <c r="B87" s="8">
        <v>0.74967741935499999</v>
      </c>
      <c r="D87" s="1" t="s">
        <v>7</v>
      </c>
      <c r="E87">
        <v>0.73919354838700002</v>
      </c>
      <c r="G87" t="s">
        <v>249</v>
      </c>
      <c r="I87" t="s">
        <v>251</v>
      </c>
    </row>
    <row r="88" spans="1:17" hidden="1">
      <c r="A88" s="3" t="s">
        <v>65</v>
      </c>
      <c r="B88" s="9">
        <v>2.5806451612899999E-2</v>
      </c>
      <c r="C88" s="2"/>
      <c r="D88" s="3" t="s">
        <v>65</v>
      </c>
      <c r="E88" s="9">
        <v>2.5806451612899999E-2</v>
      </c>
      <c r="F88" s="2"/>
      <c r="G88" s="2"/>
      <c r="H88" s="2"/>
      <c r="I88" s="2" t="s">
        <v>252</v>
      </c>
      <c r="J88" s="2"/>
      <c r="K88" s="2"/>
      <c r="L88" s="2"/>
      <c r="M88" s="2"/>
    </row>
    <row r="89" spans="1:17" hidden="1">
      <c r="A89" s="1" t="s">
        <v>8</v>
      </c>
      <c r="B89" s="8">
        <v>100</v>
      </c>
      <c r="D89" s="1" t="s">
        <v>8</v>
      </c>
      <c r="E89" s="1">
        <v>100</v>
      </c>
      <c r="I89" t="s">
        <v>253</v>
      </c>
    </row>
    <row r="90" spans="1:17" s="1" customFormat="1" hidden="1">
      <c r="B90" s="7"/>
      <c r="D90"/>
      <c r="E90"/>
    </row>
    <row r="91" spans="1:17" s="1" customFormat="1" hidden="1">
      <c r="A91" s="1" t="s">
        <v>14</v>
      </c>
      <c r="B91" s="7">
        <v>15</v>
      </c>
      <c r="E91" s="3"/>
    </row>
    <row r="92" spans="1:17" hidden="1">
      <c r="A92" s="1" t="s">
        <v>4</v>
      </c>
      <c r="B92" s="8">
        <v>1127</v>
      </c>
      <c r="E92" s="3"/>
      <c r="F92" s="2"/>
      <c r="G92" s="2"/>
      <c r="H92" s="2"/>
      <c r="I92" s="2"/>
      <c r="J92" s="2"/>
      <c r="K92" s="1"/>
      <c r="L92" s="2"/>
      <c r="M92" s="2"/>
      <c r="N92" s="2"/>
      <c r="O92" s="2"/>
      <c r="P92" s="2"/>
      <c r="Q92" s="2"/>
    </row>
    <row r="93" spans="1:17" s="1" customFormat="1" hidden="1">
      <c r="A93" s="1" t="s">
        <v>5</v>
      </c>
      <c r="B93" s="7">
        <v>0.85307018715399996</v>
      </c>
      <c r="D93" s="1" t="s">
        <v>5</v>
      </c>
      <c r="E93" s="3">
        <v>0.85291743549300003</v>
      </c>
      <c r="F93" s="3"/>
      <c r="G93" s="3" t="s">
        <v>101</v>
      </c>
      <c r="H93" s="3"/>
      <c r="I93" s="3" t="s">
        <v>24</v>
      </c>
      <c r="J93" s="3"/>
      <c r="L93" s="3"/>
      <c r="M93" s="3"/>
      <c r="N93" s="3"/>
      <c r="O93" s="3"/>
      <c r="P93" s="3"/>
      <c r="Q93" s="3"/>
    </row>
    <row r="94" spans="1:17" hidden="1">
      <c r="A94" s="1" t="s">
        <v>6</v>
      </c>
      <c r="B94" s="8">
        <v>0.99161290322600004</v>
      </c>
      <c r="D94" s="1" t="s">
        <v>6</v>
      </c>
      <c r="E94">
        <v>0.95801075268799996</v>
      </c>
      <c r="F94" s="2"/>
      <c r="G94" s="2" t="s">
        <v>73</v>
      </c>
      <c r="H94" s="2"/>
      <c r="I94" s="2" t="s">
        <v>102</v>
      </c>
      <c r="J94" s="2"/>
      <c r="K94" s="1"/>
      <c r="L94" s="2"/>
      <c r="M94" s="2"/>
      <c r="N94" s="2"/>
      <c r="O94" s="2"/>
      <c r="P94" s="2"/>
      <c r="Q94" s="2"/>
    </row>
    <row r="95" spans="1:17" hidden="1">
      <c r="A95" s="1" t="s">
        <v>7</v>
      </c>
      <c r="B95" s="8">
        <v>0.74849462365599995</v>
      </c>
      <c r="D95" s="1" t="s">
        <v>7</v>
      </c>
      <c r="E95">
        <v>0.76860215053799996</v>
      </c>
      <c r="G95" t="s">
        <v>92</v>
      </c>
      <c r="I95" t="s">
        <v>103</v>
      </c>
    </row>
    <row r="96" spans="1:17" hidden="1">
      <c r="A96" s="3" t="s">
        <v>65</v>
      </c>
      <c r="B96" s="9">
        <v>0.999199400721</v>
      </c>
      <c r="C96" s="2"/>
      <c r="D96" s="3" t="s">
        <v>65</v>
      </c>
      <c r="E96" s="9">
        <v>0.99916428671799995</v>
      </c>
      <c r="F96" s="2"/>
      <c r="G96" s="2"/>
      <c r="H96" s="2"/>
      <c r="I96" s="2" t="s">
        <v>104</v>
      </c>
      <c r="J96" s="2"/>
      <c r="K96" s="2"/>
      <c r="L96" s="2"/>
      <c r="M96" s="2"/>
    </row>
    <row r="97" spans="1:17" hidden="1">
      <c r="A97" s="1" t="s">
        <v>8</v>
      </c>
      <c r="B97" s="8">
        <v>100</v>
      </c>
      <c r="D97" s="1" t="s">
        <v>8</v>
      </c>
      <c r="E97" s="1">
        <v>98</v>
      </c>
      <c r="I97" t="s">
        <v>105</v>
      </c>
    </row>
    <row r="98" spans="1:17" s="1" customFormat="1" hidden="1">
      <c r="B98" s="7"/>
      <c r="D98"/>
      <c r="E98"/>
    </row>
    <row r="99" spans="1:17" hidden="1">
      <c r="B99" s="8"/>
    </row>
    <row r="100" spans="1:17">
      <c r="B100" s="8"/>
      <c r="D100" s="12"/>
      <c r="E100" s="12"/>
    </row>
    <row r="101" spans="1:17" s="4" customFormat="1" hidden="1">
      <c r="A101" s="4" t="s">
        <v>25</v>
      </c>
      <c r="B101" s="14"/>
      <c r="D101" s="25"/>
      <c r="E101" s="25"/>
    </row>
    <row r="102" spans="1:17" hidden="1">
      <c r="B102" s="8"/>
      <c r="D102" s="12"/>
      <c r="E102" s="12"/>
    </row>
    <row r="103" spans="1:17" s="1" customFormat="1" ht="45" hidden="1">
      <c r="A103" s="1" t="s">
        <v>10</v>
      </c>
      <c r="B103" s="7" t="s">
        <v>26</v>
      </c>
      <c r="D103" s="12"/>
      <c r="E103" s="12"/>
    </row>
    <row r="104" spans="1:17" s="1" customFormat="1" ht="45" hidden="1">
      <c r="A104" s="1" t="s">
        <v>9</v>
      </c>
      <c r="B104" s="7" t="s">
        <v>26</v>
      </c>
      <c r="D104" s="13"/>
      <c r="E104" s="13"/>
    </row>
    <row r="105" spans="1:17" s="1" customFormat="1" hidden="1">
      <c r="A105" s="1" t="s">
        <v>16</v>
      </c>
      <c r="B105" s="7">
        <v>17223</v>
      </c>
      <c r="D105" s="13"/>
      <c r="E105" s="13"/>
      <c r="F105" s="3"/>
      <c r="G105" s="3"/>
      <c r="H105" s="3"/>
      <c r="I105" s="3"/>
      <c r="J105" s="3"/>
      <c r="L105" s="3"/>
      <c r="M105" s="3"/>
      <c r="N105" s="3"/>
      <c r="O105" s="3"/>
      <c r="P105" s="3"/>
      <c r="Q105" s="3"/>
    </row>
    <row r="106" spans="1:17" s="1" customFormat="1" hidden="1">
      <c r="A106" s="1" t="s">
        <v>30</v>
      </c>
      <c r="B106" s="7">
        <v>19274</v>
      </c>
      <c r="D106" s="13"/>
      <c r="E106" s="13"/>
      <c r="F106" s="3"/>
      <c r="G106" s="3"/>
      <c r="H106" s="3"/>
      <c r="I106" s="3"/>
      <c r="J106" s="3"/>
      <c r="L106" s="3"/>
      <c r="M106" s="3"/>
      <c r="N106" s="3"/>
      <c r="O106" s="3"/>
      <c r="P106" s="3"/>
      <c r="Q106" s="3"/>
    </row>
    <row r="107" spans="1:17" s="1" customFormat="1" hidden="1">
      <c r="A107" s="1" t="s">
        <v>2</v>
      </c>
      <c r="B107" s="7">
        <v>5</v>
      </c>
      <c r="D107" s="13"/>
      <c r="E107" s="13"/>
      <c r="F107" s="3"/>
      <c r="G107" s="3"/>
      <c r="H107" s="3"/>
      <c r="I107" s="3"/>
      <c r="J107" s="3"/>
      <c r="L107" s="3"/>
      <c r="M107" s="3"/>
      <c r="N107" s="3"/>
      <c r="O107" s="3"/>
      <c r="P107" s="3"/>
      <c r="Q107" s="3"/>
    </row>
    <row r="108" spans="1:17" s="1" customFormat="1" hidden="1">
      <c r="B108" s="7"/>
      <c r="D108" s="25"/>
      <c r="E108" s="25"/>
      <c r="F108" s="3"/>
      <c r="G108" s="3"/>
      <c r="H108" s="3"/>
      <c r="I108" s="3"/>
      <c r="J108" s="3"/>
      <c r="L108" s="3"/>
      <c r="M108" s="3"/>
      <c r="N108" s="3"/>
      <c r="O108" s="3"/>
      <c r="P108" s="3"/>
      <c r="Q108" s="3"/>
    </row>
    <row r="109" spans="1:17" hidden="1">
      <c r="B109" s="8"/>
      <c r="D109" s="27"/>
      <c r="E109" s="27"/>
    </row>
    <row r="110" spans="1:17" hidden="1">
      <c r="A110" s="1" t="s">
        <v>4</v>
      </c>
      <c r="B110" s="8">
        <v>470</v>
      </c>
      <c r="D110" s="12"/>
      <c r="E110" s="12"/>
      <c r="F110" s="2"/>
      <c r="G110" s="2"/>
      <c r="H110" s="2"/>
      <c r="I110" s="2"/>
      <c r="J110" s="2"/>
      <c r="K110" s="1"/>
      <c r="L110" s="2"/>
      <c r="M110" s="2"/>
      <c r="N110" s="2"/>
      <c r="O110" s="2"/>
      <c r="P110" s="2"/>
      <c r="Q110" s="2"/>
    </row>
    <row r="111" spans="1:17" s="1" customFormat="1" hidden="1">
      <c r="A111" s="1" t="s">
        <v>5</v>
      </c>
      <c r="B111" s="7">
        <v>0.51021436056900005</v>
      </c>
      <c r="D111" s="25"/>
      <c r="E111" s="25"/>
      <c r="J111" s="3"/>
      <c r="L111" s="3"/>
      <c r="M111" s="3"/>
      <c r="N111" s="3"/>
      <c r="O111" s="3"/>
      <c r="P111" s="3"/>
      <c r="Q111" s="3"/>
    </row>
    <row r="112" spans="1:17" hidden="1">
      <c r="A112" s="1" t="s">
        <v>6</v>
      </c>
      <c r="B112" s="8">
        <v>0.565327111848</v>
      </c>
      <c r="D112" s="25"/>
      <c r="E112" s="25"/>
      <c r="J112" s="2"/>
      <c r="K112" s="1"/>
      <c r="L112" s="2"/>
      <c r="M112" s="2"/>
      <c r="N112" s="2"/>
      <c r="O112" s="2"/>
      <c r="P112" s="2"/>
      <c r="Q112" s="2"/>
    </row>
    <row r="113" spans="1:17" hidden="1">
      <c r="A113" s="1" t="s">
        <v>7</v>
      </c>
      <c r="B113" s="8">
        <v>0.46489277692300002</v>
      </c>
      <c r="D113" s="25"/>
      <c r="E113" s="25"/>
      <c r="J113" s="2"/>
      <c r="K113" s="1"/>
      <c r="L113" s="2"/>
      <c r="M113" s="2"/>
      <c r="N113" s="2"/>
      <c r="O113" s="2"/>
      <c r="P113" s="2"/>
      <c r="Q113" s="2"/>
    </row>
    <row r="114" spans="1:17" hidden="1">
      <c r="A114" s="1" t="s">
        <v>8</v>
      </c>
      <c r="B114" s="8">
        <v>30</v>
      </c>
      <c r="D114" s="12"/>
      <c r="E114" s="12"/>
      <c r="J114" s="2"/>
      <c r="K114" s="1"/>
      <c r="L114" s="2"/>
      <c r="M114" s="2"/>
      <c r="N114" s="2"/>
      <c r="O114" s="2"/>
      <c r="P114" s="2"/>
      <c r="Q114" s="2"/>
    </row>
    <row r="115" spans="1:17" s="1" customFormat="1" hidden="1">
      <c r="A115" s="1" t="s">
        <v>14</v>
      </c>
      <c r="B115" s="7">
        <v>4</v>
      </c>
      <c r="D115" s="25"/>
      <c r="E115" s="25"/>
      <c r="J115" s="3"/>
      <c r="L115" s="3"/>
      <c r="M115" s="3"/>
      <c r="N115" s="3"/>
      <c r="O115" s="3"/>
      <c r="P115" s="3"/>
      <c r="Q115" s="3"/>
    </row>
    <row r="116" spans="1:17" hidden="1">
      <c r="B116" s="8"/>
      <c r="D116" s="27"/>
      <c r="E116" s="27"/>
    </row>
    <row r="117" spans="1:17" hidden="1">
      <c r="A117" s="1" t="s">
        <v>4</v>
      </c>
      <c r="B117" s="8">
        <v>467</v>
      </c>
      <c r="D117" s="13"/>
      <c r="E117" s="13"/>
      <c r="F117" s="2"/>
      <c r="G117" s="2"/>
      <c r="H117" s="2"/>
      <c r="I117" s="2"/>
      <c r="J117" s="2"/>
      <c r="K117" s="1"/>
      <c r="L117" s="2"/>
      <c r="M117" s="2"/>
      <c r="N117" s="2"/>
      <c r="O117" s="2"/>
      <c r="P117" s="2"/>
      <c r="Q117" s="2"/>
    </row>
    <row r="118" spans="1:17" s="1" customFormat="1" hidden="1">
      <c r="A118" s="1" t="s">
        <v>5</v>
      </c>
      <c r="B118" s="7">
        <v>0.67671564807100004</v>
      </c>
      <c r="D118" s="27"/>
      <c r="E118" s="27"/>
      <c r="F118" s="3"/>
      <c r="G118" s="3"/>
      <c r="H118" s="3"/>
      <c r="I118" s="3"/>
      <c r="J118" s="3"/>
      <c r="L118" s="3"/>
      <c r="M118" s="3"/>
      <c r="N118" s="3"/>
      <c r="O118" s="3"/>
      <c r="P118" s="3"/>
      <c r="Q118" s="3"/>
    </row>
    <row r="119" spans="1:17" hidden="1">
      <c r="A119" s="1" t="s">
        <v>6</v>
      </c>
      <c r="B119" s="8">
        <v>0.75215622023499995</v>
      </c>
      <c r="D119" s="25"/>
      <c r="E119" s="25"/>
      <c r="F119" s="2"/>
      <c r="G119" s="2"/>
      <c r="H119" s="2"/>
      <c r="I119" s="2"/>
      <c r="J119" s="2"/>
      <c r="K119" s="1"/>
      <c r="L119" s="2"/>
      <c r="M119" s="2"/>
      <c r="N119" s="2"/>
      <c r="O119" s="2"/>
      <c r="P119" s="2"/>
      <c r="Q119" s="2"/>
    </row>
    <row r="120" spans="1:17" hidden="1">
      <c r="A120" s="1" t="s">
        <v>7</v>
      </c>
      <c r="B120" s="8">
        <v>0.61502882647900003</v>
      </c>
      <c r="D120" s="25"/>
      <c r="E120" s="25"/>
    </row>
    <row r="121" spans="1:17" hidden="1">
      <c r="A121" s="1" t="s">
        <v>8</v>
      </c>
      <c r="B121" s="7">
        <v>16</v>
      </c>
      <c r="D121" s="12"/>
      <c r="E121" s="12"/>
    </row>
    <row r="122" spans="1:17" s="1" customFormat="1" hidden="1">
      <c r="A122" s="1" t="s">
        <v>14</v>
      </c>
      <c r="B122" s="7">
        <v>5</v>
      </c>
      <c r="D122" s="25"/>
      <c r="E122" s="25"/>
    </row>
    <row r="123" spans="1:17" hidden="1">
      <c r="B123" s="8"/>
      <c r="D123" s="27"/>
      <c r="E123" s="27"/>
    </row>
    <row r="124" spans="1:17" hidden="1">
      <c r="A124" s="1" t="s">
        <v>4</v>
      </c>
      <c r="B124" s="8">
        <v>471</v>
      </c>
      <c r="D124" s="13"/>
      <c r="E124" s="13"/>
      <c r="F124" s="2"/>
      <c r="G124" s="2"/>
      <c r="H124" s="2"/>
      <c r="I124" s="2"/>
      <c r="J124" s="2"/>
      <c r="K124" s="1"/>
      <c r="L124" s="2"/>
      <c r="M124" s="2"/>
      <c r="N124" s="2"/>
      <c r="O124" s="2"/>
      <c r="P124" s="2"/>
      <c r="Q124" s="2"/>
    </row>
    <row r="125" spans="1:17" s="1" customFormat="1" hidden="1">
      <c r="A125" s="1" t="s">
        <v>5</v>
      </c>
      <c r="B125" s="7">
        <v>0.85706915823300001</v>
      </c>
      <c r="D125" s="27"/>
      <c r="E125" s="27"/>
      <c r="F125" s="3"/>
      <c r="G125" s="3"/>
      <c r="H125" s="3"/>
      <c r="I125" s="3"/>
      <c r="J125" s="3"/>
      <c r="L125" s="3"/>
      <c r="M125" s="3"/>
      <c r="N125" s="3"/>
      <c r="O125" s="3"/>
      <c r="P125" s="3"/>
      <c r="Q125" s="3"/>
    </row>
    <row r="126" spans="1:17" hidden="1">
      <c r="A126" s="1" t="s">
        <v>6</v>
      </c>
      <c r="B126" s="8">
        <v>0.91171327683000003</v>
      </c>
      <c r="D126" s="25"/>
      <c r="E126" s="25"/>
      <c r="F126" s="2"/>
      <c r="G126" s="2"/>
      <c r="H126" s="2"/>
      <c r="I126" s="2"/>
      <c r="J126" s="2"/>
      <c r="K126" s="1"/>
      <c r="L126" s="2"/>
      <c r="M126" s="2"/>
      <c r="N126" s="2"/>
      <c r="O126" s="2"/>
      <c r="P126" s="2"/>
      <c r="Q126" s="2"/>
    </row>
    <row r="127" spans="1:17" hidden="1">
      <c r="A127" s="1" t="s">
        <v>7</v>
      </c>
      <c r="B127" s="8">
        <v>0.80860490582599998</v>
      </c>
      <c r="D127" s="25"/>
      <c r="E127" s="25"/>
    </row>
    <row r="128" spans="1:17" hidden="1">
      <c r="A128" s="1" t="s">
        <v>8</v>
      </c>
      <c r="B128" s="7">
        <v>32</v>
      </c>
      <c r="D128" s="12"/>
      <c r="E128" s="12"/>
    </row>
    <row r="129" spans="1:17" s="1" customFormat="1" hidden="1">
      <c r="A129" s="1" t="s">
        <v>14</v>
      </c>
      <c r="B129" s="7">
        <v>6</v>
      </c>
      <c r="D129" s="25"/>
      <c r="E129" s="25"/>
    </row>
    <row r="130" spans="1:17" hidden="1">
      <c r="B130" s="8"/>
      <c r="D130" s="27"/>
      <c r="E130" s="27"/>
    </row>
    <row r="131" spans="1:17" hidden="1">
      <c r="A131" s="1" t="s">
        <v>4</v>
      </c>
      <c r="B131" s="8">
        <v>473</v>
      </c>
      <c r="D131" s="13"/>
      <c r="E131" s="13"/>
      <c r="F131" s="2"/>
      <c r="G131" s="2"/>
      <c r="H131" s="2"/>
      <c r="I131" s="2"/>
      <c r="J131" s="2"/>
      <c r="K131" s="1"/>
      <c r="L131" s="2"/>
      <c r="M131" s="2"/>
      <c r="N131" s="2"/>
      <c r="O131" s="2"/>
      <c r="P131" s="2"/>
      <c r="Q131" s="2"/>
    </row>
    <row r="132" spans="1:17" s="1" customFormat="1" hidden="1">
      <c r="A132" s="1" t="s">
        <v>5</v>
      </c>
      <c r="B132" s="7">
        <v>0.86711907050299997</v>
      </c>
      <c r="D132" s="27"/>
      <c r="E132" s="27"/>
      <c r="F132" s="3"/>
      <c r="G132" s="3"/>
      <c r="H132" s="3"/>
      <c r="I132" s="3"/>
      <c r="J132" s="3"/>
      <c r="L132" s="3"/>
      <c r="M132" s="3"/>
      <c r="N132" s="3"/>
      <c r="O132" s="3"/>
      <c r="P132" s="3"/>
      <c r="Q132" s="3"/>
    </row>
    <row r="133" spans="1:17" hidden="1">
      <c r="A133" s="1" t="s">
        <v>6</v>
      </c>
      <c r="B133" s="8">
        <v>0.91940802291699997</v>
      </c>
      <c r="D133" s="25"/>
      <c r="E133" s="25"/>
      <c r="F133" s="2"/>
      <c r="G133" s="2"/>
      <c r="H133" s="2"/>
      <c r="I133" s="2"/>
      <c r="J133" s="2"/>
      <c r="K133" s="1"/>
      <c r="L133" s="2"/>
      <c r="M133" s="2"/>
      <c r="N133" s="2"/>
      <c r="O133" s="2"/>
      <c r="P133" s="2"/>
      <c r="Q133" s="2"/>
    </row>
    <row r="134" spans="1:17" hidden="1">
      <c r="A134" s="1" t="s">
        <v>7</v>
      </c>
      <c r="B134" s="8">
        <v>0.82045766374200002</v>
      </c>
      <c r="D134" s="25"/>
      <c r="E134" s="25"/>
    </row>
    <row r="135" spans="1:17" hidden="1">
      <c r="A135" s="1" t="s">
        <v>8</v>
      </c>
      <c r="B135" s="7">
        <v>99</v>
      </c>
      <c r="D135" s="12"/>
      <c r="E135" s="12"/>
    </row>
    <row r="136" spans="1:17" s="1" customFormat="1" hidden="1">
      <c r="A136" s="1" t="s">
        <v>14</v>
      </c>
      <c r="B136" s="7">
        <v>7</v>
      </c>
      <c r="D136" s="25"/>
      <c r="E136" s="25"/>
    </row>
    <row r="137" spans="1:17" hidden="1">
      <c r="B137" s="8"/>
      <c r="D137" s="27"/>
      <c r="E137" s="27"/>
    </row>
    <row r="138" spans="1:17" hidden="1">
      <c r="A138" s="1" t="s">
        <v>4</v>
      </c>
      <c r="B138" s="8">
        <v>475</v>
      </c>
      <c r="D138" s="13"/>
      <c r="E138" s="13"/>
      <c r="F138" s="2"/>
      <c r="G138" s="2"/>
      <c r="H138" s="2"/>
      <c r="I138" s="2"/>
      <c r="J138" s="2"/>
      <c r="K138" s="1"/>
      <c r="L138" s="2"/>
      <c r="M138" s="2"/>
      <c r="N138" s="2"/>
      <c r="O138" s="2"/>
      <c r="P138" s="2"/>
      <c r="Q138" s="2"/>
    </row>
    <row r="139" spans="1:17" s="1" customFormat="1" hidden="1">
      <c r="A139" s="1" t="s">
        <v>5</v>
      </c>
      <c r="B139" s="7">
        <v>0.87114928888400001</v>
      </c>
      <c r="D139" s="27"/>
      <c r="E139" s="27"/>
      <c r="F139" s="3"/>
      <c r="G139" s="3"/>
      <c r="H139" s="3"/>
      <c r="I139" s="3"/>
      <c r="J139" s="3"/>
      <c r="L139" s="3"/>
      <c r="M139" s="3"/>
      <c r="N139" s="3"/>
      <c r="O139" s="3"/>
      <c r="P139" s="3"/>
      <c r="Q139" s="3"/>
    </row>
    <row r="140" spans="1:17" hidden="1">
      <c r="A140" s="1" t="s">
        <v>6</v>
      </c>
      <c r="B140" s="8">
        <v>0.90039958968099998</v>
      </c>
      <c r="D140" s="25"/>
      <c r="E140" s="25"/>
      <c r="F140" s="2"/>
      <c r="G140" s="2"/>
      <c r="H140" s="2"/>
      <c r="I140" s="2"/>
      <c r="J140" s="2"/>
      <c r="K140" s="1"/>
      <c r="L140" s="2"/>
      <c r="M140" s="2"/>
      <c r="N140" s="2"/>
      <c r="O140" s="2"/>
      <c r="P140" s="2"/>
      <c r="Q140" s="2"/>
    </row>
    <row r="141" spans="1:17" hidden="1">
      <c r="A141" s="1" t="s">
        <v>7</v>
      </c>
      <c r="B141" s="8">
        <v>0.84373963821999998</v>
      </c>
      <c r="D141" s="25"/>
      <c r="E141" s="25"/>
    </row>
    <row r="142" spans="1:17" hidden="1">
      <c r="A142" s="1" t="s">
        <v>8</v>
      </c>
      <c r="B142" s="7">
        <v>99</v>
      </c>
      <c r="D142" s="12"/>
      <c r="E142" s="12"/>
    </row>
    <row r="143" spans="1:17" s="1" customFormat="1" hidden="1">
      <c r="A143" s="1" t="s">
        <v>14</v>
      </c>
      <c r="B143" s="7">
        <v>8</v>
      </c>
      <c r="D143" s="25"/>
      <c r="E143" s="25"/>
    </row>
    <row r="144" spans="1:17" hidden="1">
      <c r="B144" s="8"/>
      <c r="D144" s="27"/>
      <c r="E144" s="27"/>
    </row>
    <row r="145" spans="1:17" hidden="1">
      <c r="A145" s="1" t="s">
        <v>4</v>
      </c>
      <c r="B145" s="8">
        <v>463</v>
      </c>
      <c r="D145" s="13"/>
      <c r="E145" s="13"/>
      <c r="F145" s="2"/>
      <c r="G145" s="2"/>
      <c r="H145" s="2"/>
      <c r="I145" s="2"/>
      <c r="J145" s="2"/>
      <c r="K145" s="1"/>
      <c r="L145" s="2"/>
      <c r="M145" s="2"/>
      <c r="N145" s="2"/>
      <c r="O145" s="2"/>
      <c r="P145" s="2"/>
      <c r="Q145" s="2"/>
    </row>
    <row r="146" spans="1:17" s="1" customFormat="1" hidden="1">
      <c r="A146" s="17" t="s">
        <v>5</v>
      </c>
      <c r="B146" s="18">
        <v>0.87937365575399995</v>
      </c>
      <c r="D146" s="27"/>
      <c r="E146" s="27"/>
      <c r="F146" s="3"/>
      <c r="G146" s="3"/>
      <c r="H146" s="3"/>
      <c r="I146" s="3"/>
      <c r="J146" s="3"/>
      <c r="L146" s="3"/>
      <c r="M146" s="3"/>
      <c r="N146" s="3"/>
      <c r="O146" s="3"/>
      <c r="P146" s="3"/>
      <c r="Q146" s="3"/>
    </row>
    <row r="147" spans="1:17" hidden="1">
      <c r="A147" s="1" t="s">
        <v>6</v>
      </c>
      <c r="B147" s="8">
        <v>0.97906490330999996</v>
      </c>
      <c r="D147" s="25"/>
      <c r="E147" s="25"/>
      <c r="F147" s="2"/>
      <c r="G147" s="2"/>
      <c r="H147" s="2"/>
      <c r="I147" s="2"/>
      <c r="J147" s="2"/>
      <c r="K147" s="1"/>
      <c r="L147" s="2"/>
      <c r="M147" s="2"/>
      <c r="N147" s="2"/>
      <c r="O147" s="2"/>
      <c r="P147" s="2"/>
      <c r="Q147" s="2"/>
    </row>
    <row r="148" spans="1:17" hidden="1">
      <c r="A148" s="1" t="s">
        <v>7</v>
      </c>
      <c r="B148" s="8">
        <v>0.79810797143800005</v>
      </c>
      <c r="D148" s="25">
        <f>9573.83841419/(60*60)</f>
        <v>2.6593995594972224</v>
      </c>
      <c r="E148" s="25"/>
    </row>
    <row r="149" spans="1:17" hidden="1">
      <c r="A149" s="1" t="s">
        <v>8</v>
      </c>
      <c r="B149" s="7">
        <v>100</v>
      </c>
      <c r="D149" s="12"/>
      <c r="E149" s="12"/>
      <c r="G149">
        <f>9573.83841419/(60*60)</f>
        <v>2.6593995594972224</v>
      </c>
    </row>
    <row r="150" spans="1:17" s="1" customFormat="1" hidden="1">
      <c r="A150" s="1" t="s">
        <v>14</v>
      </c>
      <c r="B150" s="7">
        <v>9</v>
      </c>
      <c r="D150" s="25"/>
      <c r="E150" s="25"/>
    </row>
    <row r="151" spans="1:17" hidden="1">
      <c r="B151" s="8"/>
      <c r="D151" s="12"/>
      <c r="E151" s="12"/>
    </row>
    <row r="152" spans="1:17" s="4" customFormat="1" hidden="1">
      <c r="A152" s="4" t="s">
        <v>13</v>
      </c>
      <c r="B152" s="14"/>
      <c r="D152" s="25"/>
      <c r="E152" s="25"/>
    </row>
    <row r="153" spans="1:17" hidden="1">
      <c r="B153" s="8"/>
      <c r="D153" s="25"/>
      <c r="E153" s="25"/>
    </row>
    <row r="154" spans="1:17" hidden="1">
      <c r="B154" s="8"/>
      <c r="D154" s="12"/>
      <c r="E154" s="12"/>
    </row>
    <row r="155" spans="1:17" s="1" customFormat="1" ht="45" hidden="1">
      <c r="A155" s="1" t="s">
        <v>10</v>
      </c>
      <c r="B155" s="7" t="s">
        <v>15</v>
      </c>
      <c r="D155" s="12"/>
      <c r="E155" s="12"/>
      <c r="F155" s="1" t="s">
        <v>10</v>
      </c>
      <c r="I155" s="1" t="s">
        <v>10</v>
      </c>
      <c r="J155" s="7" t="s">
        <v>15</v>
      </c>
    </row>
    <row r="156" spans="1:17" s="1" customFormat="1" ht="45" hidden="1">
      <c r="A156" s="1" t="s">
        <v>9</v>
      </c>
      <c r="B156" s="7" t="s">
        <v>15</v>
      </c>
      <c r="D156" s="13"/>
      <c r="E156" s="13"/>
      <c r="F156" s="1" t="s">
        <v>9</v>
      </c>
      <c r="I156" s="1" t="s">
        <v>9</v>
      </c>
      <c r="J156" s="7" t="s">
        <v>15</v>
      </c>
    </row>
    <row r="157" spans="1:17" s="1" customFormat="1" hidden="1">
      <c r="A157" s="1" t="s">
        <v>16</v>
      </c>
      <c r="B157" s="7">
        <v>42820</v>
      </c>
      <c r="D157" s="13"/>
      <c r="E157" s="13"/>
      <c r="F157" s="3"/>
      <c r="G157" s="3"/>
      <c r="H157" s="3"/>
      <c r="I157" s="3"/>
      <c r="J157" s="3"/>
      <c r="L157" s="3"/>
      <c r="M157" s="3"/>
      <c r="N157" s="3"/>
      <c r="O157" s="3"/>
      <c r="P157" s="3"/>
      <c r="Q157" s="3"/>
    </row>
    <row r="158" spans="1:17" s="1" customFormat="1" hidden="1">
      <c r="A158" s="1" t="s">
        <v>30</v>
      </c>
      <c r="B158" s="7">
        <v>61181</v>
      </c>
      <c r="D158" s="13"/>
      <c r="E158" s="13"/>
      <c r="F158" s="3"/>
      <c r="G158" s="3"/>
      <c r="H158" s="3"/>
      <c r="I158" s="3"/>
      <c r="J158" s="3"/>
      <c r="L158" s="3"/>
      <c r="M158" s="3"/>
      <c r="N158" s="3"/>
      <c r="O158" s="3"/>
      <c r="P158" s="3"/>
      <c r="Q158" s="3"/>
    </row>
    <row r="159" spans="1:17" s="1" customFormat="1" hidden="1">
      <c r="A159" s="1" t="s">
        <v>2</v>
      </c>
      <c r="B159" s="7">
        <v>10</v>
      </c>
      <c r="D159" s="13"/>
      <c r="E159" s="13"/>
      <c r="F159" s="3"/>
      <c r="G159" s="3"/>
      <c r="H159" s="3"/>
      <c r="I159" s="3"/>
      <c r="J159" s="3"/>
      <c r="L159" s="3"/>
      <c r="M159" s="3"/>
      <c r="N159" s="3"/>
      <c r="O159" s="3"/>
      <c r="P159" s="3"/>
      <c r="Q159" s="3"/>
    </row>
    <row r="160" spans="1:17" s="1" customFormat="1" hidden="1">
      <c r="B160" s="7"/>
      <c r="D160" s="25"/>
      <c r="E160" s="25"/>
      <c r="F160" s="3"/>
      <c r="G160" s="3"/>
      <c r="H160" s="3"/>
      <c r="I160" s="3"/>
      <c r="J160" s="3"/>
      <c r="L160" s="3"/>
      <c r="M160" s="3"/>
      <c r="N160" s="3"/>
      <c r="O160" s="3"/>
      <c r="P160" s="3"/>
      <c r="Q160" s="3"/>
    </row>
    <row r="161" spans="1:17" hidden="1">
      <c r="B161" s="8"/>
      <c r="D161" s="27"/>
      <c r="E161" s="27"/>
    </row>
    <row r="162" spans="1:17" hidden="1">
      <c r="A162" s="1" t="s">
        <v>4</v>
      </c>
      <c r="B162" s="8">
        <v>1761</v>
      </c>
      <c r="D162" s="12"/>
      <c r="E162" s="12"/>
      <c r="F162" s="2"/>
      <c r="G162" s="2"/>
      <c r="H162" s="2"/>
      <c r="I162" s="2"/>
      <c r="J162" s="2"/>
      <c r="K162" s="1"/>
      <c r="L162" s="2"/>
      <c r="M162" s="2"/>
      <c r="N162" s="2"/>
      <c r="O162" s="2"/>
      <c r="P162" s="2"/>
      <c r="Q162" s="2"/>
    </row>
    <row r="163" spans="1:17" s="1" customFormat="1" hidden="1">
      <c r="A163" s="1" t="s">
        <v>5</v>
      </c>
      <c r="B163" s="7">
        <v>0.64256941301699999</v>
      </c>
      <c r="D163" s="25"/>
      <c r="E163" s="25"/>
      <c r="J163" s="3"/>
      <c r="L163" s="3"/>
      <c r="M163" s="3"/>
      <c r="N163" s="3"/>
      <c r="O163" s="3"/>
      <c r="P163" s="3"/>
      <c r="Q163" s="3"/>
    </row>
    <row r="164" spans="1:17" hidden="1">
      <c r="A164" s="1" t="s">
        <v>6</v>
      </c>
      <c r="B164" s="8">
        <v>0.72542980790099998</v>
      </c>
      <c r="D164" s="25"/>
      <c r="E164" s="25"/>
      <c r="J164" s="2"/>
      <c r="K164" s="1"/>
      <c r="L164" s="2"/>
      <c r="M164" s="2"/>
      <c r="N164" s="2"/>
      <c r="O164" s="2"/>
      <c r="P164" s="2"/>
      <c r="Q164" s="2"/>
    </row>
    <row r="165" spans="1:17" hidden="1">
      <c r="A165" s="1" t="s">
        <v>7</v>
      </c>
      <c r="B165" s="8">
        <v>0.57669758243000002</v>
      </c>
      <c r="D165" s="27">
        <f>16516.508409/(60*60)</f>
        <v>4.5879190024999996</v>
      </c>
      <c r="E165" s="27"/>
      <c r="J165" s="2"/>
      <c r="K165" s="1"/>
      <c r="L165" s="2"/>
      <c r="M165" s="2"/>
      <c r="N165" s="2"/>
      <c r="O165" s="2"/>
      <c r="P165" s="2"/>
      <c r="Q165" s="2"/>
    </row>
    <row r="166" spans="1:17" hidden="1">
      <c r="A166" s="1" t="s">
        <v>8</v>
      </c>
      <c r="B166" s="8">
        <v>20</v>
      </c>
      <c r="D166" s="12"/>
      <c r="E166" s="12"/>
      <c r="F166" s="2"/>
      <c r="G166" s="2">
        <f>16516.508409/(60*60)</f>
        <v>4.5879190024999996</v>
      </c>
      <c r="H166" s="2"/>
      <c r="I166" s="2"/>
      <c r="K166" s="1"/>
      <c r="L166" s="2"/>
      <c r="M166" s="2"/>
      <c r="N166" s="2"/>
      <c r="O166" s="2"/>
      <c r="P166" s="2"/>
      <c r="Q166" s="2"/>
    </row>
    <row r="167" spans="1:17" s="1" customFormat="1" hidden="1">
      <c r="A167" s="1" t="s">
        <v>14</v>
      </c>
      <c r="B167" s="7">
        <v>5</v>
      </c>
      <c r="D167" s="25"/>
      <c r="E167" s="25"/>
      <c r="J167" s="3"/>
      <c r="L167" s="3"/>
      <c r="M167" s="3"/>
      <c r="N167" s="3"/>
      <c r="O167" s="3"/>
      <c r="P167" s="3"/>
      <c r="Q167" s="3"/>
    </row>
    <row r="168" spans="1:17" hidden="1">
      <c r="B168" s="8"/>
      <c r="D168" s="27"/>
      <c r="E168" s="27"/>
    </row>
    <row r="169" spans="1:17" hidden="1">
      <c r="A169" s="1" t="s">
        <v>4</v>
      </c>
      <c r="B169" s="8">
        <v>1779</v>
      </c>
      <c r="D169" s="13"/>
      <c r="E169" s="13"/>
      <c r="F169" s="2"/>
      <c r="G169" s="2"/>
      <c r="H169" s="2"/>
      <c r="I169" s="2"/>
      <c r="J169" s="2"/>
      <c r="K169" s="1"/>
      <c r="L169" s="2"/>
      <c r="M169" s="2"/>
      <c r="N169" s="2"/>
      <c r="O169" s="2"/>
      <c r="P169" s="2"/>
      <c r="Q169" s="2"/>
    </row>
    <row r="170" spans="1:17" s="1" customFormat="1" hidden="1">
      <c r="A170" s="1" t="s">
        <v>5</v>
      </c>
      <c r="B170" s="7">
        <v>0.81939899005600003</v>
      </c>
      <c r="D170" s="27"/>
      <c r="E170" s="27"/>
      <c r="F170" s="3"/>
      <c r="G170" s="3"/>
      <c r="H170" s="3"/>
      <c r="I170" s="3"/>
      <c r="J170" s="3"/>
      <c r="L170" s="3"/>
      <c r="M170" s="3"/>
      <c r="N170" s="3"/>
      <c r="O170" s="3"/>
      <c r="P170" s="3"/>
      <c r="Q170" s="3"/>
    </row>
    <row r="171" spans="1:17" hidden="1">
      <c r="A171" s="1" t="s">
        <v>6</v>
      </c>
      <c r="B171" s="8">
        <v>0.84840098792399998</v>
      </c>
      <c r="D171" s="25"/>
      <c r="E171" s="25"/>
      <c r="F171" s="2"/>
      <c r="G171" s="2"/>
      <c r="H171" s="2"/>
      <c r="I171" s="2"/>
      <c r="J171" s="2"/>
      <c r="K171" s="1"/>
      <c r="L171" s="2"/>
      <c r="M171" s="2"/>
      <c r="N171" s="2"/>
      <c r="O171" s="2"/>
      <c r="P171" s="2"/>
      <c r="Q171" s="2"/>
    </row>
    <row r="172" spans="1:17" hidden="1">
      <c r="A172" s="1" t="s">
        <v>7</v>
      </c>
      <c r="B172" s="8">
        <v>0.79231427739000004</v>
      </c>
      <c r="D172" s="25">
        <f>24565.875118/(60*60)</f>
        <v>6.8238541994444448</v>
      </c>
      <c r="E172" s="25"/>
    </row>
    <row r="173" spans="1:17" hidden="1">
      <c r="A173" s="1" t="s">
        <v>8</v>
      </c>
      <c r="B173" s="8">
        <v>89</v>
      </c>
      <c r="D173" s="12"/>
      <c r="E173" s="12"/>
      <c r="G173">
        <f>24565.875118/(60*60)</f>
        <v>6.8238541994444448</v>
      </c>
    </row>
    <row r="174" spans="1:17" s="1" customFormat="1" hidden="1">
      <c r="A174" s="1" t="s">
        <v>14</v>
      </c>
      <c r="B174" s="7">
        <v>6</v>
      </c>
      <c r="D174" s="25"/>
      <c r="E174" s="25"/>
    </row>
    <row r="175" spans="1:17" hidden="1">
      <c r="B175" s="8"/>
      <c r="D175" s="27"/>
      <c r="E175" s="27"/>
    </row>
    <row r="176" spans="1:17" hidden="1">
      <c r="A176" s="1" t="s">
        <v>4</v>
      </c>
      <c r="B176" s="8">
        <v>1747</v>
      </c>
      <c r="D176" s="13"/>
      <c r="E176" s="13"/>
      <c r="F176" s="2"/>
      <c r="G176" s="2"/>
      <c r="H176" s="2"/>
      <c r="I176" s="2"/>
      <c r="J176" s="2"/>
      <c r="K176" s="1"/>
      <c r="L176" s="2"/>
      <c r="M176" s="2"/>
      <c r="N176" s="2"/>
      <c r="O176" s="2"/>
      <c r="P176" s="2"/>
      <c r="Q176" s="2"/>
    </row>
    <row r="177" spans="1:17" s="1" customFormat="1" hidden="1">
      <c r="A177" s="1" t="s">
        <v>5</v>
      </c>
      <c r="B177" s="7">
        <v>0.81581054372100004</v>
      </c>
      <c r="D177" s="27"/>
      <c r="E177" s="27"/>
      <c r="F177" s="3"/>
      <c r="G177" s="3"/>
      <c r="H177" s="3"/>
      <c r="I177" s="3"/>
      <c r="J177" s="3"/>
      <c r="L177" s="3"/>
      <c r="M177" s="3"/>
      <c r="N177" s="3"/>
      <c r="O177" s="3"/>
      <c r="P177" s="3"/>
      <c r="Q177" s="3"/>
    </row>
    <row r="178" spans="1:17" hidden="1">
      <c r="A178" s="1" t="s">
        <v>6</v>
      </c>
      <c r="B178" s="8">
        <v>0.78368580451500003</v>
      </c>
      <c r="D178" s="25"/>
      <c r="E178" s="25"/>
      <c r="F178" s="2"/>
      <c r="G178" s="2"/>
      <c r="H178" s="2"/>
      <c r="I178" s="2"/>
      <c r="J178" s="2"/>
      <c r="K178" s="1"/>
      <c r="L178" s="2"/>
      <c r="M178" s="2"/>
      <c r="N178" s="2"/>
      <c r="O178" s="2"/>
      <c r="P178" s="2"/>
      <c r="Q178" s="2"/>
    </row>
    <row r="179" spans="1:17" hidden="1">
      <c r="A179" s="1" t="s">
        <v>7</v>
      </c>
      <c r="B179" s="8">
        <v>0.85068156374600001</v>
      </c>
      <c r="D179" s="25">
        <f>38073.672426/(60*60)</f>
        <v>10.576020118333332</v>
      </c>
      <c r="E179" s="25"/>
    </row>
    <row r="180" spans="1:17" hidden="1">
      <c r="A180" s="1" t="s">
        <v>8</v>
      </c>
      <c r="B180" s="8">
        <v>99</v>
      </c>
      <c r="D180" s="12"/>
      <c r="E180" s="12"/>
      <c r="G180">
        <f>38073.672426/(60*60)</f>
        <v>10.576020118333332</v>
      </c>
    </row>
    <row r="181" spans="1:17" s="1" customFormat="1" hidden="1">
      <c r="A181" s="1" t="s">
        <v>14</v>
      </c>
      <c r="B181" s="7">
        <v>7</v>
      </c>
      <c r="D181" s="25"/>
      <c r="E181" s="25"/>
    </row>
    <row r="182" spans="1:17" hidden="1">
      <c r="B182" s="8"/>
      <c r="D182" s="27"/>
      <c r="E182" s="27"/>
    </row>
    <row r="183" spans="1:17" hidden="1">
      <c r="A183" s="1" t="s">
        <v>4</v>
      </c>
      <c r="B183" s="8">
        <v>1754</v>
      </c>
      <c r="D183" s="13"/>
      <c r="E183" s="13"/>
      <c r="F183" s="2"/>
      <c r="G183" s="2"/>
      <c r="H183" s="2"/>
      <c r="I183" s="2"/>
      <c r="J183" s="2"/>
      <c r="K183" s="1"/>
      <c r="L183" s="2"/>
      <c r="M183" s="2"/>
      <c r="N183" s="2"/>
      <c r="O183" s="2"/>
      <c r="P183" s="2"/>
      <c r="Q183" s="2"/>
    </row>
    <row r="184" spans="1:17" s="1" customFormat="1" hidden="1">
      <c r="A184" s="1" t="s">
        <v>5</v>
      </c>
      <c r="B184" s="7">
        <v>0.83670610296500003</v>
      </c>
      <c r="D184" s="27"/>
      <c r="E184" s="27"/>
      <c r="F184" s="3"/>
      <c r="G184" s="3"/>
      <c r="H184" s="3"/>
      <c r="I184" s="3"/>
      <c r="J184" s="3"/>
      <c r="L184" s="3"/>
      <c r="M184" s="3"/>
      <c r="N184" s="3"/>
      <c r="O184" s="3"/>
      <c r="P184" s="3"/>
      <c r="Q184" s="3"/>
    </row>
    <row r="185" spans="1:17" hidden="1">
      <c r="A185" s="1" t="s">
        <v>6</v>
      </c>
      <c r="B185" s="8">
        <v>0.93025052258499996</v>
      </c>
      <c r="D185" s="25"/>
      <c r="E185" s="25"/>
      <c r="F185" s="2"/>
      <c r="G185" s="2"/>
      <c r="H185" s="2"/>
      <c r="I185" s="2"/>
      <c r="J185" s="2"/>
      <c r="K185" s="1"/>
      <c r="L185" s="2"/>
      <c r="M185" s="2"/>
      <c r="N185" s="2"/>
      <c r="O185" s="2"/>
      <c r="P185" s="2"/>
      <c r="Q185" s="2"/>
    </row>
    <row r="186" spans="1:17" hidden="1">
      <c r="A186" s="1" t="s">
        <v>7</v>
      </c>
      <c r="B186" s="8">
        <v>0.76025604097699995</v>
      </c>
      <c r="D186" s="25">
        <f>65061.3025901/(60*60)</f>
        <v>18.072584052805556</v>
      </c>
      <c r="E186" s="25"/>
    </row>
    <row r="187" spans="1:17" hidden="1">
      <c r="A187" s="1" t="s">
        <v>8</v>
      </c>
      <c r="B187" s="8">
        <v>100</v>
      </c>
      <c r="D187" s="12"/>
      <c r="E187" s="12"/>
      <c r="G187">
        <f>65061.3025901/(60*60)</f>
        <v>18.072584052805556</v>
      </c>
    </row>
    <row r="188" spans="1:17" s="1" customFormat="1" hidden="1">
      <c r="A188" s="1" t="s">
        <v>14</v>
      </c>
      <c r="B188" s="7">
        <v>8</v>
      </c>
      <c r="D188" s="25"/>
      <c r="E188" s="25"/>
    </row>
    <row r="189" spans="1:17" hidden="1">
      <c r="B189" s="8"/>
      <c r="D189" s="27"/>
      <c r="E189" s="27"/>
    </row>
    <row r="190" spans="1:17" hidden="1">
      <c r="A190" s="1" t="s">
        <v>4</v>
      </c>
      <c r="B190" s="8">
        <v>1757</v>
      </c>
      <c r="D190" s="13"/>
      <c r="E190" s="13"/>
      <c r="F190" s="2"/>
      <c r="G190" s="2"/>
      <c r="H190" s="2"/>
      <c r="I190" s="2"/>
      <c r="J190" s="2"/>
      <c r="K190" s="1"/>
      <c r="L190" s="2"/>
      <c r="M190" s="2"/>
      <c r="N190" s="2"/>
      <c r="O190" s="2"/>
      <c r="P190" s="2"/>
      <c r="Q190" s="2"/>
    </row>
    <row r="191" spans="1:17" s="1" customFormat="1" hidden="1">
      <c r="A191" s="1" t="s">
        <v>5</v>
      </c>
      <c r="B191" s="7">
        <v>0.86779592503799996</v>
      </c>
      <c r="D191" s="27"/>
      <c r="E191" s="27"/>
      <c r="F191" s="3"/>
      <c r="G191" s="3"/>
      <c r="H191" s="3"/>
      <c r="I191" s="3"/>
      <c r="J191" s="3"/>
      <c r="L191" s="3"/>
      <c r="M191" s="3"/>
      <c r="N191" s="3"/>
      <c r="O191" s="3"/>
      <c r="P191" s="3"/>
      <c r="Q191" s="3"/>
    </row>
    <row r="192" spans="1:17" hidden="1">
      <c r="A192" s="1" t="s">
        <v>6</v>
      </c>
      <c r="B192" s="8">
        <v>0.91717146057800003</v>
      </c>
      <c r="D192" s="25"/>
      <c r="E192" s="25"/>
      <c r="F192" s="2"/>
      <c r="G192" s="2"/>
      <c r="H192" s="2"/>
      <c r="I192" s="2"/>
      <c r="J192" s="2"/>
      <c r="K192" s="1"/>
      <c r="L192" s="2"/>
      <c r="M192" s="2"/>
      <c r="N192" s="2"/>
      <c r="O192" s="2"/>
      <c r="P192" s="2"/>
      <c r="Q192" s="2"/>
    </row>
    <row r="193" spans="1:17" hidden="1">
      <c r="A193" s="1" t="s">
        <v>7</v>
      </c>
      <c r="B193" s="8">
        <v>0.823465035066</v>
      </c>
      <c r="D193" s="25">
        <f>124816.533807/(60*60)</f>
        <v>34.671259390833335</v>
      </c>
      <c r="E193" s="25"/>
    </row>
    <row r="194" spans="1:17" hidden="1">
      <c r="A194" s="1" t="s">
        <v>8</v>
      </c>
      <c r="B194" s="8">
        <v>100</v>
      </c>
      <c r="D194" s="12"/>
      <c r="E194" s="12"/>
      <c r="G194">
        <f>124816.533807/(60*60)</f>
        <v>34.671259390833335</v>
      </c>
    </row>
    <row r="195" spans="1:17" s="1" customFormat="1" hidden="1">
      <c r="A195" s="1" t="s">
        <v>14</v>
      </c>
      <c r="B195" s="7">
        <v>9</v>
      </c>
      <c r="D195" s="25"/>
      <c r="E195" s="25"/>
    </row>
    <row r="196" spans="1:17" hidden="1">
      <c r="B196" s="8"/>
      <c r="D196" s="27"/>
      <c r="E196" s="27"/>
    </row>
    <row r="197" spans="1:17" hidden="1">
      <c r="A197" s="1" t="s">
        <v>4</v>
      </c>
      <c r="B197" s="8"/>
      <c r="D197" s="13"/>
      <c r="E197" s="13"/>
      <c r="F197" s="2"/>
      <c r="G197" s="2"/>
      <c r="H197" s="2"/>
      <c r="I197" s="2"/>
      <c r="J197" s="2"/>
      <c r="K197" s="1"/>
      <c r="L197" s="2"/>
      <c r="M197" s="2"/>
      <c r="N197" s="2"/>
      <c r="O197" s="2"/>
      <c r="P197" s="2"/>
      <c r="Q197" s="2"/>
    </row>
    <row r="198" spans="1:17" s="1" customFormat="1" hidden="1">
      <c r="A198" s="1" t="s">
        <v>5</v>
      </c>
      <c r="B198" s="7"/>
      <c r="D198" s="27"/>
      <c r="E198" s="27"/>
      <c r="F198" s="3"/>
      <c r="G198" s="3"/>
      <c r="H198" s="3"/>
      <c r="I198" s="3"/>
      <c r="J198" s="3"/>
      <c r="L198" s="3"/>
      <c r="M198" s="3"/>
      <c r="N198" s="3"/>
      <c r="O198" s="3"/>
      <c r="P198" s="3"/>
      <c r="Q198" s="3"/>
    </row>
    <row r="199" spans="1:17" hidden="1">
      <c r="A199" s="1" t="s">
        <v>6</v>
      </c>
      <c r="B199" s="8"/>
      <c r="D199" s="25"/>
      <c r="E199" s="25"/>
      <c r="F199" s="2"/>
      <c r="G199" s="2"/>
      <c r="H199" s="2"/>
      <c r="I199" s="2"/>
      <c r="J199" s="2"/>
      <c r="K199" s="1"/>
      <c r="L199" s="2"/>
      <c r="M199" s="2"/>
      <c r="N199" s="2"/>
      <c r="O199" s="2"/>
      <c r="P199" s="2"/>
      <c r="Q199" s="2"/>
    </row>
    <row r="200" spans="1:17" hidden="1">
      <c r="A200" s="1" t="s">
        <v>7</v>
      </c>
      <c r="B200" s="8"/>
      <c r="D200" s="25"/>
      <c r="E200" s="25"/>
    </row>
    <row r="201" spans="1:17" hidden="1">
      <c r="A201" s="1" t="s">
        <v>8</v>
      </c>
      <c r="B201" s="8"/>
      <c r="D201" s="12"/>
      <c r="E201" s="12"/>
    </row>
    <row r="202" spans="1:17" s="1" customFormat="1" hidden="1">
      <c r="A202" s="1" t="s">
        <v>14</v>
      </c>
      <c r="B202" s="7">
        <v>10</v>
      </c>
      <c r="D202" s="25"/>
      <c r="E202" s="25"/>
    </row>
    <row r="203" spans="1:17" hidden="1">
      <c r="D203" s="12"/>
      <c r="E203" s="12"/>
    </row>
    <row r="204" spans="1:17" s="4" customFormat="1">
      <c r="A204" s="4" t="s">
        <v>22</v>
      </c>
      <c r="B204" s="14"/>
    </row>
    <row r="205" spans="1:17" s="19" customFormat="1">
      <c r="A205" s="19" t="s">
        <v>31</v>
      </c>
      <c r="B205" s="19" t="s">
        <v>32</v>
      </c>
    </row>
    <row r="206" spans="1:17" s="12" customFormat="1">
      <c r="A206" s="12" t="s">
        <v>37</v>
      </c>
      <c r="B206" s="12">
        <v>8140</v>
      </c>
    </row>
    <row r="207" spans="1:17" s="12" customFormat="1">
      <c r="A207" s="12" t="s">
        <v>36</v>
      </c>
      <c r="B207" s="12">
        <v>2035</v>
      </c>
    </row>
    <row r="208" spans="1:17" s="12" customFormat="1">
      <c r="A208" s="12" t="s">
        <v>16</v>
      </c>
      <c r="B208" s="12">
        <v>2565</v>
      </c>
    </row>
    <row r="209" spans="1:17" s="12" customFormat="1"/>
    <row r="210" spans="1:17" s="1" customFormat="1">
      <c r="A210" s="31" t="s">
        <v>59</v>
      </c>
      <c r="B210" s="31"/>
      <c r="D210" s="22" t="s">
        <v>50</v>
      </c>
      <c r="E210" s="22"/>
      <c r="G210" s="12"/>
      <c r="H210" s="12"/>
    </row>
    <row r="211" spans="1:17" s="12" customFormat="1">
      <c r="A211" s="13"/>
      <c r="B211" s="13"/>
      <c r="D211" s="13"/>
      <c r="E211" s="13"/>
    </row>
    <row r="212" spans="1:17" s="1" customFormat="1">
      <c r="A212" s="1" t="s">
        <v>14</v>
      </c>
      <c r="B212" s="7">
        <v>5</v>
      </c>
      <c r="C212"/>
      <c r="D212"/>
      <c r="E212"/>
      <c r="G212" s="13"/>
      <c r="H212" s="13"/>
      <c r="J212" s="3"/>
      <c r="L212" s="3"/>
      <c r="M212" s="3"/>
      <c r="N212" s="3"/>
      <c r="O212" s="3"/>
      <c r="P212" s="3"/>
      <c r="Q212" s="3"/>
    </row>
    <row r="213" spans="1:17" s="1" customFormat="1">
      <c r="A213" s="1" t="s">
        <v>4</v>
      </c>
      <c r="B213" s="8">
        <v>2349</v>
      </c>
      <c r="C213"/>
      <c r="D213"/>
      <c r="E213"/>
      <c r="G213" s="13"/>
      <c r="H213" s="13"/>
      <c r="J213" s="2"/>
      <c r="L213" s="3"/>
      <c r="M213" s="3"/>
      <c r="N213" s="3"/>
      <c r="O213" s="3"/>
      <c r="P213" s="3"/>
      <c r="Q213" s="3"/>
    </row>
    <row r="214" spans="1:17" s="1" customFormat="1">
      <c r="A214" s="1" t="s">
        <v>5</v>
      </c>
      <c r="B214" s="7">
        <v>0.78562257345499997</v>
      </c>
      <c r="D214" s="1" t="s">
        <v>5</v>
      </c>
      <c r="E214" s="7">
        <v>0.82598935762100001</v>
      </c>
      <c r="G214" s="13" t="s">
        <v>138</v>
      </c>
      <c r="H214" s="13"/>
      <c r="I214" s="1" t="s">
        <v>24</v>
      </c>
      <c r="J214" s="2"/>
      <c r="L214" s="3"/>
      <c r="M214" s="3"/>
      <c r="N214" s="3"/>
      <c r="O214" s="3"/>
      <c r="P214" s="3"/>
      <c r="Q214" s="3"/>
    </row>
    <row r="215" spans="1:17" s="1" customFormat="1">
      <c r="A215" s="1" t="s">
        <v>6</v>
      </c>
      <c r="B215" s="8">
        <v>0.82848395284499998</v>
      </c>
      <c r="C215"/>
      <c r="D215" s="1" t="s">
        <v>6</v>
      </c>
      <c r="E215" s="8">
        <v>0.85414414414399997</v>
      </c>
      <c r="G215" s="13" t="s">
        <v>139</v>
      </c>
      <c r="H215" s="13"/>
      <c r="I215" s="1" t="s">
        <v>141</v>
      </c>
      <c r="J215" s="2"/>
      <c r="L215" s="3"/>
      <c r="M215" s="3"/>
      <c r="N215" s="3"/>
      <c r="O215" s="3"/>
      <c r="P215" s="3"/>
      <c r="Q215" s="3"/>
    </row>
    <row r="216" spans="1:17">
      <c r="A216" s="1" t="s">
        <v>7</v>
      </c>
      <c r="B216" s="8">
        <v>0.74697788697800005</v>
      </c>
      <c r="D216" s="1" t="s">
        <v>7</v>
      </c>
      <c r="E216" s="8">
        <v>0.79963144963099997</v>
      </c>
      <c r="F216" s="1"/>
      <c r="G216" s="25" t="s">
        <v>140</v>
      </c>
      <c r="H216" s="25"/>
      <c r="I216" s="1" t="s">
        <v>142</v>
      </c>
      <c r="J216" s="3"/>
    </row>
    <row r="217" spans="1:17">
      <c r="A217" s="1" t="s">
        <v>65</v>
      </c>
      <c r="B217" s="8">
        <v>0.98775368670100006</v>
      </c>
      <c r="D217" s="1" t="s">
        <v>65</v>
      </c>
      <c r="E217" s="8">
        <v>0.99892983892999998</v>
      </c>
      <c r="F217" s="1"/>
      <c r="G217" s="27"/>
      <c r="H217" s="27"/>
      <c r="I217" s="1" t="s">
        <v>143</v>
      </c>
      <c r="J217" s="2"/>
      <c r="K217" s="1"/>
      <c r="L217" s="2"/>
      <c r="M217" s="2"/>
      <c r="N217" s="2"/>
      <c r="O217" s="2"/>
      <c r="P217" s="2"/>
      <c r="Q217" s="2"/>
    </row>
    <row r="218" spans="1:17" s="1" customFormat="1">
      <c r="A218" s="1" t="s">
        <v>137</v>
      </c>
      <c r="B218" s="8">
        <v>14</v>
      </c>
      <c r="C218"/>
      <c r="D218" s="1" t="s">
        <v>8</v>
      </c>
      <c r="E218" s="8">
        <v>1</v>
      </c>
      <c r="G218" s="12"/>
      <c r="H218" s="12"/>
      <c r="I218" s="1" t="s">
        <v>144</v>
      </c>
      <c r="J218" s="3"/>
      <c r="L218" s="3"/>
      <c r="M218" s="3"/>
      <c r="N218" s="3"/>
      <c r="O218" s="3"/>
      <c r="P218" s="3"/>
      <c r="Q218" s="3"/>
    </row>
    <row r="219" spans="1:17" s="1" customFormat="1">
      <c r="B219" s="7"/>
      <c r="E219" s="8"/>
      <c r="F219" s="12"/>
      <c r="G219" s="12"/>
      <c r="H219" s="12"/>
      <c r="I219" s="12"/>
      <c r="J219" s="3"/>
      <c r="L219" s="3"/>
      <c r="M219" s="3"/>
      <c r="N219" s="3"/>
      <c r="O219" s="3"/>
      <c r="P219" s="3"/>
      <c r="Q219" s="3"/>
    </row>
    <row r="220" spans="1:17" s="1" customFormat="1">
      <c r="A220" s="1" t="s">
        <v>14</v>
      </c>
      <c r="B220" s="7">
        <v>6</v>
      </c>
      <c r="E220" s="7"/>
      <c r="G220" s="12"/>
      <c r="H220" s="12"/>
      <c r="J220" s="3"/>
      <c r="L220" s="3"/>
      <c r="M220" s="3"/>
      <c r="N220" s="3"/>
      <c r="O220" s="3"/>
      <c r="P220" s="3"/>
      <c r="Q220" s="3"/>
    </row>
    <row r="221" spans="1:17">
      <c r="A221" s="1" t="s">
        <v>4</v>
      </c>
      <c r="B221" s="7">
        <v>2343</v>
      </c>
      <c r="C221" s="1"/>
      <c r="D221" s="1"/>
      <c r="E221" s="8"/>
      <c r="F221" s="1"/>
      <c r="G221" s="25"/>
      <c r="H221" s="25"/>
      <c r="I221" s="1"/>
      <c r="J221" s="2"/>
      <c r="K221" s="1"/>
      <c r="L221" s="2"/>
      <c r="M221" s="2"/>
      <c r="N221" s="2"/>
      <c r="O221" s="2"/>
      <c r="P221" s="2"/>
      <c r="Q221" s="2"/>
    </row>
    <row r="222" spans="1:17" s="1" customFormat="1">
      <c r="A222" s="1" t="s">
        <v>5</v>
      </c>
      <c r="B222" s="7">
        <v>0.89968434785899998</v>
      </c>
      <c r="D222" s="3" t="s">
        <v>5</v>
      </c>
      <c r="E222" s="7">
        <v>0.941858264409</v>
      </c>
      <c r="G222" s="12" t="s">
        <v>145</v>
      </c>
      <c r="H222" s="12"/>
      <c r="J222" s="3"/>
      <c r="L222" s="3"/>
      <c r="M222" s="3"/>
      <c r="N222" s="3"/>
      <c r="O222" s="3"/>
      <c r="P222" s="3"/>
      <c r="Q222" s="3"/>
    </row>
    <row r="223" spans="1:17" s="1" customFormat="1">
      <c r="A223" s="1" t="s">
        <v>6</v>
      </c>
      <c r="B223" s="8">
        <v>0.91428293172499997</v>
      </c>
      <c r="C223"/>
      <c r="D223" s="3" t="s">
        <v>6</v>
      </c>
      <c r="E223" s="8">
        <v>0.96341523341500002</v>
      </c>
      <c r="G223" s="12" t="s">
        <v>146</v>
      </c>
      <c r="H223" s="12"/>
    </row>
    <row r="224" spans="1:17" s="26" customFormat="1">
      <c r="A224" s="26" t="s">
        <v>7</v>
      </c>
      <c r="B224" s="16">
        <v>0.88554463554499996</v>
      </c>
      <c r="D224" s="2" t="s">
        <v>7</v>
      </c>
      <c r="E224" s="16">
        <v>0.92124488124500004</v>
      </c>
      <c r="G224" s="27" t="s">
        <v>147</v>
      </c>
      <c r="H224" s="27"/>
      <c r="J224" s="2"/>
      <c r="L224" s="2"/>
      <c r="M224" s="2"/>
      <c r="N224" s="2"/>
      <c r="O224" s="2"/>
      <c r="P224" s="2"/>
      <c r="Q224" s="2"/>
    </row>
    <row r="225" spans="1:21" s="1" customFormat="1">
      <c r="A225" s="1" t="s">
        <v>65</v>
      </c>
      <c r="B225">
        <v>0.99788630735999995</v>
      </c>
      <c r="C225"/>
      <c r="D225" s="3" t="s">
        <v>65</v>
      </c>
      <c r="E225">
        <v>0.99935667725099997</v>
      </c>
      <c r="G225" s="13"/>
      <c r="H225" s="13"/>
      <c r="J225" s="3"/>
      <c r="L225" s="3"/>
      <c r="M225" s="3"/>
      <c r="N225" s="3"/>
      <c r="O225" s="3"/>
      <c r="P225" s="3"/>
      <c r="Q225" s="3"/>
    </row>
    <row r="226" spans="1:21" s="1" customFormat="1">
      <c r="A226" s="1" t="s">
        <v>137</v>
      </c>
      <c r="B226" s="7">
        <v>93</v>
      </c>
      <c r="D226" s="3" t="s">
        <v>8</v>
      </c>
      <c r="E226" s="7">
        <v>3</v>
      </c>
      <c r="G226" s="13"/>
      <c r="H226" s="13"/>
      <c r="J226" s="3"/>
      <c r="L226" s="3"/>
      <c r="M226" s="3"/>
      <c r="N226" s="3"/>
      <c r="O226" s="3"/>
      <c r="P226" s="3"/>
      <c r="Q226" s="3"/>
    </row>
    <row r="227" spans="1:21">
      <c r="B227" s="8"/>
      <c r="E227" s="7"/>
      <c r="F227" s="1"/>
      <c r="G227" s="25"/>
      <c r="H227" s="25"/>
      <c r="I227" s="1"/>
    </row>
    <row r="228" spans="1:21">
      <c r="A228" s="1" t="s">
        <v>14</v>
      </c>
      <c r="B228" s="7">
        <v>7</v>
      </c>
      <c r="C228" s="1"/>
      <c r="D228" s="1"/>
      <c r="E228" s="8"/>
      <c r="F228" s="1"/>
      <c r="G228" s="25"/>
      <c r="H228" s="25"/>
      <c r="I228" s="1"/>
    </row>
    <row r="229" spans="1:21" s="1" customFormat="1">
      <c r="A229" s="1" t="s">
        <v>4</v>
      </c>
      <c r="B229" s="8">
        <v>2330</v>
      </c>
      <c r="C229"/>
      <c r="D229" s="1" t="s">
        <v>6</v>
      </c>
      <c r="E229" s="8"/>
      <c r="G229" s="12"/>
      <c r="H229" s="12"/>
      <c r="J229" s="26"/>
    </row>
    <row r="230" spans="1:21" s="1" customFormat="1">
      <c r="A230" s="1" t="s">
        <v>5</v>
      </c>
      <c r="B230" s="7">
        <v>0.89313644777500001</v>
      </c>
      <c r="D230" s="3" t="s">
        <v>5</v>
      </c>
      <c r="E230" s="7">
        <v>0.94216496266299998</v>
      </c>
      <c r="G230" s="12" t="s">
        <v>148</v>
      </c>
      <c r="H230" s="12"/>
    </row>
    <row r="231" spans="1:21">
      <c r="A231" s="1" t="s">
        <v>6</v>
      </c>
      <c r="B231" s="16">
        <v>0.86517573644400003</v>
      </c>
      <c r="C231" s="26"/>
      <c r="D231" s="2" t="s">
        <v>6</v>
      </c>
      <c r="E231" s="16">
        <v>0.95792792792799997</v>
      </c>
      <c r="F231" s="1"/>
      <c r="G231" s="27" t="s">
        <v>149</v>
      </c>
      <c r="H231" s="27"/>
      <c r="I231" s="1"/>
      <c r="J231" s="2"/>
      <c r="K231" s="1"/>
      <c r="L231" s="2"/>
      <c r="M231" s="2"/>
      <c r="N231" s="2"/>
      <c r="O231" s="2"/>
      <c r="P231" s="2"/>
      <c r="Q231" s="2"/>
    </row>
    <row r="232" spans="1:21" s="1" customFormat="1">
      <c r="A232" s="1" t="s">
        <v>7</v>
      </c>
      <c r="B232" s="26">
        <v>0.92296478296499995</v>
      </c>
      <c r="C232" s="26"/>
      <c r="D232" s="2" t="s">
        <v>7</v>
      </c>
      <c r="E232" s="26">
        <v>0.92691236691199996</v>
      </c>
      <c r="G232" s="13" t="s">
        <v>150</v>
      </c>
      <c r="H232" s="13"/>
      <c r="J232" s="3"/>
      <c r="L232" s="3"/>
      <c r="M232" s="3"/>
      <c r="N232" s="3"/>
      <c r="O232" s="3"/>
      <c r="P232" s="3"/>
      <c r="Q232" s="3"/>
    </row>
    <row r="233" spans="1:21" s="1" customFormat="1">
      <c r="A233" s="3" t="s">
        <v>65</v>
      </c>
      <c r="B233" s="16">
        <v>0.99890780732899997</v>
      </c>
      <c r="C233" s="26"/>
      <c r="D233" s="2" t="s">
        <v>65</v>
      </c>
      <c r="E233" s="16">
        <v>0.99935035514000004</v>
      </c>
      <c r="G233" s="13"/>
      <c r="H233" s="13"/>
      <c r="J233" s="3"/>
      <c r="L233" s="3"/>
      <c r="M233" s="3"/>
      <c r="N233" s="3"/>
      <c r="O233" s="3"/>
      <c r="P233" s="3"/>
      <c r="Q233" s="3"/>
    </row>
    <row r="234" spans="1:21" s="1" customFormat="1">
      <c r="A234" s="1" t="s">
        <v>151</v>
      </c>
      <c r="B234" s="7">
        <v>99</v>
      </c>
      <c r="D234" s="3" t="s">
        <v>8</v>
      </c>
      <c r="E234" s="7">
        <v>2</v>
      </c>
      <c r="G234" s="12"/>
      <c r="H234" s="12"/>
    </row>
    <row r="235" spans="1:21">
      <c r="B235" s="7"/>
      <c r="C235" s="1"/>
      <c r="D235" s="1"/>
      <c r="E235" s="8"/>
      <c r="F235" s="1"/>
      <c r="G235" s="25"/>
      <c r="H235" s="25"/>
      <c r="I235" s="1"/>
    </row>
    <row r="236" spans="1:21" s="1" customFormat="1">
      <c r="A236" s="1" t="s">
        <v>14</v>
      </c>
      <c r="B236" s="7">
        <v>8</v>
      </c>
      <c r="E236" s="7"/>
      <c r="G236" s="12"/>
      <c r="H236" s="12"/>
      <c r="Q236" s="1" t="s">
        <v>14</v>
      </c>
      <c r="R236" s="1">
        <v>8</v>
      </c>
      <c r="S236" s="1" t="s">
        <v>267</v>
      </c>
      <c r="T236" s="1" t="s">
        <v>266</v>
      </c>
    </row>
    <row r="237" spans="1:21" s="1" customFormat="1">
      <c r="A237" s="1" t="s">
        <v>4</v>
      </c>
      <c r="B237" s="8">
        <v>2333</v>
      </c>
      <c r="C237"/>
      <c r="E237" s="8"/>
      <c r="G237" s="12"/>
      <c r="H237" s="12"/>
      <c r="Q237" s="1" t="s">
        <v>4</v>
      </c>
      <c r="S237" s="1" t="s">
        <v>3</v>
      </c>
      <c r="T237" s="1">
        <v>2</v>
      </c>
    </row>
    <row r="238" spans="1:21" s="1" customFormat="1">
      <c r="A238" s="1" t="s">
        <v>5</v>
      </c>
      <c r="B238" s="7">
        <v>0.88720888086799998</v>
      </c>
      <c r="D238" s="3" t="s">
        <v>5</v>
      </c>
      <c r="E238" s="7">
        <v>0.93305494534400002</v>
      </c>
      <c r="G238" s="13" t="s">
        <v>256</v>
      </c>
      <c r="H238" s="13"/>
      <c r="I238" s="1" t="s">
        <v>24</v>
      </c>
      <c r="J238" s="3"/>
      <c r="L238" s="3"/>
      <c r="M238" s="3"/>
      <c r="N238" s="3"/>
      <c r="O238" s="3"/>
      <c r="P238" s="3"/>
      <c r="Q238" s="1" t="s">
        <v>5</v>
      </c>
      <c r="R238" s="1">
        <v>0.91527325527799996</v>
      </c>
      <c r="U238" s="1" t="s">
        <v>288</v>
      </c>
    </row>
    <row r="239" spans="1:21" s="1" customFormat="1">
      <c r="A239" s="28" t="s">
        <v>6</v>
      </c>
      <c r="B239" s="32">
        <v>0.98824792324800004</v>
      </c>
      <c r="C239" s="33"/>
      <c r="D239" s="34" t="s">
        <v>6</v>
      </c>
      <c r="E239" s="32">
        <v>0.95280917280900002</v>
      </c>
      <c r="G239" s="13" t="s">
        <v>257</v>
      </c>
      <c r="H239" s="13"/>
      <c r="I239" s="1" t="s">
        <v>259</v>
      </c>
      <c r="J239" s="3"/>
      <c r="L239" s="3"/>
      <c r="M239" s="3"/>
      <c r="N239" s="3"/>
      <c r="O239" s="3"/>
      <c r="P239" s="3"/>
      <c r="Q239" s="12" t="s">
        <v>6</v>
      </c>
      <c r="R239" s="1">
        <v>0.99164705927600005</v>
      </c>
      <c r="U239" s="1" t="s">
        <v>289</v>
      </c>
    </row>
    <row r="240" spans="1:21" s="1" customFormat="1">
      <c r="A240" s="1" t="s">
        <v>7</v>
      </c>
      <c r="B240" s="16">
        <v>0.804914004914</v>
      </c>
      <c r="C240" s="26"/>
      <c r="D240" s="2" t="s">
        <v>7</v>
      </c>
      <c r="E240" s="16">
        <v>0.91410319410300001</v>
      </c>
      <c r="G240" s="13" t="s">
        <v>258</v>
      </c>
      <c r="H240" s="13"/>
      <c r="I240" s="1" t="s">
        <v>260</v>
      </c>
      <c r="J240" s="3"/>
      <c r="L240" s="3"/>
      <c r="M240" s="3"/>
      <c r="N240" s="3"/>
      <c r="O240" s="3"/>
      <c r="P240" s="3"/>
      <c r="Q240" s="1" t="s">
        <v>7</v>
      </c>
      <c r="R240" s="1">
        <v>0.84982238010699995</v>
      </c>
      <c r="U240" s="1" t="s">
        <v>290</v>
      </c>
    </row>
    <row r="241" spans="1:18">
      <c r="A241" s="3" t="s">
        <v>65</v>
      </c>
      <c r="B241" s="16">
        <v>0.51056511056499998</v>
      </c>
      <c r="C241" s="26"/>
      <c r="D241" s="2" t="s">
        <v>65</v>
      </c>
      <c r="E241" s="16">
        <v>0.65405405405399997</v>
      </c>
      <c r="F241" s="1"/>
      <c r="G241" s="25"/>
      <c r="H241" s="25"/>
      <c r="I241" s="1" t="s">
        <v>261</v>
      </c>
      <c r="Q241" s="1" t="s">
        <v>151</v>
      </c>
      <c r="R241" s="1">
        <v>100</v>
      </c>
    </row>
    <row r="242" spans="1:18" s="1" customFormat="1">
      <c r="A242" s="1" t="s">
        <v>151</v>
      </c>
      <c r="B242" s="7">
        <v>100</v>
      </c>
      <c r="D242" s="3" t="s">
        <v>8</v>
      </c>
      <c r="E242" s="15">
        <v>65</v>
      </c>
      <c r="G242" s="12"/>
      <c r="H242" s="12"/>
      <c r="I242" s="1" t="s">
        <v>262</v>
      </c>
      <c r="O242" s="1">
        <f>8124.95054102/(60*60)</f>
        <v>2.2569307058388888</v>
      </c>
      <c r="Q242" s="1" t="s">
        <v>269</v>
      </c>
      <c r="R242" s="1">
        <v>0.96683417085400003</v>
      </c>
    </row>
    <row r="243" spans="1:18" s="1" customFormat="1">
      <c r="B243" s="30"/>
      <c r="C243" s="25"/>
      <c r="D243" s="12"/>
      <c r="E243" s="30"/>
      <c r="G243" s="12"/>
      <c r="H243" s="12"/>
      <c r="Q243" s="1" t="s">
        <v>268</v>
      </c>
      <c r="R243" s="1">
        <v>100</v>
      </c>
    </row>
    <row r="244" spans="1:18" s="1" customFormat="1">
      <c r="A244" s="1" t="s">
        <v>14</v>
      </c>
      <c r="B244" s="7">
        <v>9</v>
      </c>
      <c r="D244" s="12"/>
      <c r="E244" s="7"/>
      <c r="G244" s="12"/>
      <c r="H244" s="12"/>
    </row>
    <row r="245" spans="1:18">
      <c r="A245" s="1" t="s">
        <v>4</v>
      </c>
      <c r="B245" s="8">
        <v>2315</v>
      </c>
      <c r="D245" s="1"/>
      <c r="E245" s="7"/>
      <c r="F245" s="1"/>
      <c r="G245" s="27"/>
      <c r="H245" s="27"/>
      <c r="I245" s="1"/>
      <c r="J245" s="2"/>
      <c r="K245" s="1"/>
      <c r="L245" s="2"/>
      <c r="M245" s="2"/>
      <c r="N245" s="2"/>
      <c r="O245" s="2"/>
      <c r="P245" s="2"/>
      <c r="Q245" s="2"/>
    </row>
    <row r="246" spans="1:18" s="1" customFormat="1">
      <c r="A246" s="1" t="s">
        <v>5</v>
      </c>
      <c r="B246" s="7">
        <v>0.90820829442600004</v>
      </c>
      <c r="D246" s="3" t="s">
        <v>5</v>
      </c>
      <c r="E246" s="7">
        <v>0.92684168601000005</v>
      </c>
      <c r="G246" s="13" t="s">
        <v>152</v>
      </c>
      <c r="H246" s="13"/>
      <c r="I246" s="1" t="s">
        <v>24</v>
      </c>
      <c r="J246" s="3"/>
      <c r="L246" s="3"/>
      <c r="M246" s="3"/>
      <c r="N246" s="3"/>
      <c r="O246" s="3"/>
      <c r="P246" s="3"/>
      <c r="Q246" s="3"/>
    </row>
    <row r="247" spans="1:18" s="1" customFormat="1">
      <c r="A247" s="12" t="s">
        <v>6</v>
      </c>
      <c r="B247" s="16">
        <v>0.98804200304199996</v>
      </c>
      <c r="D247" s="3" t="s">
        <v>6</v>
      </c>
      <c r="E247" s="16">
        <v>0.951760851761</v>
      </c>
      <c r="F247" s="12"/>
      <c r="G247" s="13" t="s">
        <v>153</v>
      </c>
      <c r="H247" s="13"/>
      <c r="I247" s="12" t="s">
        <v>184</v>
      </c>
      <c r="J247" s="13"/>
      <c r="L247" s="3"/>
      <c r="M247" s="3"/>
      <c r="N247" s="3"/>
      <c r="O247" s="3"/>
      <c r="P247" s="3"/>
      <c r="Q247" s="3"/>
    </row>
    <row r="248" spans="1:18">
      <c r="A248" s="1" t="s">
        <v>7</v>
      </c>
      <c r="B248" s="16">
        <v>0.84031122031100003</v>
      </c>
      <c r="D248" s="3" t="s">
        <v>7</v>
      </c>
      <c r="E248" s="16">
        <v>0.90319410319399995</v>
      </c>
      <c r="F248" s="1"/>
      <c r="G248" s="25" t="s">
        <v>154</v>
      </c>
      <c r="H248" s="25"/>
      <c r="I248" s="1" t="s">
        <v>185</v>
      </c>
    </row>
    <row r="249" spans="1:18">
      <c r="A249" s="3" t="s">
        <v>65</v>
      </c>
      <c r="B249" s="16">
        <v>0.99922257185399999</v>
      </c>
      <c r="C249" s="1"/>
      <c r="D249" s="3" t="s">
        <v>65</v>
      </c>
      <c r="E249" s="16">
        <v>0.99928234454599996</v>
      </c>
      <c r="F249" s="1"/>
      <c r="G249" s="25"/>
      <c r="H249" s="25"/>
      <c r="I249" s="1" t="s">
        <v>186</v>
      </c>
    </row>
    <row r="250" spans="1:18" s="1" customFormat="1">
      <c r="A250" s="1" t="s">
        <v>151</v>
      </c>
      <c r="B250" s="7">
        <v>100</v>
      </c>
      <c r="D250" s="3" t="s">
        <v>8</v>
      </c>
      <c r="E250" s="7">
        <v>71</v>
      </c>
      <c r="G250" s="12"/>
      <c r="H250" s="12"/>
      <c r="I250" s="1" t="s">
        <v>187</v>
      </c>
    </row>
    <row r="251" spans="1:18" s="1" customFormat="1">
      <c r="B251" s="8"/>
      <c r="C251"/>
      <c r="E251" s="8"/>
      <c r="G251" s="12"/>
      <c r="H251" s="12"/>
    </row>
    <row r="252" spans="1:18" s="1" customFormat="1">
      <c r="A252" s="1" t="s">
        <v>14</v>
      </c>
      <c r="B252" s="7">
        <v>10</v>
      </c>
      <c r="E252" s="7"/>
      <c r="G252" s="12"/>
      <c r="H252" s="12"/>
    </row>
    <row r="253" spans="1:18" s="1" customFormat="1">
      <c r="A253" s="1" t="s">
        <v>4</v>
      </c>
      <c r="B253" s="7">
        <v>2329</v>
      </c>
      <c r="D253"/>
      <c r="E253"/>
      <c r="G253" s="12"/>
      <c r="H253" s="12"/>
    </row>
    <row r="254" spans="1:18" s="1" customFormat="1">
      <c r="A254" s="1" t="s">
        <v>5</v>
      </c>
      <c r="B254" s="7">
        <v>0.924380027918</v>
      </c>
      <c r="D254" s="3" t="s">
        <v>5</v>
      </c>
      <c r="E254" s="24">
        <v>0.937298792642</v>
      </c>
      <c r="G254" s="12" t="s">
        <v>155</v>
      </c>
      <c r="H254" s="12"/>
    </row>
    <row r="255" spans="1:18">
      <c r="A255" s="1" t="s">
        <v>6</v>
      </c>
      <c r="B255" s="16">
        <v>0.92444393035299999</v>
      </c>
      <c r="C255" s="26"/>
      <c r="D255" s="2" t="s">
        <v>6</v>
      </c>
      <c r="E255" s="2">
        <v>0.96766584766599995</v>
      </c>
      <c r="F255" s="2"/>
      <c r="G255" s="27" t="s">
        <v>156</v>
      </c>
      <c r="H255" s="27"/>
      <c r="I255" s="2"/>
      <c r="J255" s="2"/>
      <c r="K255" s="1"/>
      <c r="L255" s="2"/>
      <c r="M255" s="2"/>
      <c r="N255" s="2"/>
      <c r="O255" s="2"/>
      <c r="P255" s="2"/>
      <c r="Q255" s="2"/>
    </row>
    <row r="256" spans="1:18" s="1" customFormat="1">
      <c r="A256" s="1" t="s">
        <v>7</v>
      </c>
      <c r="B256" s="16">
        <v>0.92431613431600002</v>
      </c>
      <c r="C256" s="26"/>
      <c r="D256" s="2" t="s">
        <v>7</v>
      </c>
      <c r="E256" s="2">
        <v>0.90877968878000004</v>
      </c>
      <c r="G256" s="12" t="s">
        <v>157</v>
      </c>
      <c r="H256" s="12"/>
    </row>
    <row r="257" spans="1:17" s="1" customFormat="1">
      <c r="A257" s="3" t="s">
        <v>65</v>
      </c>
      <c r="B257" s="16">
        <v>0.99922851080700004</v>
      </c>
      <c r="C257" s="26"/>
      <c r="D257" s="2" t="s">
        <v>65</v>
      </c>
      <c r="E257" s="26">
        <v>0.99933196354200005</v>
      </c>
      <c r="G257" s="12"/>
      <c r="H257" s="12"/>
    </row>
    <row r="258" spans="1:17" s="1" customFormat="1">
      <c r="A258" s="1" t="s">
        <v>8</v>
      </c>
      <c r="B258" s="7">
        <v>99</v>
      </c>
      <c r="D258" s="3" t="s">
        <v>8</v>
      </c>
      <c r="E258" s="1">
        <v>97</v>
      </c>
      <c r="G258" s="12"/>
      <c r="H258" s="12"/>
    </row>
    <row r="259" spans="1:17" s="1" customFormat="1">
      <c r="B259" s="8"/>
      <c r="C259"/>
      <c r="G259" s="12"/>
      <c r="H259" s="12"/>
    </row>
    <row r="260" spans="1:17" s="1" customFormat="1">
      <c r="A260" s="1" t="s">
        <v>14</v>
      </c>
      <c r="B260" s="7">
        <v>11</v>
      </c>
      <c r="D260"/>
      <c r="E260"/>
      <c r="G260" s="12"/>
      <c r="H260" s="12"/>
    </row>
    <row r="261" spans="1:17" s="1" customFormat="1">
      <c r="A261" s="1" t="s">
        <v>4</v>
      </c>
      <c r="B261" s="7">
        <v>2324</v>
      </c>
      <c r="E261" s="3"/>
      <c r="G261" s="12"/>
      <c r="H261" s="12"/>
    </row>
    <row r="262" spans="1:17" s="1" customFormat="1">
      <c r="A262" s="1" t="s">
        <v>5</v>
      </c>
      <c r="B262" s="18">
        <v>0.92785661446699996</v>
      </c>
      <c r="D262" s="3" t="s">
        <v>5</v>
      </c>
      <c r="E262" s="3">
        <v>0.93691987240600005</v>
      </c>
      <c r="F262" s="3"/>
      <c r="G262" s="13" t="s">
        <v>164</v>
      </c>
      <c r="H262" s="13"/>
      <c r="I262" s="3" t="s">
        <v>24</v>
      </c>
      <c r="J262" s="3"/>
      <c r="L262" s="3"/>
      <c r="M262" s="3"/>
      <c r="N262" s="3"/>
      <c r="O262" s="3"/>
      <c r="P262" s="3"/>
      <c r="Q262" s="3"/>
    </row>
    <row r="263" spans="1:17" s="1" customFormat="1">
      <c r="A263" s="1" t="s">
        <v>6</v>
      </c>
      <c r="B263" s="16">
        <v>0.93606053301699998</v>
      </c>
      <c r="C263" s="26"/>
      <c r="D263" s="2" t="s">
        <v>6</v>
      </c>
      <c r="E263" s="2">
        <v>0.96933660933700005</v>
      </c>
      <c r="G263" s="12" t="s">
        <v>165</v>
      </c>
      <c r="H263" s="12"/>
      <c r="I263" s="1" t="s">
        <v>201</v>
      </c>
    </row>
    <row r="264" spans="1:17" s="1" customFormat="1">
      <c r="A264" s="1" t="s">
        <v>7</v>
      </c>
      <c r="B264" s="16">
        <v>0.91979524979500005</v>
      </c>
      <c r="C264" s="26"/>
      <c r="D264" s="2" t="s">
        <v>7</v>
      </c>
      <c r="E264" s="26">
        <v>0.906601146601</v>
      </c>
      <c r="G264" s="12" t="s">
        <v>166</v>
      </c>
      <c r="H264" s="12"/>
      <c r="I264" s="1" t="s">
        <v>202</v>
      </c>
    </row>
    <row r="265" spans="1:17" s="1" customFormat="1">
      <c r="A265" s="3" t="s">
        <v>65</v>
      </c>
      <c r="B265" s="16">
        <v>0.998569861728</v>
      </c>
      <c r="C265" s="26"/>
      <c r="D265" s="2" t="s">
        <v>65</v>
      </c>
      <c r="E265" s="26">
        <v>0.99933196354200005</v>
      </c>
      <c r="G265" s="12"/>
      <c r="H265" s="12"/>
      <c r="I265" s="1" t="s">
        <v>203</v>
      </c>
    </row>
    <row r="266" spans="1:17" s="1" customFormat="1">
      <c r="A266" s="1" t="s">
        <v>8</v>
      </c>
      <c r="B266" s="7">
        <v>99</v>
      </c>
      <c r="D266" s="3" t="s">
        <v>8</v>
      </c>
      <c r="E266" s="1">
        <v>84</v>
      </c>
      <c r="G266" s="12"/>
      <c r="H266" s="12"/>
      <c r="I266" s="1" t="s">
        <v>204</v>
      </c>
    </row>
    <row r="267" spans="1:17" s="1" customFormat="1">
      <c r="B267" s="7"/>
      <c r="D267"/>
      <c r="E267"/>
      <c r="G267" s="12"/>
      <c r="H267" s="12"/>
    </row>
    <row r="268" spans="1:17" s="12" customFormat="1">
      <c r="A268" s="1" t="s">
        <v>14</v>
      </c>
      <c r="B268" s="7">
        <v>12</v>
      </c>
      <c r="C268" s="1"/>
      <c r="D268" s="1"/>
      <c r="E268" s="3"/>
    </row>
    <row r="269" spans="1:17">
      <c r="A269" s="1" t="s">
        <v>4</v>
      </c>
      <c r="B269" s="8">
        <v>2319</v>
      </c>
      <c r="E269" s="3"/>
      <c r="F269" s="2"/>
      <c r="G269" s="27"/>
      <c r="H269" s="27"/>
      <c r="I269" s="2"/>
      <c r="J269" s="2"/>
      <c r="K269" s="1"/>
      <c r="L269" s="2"/>
      <c r="M269" s="2"/>
      <c r="N269" s="2"/>
      <c r="O269" s="2"/>
      <c r="P269" s="2"/>
      <c r="Q269" s="2"/>
    </row>
    <row r="270" spans="1:17" s="1" customFormat="1">
      <c r="A270" s="1" t="s">
        <v>5</v>
      </c>
      <c r="B270" s="7">
        <v>0.92763319501700003</v>
      </c>
      <c r="D270" s="3" t="s">
        <v>5</v>
      </c>
      <c r="E270" s="3">
        <v>0.93457249136300002</v>
      </c>
      <c r="G270" s="12" t="s">
        <v>162</v>
      </c>
      <c r="H270" s="12"/>
      <c r="I270" s="1" t="s">
        <v>24</v>
      </c>
    </row>
    <row r="271" spans="1:17" s="1" customFormat="1">
      <c r="A271" s="1" t="s">
        <v>6</v>
      </c>
      <c r="B271" s="8">
        <v>0.93927804574499996</v>
      </c>
      <c r="C271"/>
      <c r="D271" s="3" t="s">
        <v>6</v>
      </c>
      <c r="E271">
        <v>0.96522522522499998</v>
      </c>
      <c r="G271" s="12" t="s">
        <v>163</v>
      </c>
      <c r="H271" s="12"/>
      <c r="I271" s="1" t="s">
        <v>197</v>
      </c>
    </row>
    <row r="272" spans="1:17" s="1" customFormat="1">
      <c r="A272" s="1" t="s">
        <v>7</v>
      </c>
      <c r="B272" s="8">
        <v>0.91627354627400004</v>
      </c>
      <c r="C272"/>
      <c r="D272" s="3" t="s">
        <v>7</v>
      </c>
      <c r="E272">
        <v>0.90580671580700001</v>
      </c>
      <c r="G272" s="12" t="s">
        <v>158</v>
      </c>
      <c r="H272" s="12"/>
      <c r="I272" s="1" t="s">
        <v>198</v>
      </c>
    </row>
    <row r="273" spans="1:26" s="1" customFormat="1">
      <c r="A273" s="3" t="s">
        <v>65</v>
      </c>
      <c r="B273" s="8">
        <v>0.99660004502099997</v>
      </c>
      <c r="C273"/>
      <c r="D273" s="3" t="s">
        <v>65</v>
      </c>
      <c r="E273" s="1">
        <v>0.99932200142700001</v>
      </c>
      <c r="G273" s="12"/>
      <c r="H273" s="12"/>
      <c r="I273" s="1" t="s">
        <v>199</v>
      </c>
    </row>
    <row r="274" spans="1:26" s="1" customFormat="1">
      <c r="A274" s="1" t="s">
        <v>8</v>
      </c>
      <c r="B274" s="7">
        <v>99</v>
      </c>
      <c r="D274" s="3" t="s">
        <v>8</v>
      </c>
      <c r="E274" s="1">
        <v>57</v>
      </c>
      <c r="F274" s="3"/>
      <c r="G274" s="3"/>
      <c r="H274" s="3"/>
      <c r="I274" s="3" t="s">
        <v>200</v>
      </c>
      <c r="J274" s="3"/>
      <c r="K274" s="3"/>
      <c r="L274" s="3"/>
      <c r="M274" s="3"/>
      <c r="N274" s="3"/>
      <c r="O274" s="3"/>
      <c r="P274" s="3"/>
      <c r="Q274" s="3"/>
    </row>
    <row r="275" spans="1:26">
      <c r="A275" s="1"/>
      <c r="B275" s="7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26" s="1" customFormat="1">
      <c r="A276" s="1" t="s">
        <v>14</v>
      </c>
      <c r="B276" s="7">
        <v>13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26" s="1" customFormat="1">
      <c r="A277" s="1" t="s">
        <v>4</v>
      </c>
      <c r="B277" s="15"/>
      <c r="E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26" s="1" customFormat="1">
      <c r="A278" s="1" t="s">
        <v>5</v>
      </c>
      <c r="B278" s="8"/>
      <c r="C278"/>
      <c r="D278" s="3" t="s">
        <v>5</v>
      </c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26">
      <c r="A279" s="1" t="s">
        <v>6</v>
      </c>
      <c r="B279" s="8"/>
      <c r="D279" s="3" t="s">
        <v>6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26">
      <c r="A280" s="1" t="s">
        <v>7</v>
      </c>
      <c r="B280" s="8"/>
      <c r="D280" s="3" t="s">
        <v>7</v>
      </c>
      <c r="E280" s="1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26" s="1" customFormat="1">
      <c r="A281" s="3" t="s">
        <v>65</v>
      </c>
      <c r="B281" s="7"/>
      <c r="D281" s="3" t="s">
        <v>65</v>
      </c>
      <c r="E281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26">
      <c r="A282" s="1" t="s">
        <v>8</v>
      </c>
      <c r="B282" s="7"/>
      <c r="C282" s="1"/>
      <c r="D282" s="3" t="s">
        <v>8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26" s="1" customFormat="1">
      <c r="B283" s="8"/>
      <c r="C283"/>
      <c r="D283"/>
      <c r="E283" s="3"/>
      <c r="F283" s="2"/>
      <c r="G283" s="2"/>
      <c r="H283" s="2"/>
      <c r="I283" s="2"/>
      <c r="J283" s="2"/>
      <c r="K283" s="3"/>
      <c r="L283" s="2"/>
      <c r="M283" s="2"/>
      <c r="N283" s="2"/>
      <c r="O283" s="2"/>
      <c r="P283" s="2"/>
      <c r="Q283" s="2"/>
    </row>
    <row r="284" spans="1:26" s="1" customFormat="1">
      <c r="A284" s="1" t="s">
        <v>14</v>
      </c>
      <c r="B284" s="7">
        <v>14</v>
      </c>
      <c r="E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1" t="s">
        <v>14</v>
      </c>
      <c r="R284" s="1">
        <v>14</v>
      </c>
      <c r="S284" s="1" t="s">
        <v>267</v>
      </c>
      <c r="T284" s="1" t="s">
        <v>266</v>
      </c>
      <c r="U284" s="1" t="s">
        <v>270</v>
      </c>
      <c r="W284" s="1" t="s">
        <v>277</v>
      </c>
      <c r="Z284" s="1" t="s">
        <v>284</v>
      </c>
    </row>
    <row r="285" spans="1:26" s="1" customFormat="1">
      <c r="A285" s="1" t="s">
        <v>4</v>
      </c>
      <c r="B285" s="7">
        <v>2327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1" t="s">
        <v>4</v>
      </c>
      <c r="R285" s="1">
        <v>1328</v>
      </c>
      <c r="S285" s="1" t="s">
        <v>3</v>
      </c>
      <c r="T285" s="1">
        <v>2</v>
      </c>
      <c r="U285" s="1" t="s">
        <v>271</v>
      </c>
      <c r="W285" s="1" t="s">
        <v>278</v>
      </c>
      <c r="Z285" s="1" t="s">
        <v>285</v>
      </c>
    </row>
    <row r="286" spans="1:26" s="1" customFormat="1">
      <c r="A286" s="17" t="s">
        <v>5</v>
      </c>
      <c r="B286" s="18">
        <v>0.93456615488200001</v>
      </c>
      <c r="D286" s="3" t="s">
        <v>5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1" t="s">
        <v>5</v>
      </c>
      <c r="R286" s="1">
        <v>0.95712028948100003</v>
      </c>
      <c r="U286" s="1" t="s">
        <v>272</v>
      </c>
      <c r="W286" s="1" t="s">
        <v>279</v>
      </c>
      <c r="Z286" s="1" t="s">
        <v>286</v>
      </c>
    </row>
    <row r="287" spans="1:26">
      <c r="A287" s="1" t="s">
        <v>6</v>
      </c>
      <c r="B287" s="8">
        <v>0.94313594994700001</v>
      </c>
      <c r="D287" s="3" t="s">
        <v>6</v>
      </c>
      <c r="E287" s="1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12" t="s">
        <v>6</v>
      </c>
      <c r="R287" s="1">
        <v>0.95811685603200003</v>
      </c>
      <c r="S287" s="1"/>
      <c r="T287" s="1"/>
      <c r="U287" t="s">
        <v>273</v>
      </c>
      <c r="W287" t="s">
        <v>280</v>
      </c>
    </row>
    <row r="288" spans="1:26" s="1" customFormat="1">
      <c r="A288" s="1" t="s">
        <v>7</v>
      </c>
      <c r="B288" s="16">
        <v>0.92615069615099999</v>
      </c>
      <c r="D288" s="3" t="s">
        <v>7</v>
      </c>
      <c r="E288" s="12"/>
      <c r="F288" s="3"/>
      <c r="G288" s="13"/>
      <c r="H288" s="13"/>
      <c r="I288" s="3"/>
      <c r="J288" s="3"/>
      <c r="L288" s="3"/>
      <c r="M288" s="3"/>
      <c r="N288" s="3"/>
      <c r="O288" s="3"/>
      <c r="P288" s="3"/>
      <c r="Q288" s="1" t="s">
        <v>7</v>
      </c>
      <c r="R288" s="1">
        <v>0.95612579389499996</v>
      </c>
      <c r="U288" s="1" t="s">
        <v>274</v>
      </c>
      <c r="W288" s="1" t="s">
        <v>281</v>
      </c>
    </row>
    <row r="289" spans="1:23" s="12" customFormat="1">
      <c r="A289" s="13" t="s">
        <v>65</v>
      </c>
      <c r="D289" s="3" t="s">
        <v>65</v>
      </c>
      <c r="Q289" s="1" t="s">
        <v>151</v>
      </c>
      <c r="R289" s="1">
        <v>99</v>
      </c>
      <c r="S289"/>
      <c r="T289"/>
      <c r="U289" s="12" t="s">
        <v>275</v>
      </c>
      <c r="W289" s="12" t="s">
        <v>282</v>
      </c>
    </row>
    <row r="290" spans="1:23" s="12" customFormat="1">
      <c r="A290" s="1" t="s">
        <v>8</v>
      </c>
      <c r="B290" s="12">
        <v>99</v>
      </c>
      <c r="D290" s="3" t="s">
        <v>8</v>
      </c>
      <c r="Q290" s="1" t="s">
        <v>269</v>
      </c>
      <c r="R290" s="1">
        <v>0.97868020304600001</v>
      </c>
      <c r="S290" s="1"/>
      <c r="T290" s="1"/>
      <c r="U290" s="12" t="s">
        <v>276</v>
      </c>
      <c r="W290" s="12" t="s">
        <v>283</v>
      </c>
    </row>
    <row r="291" spans="1:23">
      <c r="A291" s="1"/>
      <c r="Q291" s="1" t="s">
        <v>268</v>
      </c>
      <c r="R291" s="1">
        <v>100</v>
      </c>
      <c r="S291" s="1"/>
      <c r="T291" s="1"/>
    </row>
    <row r="292" spans="1:23" s="1" customFormat="1">
      <c r="A292" s="1" t="s">
        <v>14</v>
      </c>
      <c r="B292" s="1">
        <v>15</v>
      </c>
      <c r="Q292" s="1" t="s">
        <v>287</v>
      </c>
    </row>
    <row r="293" spans="1:23" s="1" customFormat="1">
      <c r="A293" s="1" t="s">
        <v>4</v>
      </c>
      <c r="B293" s="1">
        <v>2319</v>
      </c>
      <c r="H293" s="1" t="s">
        <v>24</v>
      </c>
    </row>
    <row r="294" spans="1:23">
      <c r="A294" s="1" t="s">
        <v>5</v>
      </c>
      <c r="B294">
        <v>0.93223073734200002</v>
      </c>
      <c r="D294" s="3" t="s">
        <v>5</v>
      </c>
      <c r="H294" t="s">
        <v>193</v>
      </c>
    </row>
    <row r="295" spans="1:23">
      <c r="A295" s="1" t="s">
        <v>6</v>
      </c>
      <c r="B295">
        <v>0.94607280380400005</v>
      </c>
      <c r="D295" s="3" t="s">
        <v>6</v>
      </c>
      <c r="H295" t="s">
        <v>194</v>
      </c>
    </row>
    <row r="296" spans="1:23">
      <c r="A296" s="1" t="s">
        <v>7</v>
      </c>
      <c r="B296">
        <v>0.91878787878799995</v>
      </c>
      <c r="D296" s="3" t="s">
        <v>7</v>
      </c>
      <c r="H296" t="s">
        <v>195</v>
      </c>
    </row>
    <row r="297" spans="1:23">
      <c r="A297" s="3" t="s">
        <v>65</v>
      </c>
      <c r="D297" s="3" t="s">
        <v>65</v>
      </c>
      <c r="H297" t="s">
        <v>196</v>
      </c>
    </row>
    <row r="298" spans="1:23">
      <c r="A298" s="1" t="s">
        <v>8</v>
      </c>
      <c r="B298">
        <v>99</v>
      </c>
      <c r="D298" s="3" t="s">
        <v>8</v>
      </c>
    </row>
    <row r="301" spans="1:23" s="4" customFormat="1">
      <c r="A301" s="4" t="s">
        <v>22</v>
      </c>
      <c r="B301" s="14"/>
    </row>
    <row r="302" spans="1:23" s="19" customFormat="1">
      <c r="A302" s="19" t="s">
        <v>31</v>
      </c>
      <c r="B302" s="19" t="s">
        <v>33</v>
      </c>
    </row>
    <row r="303" spans="1:23" s="12" customFormat="1">
      <c r="A303" s="12" t="s">
        <v>37</v>
      </c>
      <c r="B303" s="12">
        <v>111120</v>
      </c>
      <c r="E303" s="12">
        <f>B303+B304</f>
        <v>138900</v>
      </c>
    </row>
    <row r="304" spans="1:23" s="12" customFormat="1">
      <c r="A304" s="12" t="s">
        <v>36</v>
      </c>
      <c r="B304" s="12">
        <v>27780</v>
      </c>
    </row>
    <row r="305" spans="1:17" s="12" customFormat="1">
      <c r="A305" s="12" t="s">
        <v>16</v>
      </c>
      <c r="B305" s="12">
        <v>81987</v>
      </c>
    </row>
    <row r="306" spans="1:17" s="12" customFormat="1"/>
    <row r="307" spans="1:17" s="4" customFormat="1">
      <c r="A307" s="4" t="s">
        <v>205</v>
      </c>
      <c r="B307" s="4">
        <v>10</v>
      </c>
    </row>
    <row r="308" spans="1:17" s="12" customFormat="1"/>
    <row r="309" spans="1:17" s="1" customFormat="1">
      <c r="A309" s="31" t="s">
        <v>59</v>
      </c>
      <c r="B309" s="31"/>
      <c r="D309" s="22" t="s">
        <v>50</v>
      </c>
      <c r="E309" s="22"/>
      <c r="G309" s="12"/>
      <c r="H309" s="12"/>
    </row>
    <row r="310" spans="1:17" s="12" customFormat="1">
      <c r="A310" s="13"/>
      <c r="B310" s="13"/>
      <c r="D310" s="13"/>
      <c r="E310" s="13"/>
    </row>
    <row r="311" spans="1:17" s="1" customFormat="1">
      <c r="A311" s="1" t="s">
        <v>14</v>
      </c>
      <c r="B311" s="7">
        <v>5</v>
      </c>
      <c r="C311"/>
      <c r="D311"/>
      <c r="E311"/>
      <c r="G311" s="13"/>
      <c r="H311" s="13"/>
      <c r="J311" s="3"/>
      <c r="L311" s="3"/>
      <c r="M311" s="3"/>
      <c r="N311" s="3"/>
      <c r="O311" s="3"/>
      <c r="P311" s="3"/>
      <c r="Q311" s="3"/>
    </row>
    <row r="312" spans="1:17" s="1" customFormat="1">
      <c r="A312" s="1" t="s">
        <v>4</v>
      </c>
      <c r="B312" s="8">
        <v>2319</v>
      </c>
      <c r="C312"/>
      <c r="D312"/>
      <c r="E312"/>
      <c r="G312" s="13"/>
      <c r="H312" s="13"/>
      <c r="J312" s="2"/>
      <c r="L312" s="3"/>
      <c r="M312" s="3"/>
      <c r="N312" s="3"/>
      <c r="O312" s="3"/>
      <c r="P312" s="3"/>
      <c r="Q312" s="3"/>
    </row>
    <row r="313" spans="1:17" s="1" customFormat="1">
      <c r="A313" s="1" t="s">
        <v>5</v>
      </c>
      <c r="B313" s="7">
        <v>0.78431979758500003</v>
      </c>
      <c r="D313" s="1" t="s">
        <v>5</v>
      </c>
      <c r="E313" s="7">
        <v>0.81888780961300001</v>
      </c>
      <c r="G313" s="13" t="s">
        <v>206</v>
      </c>
      <c r="H313" s="13"/>
      <c r="I313" s="3" t="s">
        <v>24</v>
      </c>
      <c r="J313" s="2"/>
      <c r="L313" s="3"/>
      <c r="M313" s="3"/>
      <c r="O313" s="3"/>
      <c r="P313" s="3"/>
      <c r="Q313" s="3"/>
    </row>
    <row r="314" spans="1:17" s="1" customFormat="1">
      <c r="A314" s="1" t="s">
        <v>6</v>
      </c>
      <c r="B314" s="8">
        <v>0.885624283756</v>
      </c>
      <c r="C314"/>
      <c r="D314" s="1" t="s">
        <v>6</v>
      </c>
      <c r="E314" s="8">
        <v>0.87537642702899998</v>
      </c>
      <c r="G314" s="13" t="s">
        <v>207</v>
      </c>
      <c r="H314" s="13"/>
      <c r="I314" s="3" t="s">
        <v>209</v>
      </c>
      <c r="J314" s="2"/>
      <c r="L314" s="3"/>
      <c r="M314" s="3"/>
      <c r="O314" s="3"/>
      <c r="P314" s="3"/>
      <c r="Q314" s="3"/>
    </row>
    <row r="315" spans="1:17">
      <c r="A315" s="1" t="s">
        <v>7</v>
      </c>
      <c r="B315" s="8">
        <v>0.70381235215500004</v>
      </c>
      <c r="D315" s="1" t="s">
        <v>7</v>
      </c>
      <c r="E315" s="8">
        <v>0.769247745895</v>
      </c>
      <c r="F315" s="1"/>
      <c r="G315" s="25" t="s">
        <v>208</v>
      </c>
      <c r="H315" s="25"/>
      <c r="I315" t="s">
        <v>210</v>
      </c>
      <c r="J315" s="3"/>
    </row>
    <row r="316" spans="1:17">
      <c r="A316" s="1" t="s">
        <v>65</v>
      </c>
      <c r="B316" s="8"/>
      <c r="D316" s="1" t="s">
        <v>65</v>
      </c>
      <c r="E316" s="8"/>
      <c r="F316" s="1"/>
      <c r="G316" s="27"/>
      <c r="H316" s="27"/>
      <c r="I316" s="2" t="s">
        <v>211</v>
      </c>
      <c r="J316" s="2"/>
      <c r="K316" s="1"/>
      <c r="L316" s="2"/>
      <c r="M316" s="2"/>
      <c r="O316" s="2"/>
      <c r="P316" s="2"/>
      <c r="Q316" s="2"/>
    </row>
    <row r="317" spans="1:17" s="1" customFormat="1">
      <c r="A317" s="1" t="s">
        <v>137</v>
      </c>
      <c r="B317" s="8">
        <v>29</v>
      </c>
      <c r="C317"/>
      <c r="D317" s="1" t="s">
        <v>8</v>
      </c>
      <c r="E317" s="8">
        <v>1</v>
      </c>
      <c r="G317" s="12"/>
      <c r="H317" s="12"/>
      <c r="I317" s="3" t="s">
        <v>212</v>
      </c>
      <c r="J317" s="3"/>
      <c r="L317" s="3"/>
      <c r="M317" s="3"/>
      <c r="O317" s="3"/>
      <c r="P317" s="3">
        <f>187511.506023/(60*60)</f>
        <v>52.086529450833332</v>
      </c>
      <c r="Q317" s="3"/>
    </row>
    <row r="318" spans="1:17" s="1" customFormat="1">
      <c r="B318" s="7"/>
      <c r="E318" s="8"/>
      <c r="F318" s="12"/>
      <c r="G318" s="12"/>
      <c r="H318" s="12"/>
      <c r="I318" s="12"/>
      <c r="J318" s="3"/>
      <c r="L318" s="3"/>
      <c r="M318" s="3"/>
      <c r="N318" s="3"/>
      <c r="O318" s="3"/>
      <c r="P318" s="3"/>
      <c r="Q318" s="3"/>
    </row>
    <row r="319" spans="1:17" s="1" customFormat="1">
      <c r="A319" s="1" t="s">
        <v>14</v>
      </c>
      <c r="B319" s="7">
        <v>6</v>
      </c>
      <c r="E319" s="7"/>
      <c r="G319" s="12"/>
      <c r="H319" s="12"/>
      <c r="J319" s="3"/>
      <c r="L319" s="3"/>
      <c r="M319" s="3"/>
      <c r="N319" s="3"/>
      <c r="O319" s="3"/>
      <c r="P319" s="3"/>
      <c r="Q319" s="3"/>
    </row>
    <row r="320" spans="1:17">
      <c r="A320" s="1" t="s">
        <v>4</v>
      </c>
      <c r="B320" s="7">
        <v>2282</v>
      </c>
      <c r="C320" s="1"/>
      <c r="D320" s="1"/>
      <c r="E320" s="8"/>
      <c r="F320" s="1"/>
      <c r="G320" s="25"/>
      <c r="H320" s="25"/>
      <c r="I320" s="1"/>
      <c r="J320" s="2"/>
      <c r="K320" s="1"/>
      <c r="L320" s="2"/>
      <c r="M320" s="2"/>
      <c r="N320" s="2"/>
      <c r="O320" s="2"/>
      <c r="P320" s="2"/>
      <c r="Q320" s="2"/>
    </row>
    <row r="321" spans="1:17" s="1" customFormat="1">
      <c r="A321" s="1" t="s">
        <v>5</v>
      </c>
      <c r="B321" s="7">
        <v>0.81664099371400001</v>
      </c>
      <c r="D321" s="3" t="s">
        <v>5</v>
      </c>
      <c r="E321" s="7">
        <v>0.87568483266599995</v>
      </c>
      <c r="G321" s="12" t="s">
        <v>225</v>
      </c>
      <c r="H321" s="12"/>
      <c r="I321" s="1" t="s">
        <v>24</v>
      </c>
      <c r="J321" s="3"/>
      <c r="L321" s="3"/>
      <c r="M321" s="3"/>
      <c r="N321" s="3"/>
      <c r="O321" s="3"/>
      <c r="P321" s="3"/>
      <c r="Q321" s="3"/>
    </row>
    <row r="322" spans="1:17" s="1" customFormat="1">
      <c r="A322" s="1" t="s">
        <v>6</v>
      </c>
      <c r="B322" s="36">
        <v>0.807703675801</v>
      </c>
      <c r="C322" s="29"/>
      <c r="D322" s="37" t="s">
        <v>6</v>
      </c>
      <c r="E322" s="36">
        <v>0.91527623504400002</v>
      </c>
      <c r="G322" s="12" t="s">
        <v>226</v>
      </c>
      <c r="H322" s="12"/>
      <c r="I322" s="1" t="s">
        <v>228</v>
      </c>
    </row>
    <row r="323" spans="1:17" s="26" customFormat="1">
      <c r="A323" s="26" t="s">
        <v>7</v>
      </c>
      <c r="B323" s="16">
        <v>0.82577830916399997</v>
      </c>
      <c r="D323" s="2" t="s">
        <v>7</v>
      </c>
      <c r="E323" s="16">
        <v>0.83937656415999995</v>
      </c>
      <c r="G323" s="27" t="s">
        <v>227</v>
      </c>
      <c r="H323" s="27"/>
      <c r="I323" s="26" t="s">
        <v>229</v>
      </c>
      <c r="J323" s="2"/>
      <c r="L323" s="2"/>
      <c r="M323" s="2"/>
      <c r="N323" s="2"/>
      <c r="O323" s="2"/>
      <c r="P323" s="2"/>
      <c r="Q323" s="2"/>
    </row>
    <row r="324" spans="1:17" s="1" customFormat="1">
      <c r="A324" s="1" t="s">
        <v>65</v>
      </c>
      <c r="B324"/>
      <c r="C324"/>
      <c r="D324" s="3" t="s">
        <v>65</v>
      </c>
      <c r="E324"/>
      <c r="G324" s="13"/>
      <c r="H324" s="13"/>
      <c r="I324" s="1" t="s">
        <v>230</v>
      </c>
      <c r="J324" s="3"/>
      <c r="L324" s="3"/>
      <c r="M324" s="3"/>
      <c r="N324" s="3"/>
      <c r="O324" s="3"/>
      <c r="P324" s="3"/>
      <c r="Q324" s="3"/>
    </row>
    <row r="325" spans="1:17" s="1" customFormat="1">
      <c r="A325" s="1" t="s">
        <v>137</v>
      </c>
      <c r="B325" s="7">
        <v>99</v>
      </c>
      <c r="D325" s="3" t="s">
        <v>8</v>
      </c>
      <c r="E325" s="7">
        <v>6</v>
      </c>
      <c r="G325" s="13"/>
      <c r="H325" s="13"/>
      <c r="I325" s="1" t="s">
        <v>231</v>
      </c>
      <c r="J325" s="3"/>
      <c r="L325" s="3"/>
      <c r="M325" s="3"/>
      <c r="N325" s="3"/>
      <c r="O325" s="3"/>
      <c r="P325" s="3"/>
      <c r="Q325" s="3"/>
    </row>
    <row r="326" spans="1:17">
      <c r="B326" s="8"/>
      <c r="E326" s="7"/>
      <c r="F326" s="1"/>
      <c r="G326" s="25"/>
      <c r="H326" s="25"/>
      <c r="I326" s="1"/>
    </row>
    <row r="327" spans="1:17">
      <c r="A327" s="1" t="s">
        <v>14</v>
      </c>
      <c r="B327" s="7">
        <v>7</v>
      </c>
      <c r="C327" s="1"/>
      <c r="D327" s="1"/>
      <c r="E327" s="8"/>
      <c r="F327" s="1"/>
      <c r="I327" s="25" t="s">
        <v>24</v>
      </c>
      <c r="J327" s="25"/>
    </row>
    <row r="328" spans="1:17" s="1" customFormat="1">
      <c r="A328" s="1" t="s">
        <v>4</v>
      </c>
      <c r="B328" s="8">
        <v>2293</v>
      </c>
      <c r="C328"/>
      <c r="D328" s="1" t="s">
        <v>6</v>
      </c>
      <c r="E328" s="8"/>
      <c r="I328" s="12" t="s">
        <v>167</v>
      </c>
      <c r="J328" s="12"/>
    </row>
    <row r="329" spans="1:17" s="1" customFormat="1">
      <c r="A329" s="1" t="s">
        <v>5</v>
      </c>
      <c r="B329" s="1">
        <v>0.86207635464599996</v>
      </c>
      <c r="D329" s="1">
        <v>0.90258579423899998</v>
      </c>
      <c r="E329" s="3">
        <v>0.90258579423899998</v>
      </c>
      <c r="F329" s="3" t="s">
        <v>333</v>
      </c>
      <c r="I329" s="12" t="s">
        <v>168</v>
      </c>
      <c r="J329" s="12"/>
    </row>
    <row r="330" spans="1:17">
      <c r="A330" s="1" t="s">
        <v>6</v>
      </c>
      <c r="B330" s="26">
        <v>0.95289186276000004</v>
      </c>
      <c r="C330" s="26"/>
      <c r="D330" s="26">
        <v>0.92237640464699999</v>
      </c>
      <c r="E330" s="2">
        <v>0.92237640464699999</v>
      </c>
      <c r="F330" s="2" t="s">
        <v>334</v>
      </c>
      <c r="G330" s="1"/>
      <c r="I330" s="27" t="s">
        <v>169</v>
      </c>
      <c r="J330" s="27"/>
      <c r="K330" s="1"/>
      <c r="L330" s="2"/>
      <c r="M330" s="2"/>
      <c r="N330" s="2"/>
      <c r="O330" s="2"/>
      <c r="P330" s="2"/>
      <c r="Q330" s="2"/>
    </row>
    <row r="331" spans="1:17" s="1" customFormat="1">
      <c r="A331" s="1" t="s">
        <v>7</v>
      </c>
      <c r="B331" s="26">
        <v>0.78706500149699998</v>
      </c>
      <c r="C331" s="26"/>
      <c r="D331" s="26">
        <v>0.88362660385400005</v>
      </c>
      <c r="E331">
        <v>0.88362660385400005</v>
      </c>
      <c r="F331" t="s">
        <v>335</v>
      </c>
      <c r="G331"/>
      <c r="I331" s="13" t="s">
        <v>170</v>
      </c>
      <c r="J331" s="13">
        <f>158036.651968/(60*60)</f>
        <v>43.899069991111105</v>
      </c>
      <c r="L331" s="3"/>
      <c r="M331" s="3"/>
      <c r="N331" s="3"/>
      <c r="O331" s="3"/>
      <c r="P331" s="3"/>
      <c r="Q331" s="3"/>
    </row>
    <row r="332" spans="1:17" s="1" customFormat="1">
      <c r="A332" s="3" t="s">
        <v>65</v>
      </c>
      <c r="B332" s="26"/>
      <c r="C332" s="26"/>
      <c r="D332" s="26">
        <v>26</v>
      </c>
      <c r="E332"/>
      <c r="F332"/>
      <c r="G332"/>
      <c r="H332" s="13"/>
      <c r="J332" s="3"/>
      <c r="L332" s="3"/>
      <c r="M332" s="3"/>
      <c r="N332" s="3"/>
      <c r="O332" s="3"/>
      <c r="P332" s="3"/>
      <c r="Q332" s="3"/>
    </row>
    <row r="333" spans="1:17" s="1" customFormat="1">
      <c r="A333" s="1" t="s">
        <v>151</v>
      </c>
      <c r="B333" s="7">
        <v>100</v>
      </c>
      <c r="D333" s="3" t="s">
        <v>8</v>
      </c>
      <c r="E333" s="7">
        <v>26</v>
      </c>
      <c r="G333" s="12"/>
      <c r="H333" s="12"/>
    </row>
    <row r="334" spans="1:17">
      <c r="B334" s="7"/>
      <c r="C334" s="1"/>
      <c r="D334" s="1"/>
      <c r="E334" s="8"/>
      <c r="F334" s="1"/>
      <c r="G334" s="25"/>
      <c r="H334" s="25"/>
      <c r="I334" s="1"/>
    </row>
    <row r="335" spans="1:17" s="1" customFormat="1">
      <c r="A335" s="1" t="s">
        <v>14</v>
      </c>
      <c r="B335" s="7">
        <v>8</v>
      </c>
      <c r="E335" s="7"/>
      <c r="G335" s="12"/>
      <c r="H335" s="12"/>
    </row>
    <row r="336" spans="1:17" s="1" customFormat="1">
      <c r="A336" s="1" t="s">
        <v>4</v>
      </c>
      <c r="B336" s="8">
        <v>2294</v>
      </c>
      <c r="C336"/>
      <c r="E336" s="8"/>
      <c r="G336" s="12" t="s">
        <v>24</v>
      </c>
      <c r="H336" s="12"/>
    </row>
    <row r="337" spans="1:17" s="1" customFormat="1">
      <c r="A337" s="1" t="s">
        <v>5</v>
      </c>
      <c r="B337" s="7">
        <v>0.88340392968500003</v>
      </c>
      <c r="D337" s="3" t="s">
        <v>5</v>
      </c>
      <c r="E337" s="7">
        <v>0.89633082353899995</v>
      </c>
      <c r="F337" s="1" t="s">
        <v>336</v>
      </c>
      <c r="G337" s="13" t="s">
        <v>221</v>
      </c>
      <c r="H337" s="13"/>
      <c r="J337" s="3"/>
      <c r="L337" s="3"/>
      <c r="M337" s="3"/>
      <c r="N337" s="3"/>
      <c r="O337" s="3"/>
      <c r="P337" s="3"/>
      <c r="Q337" s="3"/>
    </row>
    <row r="338" spans="1:17" s="1" customFormat="1">
      <c r="A338" s="1" t="s">
        <v>6</v>
      </c>
      <c r="B338" s="16">
        <v>0.89414834168400004</v>
      </c>
      <c r="C338" s="26"/>
      <c r="D338" s="2" t="s">
        <v>6</v>
      </c>
      <c r="E338" s="16">
        <v>0.92129664273599998</v>
      </c>
      <c r="F338" s="1" t="s">
        <v>337</v>
      </c>
      <c r="G338" s="13" t="s">
        <v>222</v>
      </c>
      <c r="H338" s="13"/>
      <c r="J338" s="3"/>
      <c r="L338" s="3"/>
      <c r="M338" s="3"/>
      <c r="N338" s="3"/>
      <c r="O338" s="3"/>
      <c r="P338" s="3"/>
      <c r="Q338" s="3"/>
    </row>
    <row r="339" spans="1:17" s="1" customFormat="1">
      <c r="A339" s="1" t="s">
        <v>7</v>
      </c>
      <c r="B339" s="16">
        <v>0.87291466922299998</v>
      </c>
      <c r="C339" s="26"/>
      <c r="D339" s="2" t="s">
        <v>7</v>
      </c>
      <c r="E339" s="16">
        <v>0.87268238118599994</v>
      </c>
      <c r="F339" s="1" t="s">
        <v>338</v>
      </c>
      <c r="G339" s="13" t="s">
        <v>223</v>
      </c>
      <c r="H339" s="13"/>
      <c r="J339" s="3"/>
      <c r="L339" s="3"/>
      <c r="M339" s="3"/>
      <c r="N339" s="3"/>
      <c r="O339" s="3"/>
      <c r="P339" s="3"/>
      <c r="Q339" s="3"/>
    </row>
    <row r="340" spans="1:17">
      <c r="A340" s="3" t="s">
        <v>65</v>
      </c>
      <c r="B340" s="16"/>
      <c r="C340" s="26"/>
      <c r="D340" s="2" t="s">
        <v>65</v>
      </c>
      <c r="E340" s="16"/>
      <c r="F340" s="1"/>
      <c r="G340" s="25" t="s">
        <v>224</v>
      </c>
      <c r="H340" s="25">
        <f>297021.813278/(60*60)</f>
        <v>82.506059243888885</v>
      </c>
      <c r="I340" s="1"/>
    </row>
    <row r="341" spans="1:17" s="1" customFormat="1">
      <c r="A341" s="1" t="s">
        <v>151</v>
      </c>
      <c r="B341" s="7">
        <v>100</v>
      </c>
      <c r="D341" s="3" t="s">
        <v>8</v>
      </c>
      <c r="E341" s="15">
        <v>94</v>
      </c>
      <c r="G341" s="12"/>
      <c r="H341" s="12"/>
    </row>
    <row r="342" spans="1:17" s="1" customFormat="1">
      <c r="B342" s="30"/>
      <c r="C342" s="25"/>
      <c r="D342" s="12"/>
      <c r="E342" s="30"/>
      <c r="G342" s="12"/>
      <c r="H342" s="12"/>
    </row>
    <row r="343" spans="1:17" s="1" customFormat="1">
      <c r="A343" s="1" t="s">
        <v>14</v>
      </c>
      <c r="B343" s="7">
        <v>9</v>
      </c>
      <c r="D343" s="12"/>
      <c r="E343" s="7"/>
      <c r="G343" s="12"/>
      <c r="H343" s="12"/>
    </row>
    <row r="344" spans="1:17">
      <c r="A344" s="1" t="s">
        <v>4</v>
      </c>
      <c r="B344" s="8"/>
      <c r="D344" s="1"/>
      <c r="E344" s="7"/>
      <c r="F344" s="1"/>
      <c r="G344" s="27"/>
      <c r="H344" s="27"/>
      <c r="I344" s="1"/>
      <c r="J344" s="2"/>
      <c r="K344" s="1"/>
      <c r="L344" s="2"/>
      <c r="M344" s="2"/>
      <c r="N344" s="2"/>
      <c r="O344" s="2"/>
      <c r="P344" s="2"/>
      <c r="Q344" s="2"/>
    </row>
    <row r="345" spans="1:17" s="1" customFormat="1">
      <c r="A345" s="1" t="s">
        <v>5</v>
      </c>
      <c r="B345" s="7"/>
      <c r="D345" s="3" t="s">
        <v>5</v>
      </c>
      <c r="E345" s="7"/>
      <c r="G345" s="13"/>
      <c r="H345" s="13"/>
      <c r="J345" s="3"/>
      <c r="L345" s="3"/>
      <c r="M345" s="3"/>
      <c r="N345" s="3"/>
      <c r="O345" s="3"/>
      <c r="P345" s="3"/>
      <c r="Q345" s="3"/>
    </row>
    <row r="346" spans="1:17" s="1" customFormat="1">
      <c r="A346" s="12" t="s">
        <v>6</v>
      </c>
      <c r="B346" s="16"/>
      <c r="D346" s="3" t="s">
        <v>6</v>
      </c>
      <c r="E346" s="16"/>
      <c r="F346" s="12"/>
      <c r="G346" s="13"/>
      <c r="H346" s="13"/>
      <c r="I346" s="12"/>
      <c r="J346" s="13"/>
      <c r="L346" s="3"/>
      <c r="M346" s="3"/>
      <c r="N346" s="3"/>
      <c r="O346" s="3"/>
      <c r="P346" s="3"/>
      <c r="Q346" s="3"/>
    </row>
    <row r="347" spans="1:17">
      <c r="A347" s="1" t="s">
        <v>7</v>
      </c>
      <c r="B347" s="16"/>
      <c r="D347" s="3" t="s">
        <v>7</v>
      </c>
      <c r="E347" s="16"/>
      <c r="F347" s="1"/>
      <c r="G347" s="25"/>
      <c r="H347" s="25"/>
      <c r="I347" s="1"/>
    </row>
    <row r="348" spans="1:17">
      <c r="A348" s="3" t="s">
        <v>65</v>
      </c>
      <c r="B348" s="16"/>
      <c r="C348" s="1"/>
      <c r="D348" s="3" t="s">
        <v>65</v>
      </c>
      <c r="E348" s="16"/>
      <c r="F348" s="1"/>
      <c r="G348" s="25"/>
      <c r="H348" s="25"/>
      <c r="I348" s="1"/>
    </row>
    <row r="349" spans="1:17" s="1" customFormat="1">
      <c r="A349" s="1" t="s">
        <v>151</v>
      </c>
      <c r="B349" s="7"/>
      <c r="D349" s="3" t="s">
        <v>8</v>
      </c>
      <c r="E349" s="7"/>
      <c r="G349" s="12"/>
      <c r="H349" s="12"/>
    </row>
    <row r="350" spans="1:17" s="1" customFormat="1">
      <c r="B350" s="8"/>
      <c r="C350"/>
      <c r="E350" s="8"/>
      <c r="G350" s="12"/>
      <c r="H350" s="12"/>
    </row>
    <row r="351" spans="1:17" s="1" customFormat="1">
      <c r="A351" s="1" t="s">
        <v>14</v>
      </c>
      <c r="B351" s="7">
        <v>10</v>
      </c>
      <c r="E351" s="7"/>
      <c r="G351" s="12"/>
      <c r="H351" s="12"/>
    </row>
    <row r="352" spans="1:17" s="1" customFormat="1">
      <c r="A352" s="1" t="s">
        <v>4</v>
      </c>
      <c r="B352" s="7"/>
      <c r="D352"/>
      <c r="E352"/>
      <c r="G352" s="12"/>
      <c r="H352" s="12"/>
    </row>
    <row r="353" spans="1:17" s="1" customFormat="1">
      <c r="A353" s="1" t="s">
        <v>5</v>
      </c>
      <c r="B353" s="7"/>
      <c r="D353" s="3" t="s">
        <v>5</v>
      </c>
      <c r="E353" s="3"/>
      <c r="G353" s="12"/>
      <c r="H353" s="12"/>
    </row>
    <row r="354" spans="1:17">
      <c r="A354" s="1" t="s">
        <v>6</v>
      </c>
      <c r="B354" s="16"/>
      <c r="C354" s="26"/>
      <c r="D354" s="2" t="s">
        <v>6</v>
      </c>
      <c r="E354" s="2"/>
      <c r="F354" s="2"/>
      <c r="G354" s="27"/>
      <c r="H354" s="27"/>
      <c r="I354" s="2"/>
      <c r="J354" s="2"/>
      <c r="K354" s="1"/>
      <c r="L354" s="2"/>
      <c r="M354" s="2"/>
      <c r="N354" s="2"/>
      <c r="O354" s="2"/>
      <c r="P354" s="2"/>
      <c r="Q354" s="2"/>
    </row>
    <row r="355" spans="1:17" s="1" customFormat="1">
      <c r="A355" s="1" t="s">
        <v>7</v>
      </c>
      <c r="B355" s="16"/>
      <c r="C355" s="26"/>
      <c r="D355" s="2" t="s">
        <v>7</v>
      </c>
      <c r="E355" s="2"/>
      <c r="G355" s="12"/>
      <c r="H355" s="12"/>
    </row>
    <row r="356" spans="1:17" s="1" customFormat="1">
      <c r="A356" s="3" t="s">
        <v>65</v>
      </c>
      <c r="B356" s="16"/>
      <c r="C356" s="26"/>
      <c r="D356" s="2" t="s">
        <v>65</v>
      </c>
      <c r="E356" s="26"/>
      <c r="G356" s="12"/>
      <c r="H356" s="12"/>
    </row>
    <row r="357" spans="1:17" s="1" customFormat="1">
      <c r="A357" s="1" t="s">
        <v>8</v>
      </c>
      <c r="B357" s="7"/>
      <c r="D357" s="3" t="s">
        <v>8</v>
      </c>
      <c r="G357" s="12"/>
      <c r="H357" s="12"/>
    </row>
    <row r="358" spans="1:17" s="1" customFormat="1">
      <c r="B358" s="8"/>
      <c r="C358"/>
      <c r="G358" s="12"/>
      <c r="H358" s="12"/>
    </row>
    <row r="360" spans="1:17" s="4" customFormat="1">
      <c r="A360" s="4" t="s">
        <v>205</v>
      </c>
      <c r="B360" s="4">
        <v>1</v>
      </c>
    </row>
    <row r="361" spans="1:17" s="12" customFormat="1"/>
    <row r="362" spans="1:17" s="1" customFormat="1">
      <c r="A362" s="31" t="s">
        <v>59</v>
      </c>
      <c r="B362" s="31"/>
      <c r="D362" s="22" t="s">
        <v>50</v>
      </c>
      <c r="E362" s="22"/>
      <c r="G362" s="12"/>
      <c r="H362" s="12"/>
    </row>
    <row r="363" spans="1:17" s="12" customFormat="1">
      <c r="A363" s="13"/>
      <c r="B363" s="13"/>
      <c r="D363" s="13"/>
      <c r="E363" s="13"/>
    </row>
    <row r="364" spans="1:17" s="1" customFormat="1">
      <c r="A364" s="1" t="s">
        <v>14</v>
      </c>
      <c r="B364" s="7">
        <v>5</v>
      </c>
      <c r="C364"/>
      <c r="D364"/>
      <c r="E364"/>
      <c r="G364" s="13"/>
      <c r="H364" s="13"/>
      <c r="J364" s="3"/>
      <c r="L364" s="3"/>
      <c r="M364" s="3"/>
      <c r="N364" s="3"/>
      <c r="O364" s="3"/>
      <c r="P364" s="3"/>
      <c r="Q364" s="3"/>
    </row>
    <row r="365" spans="1:17" s="1" customFormat="1">
      <c r="A365" s="1" t="s">
        <v>4</v>
      </c>
      <c r="B365" s="8"/>
      <c r="C365"/>
      <c r="D365"/>
      <c r="E365"/>
      <c r="G365" s="13"/>
      <c r="H365" s="13"/>
      <c r="J365" s="2"/>
      <c r="L365" s="3"/>
      <c r="M365" s="3"/>
      <c r="N365" s="3"/>
      <c r="O365" s="3"/>
      <c r="P365" s="3"/>
      <c r="Q365" s="3"/>
    </row>
    <row r="366" spans="1:17" s="1" customFormat="1">
      <c r="A366" s="1" t="s">
        <v>5</v>
      </c>
      <c r="B366" s="7"/>
      <c r="D366" s="1" t="s">
        <v>5</v>
      </c>
      <c r="E366" s="7"/>
      <c r="G366" s="13"/>
      <c r="H366" s="13"/>
      <c r="J366" s="2"/>
      <c r="L366" s="3"/>
      <c r="M366" s="3"/>
      <c r="N366" s="3"/>
      <c r="O366" s="3"/>
      <c r="P366" s="3"/>
      <c r="Q366" s="3"/>
    </row>
    <row r="367" spans="1:17" s="1" customFormat="1">
      <c r="A367" s="1" t="s">
        <v>6</v>
      </c>
      <c r="B367" s="8"/>
      <c r="C367"/>
      <c r="D367" s="1" t="s">
        <v>6</v>
      </c>
      <c r="E367" s="8"/>
      <c r="G367" s="13"/>
      <c r="H367" s="13"/>
      <c r="J367" s="2"/>
      <c r="L367" s="3"/>
      <c r="M367" s="3"/>
      <c r="N367" s="3"/>
      <c r="O367" s="3"/>
      <c r="P367" s="3"/>
      <c r="Q367" s="3"/>
    </row>
    <row r="368" spans="1:17">
      <c r="A368" s="1" t="s">
        <v>7</v>
      </c>
      <c r="B368" s="8"/>
      <c r="D368" s="1" t="s">
        <v>7</v>
      </c>
      <c r="E368" s="8"/>
      <c r="F368" s="1"/>
      <c r="G368" s="25"/>
      <c r="H368" s="25"/>
      <c r="I368" s="1"/>
      <c r="J368" s="3"/>
    </row>
    <row r="369" spans="1:17">
      <c r="A369" s="1" t="s">
        <v>65</v>
      </c>
      <c r="B369" s="8"/>
      <c r="D369" s="1" t="s">
        <v>65</v>
      </c>
      <c r="E369" s="8"/>
      <c r="F369" s="1"/>
      <c r="G369" s="27"/>
      <c r="H369" s="27"/>
      <c r="I369" s="1"/>
      <c r="J369" s="2"/>
      <c r="K369" s="1"/>
      <c r="L369" s="2"/>
      <c r="M369" s="2"/>
      <c r="N369" s="2"/>
      <c r="O369" s="2"/>
      <c r="P369" s="2"/>
      <c r="Q369" s="2"/>
    </row>
    <row r="370" spans="1:17" s="1" customFormat="1">
      <c r="A370" s="1" t="s">
        <v>137</v>
      </c>
      <c r="B370" s="8"/>
      <c r="C370"/>
      <c r="D370" s="1" t="s">
        <v>8</v>
      </c>
      <c r="E370" s="8"/>
      <c r="G370" s="12"/>
      <c r="H370" s="12"/>
      <c r="J370" s="3"/>
      <c r="L370" s="3"/>
      <c r="M370" s="3"/>
      <c r="N370" s="3"/>
      <c r="O370" s="3"/>
      <c r="P370" s="3"/>
      <c r="Q370" s="3"/>
    </row>
    <row r="371" spans="1:17" s="1" customFormat="1">
      <c r="B371" s="7"/>
      <c r="E371" s="8"/>
      <c r="F371" s="12"/>
      <c r="G371" s="12"/>
      <c r="H371" s="12"/>
      <c r="I371" s="12"/>
      <c r="J371" s="3"/>
      <c r="L371" s="3"/>
      <c r="M371" s="3"/>
      <c r="N371" s="3"/>
      <c r="O371" s="3"/>
      <c r="P371" s="3"/>
      <c r="Q371" s="3"/>
    </row>
    <row r="372" spans="1:17" s="1" customFormat="1">
      <c r="A372" s="1" t="s">
        <v>14</v>
      </c>
      <c r="B372" s="7">
        <v>6</v>
      </c>
      <c r="E372" s="7"/>
      <c r="G372" s="12"/>
      <c r="H372" s="12"/>
      <c r="J372" s="3"/>
      <c r="L372" s="3"/>
      <c r="M372" s="3"/>
      <c r="N372" s="3"/>
      <c r="O372" s="3"/>
      <c r="P372" s="3"/>
      <c r="Q372" s="3"/>
    </row>
    <row r="373" spans="1:17">
      <c r="A373" s="1" t="s">
        <v>4</v>
      </c>
      <c r="B373" s="7"/>
      <c r="C373" s="1"/>
      <c r="D373" s="1"/>
      <c r="E373" s="8"/>
      <c r="F373" s="1"/>
      <c r="G373" s="25"/>
      <c r="H373" s="25"/>
      <c r="I373" s="1"/>
      <c r="J373" s="2"/>
      <c r="K373" s="1"/>
      <c r="L373" s="2"/>
      <c r="M373" s="2"/>
      <c r="N373" s="2"/>
      <c r="O373" s="2"/>
      <c r="P373" s="2"/>
      <c r="Q373" s="2"/>
    </row>
    <row r="374" spans="1:17" s="1" customFormat="1">
      <c r="A374" s="1" t="s">
        <v>5</v>
      </c>
      <c r="B374" s="7"/>
      <c r="D374" s="3" t="s">
        <v>5</v>
      </c>
      <c r="E374" s="7"/>
      <c r="G374" s="12"/>
      <c r="H374" s="12"/>
      <c r="J374" s="3"/>
      <c r="L374" s="3"/>
      <c r="M374" s="3"/>
      <c r="N374" s="3"/>
      <c r="O374" s="3"/>
      <c r="P374" s="3"/>
      <c r="Q374" s="3"/>
    </row>
    <row r="375" spans="1:17" s="1" customFormat="1">
      <c r="A375" s="1" t="s">
        <v>6</v>
      </c>
      <c r="B375" s="8"/>
      <c r="C375"/>
      <c r="D375" s="3" t="s">
        <v>6</v>
      </c>
      <c r="E375" s="8"/>
      <c r="G375" s="12"/>
      <c r="H375" s="12"/>
    </row>
    <row r="376" spans="1:17" s="26" customFormat="1">
      <c r="A376" s="26" t="s">
        <v>7</v>
      </c>
      <c r="B376" s="16"/>
      <c r="D376" s="2" t="s">
        <v>7</v>
      </c>
      <c r="E376" s="16"/>
      <c r="G376" s="27"/>
      <c r="H376" s="27"/>
      <c r="J376" s="2"/>
      <c r="L376" s="2"/>
      <c r="M376" s="2"/>
      <c r="N376" s="2"/>
      <c r="O376" s="2"/>
      <c r="P376" s="2"/>
      <c r="Q376" s="2"/>
    </row>
    <row r="377" spans="1:17" s="1" customFormat="1">
      <c r="A377" s="1" t="s">
        <v>65</v>
      </c>
      <c r="B377"/>
      <c r="C377"/>
      <c r="D377" s="3" t="s">
        <v>65</v>
      </c>
      <c r="E377"/>
      <c r="G377" s="13"/>
      <c r="H377" s="13"/>
      <c r="J377" s="3"/>
      <c r="L377" s="3"/>
      <c r="M377" s="3"/>
      <c r="N377" s="3"/>
      <c r="O377" s="3"/>
      <c r="P377" s="3"/>
      <c r="Q377" s="3"/>
    </row>
    <row r="378" spans="1:17" s="1" customFormat="1">
      <c r="A378" s="1" t="s">
        <v>137</v>
      </c>
      <c r="B378" s="7"/>
      <c r="D378" s="3" t="s">
        <v>8</v>
      </c>
      <c r="E378" s="7"/>
      <c r="G378" s="13"/>
      <c r="H378" s="13"/>
      <c r="J378" s="3"/>
      <c r="L378" s="3"/>
      <c r="M378" s="3"/>
      <c r="N378" s="3"/>
      <c r="O378" s="3"/>
      <c r="P378" s="3"/>
      <c r="Q378" s="3"/>
    </row>
    <row r="379" spans="1:17">
      <c r="B379" s="8"/>
      <c r="E379" s="7"/>
      <c r="F379" s="1"/>
      <c r="G379" s="25"/>
      <c r="H379" s="25"/>
      <c r="I379" s="1"/>
    </row>
    <row r="380" spans="1:17">
      <c r="A380" s="1" t="s">
        <v>14</v>
      </c>
      <c r="B380" s="7">
        <v>7</v>
      </c>
      <c r="C380" s="1"/>
      <c r="D380" s="1"/>
      <c r="E380" s="8"/>
      <c r="F380" s="1"/>
      <c r="G380" s="25"/>
      <c r="H380" s="25"/>
      <c r="I380" s="1"/>
    </row>
    <row r="381" spans="1:17" s="1" customFormat="1">
      <c r="A381" s="1" t="s">
        <v>4</v>
      </c>
      <c r="B381" s="8"/>
      <c r="C381"/>
      <c r="D381" s="1" t="s">
        <v>6</v>
      </c>
      <c r="E381" s="8"/>
      <c r="G381" s="12"/>
      <c r="H381" s="12"/>
      <c r="J381" s="26"/>
    </row>
    <row r="382" spans="1:17" s="1" customFormat="1">
      <c r="A382" s="1" t="s">
        <v>5</v>
      </c>
      <c r="B382" s="7"/>
      <c r="D382" s="3" t="s">
        <v>5</v>
      </c>
      <c r="E382" s="7"/>
      <c r="G382" s="12"/>
      <c r="H382" s="12"/>
    </row>
    <row r="383" spans="1:17">
      <c r="A383" s="1" t="s">
        <v>6</v>
      </c>
      <c r="B383" s="16"/>
      <c r="C383" s="26"/>
      <c r="D383" s="2" t="s">
        <v>6</v>
      </c>
      <c r="E383" s="16"/>
      <c r="F383" s="1"/>
      <c r="G383" s="27"/>
      <c r="H383" s="27"/>
      <c r="I383" s="1"/>
      <c r="J383" s="2"/>
      <c r="K383" s="1"/>
      <c r="L383" s="2"/>
      <c r="M383" s="2"/>
      <c r="N383" s="2"/>
      <c r="O383" s="2"/>
      <c r="P383" s="2"/>
      <c r="Q383" s="2"/>
    </row>
    <row r="384" spans="1:17" s="1" customFormat="1">
      <c r="A384" s="1" t="s">
        <v>7</v>
      </c>
      <c r="B384" s="26"/>
      <c r="C384" s="26"/>
      <c r="D384" s="2" t="s">
        <v>7</v>
      </c>
      <c r="E384" s="26"/>
      <c r="G384" s="13"/>
      <c r="H384" s="13"/>
      <c r="J384" s="3"/>
      <c r="L384" s="3"/>
      <c r="M384" s="3"/>
      <c r="N384" s="3"/>
      <c r="O384" s="3"/>
      <c r="P384" s="3"/>
      <c r="Q384" s="3"/>
    </row>
    <row r="385" spans="1:17" s="1" customFormat="1">
      <c r="A385" s="3" t="s">
        <v>65</v>
      </c>
      <c r="B385" s="16"/>
      <c r="C385" s="26"/>
      <c r="D385" s="2" t="s">
        <v>65</v>
      </c>
      <c r="E385" s="16"/>
      <c r="G385" s="13"/>
      <c r="H385" s="13"/>
      <c r="J385" s="3"/>
      <c r="L385" s="3"/>
      <c r="M385" s="3"/>
      <c r="N385" s="3"/>
      <c r="O385" s="3"/>
      <c r="P385" s="3"/>
      <c r="Q385" s="3"/>
    </row>
    <row r="386" spans="1:17" s="1" customFormat="1">
      <c r="A386" s="1" t="s">
        <v>151</v>
      </c>
      <c r="B386" s="7"/>
      <c r="D386" s="3" t="s">
        <v>8</v>
      </c>
      <c r="E386" s="7"/>
      <c r="G386" s="12"/>
      <c r="H386" s="12"/>
    </row>
    <row r="387" spans="1:17">
      <c r="B387" s="7"/>
      <c r="C387" s="1"/>
      <c r="D387" s="1"/>
      <c r="E387" s="8"/>
      <c r="F387" s="1"/>
      <c r="G387" s="25"/>
      <c r="H387" s="25"/>
      <c r="I387" s="1"/>
    </row>
    <row r="388" spans="1:17" s="1" customFormat="1">
      <c r="A388" s="1" t="s">
        <v>14</v>
      </c>
      <c r="B388" s="7">
        <v>8</v>
      </c>
      <c r="E388" s="7"/>
      <c r="G388" s="12"/>
      <c r="H388" s="12"/>
    </row>
    <row r="389" spans="1:17" s="1" customFormat="1">
      <c r="A389" s="1" t="s">
        <v>4</v>
      </c>
      <c r="B389" s="8"/>
      <c r="C389"/>
      <c r="E389" s="8"/>
      <c r="G389" s="12"/>
      <c r="H389" s="12"/>
    </row>
    <row r="390" spans="1:17" s="1" customFormat="1">
      <c r="A390" s="1" t="s">
        <v>5</v>
      </c>
      <c r="B390" s="7"/>
      <c r="D390" s="3" t="s">
        <v>5</v>
      </c>
      <c r="E390" s="7"/>
      <c r="G390" s="13"/>
      <c r="H390" s="13"/>
      <c r="J390" s="3"/>
      <c r="L390" s="3"/>
      <c r="M390" s="3"/>
      <c r="N390" s="3"/>
      <c r="O390" s="3"/>
      <c r="P390" s="3"/>
      <c r="Q390" s="3"/>
    </row>
    <row r="391" spans="1:17" s="1" customFormat="1">
      <c r="A391" s="1" t="s">
        <v>6</v>
      </c>
      <c r="B391" s="16"/>
      <c r="C391" s="26"/>
      <c r="D391" s="2" t="s">
        <v>6</v>
      </c>
      <c r="E391" s="16"/>
      <c r="G391" s="13"/>
      <c r="H391" s="13"/>
      <c r="J391" s="3"/>
      <c r="L391" s="3"/>
      <c r="M391" s="3"/>
      <c r="N391" s="3"/>
      <c r="O391" s="3"/>
      <c r="P391" s="3"/>
      <c r="Q391" s="3"/>
    </row>
    <row r="392" spans="1:17" s="1" customFormat="1">
      <c r="A392" s="1" t="s">
        <v>7</v>
      </c>
      <c r="B392" s="16"/>
      <c r="C392" s="26"/>
      <c r="D392" s="2" t="s">
        <v>7</v>
      </c>
      <c r="E392" s="16"/>
      <c r="G392" s="13"/>
      <c r="H392" s="13"/>
      <c r="J392" s="3"/>
      <c r="L392" s="3"/>
      <c r="M392" s="3"/>
      <c r="N392" s="3"/>
      <c r="O392" s="3"/>
      <c r="P392" s="3"/>
      <c r="Q392" s="3"/>
    </row>
    <row r="393" spans="1:17">
      <c r="A393" s="3" t="s">
        <v>65</v>
      </c>
      <c r="B393" s="16"/>
      <c r="C393" s="26"/>
      <c r="D393" s="2" t="s">
        <v>65</v>
      </c>
      <c r="E393" s="16"/>
      <c r="F393" s="1"/>
      <c r="G393" s="25"/>
      <c r="H393" s="25"/>
      <c r="I393" s="1"/>
    </row>
    <row r="394" spans="1:17" s="1" customFormat="1">
      <c r="A394" s="1" t="s">
        <v>151</v>
      </c>
      <c r="B394" s="7"/>
      <c r="D394" s="3" t="s">
        <v>8</v>
      </c>
      <c r="E394" s="15"/>
      <c r="G394" s="12"/>
      <c r="H394" s="12"/>
    </row>
    <row r="395" spans="1:17" s="1" customFormat="1">
      <c r="B395" s="30"/>
      <c r="C395" s="25"/>
      <c r="D395" s="12"/>
      <c r="E395" s="30"/>
      <c r="G395" s="12"/>
      <c r="H395" s="12"/>
    </row>
    <row r="396" spans="1:17" s="1" customFormat="1">
      <c r="A396" s="1" t="s">
        <v>14</v>
      </c>
      <c r="B396" s="7">
        <v>9</v>
      </c>
      <c r="D396" s="12"/>
      <c r="E396" s="7"/>
      <c r="G396" s="12"/>
      <c r="H396" s="12"/>
    </row>
    <row r="397" spans="1:17">
      <c r="A397" s="1" t="s">
        <v>4</v>
      </c>
      <c r="B397" s="8"/>
      <c r="D397" s="1"/>
      <c r="E397" s="7"/>
      <c r="F397" s="1"/>
      <c r="G397" s="27"/>
      <c r="H397" s="27"/>
      <c r="I397" s="1"/>
      <c r="J397" s="2"/>
      <c r="K397" s="1"/>
      <c r="L397" s="2"/>
      <c r="M397" s="2"/>
      <c r="N397" s="2"/>
      <c r="O397" s="2"/>
      <c r="P397" s="2"/>
      <c r="Q397" s="2"/>
    </row>
    <row r="398" spans="1:17" s="1" customFormat="1">
      <c r="A398" s="1" t="s">
        <v>5</v>
      </c>
      <c r="B398" s="7"/>
      <c r="D398" s="3" t="s">
        <v>5</v>
      </c>
      <c r="E398" s="7"/>
      <c r="G398" s="13"/>
      <c r="H398" s="13"/>
      <c r="J398" s="3"/>
      <c r="L398" s="3"/>
      <c r="M398" s="3"/>
      <c r="N398" s="3"/>
      <c r="O398" s="3"/>
      <c r="P398" s="3"/>
      <c r="Q398" s="3"/>
    </row>
    <row r="399" spans="1:17" s="1" customFormat="1">
      <c r="A399" s="12" t="s">
        <v>6</v>
      </c>
      <c r="B399" s="16"/>
      <c r="D399" s="3" t="s">
        <v>6</v>
      </c>
      <c r="E399" s="16"/>
      <c r="F399" s="12"/>
      <c r="G399" s="13"/>
      <c r="H399" s="13"/>
      <c r="I399" s="12"/>
      <c r="J399" s="13"/>
      <c r="L399" s="3"/>
      <c r="M399" s="3"/>
      <c r="N399" s="3"/>
      <c r="O399" s="3"/>
      <c r="P399" s="3"/>
      <c r="Q399" s="3"/>
    </row>
    <row r="400" spans="1:17">
      <c r="A400" s="1" t="s">
        <v>7</v>
      </c>
      <c r="B400" s="16"/>
      <c r="D400" s="3" t="s">
        <v>7</v>
      </c>
      <c r="E400" s="16"/>
      <c r="F400" s="1"/>
      <c r="G400" s="25"/>
      <c r="H400" s="25"/>
      <c r="I400" s="1"/>
    </row>
    <row r="401" spans="1:17">
      <c r="A401" s="3" t="s">
        <v>65</v>
      </c>
      <c r="B401" s="16"/>
      <c r="C401" s="1"/>
      <c r="D401" s="3" t="s">
        <v>65</v>
      </c>
      <c r="E401" s="16"/>
      <c r="F401" s="1"/>
      <c r="G401" s="25"/>
      <c r="H401" s="25"/>
      <c r="I401" s="1"/>
    </row>
    <row r="402" spans="1:17" s="1" customFormat="1">
      <c r="A402" s="1" t="s">
        <v>151</v>
      </c>
      <c r="B402" s="7"/>
      <c r="D402" s="3" t="s">
        <v>8</v>
      </c>
      <c r="E402" s="7"/>
      <c r="G402" s="12"/>
      <c r="H402" s="12"/>
    </row>
    <row r="403" spans="1:17" s="1" customFormat="1">
      <c r="B403" s="8"/>
      <c r="C403"/>
      <c r="E403" s="8"/>
      <c r="G403" s="12"/>
      <c r="H403" s="12"/>
    </row>
    <row r="404" spans="1:17" s="1" customFormat="1">
      <c r="A404" s="1" t="s">
        <v>14</v>
      </c>
      <c r="B404" s="7">
        <v>10</v>
      </c>
      <c r="E404" s="7"/>
      <c r="G404" s="12"/>
      <c r="H404" s="12"/>
    </row>
    <row r="405" spans="1:17" s="1" customFormat="1">
      <c r="A405" s="1" t="s">
        <v>4</v>
      </c>
      <c r="B405" s="7"/>
      <c r="D405"/>
      <c r="E405"/>
      <c r="G405" s="12"/>
      <c r="H405" s="12"/>
    </row>
    <row r="406" spans="1:17" s="1" customFormat="1">
      <c r="A406" s="1" t="s">
        <v>5</v>
      </c>
      <c r="B406" s="7"/>
      <c r="D406" s="3" t="s">
        <v>5</v>
      </c>
      <c r="E406" s="3"/>
      <c r="G406" s="12"/>
      <c r="H406" s="12"/>
    </row>
    <row r="407" spans="1:17">
      <c r="A407" s="1" t="s">
        <v>6</v>
      </c>
      <c r="B407" s="16"/>
      <c r="C407" s="26"/>
      <c r="D407" s="2" t="s">
        <v>6</v>
      </c>
      <c r="E407" s="2"/>
      <c r="F407" s="2"/>
      <c r="G407" s="27"/>
      <c r="H407" s="27"/>
      <c r="I407" s="2"/>
      <c r="J407" s="2"/>
      <c r="K407" s="1"/>
      <c r="L407" s="2"/>
      <c r="M407" s="2"/>
      <c r="N407" s="2"/>
      <c r="O407" s="2"/>
      <c r="P407" s="2"/>
      <c r="Q407" s="2"/>
    </row>
    <row r="408" spans="1:17" s="1" customFormat="1">
      <c r="A408" s="1" t="s">
        <v>7</v>
      </c>
      <c r="B408" s="16"/>
      <c r="C408" s="26"/>
      <c r="D408" s="2" t="s">
        <v>7</v>
      </c>
      <c r="E408" s="2"/>
      <c r="G408" s="12"/>
      <c r="H408" s="12"/>
    </row>
    <row r="409" spans="1:17" s="1" customFormat="1">
      <c r="A409" s="3" t="s">
        <v>65</v>
      </c>
      <c r="B409" s="16"/>
      <c r="C409" s="26"/>
      <c r="D409" s="2" t="s">
        <v>65</v>
      </c>
      <c r="E409" s="26"/>
      <c r="G409" s="12"/>
      <c r="H409" s="12"/>
    </row>
    <row r="410" spans="1:17" s="1" customFormat="1">
      <c r="A410" s="1" t="s">
        <v>8</v>
      </c>
      <c r="B410" s="7"/>
      <c r="D410" s="3" t="s">
        <v>8</v>
      </c>
      <c r="G410" s="12"/>
      <c r="H410" s="12"/>
    </row>
    <row r="411" spans="1:17" s="1" customFormat="1">
      <c r="B411" s="8"/>
      <c r="C411"/>
      <c r="G411" s="12"/>
      <c r="H411" s="12"/>
    </row>
    <row r="412" spans="1:17" s="1" customFormat="1">
      <c r="A412" s="1" t="s">
        <v>14</v>
      </c>
      <c r="B412" s="7">
        <v>11</v>
      </c>
      <c r="D412"/>
      <c r="E412"/>
      <c r="G412" s="12"/>
      <c r="H412" s="12"/>
    </row>
    <row r="413" spans="1:17" s="1" customFormat="1">
      <c r="A413" s="1" t="s">
        <v>4</v>
      </c>
      <c r="B413" s="7"/>
      <c r="E413" s="3"/>
      <c r="G413" s="12"/>
      <c r="H413" s="12"/>
    </row>
    <row r="414" spans="1:17" s="1" customFormat="1">
      <c r="A414" s="1" t="s">
        <v>5</v>
      </c>
      <c r="B414" s="7"/>
      <c r="D414" s="3" t="s">
        <v>5</v>
      </c>
      <c r="E414" s="3"/>
      <c r="F414" s="3"/>
      <c r="G414" s="13"/>
      <c r="H414" s="13"/>
      <c r="I414" s="3"/>
      <c r="J414" s="3"/>
      <c r="L414" s="3"/>
      <c r="M414" s="3"/>
      <c r="N414" s="3"/>
      <c r="O414" s="3"/>
      <c r="P414" s="3"/>
      <c r="Q414" s="3"/>
    </row>
    <row r="415" spans="1:17" s="1" customFormat="1">
      <c r="A415" s="1" t="s">
        <v>6</v>
      </c>
      <c r="B415" s="16"/>
      <c r="C415" s="26"/>
      <c r="D415" s="2" t="s">
        <v>6</v>
      </c>
      <c r="E415" s="2"/>
      <c r="G415" s="12"/>
      <c r="H415" s="12"/>
    </row>
    <row r="416" spans="1:17" s="1" customFormat="1">
      <c r="A416" s="1" t="s">
        <v>7</v>
      </c>
      <c r="B416" s="16"/>
      <c r="C416" s="26"/>
      <c r="D416" s="2" t="s">
        <v>7</v>
      </c>
      <c r="E416" s="26"/>
      <c r="G416" s="12"/>
      <c r="H416" s="12"/>
    </row>
    <row r="417" spans="1:17" s="1" customFormat="1">
      <c r="A417" s="3" t="s">
        <v>65</v>
      </c>
      <c r="B417" s="16"/>
      <c r="C417" s="26"/>
      <c r="D417" s="2" t="s">
        <v>65</v>
      </c>
      <c r="E417" s="26"/>
      <c r="G417" s="12"/>
      <c r="H417" s="12"/>
    </row>
    <row r="418" spans="1:17" s="1" customFormat="1">
      <c r="A418" s="1" t="s">
        <v>8</v>
      </c>
      <c r="B418" s="7"/>
      <c r="D418" s="3" t="s">
        <v>8</v>
      </c>
      <c r="G418" s="12"/>
      <c r="H418" s="12"/>
    </row>
    <row r="419" spans="1:17" s="1" customFormat="1">
      <c r="B419" s="7"/>
      <c r="D419"/>
      <c r="E419"/>
      <c r="G419" s="12"/>
      <c r="H419" s="12"/>
    </row>
    <row r="420" spans="1:17" s="12" customFormat="1">
      <c r="A420" s="1" t="s">
        <v>14</v>
      </c>
      <c r="B420" s="7">
        <v>12</v>
      </c>
      <c r="C420" s="1"/>
      <c r="D420" s="1"/>
      <c r="E420" s="3"/>
    </row>
    <row r="421" spans="1:17">
      <c r="A421" s="1" t="s">
        <v>4</v>
      </c>
      <c r="B421" s="8"/>
      <c r="E421" s="3"/>
      <c r="F421" s="2"/>
      <c r="G421" s="27"/>
      <c r="H421" s="27"/>
      <c r="I421" s="2"/>
      <c r="J421" s="2"/>
      <c r="K421" s="1"/>
      <c r="L421" s="2"/>
      <c r="M421" s="2"/>
      <c r="N421" s="2"/>
      <c r="O421" s="2"/>
      <c r="P421" s="2"/>
      <c r="Q421" s="2"/>
    </row>
    <row r="422" spans="1:17" s="1" customFormat="1">
      <c r="A422" s="1" t="s">
        <v>5</v>
      </c>
      <c r="B422" s="7"/>
      <c r="D422" s="3" t="s">
        <v>5</v>
      </c>
      <c r="E422" s="3"/>
      <c r="G422" s="12"/>
      <c r="H422" s="12"/>
    </row>
    <row r="423" spans="1:17" s="1" customFormat="1">
      <c r="A423" s="1" t="s">
        <v>6</v>
      </c>
      <c r="B423" s="8"/>
      <c r="C423"/>
      <c r="D423" s="3" t="s">
        <v>6</v>
      </c>
      <c r="E423"/>
      <c r="G423" s="12"/>
      <c r="H423" s="12"/>
    </row>
    <row r="424" spans="1:17" s="1" customFormat="1">
      <c r="A424" s="1" t="s">
        <v>7</v>
      </c>
      <c r="B424" s="8"/>
      <c r="C424"/>
      <c r="D424" s="3" t="s">
        <v>7</v>
      </c>
      <c r="E424"/>
      <c r="G424" s="12"/>
      <c r="H424" s="12"/>
    </row>
    <row r="425" spans="1:17" s="1" customFormat="1">
      <c r="A425" s="3" t="s">
        <v>65</v>
      </c>
      <c r="B425" s="8"/>
      <c r="C425"/>
      <c r="D425" s="3" t="s">
        <v>65</v>
      </c>
      <c r="G425" s="12"/>
      <c r="H425" s="12"/>
    </row>
    <row r="426" spans="1:17" s="1" customFormat="1">
      <c r="A426" s="1" t="s">
        <v>8</v>
      </c>
      <c r="B426" s="7"/>
      <c r="D426" s="3" t="s">
        <v>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>
      <c r="A427" s="1"/>
      <c r="B427" s="7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s="1" customFormat="1">
      <c r="A428" s="1" t="s">
        <v>14</v>
      </c>
      <c r="B428" s="7">
        <v>13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s="1" customFormat="1">
      <c r="A429" s="1" t="s">
        <v>4</v>
      </c>
      <c r="B429" s="15"/>
      <c r="E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s="1" customFormat="1">
      <c r="A430" s="1" t="s">
        <v>5</v>
      </c>
      <c r="B430" s="8"/>
      <c r="C430"/>
      <c r="D430" s="3" t="s">
        <v>5</v>
      </c>
      <c r="E43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>
      <c r="A431" s="1" t="s">
        <v>6</v>
      </c>
      <c r="B431" s="8"/>
      <c r="D431" s="3" t="s">
        <v>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>
      <c r="A432" s="1" t="s">
        <v>7</v>
      </c>
      <c r="B432" s="8"/>
      <c r="D432" s="3" t="s">
        <v>7</v>
      </c>
      <c r="E432" s="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s="1" customFormat="1">
      <c r="A433" s="3" t="s">
        <v>65</v>
      </c>
      <c r="B433" s="7"/>
      <c r="D433" s="3" t="s">
        <v>65</v>
      </c>
      <c r="E43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>
      <c r="A434" s="1" t="s">
        <v>8</v>
      </c>
      <c r="B434" s="7"/>
      <c r="C434" s="1"/>
      <c r="D434" s="3" t="s">
        <v>8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s="1" customFormat="1">
      <c r="B435" s="8"/>
      <c r="C435"/>
      <c r="D435"/>
      <c r="E435" s="3"/>
      <c r="F435" s="2"/>
      <c r="G435" s="2"/>
      <c r="H435" s="2"/>
      <c r="I435" s="2"/>
      <c r="J435" s="2"/>
      <c r="K435" s="3"/>
      <c r="L435" s="2"/>
      <c r="M435" s="2"/>
      <c r="N435" s="2"/>
      <c r="O435" s="2"/>
      <c r="P435" s="2"/>
      <c r="Q435" s="2"/>
    </row>
    <row r="436" spans="1:17" s="1" customFormat="1">
      <c r="A436" s="1" t="s">
        <v>14</v>
      </c>
      <c r="B436" s="7">
        <v>14</v>
      </c>
      <c r="E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s="1" customFormat="1">
      <c r="A437" s="1" t="s">
        <v>4</v>
      </c>
      <c r="B437" s="8"/>
      <c r="C437"/>
      <c r="E43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>
      <c r="A438" s="12" t="s">
        <v>5</v>
      </c>
      <c r="B438" s="8"/>
      <c r="D438" s="3" t="s">
        <v>5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>
      <c r="A439" s="1" t="s">
        <v>6</v>
      </c>
      <c r="B439" s="8"/>
      <c r="D439" s="3" t="s">
        <v>6</v>
      </c>
      <c r="E439" s="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s="1" customFormat="1">
      <c r="A440" s="1" t="s">
        <v>7</v>
      </c>
      <c r="B440" s="7"/>
      <c r="D440" s="3" t="s">
        <v>7</v>
      </c>
      <c r="E440" s="12"/>
      <c r="F440" s="3"/>
      <c r="G440" s="13"/>
      <c r="H440" s="13"/>
      <c r="I440" s="3"/>
      <c r="J440" s="3"/>
      <c r="L440" s="3"/>
      <c r="M440" s="3"/>
      <c r="N440" s="3"/>
      <c r="O440" s="3"/>
      <c r="P440" s="3"/>
      <c r="Q440" s="3"/>
    </row>
    <row r="441" spans="1:17" s="12" customFormat="1">
      <c r="A441" s="13" t="s">
        <v>65</v>
      </c>
      <c r="D441" s="3" t="s">
        <v>65</v>
      </c>
    </row>
    <row r="442" spans="1:17" s="12" customFormat="1">
      <c r="A442" s="1" t="s">
        <v>8</v>
      </c>
      <c r="D442" s="3" t="s">
        <v>8</v>
      </c>
    </row>
    <row r="443" spans="1:17">
      <c r="A443" s="1"/>
    </row>
    <row r="444" spans="1:17" s="1" customFormat="1">
      <c r="A444" s="1" t="s">
        <v>14</v>
      </c>
      <c r="B444" s="1">
        <v>15</v>
      </c>
    </row>
    <row r="445" spans="1:17" s="1" customFormat="1">
      <c r="A445" s="1" t="s">
        <v>4</v>
      </c>
    </row>
    <row r="446" spans="1:17">
      <c r="A446" s="1" t="s">
        <v>5</v>
      </c>
      <c r="D446" s="3" t="s">
        <v>5</v>
      </c>
    </row>
    <row r="447" spans="1:17">
      <c r="A447" s="1" t="s">
        <v>6</v>
      </c>
      <c r="D447" s="3" t="s">
        <v>6</v>
      </c>
    </row>
    <row r="448" spans="1:17">
      <c r="A448" s="1" t="s">
        <v>7</v>
      </c>
      <c r="D448" s="3" t="s">
        <v>7</v>
      </c>
    </row>
    <row r="449" spans="1:4">
      <c r="A449" s="3" t="s">
        <v>65</v>
      </c>
      <c r="D449" s="3" t="s">
        <v>65</v>
      </c>
    </row>
    <row r="450" spans="1:4">
      <c r="A450" s="1" t="s">
        <v>8</v>
      </c>
      <c r="D450" s="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8"/>
  <sheetViews>
    <sheetView showRuler="0" zoomScale="150" zoomScaleNormal="150" zoomScalePageLayoutView="150" workbookViewId="0">
      <selection activeCell="H162" sqref="H162"/>
    </sheetView>
  </sheetViews>
  <sheetFormatPr baseColWidth="10" defaultRowHeight="15" x14ac:dyDescent="0"/>
  <cols>
    <col min="1" max="1" width="15" customWidth="1"/>
    <col min="2" max="2" width="16.5" customWidth="1"/>
    <col min="3" max="3" width="14" hidden="1" customWidth="1"/>
    <col min="4" max="4" width="13.6640625" customWidth="1"/>
    <col min="5" max="5" width="6.83203125" customWidth="1"/>
    <col min="7" max="7" width="16" customWidth="1"/>
  </cols>
  <sheetData>
    <row r="1" spans="1:17" s="1" customFormat="1">
      <c r="A1" s="1" t="s">
        <v>292</v>
      </c>
      <c r="B1" s="1">
        <v>5</v>
      </c>
      <c r="F1" s="1" t="s">
        <v>291</v>
      </c>
      <c r="G1" s="1">
        <v>10</v>
      </c>
    </row>
    <row r="2" spans="1:17" s="4" customFormat="1" hidden="1">
      <c r="A2" s="4" t="s">
        <v>12</v>
      </c>
      <c r="B2" s="14"/>
    </row>
    <row r="3" spans="1:17" s="12" customFormat="1" hidden="1">
      <c r="B3" s="15"/>
    </row>
    <row r="4" spans="1:17" s="1" customFormat="1" ht="45" hidden="1">
      <c r="A4" s="1" t="s">
        <v>10</v>
      </c>
      <c r="B4" s="7" t="s">
        <v>11</v>
      </c>
    </row>
    <row r="5" spans="1:17" s="1" customFormat="1" ht="45" hidden="1">
      <c r="A5" s="1" t="s">
        <v>9</v>
      </c>
      <c r="B5" s="7" t="s">
        <v>11</v>
      </c>
    </row>
    <row r="6" spans="1:17" s="1" customFormat="1" hidden="1">
      <c r="A6" s="1" t="s">
        <v>2</v>
      </c>
      <c r="B6" s="7">
        <v>1</v>
      </c>
      <c r="E6" s="3"/>
      <c r="F6" s="3"/>
      <c r="H6" s="3"/>
      <c r="I6" s="3"/>
      <c r="J6" s="3"/>
      <c r="K6" s="3"/>
      <c r="L6" s="3"/>
      <c r="M6" s="3"/>
    </row>
    <row r="7" spans="1:17" s="1" customFormat="1" hidden="1">
      <c r="B7" s="7"/>
      <c r="E7" s="3"/>
      <c r="F7" s="3"/>
      <c r="H7" s="3"/>
      <c r="I7" s="3"/>
      <c r="J7" s="3"/>
      <c r="K7" s="3"/>
      <c r="L7" s="3"/>
      <c r="M7" s="3"/>
    </row>
    <row r="8" spans="1:17" s="1" customFormat="1" hidden="1">
      <c r="A8" s="31" t="s">
        <v>59</v>
      </c>
      <c r="B8" s="31"/>
      <c r="C8" s="22" t="s">
        <v>50</v>
      </c>
      <c r="D8" s="22"/>
      <c r="F8" s="3"/>
      <c r="G8" s="3"/>
      <c r="H8" s="3"/>
      <c r="I8" s="3"/>
      <c r="J8" s="3"/>
      <c r="L8" s="3"/>
      <c r="M8" s="3"/>
      <c r="N8" s="3"/>
      <c r="O8" s="3"/>
      <c r="P8" s="3"/>
      <c r="Q8" s="3"/>
    </row>
    <row r="9" spans="1:17" s="1" customFormat="1" hidden="1">
      <c r="A9" s="1" t="s">
        <v>14</v>
      </c>
      <c r="B9" s="7">
        <v>5</v>
      </c>
      <c r="F9" s="3"/>
      <c r="H9" s="3"/>
      <c r="I9" s="3"/>
      <c r="J9" s="3"/>
      <c r="K9" s="3"/>
      <c r="L9" s="3"/>
      <c r="M9" s="3"/>
    </row>
    <row r="10" spans="1:17" s="1" customFormat="1" hidden="1">
      <c r="A10" s="1" t="s">
        <v>17</v>
      </c>
      <c r="B10" s="7">
        <v>0.75927989874099999</v>
      </c>
      <c r="C10" s="1" t="s">
        <v>17</v>
      </c>
      <c r="D10" s="1">
        <v>0.762348721314</v>
      </c>
      <c r="F10" s="3" t="s">
        <v>108</v>
      </c>
      <c r="H10" s="3"/>
      <c r="I10" s="3"/>
      <c r="J10" s="3"/>
      <c r="K10" s="3"/>
      <c r="L10" s="3"/>
      <c r="M10" s="3"/>
    </row>
    <row r="11" spans="1:17" hidden="1">
      <c r="A11" s="1" t="s">
        <v>18</v>
      </c>
      <c r="B11" s="8">
        <v>0.86007589537899998</v>
      </c>
      <c r="C11" s="1" t="s">
        <v>18</v>
      </c>
      <c r="D11" s="26">
        <v>0.87095548317000004</v>
      </c>
      <c r="F11" s="2" t="s">
        <v>109</v>
      </c>
      <c r="G11" s="1"/>
      <c r="H11" s="2"/>
      <c r="I11" s="2"/>
      <c r="J11" s="2"/>
      <c r="K11" s="2"/>
      <c r="L11" s="2"/>
      <c r="M11" s="2"/>
    </row>
    <row r="12" spans="1:17" hidden="1">
      <c r="A12" s="1" t="s">
        <v>19</v>
      </c>
      <c r="B12" s="8">
        <v>0.67971769815399996</v>
      </c>
      <c r="C12" s="1" t="s">
        <v>19</v>
      </c>
      <c r="D12" s="26">
        <v>0.67782844734000003</v>
      </c>
      <c r="F12" s="2" t="s">
        <v>110</v>
      </c>
      <c r="G12" s="1"/>
      <c r="H12" s="2"/>
      <c r="I12" s="2"/>
      <c r="J12" s="2"/>
      <c r="K12" s="2"/>
      <c r="L12" s="2"/>
      <c r="M12" s="2"/>
    </row>
    <row r="13" spans="1:17" hidden="1">
      <c r="A13" s="1" t="s">
        <v>107</v>
      </c>
      <c r="B13" s="8">
        <v>0.99447294147700005</v>
      </c>
      <c r="C13" s="1" t="s">
        <v>107</v>
      </c>
      <c r="D13" s="26">
        <v>0.99867343031300004</v>
      </c>
      <c r="F13" s="2"/>
      <c r="G13" s="1"/>
      <c r="H13" s="2"/>
      <c r="I13" s="2"/>
      <c r="J13" s="2"/>
      <c r="K13" s="2"/>
      <c r="L13" s="2"/>
      <c r="M13" s="2"/>
    </row>
    <row r="14" spans="1:17" hidden="1">
      <c r="A14" s="1" t="s">
        <v>20</v>
      </c>
      <c r="B14" s="8">
        <v>17.399999999999999</v>
      </c>
      <c r="C14" s="1" t="s">
        <v>20</v>
      </c>
      <c r="D14" s="26">
        <v>2.2000000000000002</v>
      </c>
      <c r="F14" s="2"/>
      <c r="G14" s="1"/>
      <c r="H14" s="2"/>
      <c r="I14" s="2"/>
      <c r="J14" s="2"/>
      <c r="K14" s="2"/>
      <c r="L14" s="2"/>
      <c r="M14" s="2"/>
    </row>
    <row r="15" spans="1:17" hidden="1">
      <c r="A15" s="1" t="s">
        <v>21</v>
      </c>
      <c r="B15">
        <v>932.24072694799997</v>
      </c>
      <c r="D15" s="1"/>
      <c r="E15" s="2"/>
      <c r="F15" s="2"/>
      <c r="G15" s="1"/>
      <c r="H15" s="2"/>
      <c r="I15" s="2"/>
      <c r="J15" s="2"/>
      <c r="K15" s="2"/>
      <c r="L15" s="2"/>
      <c r="M15" s="2"/>
    </row>
    <row r="16" spans="1:17" s="1" customFormat="1" hidden="1">
      <c r="E16" s="3"/>
      <c r="F16" s="3"/>
      <c r="H16" s="3"/>
      <c r="I16" s="3"/>
      <c r="J16" s="3"/>
      <c r="K16" s="3"/>
      <c r="L16" s="3"/>
      <c r="M16" s="3"/>
    </row>
    <row r="17" spans="1:13" s="1" customFormat="1" hidden="1">
      <c r="A17" s="1" t="s">
        <v>14</v>
      </c>
      <c r="B17" s="7">
        <v>6</v>
      </c>
      <c r="E17" s="3"/>
      <c r="F17" s="3"/>
      <c r="H17" s="3"/>
      <c r="I17" s="3"/>
      <c r="J17" s="3"/>
      <c r="K17" s="3"/>
      <c r="L17" s="3"/>
      <c r="M17" s="3"/>
    </row>
    <row r="18" spans="1:13" s="1" customFormat="1" hidden="1">
      <c r="A18" s="1" t="s">
        <v>17</v>
      </c>
      <c r="B18" s="1">
        <v>0.82649363296199996</v>
      </c>
      <c r="D18" s="1">
        <v>0.83292970160599999</v>
      </c>
      <c r="E18" s="3"/>
      <c r="F18" s="3" t="s">
        <v>111</v>
      </c>
      <c r="H18" s="3"/>
      <c r="I18" s="3"/>
      <c r="J18" s="3"/>
      <c r="K18" s="3"/>
      <c r="L18" s="3"/>
      <c r="M18" s="3"/>
    </row>
    <row r="19" spans="1:13" hidden="1">
      <c r="A19" s="1" t="s">
        <v>18</v>
      </c>
      <c r="B19">
        <v>0.92619781412900004</v>
      </c>
      <c r="D19" s="1">
        <v>0.94</v>
      </c>
      <c r="E19" s="2"/>
      <c r="F19" s="2" t="s">
        <v>112</v>
      </c>
      <c r="G19" s="1"/>
      <c r="H19" s="2"/>
      <c r="I19" s="2"/>
      <c r="J19" s="2"/>
      <c r="K19" s="2"/>
      <c r="L19" s="2"/>
      <c r="M19" s="2"/>
    </row>
    <row r="20" spans="1:13" hidden="1">
      <c r="A20" s="1" t="s">
        <v>19</v>
      </c>
      <c r="B20">
        <v>0.74629750271399997</v>
      </c>
      <c r="D20">
        <v>0.74779587405000003</v>
      </c>
      <c r="F20" t="s">
        <v>113</v>
      </c>
    </row>
    <row r="21" spans="1:13" hidden="1">
      <c r="A21" s="1" t="s">
        <v>107</v>
      </c>
      <c r="B21" s="8">
        <v>0.99893534036499998</v>
      </c>
      <c r="D21" s="1">
        <v>0.99905022148900002</v>
      </c>
      <c r="F21" s="2"/>
      <c r="G21" s="1"/>
      <c r="H21" s="2"/>
      <c r="I21" s="2"/>
      <c r="J21" s="2"/>
      <c r="K21" s="2"/>
      <c r="L21" s="2"/>
      <c r="M21" s="2"/>
    </row>
    <row r="22" spans="1:13" hidden="1">
      <c r="A22" s="1" t="s">
        <v>20</v>
      </c>
      <c r="B22">
        <v>67.599999999999994</v>
      </c>
      <c r="D22" s="1">
        <v>38</v>
      </c>
    </row>
    <row r="23" spans="1:13" hidden="1">
      <c r="A23" s="1" t="s">
        <v>21</v>
      </c>
      <c r="B23">
        <v>1093.58926415</v>
      </c>
      <c r="D23" s="1"/>
      <c r="E23" s="2"/>
      <c r="F23" s="2"/>
      <c r="G23" s="1"/>
      <c r="H23" s="2"/>
      <c r="I23" s="2"/>
      <c r="J23" s="2"/>
      <c r="K23" s="2"/>
      <c r="L23" s="2"/>
      <c r="M23" s="2"/>
    </row>
    <row r="24" spans="1:13" hidden="1">
      <c r="A24" s="1"/>
      <c r="D24" s="1"/>
      <c r="E24" s="2"/>
      <c r="F24" s="2"/>
      <c r="G24" s="1"/>
      <c r="H24" s="2"/>
      <c r="I24" s="2"/>
      <c r="J24" s="2"/>
      <c r="K24" s="2"/>
      <c r="L24" s="2"/>
      <c r="M24" s="2"/>
    </row>
    <row r="25" spans="1:13" s="1" customFormat="1" hidden="1">
      <c r="A25" s="1" t="s">
        <v>14</v>
      </c>
      <c r="B25" s="7">
        <v>7</v>
      </c>
      <c r="E25" s="3"/>
      <c r="F25" s="3"/>
      <c r="H25" s="3"/>
      <c r="I25" s="3"/>
      <c r="J25" s="3"/>
      <c r="K25" s="3"/>
      <c r="L25" s="3"/>
      <c r="M25" s="3"/>
    </row>
    <row r="26" spans="1:13" s="1" customFormat="1" hidden="1">
      <c r="A26" s="1" t="s">
        <v>17</v>
      </c>
      <c r="B26" s="1">
        <v>0.79320595765400004</v>
      </c>
      <c r="D26" s="1">
        <v>0.81852838770400005</v>
      </c>
      <c r="E26" s="3"/>
      <c r="F26" s="3" t="s">
        <v>114</v>
      </c>
      <c r="H26" s="3"/>
      <c r="I26" s="3"/>
      <c r="J26" s="3"/>
      <c r="K26" s="3"/>
      <c r="L26" s="3"/>
      <c r="M26" s="3"/>
    </row>
    <row r="27" spans="1:13" hidden="1">
      <c r="A27" s="1" t="s">
        <v>18</v>
      </c>
      <c r="B27">
        <v>0.82063459703499997</v>
      </c>
      <c r="D27" s="1">
        <v>0.89891422366999996</v>
      </c>
      <c r="E27" s="2"/>
      <c r="F27" s="2" t="s">
        <v>115</v>
      </c>
      <c r="G27" s="1"/>
      <c r="H27" s="2"/>
      <c r="I27" s="2"/>
      <c r="J27" s="2"/>
      <c r="K27" s="2"/>
      <c r="L27" s="2"/>
      <c r="M27" s="2"/>
    </row>
    <row r="28" spans="1:13" hidden="1">
      <c r="A28" s="1" t="s">
        <v>19</v>
      </c>
      <c r="B28">
        <v>0.767600434311</v>
      </c>
      <c r="D28">
        <v>0.75134636264900001</v>
      </c>
      <c r="F28" t="s">
        <v>116</v>
      </c>
    </row>
    <row r="29" spans="1:13" hidden="1">
      <c r="A29" s="3" t="s">
        <v>107</v>
      </c>
      <c r="B29" s="9">
        <v>0.99848054348699999</v>
      </c>
      <c r="C29" s="2"/>
      <c r="D29" s="3">
        <v>0.99893061274700001</v>
      </c>
      <c r="E29" s="2"/>
      <c r="F29" s="2"/>
      <c r="G29" s="3"/>
      <c r="H29" s="2"/>
      <c r="I29" s="2"/>
      <c r="J29" s="2"/>
      <c r="K29" s="2"/>
      <c r="L29" s="2"/>
      <c r="M29" s="2"/>
    </row>
    <row r="30" spans="1:13" hidden="1">
      <c r="A30" s="1" t="s">
        <v>117</v>
      </c>
      <c r="B30">
        <v>99</v>
      </c>
      <c r="D30" s="1">
        <v>99</v>
      </c>
    </row>
    <row r="31" spans="1:13" hidden="1">
      <c r="A31" s="1" t="s">
        <v>21</v>
      </c>
      <c r="B31">
        <v>1576.6174299700001</v>
      </c>
      <c r="D31" s="1"/>
      <c r="E31" s="2"/>
      <c r="F31" s="2"/>
      <c r="G31" s="1"/>
      <c r="H31" s="2"/>
      <c r="I31" s="2"/>
      <c r="J31" s="2"/>
      <c r="K31" s="2"/>
      <c r="L31" s="2"/>
      <c r="M31" s="2"/>
    </row>
    <row r="32" spans="1:13" hidden="1"/>
    <row r="33" spans="1:13" s="1" customFormat="1" hidden="1">
      <c r="A33" s="28" t="s">
        <v>14</v>
      </c>
      <c r="B33" s="38">
        <v>8</v>
      </c>
      <c r="E33" s="3"/>
      <c r="F33" s="3"/>
      <c r="H33" s="3"/>
      <c r="I33" s="3"/>
      <c r="J33" s="3"/>
      <c r="K33" s="3"/>
      <c r="L33" s="3"/>
      <c r="M33" s="3"/>
    </row>
    <row r="34" spans="1:13" s="1" customFormat="1" hidden="1">
      <c r="A34" s="28" t="s">
        <v>17</v>
      </c>
      <c r="B34" s="28">
        <v>0.81676377763200003</v>
      </c>
      <c r="C34" s="28"/>
      <c r="D34" s="28">
        <v>0.838048041711</v>
      </c>
      <c r="E34" s="3"/>
      <c r="F34" s="3" t="s">
        <v>118</v>
      </c>
      <c r="H34" s="3"/>
      <c r="I34" s="3"/>
      <c r="J34" s="3"/>
      <c r="K34" s="3"/>
      <c r="L34" s="3"/>
      <c r="M34" s="3"/>
    </row>
    <row r="35" spans="1:13" hidden="1">
      <c r="A35" s="28" t="s">
        <v>18</v>
      </c>
      <c r="B35" s="29">
        <v>0.85920268701400004</v>
      </c>
      <c r="C35" s="29"/>
      <c r="D35" s="28">
        <v>0.93279044516800003</v>
      </c>
      <c r="E35" s="2"/>
      <c r="F35" s="2" t="s">
        <v>119</v>
      </c>
      <c r="G35" s="1"/>
      <c r="H35" s="2"/>
      <c r="I35" s="2"/>
      <c r="J35" s="2"/>
      <c r="K35" s="2"/>
      <c r="L35" s="2"/>
      <c r="M35" s="2"/>
    </row>
    <row r="36" spans="1:13" hidden="1">
      <c r="A36" s="1" t="s">
        <v>19</v>
      </c>
      <c r="B36">
        <v>0.77834961997800001</v>
      </c>
      <c r="D36">
        <v>0.76079261672099996</v>
      </c>
      <c r="F36" t="s">
        <v>120</v>
      </c>
    </row>
    <row r="37" spans="1:13" hidden="1">
      <c r="A37" s="3" t="s">
        <v>107</v>
      </c>
      <c r="B37" s="9">
        <v>0.99704382029399996</v>
      </c>
      <c r="C37" s="2"/>
      <c r="D37" s="3">
        <v>0.99906251329600004</v>
      </c>
      <c r="E37" s="2"/>
      <c r="F37" s="2"/>
      <c r="G37" s="3"/>
      <c r="H37" s="2"/>
      <c r="I37" s="2"/>
      <c r="J37" s="2"/>
      <c r="K37" s="2"/>
      <c r="L37" s="2"/>
      <c r="M37" s="2"/>
    </row>
    <row r="38" spans="1:13" hidden="1">
      <c r="A38" s="1" t="s">
        <v>117</v>
      </c>
      <c r="B38">
        <v>99</v>
      </c>
      <c r="D38" s="1">
        <v>99</v>
      </c>
    </row>
    <row r="39" spans="1:13" hidden="1">
      <c r="A39" s="1" t="s">
        <v>21</v>
      </c>
      <c r="B39">
        <v>2768.2651698599998</v>
      </c>
      <c r="D39" s="1"/>
      <c r="E39" s="2"/>
      <c r="F39" s="2"/>
      <c r="G39" s="1"/>
      <c r="H39" s="2"/>
      <c r="I39" s="2"/>
      <c r="J39" s="2"/>
      <c r="K39" s="2"/>
      <c r="L39" s="2"/>
      <c r="M39" s="2"/>
    </row>
    <row r="40" spans="1:13" hidden="1"/>
    <row r="41" spans="1:13" s="1" customFormat="1" hidden="1">
      <c r="A41" s="1" t="s">
        <v>14</v>
      </c>
      <c r="B41" s="7">
        <v>9</v>
      </c>
      <c r="E41" s="3"/>
      <c r="F41" s="3"/>
      <c r="H41" s="3"/>
      <c r="I41" s="3"/>
      <c r="J41" s="3"/>
      <c r="K41" s="3"/>
      <c r="L41" s="3"/>
      <c r="M41" s="3"/>
    </row>
    <row r="42" spans="1:13" s="1" customFormat="1" hidden="1">
      <c r="A42" s="12" t="s">
        <v>17</v>
      </c>
      <c r="B42" s="12">
        <v>0.83910078189100001</v>
      </c>
      <c r="D42" s="1">
        <v>0.84588519932799999</v>
      </c>
      <c r="E42" s="3"/>
      <c r="F42" s="3" t="s">
        <v>121</v>
      </c>
      <c r="H42" s="3"/>
      <c r="I42" s="3"/>
      <c r="J42" s="3"/>
      <c r="K42" s="3"/>
      <c r="L42" s="3"/>
      <c r="M42" s="3"/>
    </row>
    <row r="43" spans="1:13" hidden="1">
      <c r="A43" s="1" t="s">
        <v>18</v>
      </c>
      <c r="B43">
        <v>0.96212883452200004</v>
      </c>
      <c r="D43" s="1">
        <v>0.94978284473399999</v>
      </c>
      <c r="E43" s="2"/>
      <c r="F43" s="2" t="s">
        <v>122</v>
      </c>
      <c r="G43" s="1"/>
      <c r="H43" s="2"/>
      <c r="I43" s="2"/>
      <c r="J43" s="2"/>
      <c r="K43" s="2"/>
      <c r="L43" s="2"/>
      <c r="M43" s="2"/>
    </row>
    <row r="44" spans="1:13" hidden="1">
      <c r="A44" s="1" t="s">
        <v>19</v>
      </c>
      <c r="B44">
        <v>0.74572204125999997</v>
      </c>
      <c r="D44">
        <v>0.76248642779599995</v>
      </c>
      <c r="F44" t="s">
        <v>123</v>
      </c>
    </row>
    <row r="45" spans="1:13" hidden="1">
      <c r="A45" s="3" t="s">
        <v>107</v>
      </c>
      <c r="B45" s="9">
        <v>0.99867437583600005</v>
      </c>
      <c r="C45" s="2"/>
      <c r="D45" s="3">
        <v>0.99912208128699997</v>
      </c>
      <c r="E45" s="2"/>
      <c r="F45" s="2"/>
      <c r="G45" s="3"/>
      <c r="H45" s="2"/>
      <c r="I45" s="2"/>
      <c r="J45" s="2"/>
      <c r="K45" s="2"/>
      <c r="L45" s="2"/>
      <c r="M45" s="2"/>
    </row>
    <row r="46" spans="1:13" hidden="1">
      <c r="A46" s="1" t="s">
        <v>20</v>
      </c>
      <c r="B46">
        <v>99.6</v>
      </c>
      <c r="D46" s="1">
        <v>98</v>
      </c>
    </row>
    <row r="47" spans="1:13" hidden="1">
      <c r="A47" s="1" t="s">
        <v>21</v>
      </c>
      <c r="B47">
        <v>4851.3973200299997</v>
      </c>
      <c r="D47" s="1"/>
      <c r="E47" s="2"/>
      <c r="F47" s="2"/>
      <c r="G47" s="1"/>
      <c r="H47" s="2"/>
      <c r="I47" s="2"/>
      <c r="J47" s="2"/>
      <c r="K47" s="2"/>
      <c r="L47" s="2"/>
      <c r="M47" s="2"/>
    </row>
    <row r="48" spans="1:13" hidden="1">
      <c r="A48" s="1"/>
      <c r="D48" s="1"/>
      <c r="E48" s="2"/>
      <c r="F48" s="2"/>
      <c r="G48" s="1"/>
      <c r="H48" s="2"/>
      <c r="I48" s="2"/>
      <c r="J48" s="2"/>
      <c r="K48" s="2"/>
      <c r="L48" s="2"/>
      <c r="M48" s="2"/>
    </row>
    <row r="49" spans="1:13" s="1" customFormat="1" hidden="1">
      <c r="A49" s="1" t="s">
        <v>14</v>
      </c>
      <c r="B49" s="7">
        <v>10</v>
      </c>
      <c r="E49" s="3"/>
      <c r="F49" s="3"/>
      <c r="H49" s="3"/>
      <c r="I49" s="3"/>
      <c r="J49" s="3"/>
      <c r="K49" s="3"/>
      <c r="L49" s="3"/>
      <c r="M49" s="3"/>
    </row>
    <row r="50" spans="1:13" s="1" customFormat="1" hidden="1">
      <c r="A50" s="12" t="s">
        <v>17</v>
      </c>
      <c r="B50" s="12">
        <v>0.84493219749399995</v>
      </c>
      <c r="D50" s="1">
        <v>0.84811032354399996</v>
      </c>
      <c r="E50" s="3"/>
      <c r="F50" s="3" t="s">
        <v>124</v>
      </c>
      <c r="H50" s="3"/>
      <c r="I50" s="3"/>
      <c r="J50" s="3"/>
      <c r="K50" s="3"/>
      <c r="L50" s="3"/>
      <c r="M50" s="3"/>
    </row>
    <row r="51" spans="1:13" hidden="1">
      <c r="A51" s="1" t="s">
        <v>18</v>
      </c>
      <c r="B51">
        <v>0.99311617806700003</v>
      </c>
      <c r="D51" s="1">
        <v>0.95503800217199997</v>
      </c>
      <c r="E51" s="2"/>
      <c r="F51" s="2" t="s">
        <v>125</v>
      </c>
      <c r="G51" s="1"/>
      <c r="H51" s="2"/>
      <c r="I51" s="2"/>
      <c r="J51" s="2"/>
      <c r="K51" s="2"/>
      <c r="L51" s="2"/>
      <c r="M51" s="2"/>
    </row>
    <row r="52" spans="1:13" hidden="1">
      <c r="A52" s="1" t="s">
        <v>19</v>
      </c>
      <c r="B52">
        <v>0.73523344191100004</v>
      </c>
      <c r="D52">
        <v>0.76274701411500001</v>
      </c>
      <c r="F52" t="s">
        <v>126</v>
      </c>
    </row>
    <row r="53" spans="1:13" hidden="1">
      <c r="A53" s="3" t="s">
        <v>107</v>
      </c>
      <c r="B53" s="9">
        <v>0.99916983023100003</v>
      </c>
      <c r="C53" s="2"/>
      <c r="D53" s="3">
        <v>0.99914241004500004</v>
      </c>
      <c r="E53" s="2"/>
      <c r="F53" s="2"/>
      <c r="G53" s="3"/>
      <c r="H53" s="2"/>
      <c r="I53" s="2"/>
      <c r="J53" s="2"/>
      <c r="K53" s="2"/>
      <c r="L53" s="2"/>
      <c r="M53" s="2"/>
    </row>
    <row r="54" spans="1:13" hidden="1">
      <c r="A54" s="1" t="s">
        <v>117</v>
      </c>
      <c r="B54">
        <v>100</v>
      </c>
      <c r="D54" s="1">
        <v>97.2</v>
      </c>
    </row>
    <row r="55" spans="1:13" hidden="1">
      <c r="A55" s="1" t="s">
        <v>21</v>
      </c>
      <c r="D55" s="1"/>
      <c r="E55" s="2"/>
      <c r="F55" s="2"/>
      <c r="G55" s="1"/>
      <c r="H55" s="2"/>
      <c r="I55" s="2"/>
      <c r="J55" s="2"/>
      <c r="K55" s="2"/>
      <c r="L55" s="2"/>
      <c r="M55" s="2"/>
    </row>
    <row r="56" spans="1:13" hidden="1">
      <c r="A56" s="1"/>
      <c r="D56" s="1"/>
      <c r="E56" s="2"/>
      <c r="F56" s="2"/>
      <c r="G56" s="1"/>
      <c r="H56" s="2"/>
      <c r="I56" s="2"/>
      <c r="J56" s="2"/>
      <c r="K56" s="2"/>
      <c r="L56" s="2"/>
      <c r="M56" s="2"/>
    </row>
    <row r="57" spans="1:13" s="1" customFormat="1" hidden="1">
      <c r="A57" s="1" t="s">
        <v>14</v>
      </c>
      <c r="B57" s="7">
        <v>11</v>
      </c>
      <c r="E57" s="3"/>
      <c r="F57" s="3"/>
      <c r="H57" s="3"/>
      <c r="I57" s="3"/>
      <c r="J57" s="3"/>
      <c r="K57" s="3"/>
      <c r="L57" s="3"/>
      <c r="M57" s="3"/>
    </row>
    <row r="58" spans="1:13" s="1" customFormat="1" hidden="1">
      <c r="A58" s="12" t="s">
        <v>17</v>
      </c>
      <c r="B58" s="12">
        <v>0.84854735596700004</v>
      </c>
      <c r="D58" s="1">
        <v>0.84842161483400003</v>
      </c>
      <c r="E58" s="3"/>
      <c r="F58" s="3" t="s">
        <v>127</v>
      </c>
      <c r="H58" s="3"/>
      <c r="I58" s="3"/>
      <c r="J58" s="3"/>
      <c r="K58" s="3"/>
      <c r="L58" s="3"/>
      <c r="M58" s="3"/>
    </row>
    <row r="59" spans="1:13" hidden="1">
      <c r="A59" s="1" t="s">
        <v>18</v>
      </c>
      <c r="B59">
        <v>0.99151407167799999</v>
      </c>
      <c r="D59" s="1">
        <v>0.95122692725299995</v>
      </c>
      <c r="E59" s="2"/>
      <c r="F59" s="2" t="s">
        <v>128</v>
      </c>
      <c r="G59" s="1"/>
      <c r="H59" s="2"/>
      <c r="I59" s="2"/>
      <c r="J59" s="2"/>
      <c r="K59" s="2"/>
      <c r="L59" s="2"/>
      <c r="M59" s="2"/>
    </row>
    <row r="60" spans="1:13" hidden="1">
      <c r="A60" s="1" t="s">
        <v>19</v>
      </c>
      <c r="B60">
        <v>0.74161780673199995</v>
      </c>
      <c r="D60">
        <v>0.76567861020600003</v>
      </c>
      <c r="F60" t="s">
        <v>129</v>
      </c>
    </row>
    <row r="61" spans="1:13" hidden="1">
      <c r="A61" s="3" t="s">
        <v>107</v>
      </c>
      <c r="B61" s="9">
        <v>0.99905684015499996</v>
      </c>
      <c r="C61" s="2"/>
      <c r="D61" s="3">
        <v>0.99913910071199996</v>
      </c>
      <c r="E61" s="2"/>
      <c r="F61" s="2"/>
      <c r="G61" s="3"/>
      <c r="H61" s="2"/>
      <c r="I61" s="2"/>
      <c r="J61" s="2"/>
      <c r="K61" s="2"/>
      <c r="L61" s="2"/>
      <c r="M61" s="2"/>
    </row>
    <row r="62" spans="1:13" hidden="1">
      <c r="A62" s="1" t="s">
        <v>117</v>
      </c>
      <c r="B62">
        <v>100</v>
      </c>
      <c r="D62" s="1">
        <v>76.8</v>
      </c>
    </row>
    <row r="63" spans="1:13" hidden="1">
      <c r="A63" s="1" t="s">
        <v>21</v>
      </c>
      <c r="D63" s="1"/>
      <c r="E63" s="2"/>
      <c r="F63" s="2"/>
      <c r="G63" s="1"/>
      <c r="H63" s="2"/>
      <c r="I63" s="2"/>
      <c r="J63" s="2"/>
      <c r="K63" s="2"/>
      <c r="L63" s="2"/>
      <c r="M63" s="2"/>
    </row>
    <row r="64" spans="1:13" hidden="1">
      <c r="A64" s="1"/>
      <c r="D64" s="1"/>
      <c r="E64" s="2"/>
      <c r="F64" s="2"/>
      <c r="G64" s="1"/>
      <c r="H64" s="2"/>
      <c r="I64" s="2"/>
      <c r="J64" s="2"/>
      <c r="K64" s="2"/>
      <c r="L64" s="2"/>
      <c r="M64" s="2"/>
    </row>
    <row r="65" spans="1:13" hidden="1">
      <c r="A65" s="3" t="s">
        <v>14</v>
      </c>
      <c r="B65" s="20">
        <v>12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idden="1">
      <c r="A66" s="3" t="s">
        <v>17</v>
      </c>
      <c r="B66" s="3">
        <v>0.849328171292</v>
      </c>
      <c r="C66" s="3"/>
      <c r="D66" s="3">
        <v>0.84912074014000005</v>
      </c>
      <c r="E66" s="3"/>
      <c r="F66" s="3" t="s">
        <v>130</v>
      </c>
      <c r="G66" s="3"/>
      <c r="H66" s="3"/>
      <c r="I66" s="3"/>
      <c r="J66" s="3"/>
      <c r="K66" s="3"/>
      <c r="L66" s="3"/>
      <c r="M66" s="3"/>
    </row>
    <row r="67" spans="1:13" hidden="1">
      <c r="A67" s="3" t="s">
        <v>18</v>
      </c>
      <c r="B67" s="2">
        <v>0.99081779308499995</v>
      </c>
      <c r="C67" s="2"/>
      <c r="D67" s="3">
        <v>0.95306188925099999</v>
      </c>
      <c r="E67" s="2"/>
      <c r="F67" s="2" t="s">
        <v>131</v>
      </c>
      <c r="G67" s="3"/>
      <c r="H67" s="2"/>
      <c r="I67" s="2"/>
      <c r="J67" s="2"/>
      <c r="K67" s="2"/>
      <c r="L67" s="2"/>
      <c r="M67" s="2"/>
    </row>
    <row r="68" spans="1:13" hidden="1">
      <c r="A68" s="3" t="s">
        <v>19</v>
      </c>
      <c r="B68" s="2">
        <v>0.74321389793699999</v>
      </c>
      <c r="C68" s="2"/>
      <c r="D68" s="2">
        <v>0.76567861020600003</v>
      </c>
      <c r="E68" s="2"/>
      <c r="F68" s="2" t="s">
        <v>126</v>
      </c>
      <c r="G68" s="2"/>
      <c r="H68" s="2"/>
      <c r="I68" s="2"/>
      <c r="J68" s="2"/>
      <c r="K68" s="2"/>
      <c r="L68" s="2"/>
      <c r="M68" s="2"/>
    </row>
    <row r="69" spans="1:13" hidden="1">
      <c r="A69" s="3" t="s">
        <v>107</v>
      </c>
      <c r="B69" s="9">
        <v>0.99812549935499995</v>
      </c>
      <c r="C69" s="2"/>
      <c r="D69" s="3">
        <v>0.99914241004500004</v>
      </c>
      <c r="E69" s="2"/>
      <c r="F69" s="2"/>
      <c r="G69" s="3"/>
      <c r="H69" s="2"/>
      <c r="I69" s="2"/>
      <c r="J69" s="2"/>
      <c r="K69" s="2"/>
      <c r="L69" s="2"/>
      <c r="M69" s="2"/>
    </row>
    <row r="70" spans="1:13" hidden="1">
      <c r="A70" s="3" t="s">
        <v>117</v>
      </c>
      <c r="B70" s="2">
        <v>100</v>
      </c>
      <c r="C70" s="2"/>
      <c r="D70" s="2">
        <v>83</v>
      </c>
      <c r="E70" s="2"/>
      <c r="F70" s="2"/>
      <c r="G70" s="2"/>
      <c r="H70" s="2"/>
      <c r="I70" s="2"/>
      <c r="J70" s="2"/>
      <c r="K70" s="2"/>
      <c r="L70" s="2"/>
      <c r="M70" s="2"/>
    </row>
    <row r="71" spans="1:13" hidden="1">
      <c r="A71" s="3" t="s">
        <v>21</v>
      </c>
      <c r="B71" s="2"/>
      <c r="C71" s="2"/>
      <c r="D71" s="3"/>
      <c r="E71" s="2"/>
      <c r="F71" s="2"/>
      <c r="G71" s="3"/>
      <c r="H71" s="2"/>
      <c r="I71" s="2"/>
      <c r="J71" s="2"/>
      <c r="K71" s="2"/>
      <c r="L71" s="2"/>
      <c r="M71" s="2"/>
    </row>
    <row r="72" spans="1:13" hidden="1">
      <c r="A72" s="1"/>
      <c r="D72" s="1"/>
      <c r="E72" s="2"/>
      <c r="F72" s="2"/>
      <c r="G72" s="1"/>
      <c r="H72" s="2"/>
      <c r="I72" s="2"/>
      <c r="J72" s="2"/>
      <c r="K72" s="2"/>
      <c r="L72" s="2"/>
      <c r="M72" s="2"/>
    </row>
    <row r="73" spans="1:13" hidden="1">
      <c r="A73" s="3" t="s">
        <v>14</v>
      </c>
      <c r="B73" s="20">
        <v>13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idden="1">
      <c r="A74" s="13" t="s">
        <v>17</v>
      </c>
      <c r="B74" s="13">
        <v>0.84960773983399995</v>
      </c>
      <c r="C74" s="3"/>
      <c r="D74" s="24">
        <v>0.85064161085500001</v>
      </c>
      <c r="E74" s="3"/>
      <c r="F74" s="3" t="s">
        <v>132</v>
      </c>
      <c r="G74" s="3"/>
      <c r="H74" s="3"/>
      <c r="I74" s="3"/>
      <c r="J74" s="3"/>
      <c r="K74" s="3"/>
      <c r="L74" s="3"/>
      <c r="M74" s="3"/>
    </row>
    <row r="75" spans="1:13" hidden="1">
      <c r="A75" s="3" t="s">
        <v>18</v>
      </c>
      <c r="B75" s="2">
        <v>0.99074918566799997</v>
      </c>
      <c r="C75" s="2"/>
      <c r="D75" s="3">
        <v>0.95441910966300003</v>
      </c>
      <c r="E75" s="2"/>
      <c r="F75" s="2" t="s">
        <v>133</v>
      </c>
      <c r="G75" s="3"/>
      <c r="H75" s="2"/>
      <c r="I75" s="2"/>
      <c r="J75" s="2"/>
      <c r="K75" s="2"/>
      <c r="L75" s="2"/>
      <c r="M75" s="2"/>
    </row>
    <row r="76" spans="1:13" hidden="1">
      <c r="A76" s="3" t="s">
        <v>19</v>
      </c>
      <c r="B76" s="2">
        <v>0.74366992399599996</v>
      </c>
      <c r="C76" s="2"/>
      <c r="D76" s="2">
        <v>0.76727470141200005</v>
      </c>
      <c r="E76" s="2"/>
      <c r="F76" s="2" t="s">
        <v>134</v>
      </c>
      <c r="G76" s="2"/>
      <c r="H76" s="2"/>
      <c r="I76" s="2"/>
      <c r="J76" s="2"/>
      <c r="K76" s="2"/>
      <c r="L76" s="2"/>
      <c r="M76" s="2"/>
    </row>
    <row r="77" spans="1:13" hidden="1">
      <c r="A77" s="3" t="s">
        <v>107</v>
      </c>
      <c r="B77" s="9">
        <v>0.99918779518099998</v>
      </c>
      <c r="C77" s="2"/>
      <c r="D77" s="3">
        <v>0.99915281080499996</v>
      </c>
      <c r="E77" s="2"/>
      <c r="F77" s="2"/>
      <c r="G77" s="3"/>
      <c r="H77" s="2"/>
      <c r="I77" s="2"/>
      <c r="J77" s="2"/>
      <c r="K77" s="2"/>
      <c r="L77" s="2"/>
      <c r="M77" s="2"/>
    </row>
    <row r="78" spans="1:13" hidden="1">
      <c r="A78" s="3" t="s">
        <v>117</v>
      </c>
      <c r="B78" s="2">
        <v>100</v>
      </c>
      <c r="C78" s="2"/>
      <c r="D78" s="2">
        <v>85.6</v>
      </c>
      <c r="E78" s="2"/>
      <c r="F78" s="2"/>
      <c r="G78" s="2"/>
      <c r="H78" s="2"/>
      <c r="I78" s="2"/>
      <c r="J78" s="2"/>
      <c r="K78" s="2"/>
      <c r="L78" s="2"/>
      <c r="M78" s="2"/>
    </row>
    <row r="79" spans="1:13" hidden="1">
      <c r="A79" s="3" t="s">
        <v>21</v>
      </c>
      <c r="B79" s="2"/>
      <c r="C79" s="2"/>
      <c r="D79" s="3"/>
      <c r="E79" s="2"/>
      <c r="F79" s="2"/>
      <c r="G79" s="3"/>
      <c r="H79" s="2"/>
      <c r="I79" s="2"/>
      <c r="J79" s="2"/>
      <c r="K79" s="2"/>
      <c r="L79" s="2"/>
      <c r="M79" s="2"/>
    </row>
    <row r="80" spans="1:13" hidden="1">
      <c r="A80" s="3"/>
      <c r="B80" s="2"/>
      <c r="C80" s="2"/>
      <c r="D80" s="3"/>
      <c r="E80" s="2"/>
      <c r="F80" s="2"/>
      <c r="G80" s="3"/>
      <c r="H80" s="2"/>
      <c r="I80" s="2"/>
      <c r="J80" s="2"/>
      <c r="K80" s="2"/>
      <c r="L80" s="2"/>
      <c r="M80" s="2"/>
    </row>
    <row r="81" spans="1:13" hidden="1">
      <c r="A81" s="24" t="s">
        <v>14</v>
      </c>
      <c r="B81" s="39">
        <v>14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idden="1">
      <c r="A82" s="13" t="s">
        <v>17</v>
      </c>
      <c r="B82" s="17">
        <v>0.85107228255599998</v>
      </c>
      <c r="C82" s="3"/>
      <c r="D82" s="3">
        <v>0.85053459197699999</v>
      </c>
      <c r="E82" s="3"/>
      <c r="F82" s="3" t="s">
        <v>135</v>
      </c>
      <c r="G82" s="3"/>
      <c r="H82" s="3"/>
      <c r="I82" s="3"/>
      <c r="J82" s="3"/>
      <c r="K82" s="3"/>
      <c r="L82" s="3"/>
      <c r="M82" s="3"/>
    </row>
    <row r="83" spans="1:13" hidden="1">
      <c r="A83" s="3" t="s">
        <v>18</v>
      </c>
      <c r="B83">
        <v>0.98976683413400002</v>
      </c>
      <c r="C83" s="2"/>
      <c r="D83" s="3">
        <v>0.96169381107499996</v>
      </c>
      <c r="E83" s="2"/>
      <c r="F83" s="2" t="s">
        <v>119</v>
      </c>
      <c r="G83" s="3"/>
      <c r="H83" s="2"/>
      <c r="I83" s="2"/>
      <c r="J83" s="2"/>
      <c r="K83" s="2"/>
      <c r="L83" s="2"/>
      <c r="M83" s="2"/>
    </row>
    <row r="84" spans="1:13" hidden="1">
      <c r="A84" s="3" t="s">
        <v>19</v>
      </c>
      <c r="B84">
        <v>0.74650380021700002</v>
      </c>
      <c r="C84" s="2"/>
      <c r="D84" s="2">
        <v>0.76271444082499995</v>
      </c>
      <c r="E84" s="2"/>
      <c r="F84" s="2" t="s">
        <v>136</v>
      </c>
      <c r="G84" s="2"/>
      <c r="H84" s="2"/>
      <c r="I84" s="2"/>
      <c r="J84" s="2"/>
      <c r="K84" s="2"/>
      <c r="L84" s="2"/>
      <c r="M84" s="2"/>
    </row>
    <row r="85" spans="1:13" hidden="1">
      <c r="A85" s="3" t="s">
        <v>107</v>
      </c>
      <c r="B85" s="9">
        <v>0.99914051899800005</v>
      </c>
      <c r="C85" s="2"/>
      <c r="D85" s="3">
        <v>0.99916084775699998</v>
      </c>
      <c r="E85" s="2"/>
      <c r="F85" s="2"/>
      <c r="G85" s="3"/>
      <c r="H85" s="2"/>
      <c r="I85" s="2"/>
      <c r="J85" s="2"/>
      <c r="K85" s="2"/>
      <c r="L85" s="2"/>
      <c r="M85" s="2"/>
    </row>
    <row r="86" spans="1:13" hidden="1">
      <c r="A86" s="3" t="s">
        <v>117</v>
      </c>
      <c r="B86">
        <v>100</v>
      </c>
      <c r="C86" s="2"/>
      <c r="D86" s="2">
        <v>82.2</v>
      </c>
      <c r="E86" s="2"/>
      <c r="F86" s="2"/>
      <c r="G86" s="2"/>
      <c r="H86" s="2"/>
      <c r="I86" s="2"/>
      <c r="J86" s="2"/>
      <c r="K86" s="2"/>
      <c r="L86" s="2"/>
      <c r="M86" s="2"/>
    </row>
    <row r="87" spans="1:13" hidden="1">
      <c r="A87" s="3" t="s">
        <v>21</v>
      </c>
      <c r="C87" s="2"/>
      <c r="D87" s="3"/>
      <c r="E87" s="2"/>
      <c r="F87" s="2"/>
      <c r="G87" s="3"/>
      <c r="H87" s="2"/>
      <c r="I87" s="2"/>
      <c r="J87" s="2"/>
      <c r="K87" s="2"/>
      <c r="L87" s="2"/>
      <c r="M87" s="2"/>
    </row>
    <row r="88" spans="1:13" hidden="1">
      <c r="A88" s="3"/>
      <c r="C88" s="2"/>
      <c r="D88" s="3"/>
      <c r="E88" s="2"/>
      <c r="F88" s="2"/>
      <c r="G88" s="3"/>
      <c r="H88" s="2"/>
      <c r="I88" s="2"/>
      <c r="J88" s="2"/>
      <c r="K88" s="2"/>
      <c r="L88" s="2"/>
      <c r="M88" s="2"/>
    </row>
    <row r="89" spans="1:13" hidden="1">
      <c r="A89" s="3" t="s">
        <v>14</v>
      </c>
      <c r="B89" s="20">
        <v>15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3" hidden="1">
      <c r="A90" s="13" t="s">
        <v>17</v>
      </c>
      <c r="B90" s="12">
        <v>0.84881890991700004</v>
      </c>
      <c r="C90" s="3"/>
      <c r="D90" s="3">
        <v>0.84865103566</v>
      </c>
      <c r="E90" s="3"/>
      <c r="F90" s="3" t="s">
        <v>159</v>
      </c>
      <c r="G90" s="3"/>
      <c r="H90" s="3"/>
      <c r="I90" s="3"/>
      <c r="J90" s="3"/>
      <c r="K90" s="3"/>
      <c r="L90" s="3"/>
      <c r="M90" s="3"/>
    </row>
    <row r="91" spans="1:13" hidden="1">
      <c r="A91" s="3" t="s">
        <v>18</v>
      </c>
      <c r="B91">
        <v>0.98850162866400004</v>
      </c>
      <c r="C91" s="2"/>
      <c r="D91" s="3">
        <v>0.95479913137899997</v>
      </c>
      <c r="E91" s="2"/>
      <c r="F91" s="2" t="s">
        <v>160</v>
      </c>
      <c r="G91" s="3"/>
      <c r="H91" s="2"/>
      <c r="I91" s="2"/>
      <c r="J91" s="2"/>
      <c r="K91" s="2"/>
      <c r="L91" s="2"/>
      <c r="M91" s="2"/>
    </row>
    <row r="92" spans="1:13" hidden="1">
      <c r="A92" s="3" t="s">
        <v>19</v>
      </c>
      <c r="B92">
        <v>0.74373507057499999</v>
      </c>
      <c r="C92" s="2"/>
      <c r="D92" s="2">
        <v>0.76375678610200004</v>
      </c>
      <c r="E92" s="2"/>
      <c r="F92" s="2" t="s">
        <v>161</v>
      </c>
      <c r="G92" s="2"/>
      <c r="H92" s="2"/>
      <c r="I92" s="2"/>
      <c r="J92" s="2"/>
      <c r="K92" s="2"/>
      <c r="L92" s="2"/>
      <c r="M92" s="2"/>
    </row>
    <row r="93" spans="1:13" hidden="1">
      <c r="A93" s="3" t="s">
        <v>107</v>
      </c>
      <c r="B93" s="9">
        <v>0.99918117651500005</v>
      </c>
      <c r="C93" s="2"/>
      <c r="D93" s="3">
        <v>0.99914477385400002</v>
      </c>
      <c r="E93" s="2"/>
      <c r="F93" s="2"/>
      <c r="G93" s="3"/>
      <c r="H93" s="2"/>
      <c r="I93" s="2"/>
      <c r="J93" s="2"/>
      <c r="K93" s="2"/>
      <c r="L93" s="2"/>
      <c r="M93" s="2"/>
    </row>
    <row r="94" spans="1:13" hidden="1">
      <c r="A94" s="3" t="s">
        <v>20</v>
      </c>
      <c r="B94">
        <v>100</v>
      </c>
      <c r="C94" s="2"/>
      <c r="D94" s="2">
        <v>98</v>
      </c>
      <c r="E94" s="2"/>
      <c r="F94" s="2"/>
      <c r="G94" s="2"/>
      <c r="H94" s="2"/>
      <c r="I94" s="2"/>
      <c r="J94" s="2"/>
      <c r="K94" s="2"/>
      <c r="L94" s="2"/>
      <c r="M94" s="2"/>
    </row>
    <row r="95" spans="1:13" hidden="1">
      <c r="A95" s="3" t="s">
        <v>21</v>
      </c>
      <c r="B95">
        <v>13128.3109372</v>
      </c>
      <c r="C95" s="2"/>
      <c r="D95" s="3"/>
      <c r="E95" s="2"/>
      <c r="F95" s="2"/>
      <c r="G95" s="3"/>
      <c r="H95" s="2"/>
      <c r="I95" s="2"/>
      <c r="J95" s="2"/>
      <c r="K95" s="2"/>
      <c r="L95" s="2"/>
      <c r="M95" s="2"/>
    </row>
    <row r="96" spans="1:13" hidden="1">
      <c r="A96" s="3"/>
      <c r="C96" s="2"/>
      <c r="D96" s="3"/>
      <c r="E96" s="2"/>
      <c r="F96" s="2"/>
      <c r="G96" s="3"/>
      <c r="H96" s="2"/>
      <c r="I96" s="2"/>
      <c r="J96" s="2"/>
      <c r="K96" s="2"/>
      <c r="L96" s="2"/>
      <c r="M96" s="2"/>
    </row>
    <row r="97" spans="1:13" hidden="1"/>
    <row r="98" spans="1:13" s="4" customFormat="1" hidden="1">
      <c r="A98" s="4" t="s">
        <v>27</v>
      </c>
      <c r="B98" s="14"/>
    </row>
    <row r="99" spans="1:13" hidden="1"/>
    <row r="100" spans="1:13" s="1" customFormat="1" ht="45" hidden="1">
      <c r="A100" s="1" t="s">
        <v>10</v>
      </c>
      <c r="B100" s="7" t="s">
        <v>15</v>
      </c>
    </row>
    <row r="101" spans="1:13" s="1" customFormat="1" ht="45" hidden="1">
      <c r="A101" s="1" t="s">
        <v>9</v>
      </c>
      <c r="B101" s="7" t="s">
        <v>15</v>
      </c>
    </row>
    <row r="102" spans="1:13" s="1" customFormat="1" hidden="1">
      <c r="A102" s="1" t="s">
        <v>2</v>
      </c>
      <c r="B102" s="7">
        <v>10</v>
      </c>
      <c r="E102" s="3"/>
      <c r="F102" s="3"/>
      <c r="H102" s="3"/>
      <c r="I102" s="3"/>
      <c r="J102" s="3"/>
      <c r="K102" s="3"/>
      <c r="L102" s="3"/>
      <c r="M102" s="3"/>
    </row>
    <row r="103" spans="1:13" hidden="1">
      <c r="A103" s="1"/>
      <c r="B103" s="8"/>
      <c r="D103" s="1"/>
      <c r="E103" s="2"/>
      <c r="F103" s="2"/>
      <c r="G103" s="1"/>
      <c r="H103" s="2"/>
      <c r="I103" s="2"/>
      <c r="J103" s="2"/>
      <c r="K103" s="2"/>
      <c r="L103" s="2"/>
      <c r="M103" s="2"/>
    </row>
    <row r="104" spans="1:13" hidden="1">
      <c r="A104" s="1"/>
      <c r="D104" s="1"/>
      <c r="E104" s="2"/>
      <c r="F104" s="2"/>
      <c r="G104" s="1"/>
      <c r="H104" s="2"/>
      <c r="I104" s="2"/>
      <c r="J104" s="2"/>
      <c r="K104" s="2"/>
      <c r="L104" s="2"/>
      <c r="M104" s="2"/>
    </row>
    <row r="105" spans="1:13" s="1" customFormat="1" hidden="1">
      <c r="A105" s="1" t="s">
        <v>14</v>
      </c>
      <c r="B105" s="7">
        <v>5</v>
      </c>
      <c r="F105" s="3"/>
      <c r="H105" s="3"/>
      <c r="I105" s="3"/>
      <c r="J105" s="3"/>
      <c r="K105" s="3"/>
      <c r="L105" s="3"/>
      <c r="M105" s="3"/>
    </row>
    <row r="106" spans="1:13" s="1" customFormat="1" hidden="1">
      <c r="A106" s="1" t="s">
        <v>17</v>
      </c>
      <c r="B106" s="7"/>
      <c r="F106" s="3"/>
      <c r="H106" s="3"/>
      <c r="I106" s="3"/>
      <c r="J106" s="3"/>
      <c r="K106" s="3"/>
      <c r="L106" s="3"/>
      <c r="M106" s="3"/>
    </row>
    <row r="107" spans="1:13" hidden="1">
      <c r="A107" s="1" t="s">
        <v>18</v>
      </c>
      <c r="B107" s="8"/>
      <c r="D107" s="1"/>
      <c r="F107" s="2"/>
      <c r="G107" s="1"/>
      <c r="H107" s="2"/>
      <c r="I107" s="2"/>
      <c r="J107" s="2"/>
      <c r="K107" s="2"/>
      <c r="L107" s="2"/>
      <c r="M107" s="2"/>
    </row>
    <row r="108" spans="1:13" hidden="1">
      <c r="A108" s="1" t="s">
        <v>19</v>
      </c>
      <c r="B108" s="8"/>
      <c r="D108" s="1"/>
      <c r="F108" s="2"/>
      <c r="G108" s="1"/>
      <c r="H108" s="2"/>
      <c r="I108" s="2"/>
      <c r="J108" s="2"/>
      <c r="K108" s="2"/>
      <c r="L108" s="2"/>
      <c r="M108" s="2"/>
    </row>
    <row r="109" spans="1:13" hidden="1">
      <c r="A109" s="1" t="s">
        <v>20</v>
      </c>
      <c r="B109" s="8"/>
      <c r="D109" s="1"/>
      <c r="F109" s="2"/>
      <c r="G109" s="1"/>
      <c r="H109" s="2"/>
      <c r="I109" s="2"/>
      <c r="J109" s="2"/>
      <c r="K109" s="2"/>
      <c r="L109" s="2"/>
      <c r="M109" s="2"/>
    </row>
    <row r="110" spans="1:13" hidden="1">
      <c r="A110" s="1" t="s">
        <v>21</v>
      </c>
      <c r="D110" s="1"/>
      <c r="E110" s="2"/>
      <c r="F110" s="2"/>
      <c r="G110" s="1"/>
      <c r="H110" s="2"/>
      <c r="I110" s="2"/>
      <c r="J110" s="2"/>
      <c r="K110" s="2"/>
      <c r="L110" s="2"/>
      <c r="M110" s="2"/>
    </row>
    <row r="111" spans="1:13" s="1" customFormat="1" hidden="1">
      <c r="E111" s="3"/>
      <c r="F111" s="3"/>
      <c r="H111" s="3"/>
      <c r="I111" s="3"/>
      <c r="J111" s="3"/>
      <c r="K111" s="3"/>
      <c r="L111" s="3"/>
      <c r="M111" s="3"/>
    </row>
    <row r="112" spans="1:13" s="1" customFormat="1" hidden="1">
      <c r="A112" s="1" t="s">
        <v>14</v>
      </c>
      <c r="B112" s="7"/>
      <c r="E112" s="3"/>
      <c r="F112" s="3"/>
      <c r="H112" s="3"/>
      <c r="I112" s="3"/>
      <c r="J112" s="3"/>
      <c r="K112" s="3"/>
      <c r="L112" s="3"/>
      <c r="M112" s="3"/>
    </row>
    <row r="113" spans="1:13" s="1" customFormat="1" hidden="1">
      <c r="A113" s="1" t="s">
        <v>17</v>
      </c>
      <c r="E113" s="3"/>
      <c r="F113" s="3"/>
      <c r="H113" s="3"/>
      <c r="I113" s="3"/>
      <c r="J113" s="3"/>
      <c r="K113" s="3"/>
      <c r="L113" s="3"/>
      <c r="M113" s="3"/>
    </row>
    <row r="114" spans="1:13" hidden="1">
      <c r="A114" s="1" t="s">
        <v>18</v>
      </c>
      <c r="D114" s="1"/>
      <c r="E114" s="2"/>
      <c r="F114" s="2"/>
      <c r="G114" s="1"/>
      <c r="H114" s="2"/>
      <c r="I114" s="2"/>
      <c r="J114" s="2"/>
      <c r="K114" s="2"/>
      <c r="L114" s="2"/>
      <c r="M114" s="2"/>
    </row>
    <row r="115" spans="1:13" hidden="1">
      <c r="A115" s="1" t="s">
        <v>19</v>
      </c>
    </row>
    <row r="116" spans="1:13" hidden="1">
      <c r="A116" s="1" t="s">
        <v>20</v>
      </c>
    </row>
    <row r="117" spans="1:13" hidden="1">
      <c r="A117" s="1" t="s">
        <v>21</v>
      </c>
      <c r="D117" s="1"/>
      <c r="E117" s="2"/>
      <c r="F117" s="2"/>
      <c r="G117" s="1"/>
      <c r="H117" s="2"/>
      <c r="I117" s="2"/>
      <c r="J117" s="2"/>
      <c r="K117" s="2"/>
      <c r="L117" s="2"/>
      <c r="M117" s="2"/>
    </row>
    <row r="118" spans="1:13" hidden="1">
      <c r="A118" s="1"/>
      <c r="D118" s="1"/>
      <c r="E118" s="2"/>
      <c r="F118" s="2"/>
      <c r="G118" s="1"/>
      <c r="H118" s="2"/>
      <c r="I118" s="2"/>
      <c r="J118" s="2"/>
      <c r="K118" s="2"/>
      <c r="L118" s="2"/>
      <c r="M118" s="2"/>
    </row>
    <row r="119" spans="1:13" s="1" customFormat="1" hidden="1">
      <c r="A119" s="1" t="s">
        <v>14</v>
      </c>
      <c r="B119" s="7"/>
      <c r="E119" s="3"/>
      <c r="F119" s="3"/>
      <c r="H119" s="3"/>
      <c r="I119" s="3"/>
      <c r="J119" s="3"/>
      <c r="K119" s="3"/>
      <c r="L119" s="3"/>
      <c r="M119" s="3"/>
    </row>
    <row r="120" spans="1:13" s="1" customFormat="1" hidden="1">
      <c r="A120" s="1" t="s">
        <v>17</v>
      </c>
      <c r="E120" s="3"/>
      <c r="F120" s="3"/>
      <c r="H120" s="3"/>
      <c r="I120" s="3"/>
      <c r="J120" s="3"/>
      <c r="K120" s="3"/>
      <c r="L120" s="3"/>
      <c r="M120" s="3"/>
    </row>
    <row r="121" spans="1:13" hidden="1">
      <c r="A121" s="1" t="s">
        <v>18</v>
      </c>
      <c r="D121" s="1"/>
      <c r="E121" s="2"/>
      <c r="F121" s="2"/>
      <c r="G121" s="1"/>
      <c r="H121" s="2"/>
      <c r="I121" s="2"/>
      <c r="J121" s="2"/>
      <c r="K121" s="2"/>
      <c r="L121" s="2"/>
      <c r="M121" s="2"/>
    </row>
    <row r="122" spans="1:13" hidden="1">
      <c r="A122" s="1" t="s">
        <v>19</v>
      </c>
    </row>
    <row r="123" spans="1:13" hidden="1">
      <c r="A123" s="1" t="s">
        <v>20</v>
      </c>
    </row>
    <row r="124" spans="1:13" hidden="1">
      <c r="A124" s="1" t="s">
        <v>21</v>
      </c>
      <c r="D124" s="1"/>
      <c r="E124" s="2"/>
      <c r="F124" s="2"/>
      <c r="G124" s="1"/>
      <c r="H124" s="2"/>
      <c r="I124" s="2"/>
      <c r="J124" s="2"/>
      <c r="K124" s="2"/>
      <c r="L124" s="2"/>
      <c r="M124" s="2"/>
    </row>
    <row r="125" spans="1:13" hidden="1"/>
    <row r="126" spans="1:13" s="1" customFormat="1" hidden="1">
      <c r="A126" s="1" t="s">
        <v>14</v>
      </c>
      <c r="B126" s="7"/>
      <c r="E126" s="3"/>
      <c r="F126" s="3"/>
      <c r="H126" s="3"/>
      <c r="I126" s="3"/>
      <c r="J126" s="3"/>
      <c r="K126" s="3"/>
      <c r="L126" s="3"/>
      <c r="M126" s="3"/>
    </row>
    <row r="127" spans="1:13" s="1" customFormat="1" hidden="1">
      <c r="A127" s="1" t="s">
        <v>17</v>
      </c>
      <c r="E127" s="3"/>
      <c r="F127" s="3"/>
      <c r="H127" s="3"/>
      <c r="I127" s="3"/>
      <c r="J127" s="3"/>
      <c r="K127" s="3"/>
      <c r="L127" s="3"/>
      <c r="M127" s="3"/>
    </row>
    <row r="128" spans="1:13" hidden="1">
      <c r="A128" s="1" t="s">
        <v>18</v>
      </c>
      <c r="D128" s="1"/>
      <c r="E128" s="2"/>
      <c r="F128" s="2"/>
      <c r="G128" s="1"/>
      <c r="H128" s="2"/>
      <c r="I128" s="2"/>
      <c r="J128" s="2"/>
      <c r="K128" s="2"/>
      <c r="L128" s="2"/>
      <c r="M128" s="2"/>
    </row>
    <row r="129" spans="1:13" hidden="1">
      <c r="A129" s="1" t="s">
        <v>19</v>
      </c>
    </row>
    <row r="130" spans="1:13" hidden="1">
      <c r="A130" s="1" t="s">
        <v>20</v>
      </c>
    </row>
    <row r="131" spans="1:13" hidden="1">
      <c r="A131" s="1" t="s">
        <v>21</v>
      </c>
      <c r="D131" s="1"/>
      <c r="E131" s="2"/>
      <c r="F131" s="2"/>
      <c r="G131" s="1"/>
      <c r="H131" s="2"/>
      <c r="I131" s="2"/>
      <c r="J131" s="2"/>
      <c r="K131" s="2"/>
      <c r="L131" s="2"/>
      <c r="M131" s="2"/>
    </row>
    <row r="132" spans="1:13" hidden="1"/>
    <row r="133" spans="1:13" s="1" customFormat="1" hidden="1">
      <c r="A133" s="1" t="s">
        <v>14</v>
      </c>
      <c r="B133" s="7"/>
      <c r="E133" s="3"/>
      <c r="F133" s="3"/>
      <c r="H133" s="3"/>
      <c r="I133" s="3"/>
      <c r="J133" s="3"/>
      <c r="K133" s="3"/>
      <c r="L133" s="3"/>
      <c r="M133" s="3"/>
    </row>
    <row r="134" spans="1:13" s="1" customFormat="1" hidden="1">
      <c r="A134" s="12" t="s">
        <v>17</v>
      </c>
      <c r="B134" s="12"/>
      <c r="E134" s="3"/>
      <c r="F134" s="3"/>
      <c r="H134" s="3"/>
      <c r="I134" s="3"/>
      <c r="J134" s="3"/>
      <c r="K134" s="3"/>
      <c r="L134" s="3"/>
      <c r="M134" s="3"/>
    </row>
    <row r="135" spans="1:13" hidden="1">
      <c r="A135" s="1" t="s">
        <v>18</v>
      </c>
      <c r="D135" s="1"/>
      <c r="E135" s="2"/>
      <c r="F135" s="2"/>
      <c r="G135" s="1"/>
      <c r="H135" s="2"/>
      <c r="I135" s="2"/>
      <c r="J135" s="2"/>
      <c r="K135" s="2"/>
      <c r="L135" s="2"/>
      <c r="M135" s="2"/>
    </row>
    <row r="136" spans="1:13" hidden="1">
      <c r="A136" s="1" t="s">
        <v>19</v>
      </c>
    </row>
    <row r="137" spans="1:13" hidden="1">
      <c r="A137" s="1" t="s">
        <v>20</v>
      </c>
    </row>
    <row r="138" spans="1:13" hidden="1">
      <c r="A138" s="1" t="s">
        <v>21</v>
      </c>
      <c r="D138" s="1"/>
      <c r="E138" s="2"/>
      <c r="F138" s="2"/>
      <c r="G138" s="1"/>
      <c r="H138" s="2"/>
      <c r="I138" s="2"/>
      <c r="J138" s="2"/>
      <c r="K138" s="2"/>
      <c r="L138" s="2"/>
      <c r="M138" s="2"/>
    </row>
    <row r="139" spans="1:13" hidden="1"/>
    <row r="140" spans="1:13" s="1" customFormat="1" hidden="1">
      <c r="A140" s="1" t="s">
        <v>14</v>
      </c>
      <c r="B140" s="7"/>
      <c r="E140" s="3"/>
      <c r="F140" s="3"/>
      <c r="H140" s="3"/>
      <c r="I140" s="3"/>
      <c r="J140" s="3"/>
      <c r="K140" s="3"/>
      <c r="L140" s="3"/>
      <c r="M140" s="3"/>
    </row>
    <row r="141" spans="1:13" s="1" customFormat="1" hidden="1">
      <c r="A141" s="1" t="s">
        <v>17</v>
      </c>
      <c r="E141" s="3"/>
      <c r="F141" s="3"/>
      <c r="H141" s="3"/>
      <c r="I141" s="3"/>
      <c r="J141" s="3"/>
      <c r="K141" s="3"/>
      <c r="L141" s="3"/>
      <c r="M141" s="3"/>
    </row>
    <row r="142" spans="1:13" hidden="1">
      <c r="A142" s="1" t="s">
        <v>18</v>
      </c>
      <c r="D142" s="1"/>
      <c r="E142" s="2"/>
      <c r="F142" s="2"/>
      <c r="G142" s="1"/>
      <c r="H142" s="2"/>
      <c r="I142" s="2"/>
      <c r="J142" s="2"/>
      <c r="K142" s="2"/>
      <c r="L142" s="2"/>
      <c r="M142" s="2"/>
    </row>
    <row r="143" spans="1:13" hidden="1">
      <c r="A143" s="1" t="s">
        <v>19</v>
      </c>
    </row>
    <row r="144" spans="1:13" hidden="1">
      <c r="A144" s="1" t="s">
        <v>20</v>
      </c>
    </row>
    <row r="145" spans="1:13" hidden="1">
      <c r="A145" s="1" t="s">
        <v>21</v>
      </c>
      <c r="D145" s="1"/>
      <c r="E145" s="2"/>
      <c r="F145" s="2"/>
      <c r="G145" s="1"/>
      <c r="H145" s="2"/>
      <c r="I145" s="2"/>
      <c r="J145" s="2"/>
      <c r="K145" s="2"/>
      <c r="L145" s="2"/>
      <c r="M145" s="2"/>
    </row>
    <row r="146" spans="1:13" hidden="1"/>
    <row r="147" spans="1:13" s="4" customFormat="1">
      <c r="A147" s="4" t="s">
        <v>28</v>
      </c>
      <c r="B147" s="14"/>
    </row>
    <row r="148" spans="1:13" s="19" customFormat="1">
      <c r="A148" s="19" t="s">
        <v>31</v>
      </c>
      <c r="B148" s="19" t="s">
        <v>32</v>
      </c>
    </row>
    <row r="149" spans="1:13" s="12" customFormat="1"/>
    <row r="150" spans="1:13" s="1" customFormat="1" ht="45">
      <c r="A150" s="1" t="s">
        <v>10</v>
      </c>
      <c r="B150" s="7" t="s">
        <v>23</v>
      </c>
    </row>
    <row r="151" spans="1:13" s="1" customFormat="1" ht="45">
      <c r="A151" s="1" t="s">
        <v>9</v>
      </c>
      <c r="B151" s="7" t="s">
        <v>23</v>
      </c>
    </row>
    <row r="152" spans="1:13" s="1" customFormat="1">
      <c r="A152" s="1" t="s">
        <v>2</v>
      </c>
      <c r="B152" s="7">
        <v>1</v>
      </c>
      <c r="E152" s="3"/>
      <c r="F152" s="3">
        <v>2</v>
      </c>
      <c r="H152" s="3"/>
      <c r="I152" s="3"/>
      <c r="J152" s="3"/>
      <c r="K152" s="3"/>
      <c r="L152" s="3"/>
      <c r="M152" s="3"/>
    </row>
    <row r="153" spans="1:13" s="1" customFormat="1">
      <c r="B153" s="7"/>
      <c r="E153" s="3"/>
      <c r="F153" s="3"/>
      <c r="H153" s="3"/>
      <c r="I153" s="3"/>
      <c r="J153" s="3"/>
      <c r="K153" s="3"/>
      <c r="L153" s="3"/>
      <c r="M153" s="3"/>
    </row>
    <row r="154" spans="1:13">
      <c r="A154" s="31" t="s">
        <v>59</v>
      </c>
      <c r="B154" s="31"/>
      <c r="C154" s="22" t="s">
        <v>50</v>
      </c>
      <c r="D154" s="22"/>
      <c r="E154" s="2"/>
      <c r="F154" s="31" t="s">
        <v>59</v>
      </c>
      <c r="G154" s="31"/>
      <c r="H154" s="22" t="s">
        <v>50</v>
      </c>
      <c r="I154" s="22"/>
      <c r="J154" s="2"/>
      <c r="K154" s="2"/>
      <c r="L154" s="2"/>
      <c r="M154" s="2"/>
    </row>
    <row r="155" spans="1:13" s="1" customFormat="1">
      <c r="A155" s="1" t="s">
        <v>14</v>
      </c>
      <c r="B155" s="7">
        <v>5</v>
      </c>
      <c r="F155" s="1" t="s">
        <v>14</v>
      </c>
      <c r="G155" s="1">
        <v>8</v>
      </c>
      <c r="H155" s="3"/>
      <c r="I155" s="3"/>
      <c r="J155" s="3"/>
      <c r="K155" s="3"/>
      <c r="L155" s="3"/>
      <c r="M155" s="3"/>
    </row>
    <row r="156" spans="1:13" s="1" customFormat="1">
      <c r="A156" s="12" t="s">
        <v>17</v>
      </c>
      <c r="B156" s="15">
        <v>0.788466308078</v>
      </c>
      <c r="F156" s="1" t="s">
        <v>17</v>
      </c>
      <c r="G156" s="1">
        <v>0.92309676203400004</v>
      </c>
      <c r="H156" s="3">
        <v>0.96503323940300001</v>
      </c>
      <c r="I156" s="3" t="s">
        <v>327</v>
      </c>
      <c r="J156" s="3"/>
      <c r="K156" s="3"/>
      <c r="L156" s="3"/>
      <c r="M156" s="3"/>
    </row>
    <row r="157" spans="1:13">
      <c r="A157" s="1" t="s">
        <v>18</v>
      </c>
      <c r="B157" s="8">
        <v>0.85946066258300002</v>
      </c>
      <c r="D157" s="1"/>
      <c r="F157" s="1" t="s">
        <v>18</v>
      </c>
      <c r="G157" s="26">
        <v>0.98933206601400003</v>
      </c>
      <c r="H157" s="2">
        <v>0.97179867988099999</v>
      </c>
      <c r="I157" s="2" t="s">
        <v>328</v>
      </c>
      <c r="J157" s="2"/>
      <c r="K157" s="2"/>
      <c r="L157" s="2"/>
      <c r="M157" s="2"/>
    </row>
    <row r="158" spans="1:13">
      <c r="A158" s="1" t="s">
        <v>19</v>
      </c>
      <c r="B158" s="8">
        <v>0.72897297297300001</v>
      </c>
      <c r="D158" s="1"/>
      <c r="F158" s="1" t="s">
        <v>19</v>
      </c>
      <c r="G158" s="26">
        <v>0.86520680029899999</v>
      </c>
      <c r="H158" s="2">
        <v>0.95836882594100004</v>
      </c>
      <c r="I158" s="2" t="s">
        <v>329</v>
      </c>
      <c r="J158" s="2"/>
      <c r="K158" s="2"/>
      <c r="L158" s="2"/>
      <c r="M158" s="2"/>
    </row>
    <row r="159" spans="1:13">
      <c r="A159" s="1" t="s">
        <v>192</v>
      </c>
      <c r="B159" s="8">
        <v>17.399999999999999</v>
      </c>
      <c r="D159" s="1"/>
      <c r="F159" s="1" t="s">
        <v>192</v>
      </c>
      <c r="G159" s="26">
        <v>100</v>
      </c>
      <c r="H159" s="2">
        <v>4</v>
      </c>
      <c r="I159" s="2"/>
      <c r="J159" s="2"/>
      <c r="K159" s="2"/>
      <c r="L159" s="2"/>
      <c r="M159" s="2"/>
    </row>
    <row r="160" spans="1:13">
      <c r="A160" s="1" t="s">
        <v>21</v>
      </c>
      <c r="B160">
        <v>10630.04105</v>
      </c>
      <c r="D160" s="1"/>
      <c r="E160" s="2"/>
      <c r="F160" s="119" t="s">
        <v>107</v>
      </c>
      <c r="G160" s="119"/>
      <c r="H160" s="120">
        <v>0.96236269088500004</v>
      </c>
      <c r="I160" s="2"/>
      <c r="J160" s="2"/>
      <c r="K160" s="2"/>
      <c r="L160" s="2"/>
      <c r="M160" s="2"/>
    </row>
    <row r="161" spans="1:13" s="1" customFormat="1">
      <c r="E161" s="3"/>
      <c r="F161" s="119" t="s">
        <v>323</v>
      </c>
      <c r="G161" s="119"/>
      <c r="H161" s="120">
        <v>100</v>
      </c>
      <c r="I161" s="3"/>
      <c r="J161" s="3"/>
      <c r="K161" s="3"/>
      <c r="L161" s="3"/>
      <c r="M161" s="3"/>
    </row>
    <row r="162" spans="1:13" s="1" customFormat="1">
      <c r="A162" s="1" t="s">
        <v>14</v>
      </c>
      <c r="B162" s="7">
        <v>6</v>
      </c>
      <c r="E162" s="3"/>
      <c r="F162" s="3"/>
      <c r="H162" s="3"/>
      <c r="I162" s="3"/>
      <c r="J162" s="3"/>
      <c r="K162" s="3"/>
      <c r="L162" s="3"/>
      <c r="M162" s="3"/>
    </row>
    <row r="163" spans="1:13" s="1" customFormat="1">
      <c r="A163" s="1" t="s">
        <v>17</v>
      </c>
      <c r="B163" s="1">
        <v>0.899513736545</v>
      </c>
      <c r="E163" s="3"/>
      <c r="F163" s="1" t="s">
        <v>14</v>
      </c>
      <c r="G163" s="1">
        <v>9</v>
      </c>
      <c r="H163" s="3"/>
      <c r="I163" s="3"/>
      <c r="J163" s="3"/>
      <c r="K163" s="3"/>
      <c r="L163" s="3"/>
      <c r="M163" s="3"/>
    </row>
    <row r="164" spans="1:13">
      <c r="A164" s="1" t="s">
        <v>18</v>
      </c>
      <c r="B164">
        <v>0.91471951360100001</v>
      </c>
      <c r="D164" s="1"/>
      <c r="E164" s="2"/>
      <c r="F164" s="1" t="s">
        <v>17</v>
      </c>
      <c r="G164" s="1">
        <v>0.938300978472</v>
      </c>
      <c r="H164" s="2">
        <v>0.956609255007</v>
      </c>
      <c r="I164" s="2" t="s">
        <v>324</v>
      </c>
      <c r="J164" s="2"/>
      <c r="K164" s="2"/>
      <c r="L164" s="2"/>
      <c r="M164" s="2"/>
    </row>
    <row r="165" spans="1:13">
      <c r="A165" s="1" t="s">
        <v>19</v>
      </c>
      <c r="B165">
        <v>0.88490253890299997</v>
      </c>
      <c r="F165" s="1" t="s">
        <v>18</v>
      </c>
      <c r="G165" s="26">
        <v>0.99027009182299996</v>
      </c>
      <c r="H165">
        <v>0.96911111817399997</v>
      </c>
      <c r="I165" t="s">
        <v>325</v>
      </c>
    </row>
    <row r="166" spans="1:13">
      <c r="A166" s="1" t="s">
        <v>192</v>
      </c>
      <c r="B166">
        <v>91.2</v>
      </c>
      <c r="F166" s="1" t="s">
        <v>19</v>
      </c>
      <c r="G166" s="26">
        <v>0.89153242952900003</v>
      </c>
      <c r="H166">
        <v>0.944443627886</v>
      </c>
      <c r="I166" t="s">
        <v>326</v>
      </c>
    </row>
    <row r="167" spans="1:13">
      <c r="A167" s="1" t="s">
        <v>21</v>
      </c>
      <c r="B167">
        <v>14231.4327791</v>
      </c>
      <c r="D167" s="1"/>
      <c r="E167" s="2"/>
      <c r="F167" s="1" t="s">
        <v>192</v>
      </c>
      <c r="G167" s="1">
        <v>100</v>
      </c>
      <c r="H167" s="2">
        <v>40.200000000000003</v>
      </c>
      <c r="I167" s="2"/>
      <c r="J167" s="2"/>
      <c r="K167" s="2"/>
      <c r="L167" s="2"/>
      <c r="M167" s="2"/>
    </row>
    <row r="168" spans="1:13">
      <c r="A168" s="1"/>
      <c r="D168" s="1"/>
      <c r="E168" s="2"/>
      <c r="F168" s="1" t="s">
        <v>107</v>
      </c>
      <c r="G168" s="1"/>
      <c r="H168" s="2">
        <v>0.96398010554199998</v>
      </c>
      <c r="I168" s="2"/>
      <c r="J168" s="2"/>
      <c r="K168" s="2"/>
      <c r="L168" s="2"/>
      <c r="M168" s="2"/>
    </row>
    <row r="169" spans="1:13" s="1" customFormat="1">
      <c r="A169" s="1" t="s">
        <v>14</v>
      </c>
      <c r="B169" s="7">
        <v>7</v>
      </c>
      <c r="E169" s="3"/>
      <c r="F169" s="1" t="s">
        <v>323</v>
      </c>
      <c r="H169" s="3">
        <v>100</v>
      </c>
      <c r="I169" s="3"/>
      <c r="J169" s="3"/>
      <c r="K169" s="3"/>
      <c r="L169" s="3"/>
      <c r="M169" s="3"/>
    </row>
    <row r="170" spans="1:13" s="1" customFormat="1">
      <c r="A170" s="1" t="s">
        <v>17</v>
      </c>
      <c r="B170" s="1">
        <v>0.89384278892000002</v>
      </c>
      <c r="E170" s="3"/>
      <c r="F170" s="3"/>
      <c r="H170" s="3"/>
      <c r="I170" s="3"/>
      <c r="J170" s="3"/>
      <c r="K170" s="3"/>
      <c r="L170" s="3"/>
      <c r="M170" s="3"/>
    </row>
    <row r="171" spans="1:13">
      <c r="A171" s="1" t="s">
        <v>18</v>
      </c>
      <c r="B171">
        <v>0.86566658212299996</v>
      </c>
      <c r="D171" s="1"/>
      <c r="E171" s="2"/>
      <c r="F171" s="1" t="s">
        <v>14</v>
      </c>
      <c r="G171" s="1">
        <v>14</v>
      </c>
      <c r="H171" s="2"/>
      <c r="I171" s="2"/>
      <c r="J171" s="2"/>
      <c r="K171" s="2"/>
      <c r="L171" s="2"/>
      <c r="M171" s="2"/>
    </row>
    <row r="172" spans="1:13">
      <c r="A172" s="1" t="s">
        <v>19</v>
      </c>
      <c r="B172">
        <v>0.92392956592999997</v>
      </c>
      <c r="F172" s="1" t="s">
        <v>17</v>
      </c>
      <c r="G172">
        <v>0.95670749321000004</v>
      </c>
      <c r="H172">
        <v>0.96485013801200004</v>
      </c>
      <c r="I172" t="s">
        <v>330</v>
      </c>
    </row>
    <row r="173" spans="1:13">
      <c r="A173" s="1" t="s">
        <v>192</v>
      </c>
      <c r="B173">
        <v>99</v>
      </c>
      <c r="F173" s="1" t="s">
        <v>18</v>
      </c>
      <c r="G173">
        <v>0.95975388381600002</v>
      </c>
      <c r="H173">
        <v>0.98057922606600001</v>
      </c>
      <c r="I173" t="s">
        <v>331</v>
      </c>
    </row>
    <row r="174" spans="1:13">
      <c r="A174" s="1" t="s">
        <v>21</v>
      </c>
      <c r="B174">
        <v>22518.416580199999</v>
      </c>
      <c r="D174" s="1"/>
      <c r="E174" s="2"/>
      <c r="F174" s="1" t="s">
        <v>19</v>
      </c>
      <c r="G174" s="1">
        <v>0.95403060312599997</v>
      </c>
      <c r="H174" s="2">
        <v>0.94962892771600005</v>
      </c>
      <c r="I174" s="2" t="s">
        <v>332</v>
      </c>
      <c r="J174" s="2"/>
      <c r="K174" s="2"/>
      <c r="L174" s="2"/>
      <c r="M174" s="2"/>
    </row>
    <row r="175" spans="1:13">
      <c r="F175" s="1" t="s">
        <v>192</v>
      </c>
      <c r="G175" s="1">
        <v>98.8</v>
      </c>
      <c r="H175">
        <v>46.4</v>
      </c>
    </row>
    <row r="176" spans="1:13" s="1" customFormat="1">
      <c r="A176" s="1" t="s">
        <v>14</v>
      </c>
      <c r="B176" s="7">
        <v>8</v>
      </c>
      <c r="E176" s="3"/>
      <c r="F176" s="1" t="s">
        <v>107</v>
      </c>
      <c r="H176" s="3">
        <v>0.97822176230000002</v>
      </c>
      <c r="I176" s="3"/>
      <c r="J176" s="3"/>
      <c r="K176" s="3"/>
      <c r="L176" s="3"/>
      <c r="M176" s="3"/>
    </row>
    <row r="177" spans="1:13" s="1" customFormat="1">
      <c r="A177" s="1" t="s">
        <v>17</v>
      </c>
      <c r="B177" s="1">
        <v>0.88656616439799996</v>
      </c>
      <c r="E177" s="3"/>
      <c r="F177" s="1" t="s">
        <v>323</v>
      </c>
      <c r="H177" s="3">
        <v>100</v>
      </c>
      <c r="I177" s="3"/>
      <c r="J177" s="3"/>
      <c r="K177" s="3"/>
      <c r="L177" s="3"/>
      <c r="M177" s="3"/>
    </row>
    <row r="178" spans="1:13">
      <c r="A178" s="1" t="s">
        <v>18</v>
      </c>
      <c r="B178">
        <v>0.87075721561300001</v>
      </c>
      <c r="D178" s="1"/>
      <c r="E178" s="2"/>
      <c r="F178" s="2"/>
      <c r="G178" s="1"/>
      <c r="H178" s="2"/>
      <c r="I178" s="2"/>
      <c r="J178" s="2"/>
      <c r="K178" s="2"/>
      <c r="L178" s="2"/>
      <c r="M178" s="2"/>
    </row>
    <row r="179" spans="1:13">
      <c r="A179" s="1" t="s">
        <v>19</v>
      </c>
      <c r="B179">
        <v>0.91067813267800002</v>
      </c>
    </row>
    <row r="180" spans="1:13">
      <c r="A180" s="1" t="s">
        <v>192</v>
      </c>
      <c r="B180">
        <v>99.2</v>
      </c>
    </row>
    <row r="181" spans="1:13">
      <c r="A181" s="1" t="s">
        <v>21</v>
      </c>
      <c r="B181">
        <v>47179.768707000003</v>
      </c>
      <c r="D181" s="1"/>
      <c r="E181" s="2"/>
      <c r="F181" s="2"/>
      <c r="G181" s="1"/>
      <c r="H181" s="2"/>
      <c r="I181" s="2"/>
      <c r="J181" s="2"/>
      <c r="K181" s="2"/>
      <c r="L181" s="2"/>
      <c r="M181" s="2"/>
    </row>
    <row r="183" spans="1:13" s="1" customFormat="1">
      <c r="A183" s="1" t="s">
        <v>14</v>
      </c>
      <c r="B183" s="7">
        <v>9</v>
      </c>
      <c r="E183" s="3"/>
      <c r="F183" s="3"/>
      <c r="H183" s="3"/>
      <c r="I183" s="3"/>
      <c r="J183" s="3"/>
      <c r="K183" s="3"/>
      <c r="L183" s="3"/>
      <c r="M183" s="3"/>
    </row>
    <row r="184" spans="1:13" s="1" customFormat="1">
      <c r="A184" s="12" t="s">
        <v>17</v>
      </c>
      <c r="B184" s="12"/>
      <c r="E184" s="3"/>
      <c r="F184" s="3"/>
      <c r="H184" s="3"/>
      <c r="I184" s="3"/>
      <c r="J184" s="3"/>
      <c r="K184" s="3"/>
      <c r="L184" s="3"/>
      <c r="M184" s="3"/>
    </row>
    <row r="185" spans="1:13">
      <c r="A185" s="1" t="s">
        <v>18</v>
      </c>
      <c r="D185" s="1"/>
      <c r="E185" s="2"/>
      <c r="F185" s="2"/>
      <c r="G185" s="1"/>
      <c r="H185" s="2"/>
      <c r="I185" s="2"/>
      <c r="J185" s="2"/>
      <c r="K185" s="2"/>
      <c r="L185" s="2"/>
      <c r="M185" s="2"/>
    </row>
    <row r="186" spans="1:13">
      <c r="A186" s="1" t="s">
        <v>19</v>
      </c>
    </row>
    <row r="187" spans="1:13">
      <c r="A187" s="1" t="s">
        <v>192</v>
      </c>
    </row>
    <row r="188" spans="1:13">
      <c r="A188" s="1" t="s">
        <v>21</v>
      </c>
      <c r="D188" s="1"/>
      <c r="E188" s="2"/>
      <c r="F188" s="2"/>
      <c r="G188" s="1"/>
      <c r="H188" s="2"/>
      <c r="I188" s="2"/>
      <c r="J188" s="2"/>
      <c r="K188" s="2"/>
      <c r="L188" s="2"/>
      <c r="M188" s="2"/>
    </row>
    <row r="190" spans="1:13" s="1" customFormat="1">
      <c r="A190" s="1" t="s">
        <v>14</v>
      </c>
      <c r="B190" s="7">
        <v>10</v>
      </c>
      <c r="E190" s="3"/>
      <c r="F190" s="3"/>
      <c r="H190" s="3"/>
      <c r="I190" s="3"/>
      <c r="J190" s="3"/>
      <c r="K190" s="3"/>
      <c r="L190" s="3"/>
      <c r="M190" s="3"/>
    </row>
    <row r="191" spans="1:13" s="1" customFormat="1">
      <c r="A191" s="1" t="s">
        <v>17</v>
      </c>
      <c r="B191" s="1">
        <v>0.92075629227800004</v>
      </c>
      <c r="E191" s="3"/>
      <c r="F191" s="3"/>
      <c r="H191" s="3"/>
      <c r="I191" s="3"/>
      <c r="J191" s="3"/>
      <c r="K191" s="3"/>
      <c r="L191" s="3"/>
      <c r="M191" s="3"/>
    </row>
    <row r="192" spans="1:13">
      <c r="A192" s="1" t="s">
        <v>18</v>
      </c>
      <c r="B192">
        <v>0.91876726599500003</v>
      </c>
      <c r="D192" s="1"/>
      <c r="E192" s="2"/>
      <c r="F192" s="2"/>
      <c r="G192" s="1"/>
      <c r="H192" s="2"/>
      <c r="I192" s="2"/>
      <c r="J192" s="2"/>
      <c r="K192" s="2"/>
      <c r="L192" s="2"/>
      <c r="M192" s="2"/>
    </row>
    <row r="193" spans="1:13">
      <c r="A193" s="1" t="s">
        <v>19</v>
      </c>
      <c r="B193">
        <v>0.92275675675699997</v>
      </c>
    </row>
    <row r="194" spans="1:13">
      <c r="A194" s="1" t="s">
        <v>192</v>
      </c>
      <c r="B194">
        <v>99</v>
      </c>
    </row>
    <row r="195" spans="1:13">
      <c r="A195" s="1" t="s">
        <v>21</v>
      </c>
      <c r="B195">
        <v>204834.00053799999</v>
      </c>
      <c r="D195" s="1"/>
      <c r="E195" s="2"/>
      <c r="F195" s="2"/>
      <c r="G195" s="1"/>
      <c r="H195" s="2"/>
      <c r="I195" s="2"/>
      <c r="J195" s="2"/>
      <c r="K195" s="2"/>
      <c r="L195" s="2"/>
      <c r="M195" s="2"/>
    </row>
    <row r="196" spans="1:13">
      <c r="A196" s="1"/>
      <c r="D196" s="1"/>
      <c r="E196" s="2"/>
      <c r="F196" s="2"/>
      <c r="G196" s="1"/>
      <c r="H196" s="2"/>
      <c r="I196" s="2"/>
      <c r="J196" s="2"/>
      <c r="K196" s="2"/>
      <c r="L196" s="2"/>
      <c r="M196" s="2"/>
    </row>
    <row r="197" spans="1:13" s="1" customFormat="1">
      <c r="A197" s="1" t="s">
        <v>14</v>
      </c>
      <c r="B197" s="7">
        <v>11</v>
      </c>
      <c r="E197" s="3"/>
      <c r="F197" s="3"/>
      <c r="H197" s="3"/>
      <c r="I197" s="3"/>
      <c r="J197" s="3"/>
      <c r="K197" s="3"/>
      <c r="L197" s="3"/>
      <c r="M197" s="3"/>
    </row>
    <row r="198" spans="1:13" s="1" customFormat="1">
      <c r="A198" s="1" t="s">
        <v>17</v>
      </c>
      <c r="B198" s="1">
        <v>0.92648455677800001</v>
      </c>
      <c r="E198" s="3"/>
      <c r="F198" s="3"/>
      <c r="H198" s="3"/>
      <c r="I198" s="3"/>
      <c r="J198" s="3"/>
      <c r="K198" s="3"/>
      <c r="L198" s="3"/>
      <c r="M198" s="3"/>
    </row>
    <row r="199" spans="1:13">
      <c r="A199" s="1" t="s">
        <v>18</v>
      </c>
      <c r="B199">
        <v>0.93395828650500001</v>
      </c>
      <c r="D199" s="1"/>
      <c r="E199" s="2"/>
      <c r="F199" s="2"/>
      <c r="G199" s="1"/>
      <c r="H199" s="2"/>
      <c r="I199" s="2"/>
      <c r="J199" s="2"/>
      <c r="K199" s="2"/>
      <c r="L199" s="2"/>
      <c r="M199" s="2"/>
    </row>
    <row r="200" spans="1:13">
      <c r="A200" s="1" t="s">
        <v>19</v>
      </c>
      <c r="B200">
        <v>0.91913841113799999</v>
      </c>
    </row>
    <row r="201" spans="1:13">
      <c r="A201" s="1" t="s">
        <v>192</v>
      </c>
      <c r="B201">
        <v>99</v>
      </c>
    </row>
    <row r="202" spans="1:13">
      <c r="A202" s="1" t="s">
        <v>21</v>
      </c>
      <c r="B202">
        <v>279022.84447299998</v>
      </c>
      <c r="D202" s="1">
        <f>B202/(60*60)</f>
        <v>77.506345686944442</v>
      </c>
      <c r="E202" s="2"/>
      <c r="F202" s="2"/>
      <c r="G202" s="1"/>
      <c r="H202" s="2"/>
      <c r="I202" s="2"/>
      <c r="J202" s="2"/>
      <c r="K202" s="2"/>
      <c r="L202" s="2"/>
      <c r="M202" s="2"/>
    </row>
    <row r="203" spans="1:13">
      <c r="A203" s="1"/>
      <c r="D203" s="1"/>
      <c r="E203" s="2"/>
      <c r="F203" s="2"/>
      <c r="G203" s="1"/>
      <c r="H203" s="2"/>
      <c r="I203" s="2"/>
      <c r="J203" s="2"/>
      <c r="K203" s="2"/>
      <c r="L203" s="2"/>
      <c r="M203" s="2"/>
    </row>
    <row r="204" spans="1:13" s="1" customFormat="1">
      <c r="A204" s="1" t="s">
        <v>14</v>
      </c>
      <c r="B204" s="7">
        <v>12</v>
      </c>
      <c r="E204" s="3"/>
      <c r="F204" s="3"/>
      <c r="H204" s="3"/>
      <c r="I204" s="3"/>
      <c r="J204" s="3"/>
      <c r="K204" s="3"/>
      <c r="L204" s="3"/>
      <c r="M204" s="3"/>
    </row>
    <row r="205" spans="1:13" s="1" customFormat="1">
      <c r="A205" s="1" t="s">
        <v>17</v>
      </c>
      <c r="E205" s="3"/>
      <c r="F205" s="3"/>
      <c r="H205" s="3"/>
      <c r="I205" s="3"/>
      <c r="J205" s="3"/>
      <c r="K205" s="3"/>
      <c r="L205" s="3"/>
      <c r="M205" s="3"/>
    </row>
    <row r="206" spans="1:13">
      <c r="A206" s="1" t="s">
        <v>18</v>
      </c>
      <c r="D206" s="1"/>
      <c r="E206" s="2"/>
      <c r="F206" s="2"/>
      <c r="G206" s="1"/>
      <c r="H206" s="2"/>
      <c r="I206" s="2"/>
      <c r="J206" s="2"/>
      <c r="K206" s="2"/>
      <c r="L206" s="2"/>
      <c r="M206" s="2"/>
    </row>
    <row r="207" spans="1:13">
      <c r="A207" s="1" t="s">
        <v>19</v>
      </c>
    </row>
    <row r="208" spans="1:13">
      <c r="A208" s="1" t="s">
        <v>20</v>
      </c>
    </row>
    <row r="209" spans="1:13">
      <c r="A209" s="1" t="s">
        <v>21</v>
      </c>
      <c r="D209" s="1"/>
      <c r="E209" s="2"/>
      <c r="F209" s="2"/>
      <c r="G209" s="1"/>
      <c r="H209" s="2"/>
      <c r="I209" s="2"/>
      <c r="J209" s="2"/>
      <c r="K209" s="2"/>
      <c r="L209" s="2"/>
      <c r="M209" s="2"/>
    </row>
    <row r="210" spans="1:13">
      <c r="A210" s="1"/>
      <c r="D210" s="1"/>
      <c r="E210" s="2"/>
      <c r="F210" s="2"/>
      <c r="G210" s="1"/>
      <c r="H210" s="2"/>
      <c r="I210" s="2"/>
      <c r="J210" s="2"/>
      <c r="K210" s="2"/>
      <c r="L210" s="2"/>
      <c r="M210" s="2"/>
    </row>
    <row r="211" spans="1:13" s="1" customFormat="1">
      <c r="A211" s="1" t="s">
        <v>14</v>
      </c>
      <c r="B211" s="7">
        <v>13</v>
      </c>
      <c r="E211" s="3"/>
      <c r="F211" s="3"/>
      <c r="H211" s="3"/>
      <c r="I211" s="3"/>
      <c r="J211" s="3"/>
      <c r="K211" s="3"/>
      <c r="L211" s="3"/>
      <c r="M211" s="3"/>
    </row>
    <row r="212" spans="1:13" s="1" customFormat="1">
      <c r="A212" s="1" t="s">
        <v>17</v>
      </c>
      <c r="E212" s="3"/>
      <c r="F212" s="3"/>
      <c r="H212" s="3"/>
      <c r="I212" s="3"/>
      <c r="J212" s="3"/>
      <c r="K212" s="3"/>
      <c r="L212" s="3"/>
      <c r="M212" s="3"/>
    </row>
    <row r="213" spans="1:13">
      <c r="A213" s="1" t="s">
        <v>18</v>
      </c>
      <c r="D213" s="1"/>
      <c r="E213" s="2"/>
      <c r="F213" s="2"/>
      <c r="G213" s="1"/>
      <c r="H213" s="2"/>
      <c r="I213" s="2"/>
      <c r="J213" s="2"/>
      <c r="K213" s="2"/>
      <c r="L213" s="2"/>
      <c r="M213" s="2"/>
    </row>
    <row r="214" spans="1:13">
      <c r="A214" s="1" t="s">
        <v>19</v>
      </c>
    </row>
    <row r="215" spans="1:13">
      <c r="A215" s="1" t="s">
        <v>20</v>
      </c>
    </row>
    <row r="216" spans="1:13">
      <c r="A216" s="1" t="s">
        <v>21</v>
      </c>
      <c r="D216" s="1"/>
      <c r="E216" s="2"/>
      <c r="F216" s="2"/>
      <c r="G216" s="1"/>
      <c r="H216" s="2"/>
      <c r="I216" s="2"/>
      <c r="J216" s="2"/>
      <c r="K216" s="2"/>
      <c r="L216" s="2"/>
      <c r="M216" s="2"/>
    </row>
    <row r="217" spans="1:13">
      <c r="A217" s="1"/>
      <c r="D217" s="1"/>
      <c r="E217" s="2"/>
      <c r="F217" s="2"/>
      <c r="G217" s="1"/>
      <c r="H217" s="2"/>
      <c r="I217" s="2"/>
      <c r="J217" s="2"/>
      <c r="K217" s="2"/>
      <c r="L217" s="2"/>
      <c r="M217" s="2"/>
    </row>
    <row r="218" spans="1:13" s="1" customFormat="1">
      <c r="A218" s="1" t="s">
        <v>14</v>
      </c>
      <c r="B218" s="7">
        <v>14</v>
      </c>
      <c r="E218" s="3"/>
      <c r="F218" s="3"/>
      <c r="H218" s="3"/>
      <c r="I218" s="3"/>
      <c r="J218" s="3"/>
      <c r="K218" s="3"/>
      <c r="L218" s="3"/>
      <c r="M218" s="3"/>
    </row>
    <row r="219" spans="1:13" s="1" customFormat="1">
      <c r="A219" s="1" t="s">
        <v>17</v>
      </c>
      <c r="E219" s="3"/>
      <c r="F219" s="3"/>
      <c r="H219" s="3"/>
      <c r="I219" s="3"/>
      <c r="J219" s="3"/>
      <c r="K219" s="3"/>
      <c r="L219" s="3"/>
      <c r="M219" s="3"/>
    </row>
    <row r="220" spans="1:13">
      <c r="A220" s="1" t="s">
        <v>18</v>
      </c>
      <c r="D220" s="1"/>
      <c r="E220" s="2"/>
      <c r="F220" s="2"/>
      <c r="G220" s="1"/>
      <c r="H220" s="2"/>
      <c r="I220" s="2"/>
      <c r="J220" s="2"/>
      <c r="K220" s="2"/>
      <c r="L220" s="2"/>
      <c r="M220" s="2"/>
    </row>
    <row r="221" spans="1:13">
      <c r="A221" s="1" t="s">
        <v>19</v>
      </c>
    </row>
    <row r="222" spans="1:13">
      <c r="A222" s="1" t="s">
        <v>20</v>
      </c>
    </row>
    <row r="223" spans="1:13">
      <c r="A223" s="1" t="s">
        <v>21</v>
      </c>
      <c r="D223" s="1"/>
      <c r="E223" s="2"/>
      <c r="F223" s="2"/>
      <c r="G223" s="1"/>
      <c r="H223" s="2"/>
      <c r="I223" s="2"/>
      <c r="J223" s="2"/>
      <c r="K223" s="2"/>
      <c r="L223" s="2"/>
      <c r="M223" s="2"/>
    </row>
    <row r="224" spans="1:13">
      <c r="A224" s="1"/>
      <c r="D224" s="1"/>
      <c r="E224" s="2"/>
      <c r="F224" s="2"/>
      <c r="G224" s="1"/>
      <c r="H224" s="2"/>
      <c r="I224" s="2"/>
      <c r="J224" s="2"/>
      <c r="K224" s="2"/>
      <c r="L224" s="2"/>
      <c r="M224" s="2"/>
    </row>
    <row r="225" spans="1:13" s="1" customFormat="1">
      <c r="A225" s="1" t="s">
        <v>14</v>
      </c>
      <c r="B225" s="7">
        <v>15</v>
      </c>
      <c r="E225" s="3"/>
      <c r="F225" s="3"/>
      <c r="H225" s="3"/>
      <c r="I225" s="3"/>
      <c r="J225" s="3"/>
      <c r="K225" s="3"/>
      <c r="L225" s="3"/>
      <c r="M225" s="3"/>
    </row>
    <row r="226" spans="1:13" s="1" customFormat="1">
      <c r="A226" s="1" t="s">
        <v>17</v>
      </c>
      <c r="E226" s="3"/>
      <c r="F226" s="3"/>
      <c r="H226" s="3"/>
      <c r="I226" s="3"/>
      <c r="J226" s="3"/>
      <c r="K226" s="3"/>
      <c r="L226" s="3"/>
      <c r="M226" s="3"/>
    </row>
    <row r="227" spans="1:13">
      <c r="A227" s="1" t="s">
        <v>18</v>
      </c>
      <c r="D227" s="1"/>
      <c r="E227" s="2"/>
      <c r="F227" s="2"/>
      <c r="G227" s="1"/>
      <c r="H227" s="2"/>
      <c r="I227" s="2"/>
      <c r="J227" s="2"/>
      <c r="K227" s="2"/>
      <c r="L227" s="2"/>
      <c r="M227" s="2"/>
    </row>
    <row r="228" spans="1:13">
      <c r="A228" s="1" t="s">
        <v>19</v>
      </c>
    </row>
    <row r="229" spans="1:13">
      <c r="A229" s="1" t="s">
        <v>20</v>
      </c>
    </row>
    <row r="230" spans="1:13">
      <c r="A230" s="1" t="s">
        <v>21</v>
      </c>
      <c r="D230" s="1"/>
      <c r="E230" s="2"/>
      <c r="F230" s="2"/>
      <c r="G230" s="1"/>
      <c r="H230" s="2"/>
      <c r="I230" s="2"/>
      <c r="J230" s="2"/>
      <c r="K230" s="2"/>
      <c r="L230" s="2"/>
      <c r="M230" s="2"/>
    </row>
    <row r="231" spans="1:13">
      <c r="A231" s="1"/>
      <c r="D231" s="1"/>
      <c r="E231" s="2"/>
      <c r="F231" s="2"/>
      <c r="G231" s="1"/>
      <c r="H231" s="2"/>
      <c r="I231" s="2"/>
      <c r="J231" s="2"/>
      <c r="K231" s="2"/>
      <c r="L231" s="2"/>
      <c r="M231" s="2"/>
    </row>
    <row r="233" spans="1:13" s="19" customFormat="1">
      <c r="A233" s="19" t="s">
        <v>31</v>
      </c>
      <c r="B233" s="19" t="s">
        <v>33</v>
      </c>
    </row>
    <row r="234" spans="1:13" s="12" customFormat="1"/>
    <row r="235" spans="1:13" s="1" customFormat="1" ht="45">
      <c r="A235" s="1" t="s">
        <v>10</v>
      </c>
      <c r="B235" s="7" t="s">
        <v>23</v>
      </c>
    </row>
    <row r="236" spans="1:13" s="1" customFormat="1" ht="45">
      <c r="A236" s="1" t="s">
        <v>9</v>
      </c>
      <c r="B236" s="7" t="s">
        <v>23</v>
      </c>
    </row>
    <row r="237" spans="1:13" s="1" customFormat="1">
      <c r="A237" s="1" t="s">
        <v>2</v>
      </c>
      <c r="B237" s="7">
        <v>10</v>
      </c>
      <c r="E237" s="3"/>
      <c r="F237" s="3"/>
      <c r="H237" s="3"/>
      <c r="I237" s="3"/>
      <c r="J237" s="3"/>
      <c r="K237" s="3"/>
      <c r="L237" s="3"/>
      <c r="M237" s="3"/>
    </row>
    <row r="238" spans="1:13">
      <c r="A238" s="1"/>
      <c r="B238" s="8"/>
      <c r="D238" s="1"/>
      <c r="E238" s="2"/>
      <c r="F238" s="2"/>
      <c r="G238" s="1"/>
      <c r="H238" s="2"/>
      <c r="I238" s="2"/>
      <c r="J238" s="2"/>
      <c r="K238" s="2"/>
      <c r="L238" s="2"/>
      <c r="M238" s="2"/>
    </row>
    <row r="239" spans="1:13">
      <c r="A239" s="31" t="s">
        <v>59</v>
      </c>
      <c r="B239" s="31"/>
      <c r="C239" s="22" t="s">
        <v>50</v>
      </c>
      <c r="D239" s="22"/>
      <c r="E239" s="2"/>
      <c r="F239" s="2"/>
      <c r="G239" s="1"/>
      <c r="H239" s="2"/>
      <c r="I239" s="2"/>
      <c r="J239" s="2"/>
      <c r="K239" s="2"/>
      <c r="L239" s="2"/>
      <c r="M239" s="2"/>
    </row>
    <row r="240" spans="1:13" s="1" customFormat="1">
      <c r="A240" s="1" t="s">
        <v>14</v>
      </c>
      <c r="B240" s="7">
        <v>5</v>
      </c>
      <c r="F240" s="3" t="s">
        <v>263</v>
      </c>
      <c r="H240" s="3"/>
      <c r="I240" s="3"/>
      <c r="J240" s="3"/>
      <c r="K240" s="3"/>
      <c r="L240" s="3"/>
      <c r="M240" s="3"/>
    </row>
    <row r="241" spans="1:13" s="1" customFormat="1">
      <c r="A241" s="1" t="s">
        <v>17</v>
      </c>
      <c r="B241" s="7">
        <v>0.78394581195199997</v>
      </c>
      <c r="D241" s="1">
        <v>0.81781952109900002</v>
      </c>
      <c r="F241" s="3" t="s">
        <v>264</v>
      </c>
      <c r="H241" s="3"/>
      <c r="I241" s="3"/>
      <c r="J241" s="3"/>
      <c r="K241" s="3"/>
      <c r="L241" s="3"/>
      <c r="M241" s="3"/>
    </row>
    <row r="242" spans="1:13">
      <c r="A242" s="1" t="s">
        <v>18</v>
      </c>
      <c r="B242" s="8">
        <v>0.88928643651700001</v>
      </c>
      <c r="D242" s="26">
        <v>0.87617503171199995</v>
      </c>
      <c r="F242" s="2" t="s">
        <v>265</v>
      </c>
      <c r="G242" s="1"/>
      <c r="H242" s="2"/>
      <c r="I242" s="2"/>
      <c r="J242" s="2"/>
      <c r="K242" s="2"/>
      <c r="L242" s="2"/>
      <c r="M242" s="2"/>
    </row>
    <row r="243" spans="1:13">
      <c r="A243" s="1" t="s">
        <v>19</v>
      </c>
      <c r="B243" s="8">
        <v>0.70092312043600002</v>
      </c>
      <c r="D243" s="26">
        <v>0.76677354383100005</v>
      </c>
      <c r="F243" s="2"/>
      <c r="G243" s="1"/>
      <c r="H243" s="2"/>
      <c r="I243" s="2"/>
      <c r="J243" s="2"/>
      <c r="K243" s="2"/>
      <c r="L243" s="2"/>
      <c r="M243" s="2"/>
    </row>
    <row r="244" spans="1:13">
      <c r="A244" s="1" t="s">
        <v>20</v>
      </c>
      <c r="B244" s="8">
        <v>29.6</v>
      </c>
      <c r="D244" s="1"/>
      <c r="F244" s="2"/>
      <c r="G244" s="1"/>
      <c r="H244" s="2"/>
      <c r="I244" s="2"/>
      <c r="J244" s="2"/>
      <c r="K244" s="2"/>
      <c r="L244" s="2"/>
      <c r="M244" s="2"/>
    </row>
    <row r="245" spans="1:13">
      <c r="A245" s="1" t="s">
        <v>21</v>
      </c>
      <c r="B245">
        <v>921984.35306800005</v>
      </c>
      <c r="D245" s="1"/>
      <c r="E245" s="2"/>
      <c r="F245" s="2"/>
      <c r="G245" s="1"/>
      <c r="H245" s="2"/>
      <c r="I245" s="2"/>
      <c r="J245" s="2"/>
      <c r="K245" s="2"/>
      <c r="L245" s="2"/>
      <c r="M245" s="2"/>
    </row>
    <row r="246" spans="1:13" s="1" customFormat="1">
      <c r="E246" s="3"/>
      <c r="F246" s="3"/>
      <c r="H246" s="3"/>
      <c r="I246" s="3"/>
      <c r="J246" s="3"/>
      <c r="K246" s="3"/>
      <c r="L246" s="3"/>
      <c r="M246" s="3"/>
    </row>
    <row r="247" spans="1:13" s="1" customFormat="1">
      <c r="A247" s="1" t="s">
        <v>14</v>
      </c>
      <c r="B247" s="7">
        <v>6</v>
      </c>
      <c r="E247" s="3"/>
      <c r="F247" s="3"/>
      <c r="H247" s="3"/>
      <c r="I247" s="3"/>
      <c r="J247" s="3"/>
      <c r="K247" s="3"/>
      <c r="L247" s="3"/>
      <c r="M247" s="3"/>
    </row>
    <row r="248" spans="1:13" s="1" customFormat="1">
      <c r="A248" s="1" t="s">
        <v>17</v>
      </c>
      <c r="B248" s="1">
        <v>0.81658695577100004</v>
      </c>
      <c r="D248" s="1">
        <v>0.87600684663799999</v>
      </c>
      <c r="E248" s="3"/>
      <c r="F248" s="3" t="s">
        <v>339</v>
      </c>
      <c r="H248" s="3"/>
      <c r="I248" s="3"/>
      <c r="J248" s="3"/>
      <c r="K248" s="3"/>
      <c r="L248" s="3"/>
      <c r="M248" s="3"/>
    </row>
    <row r="249" spans="1:13">
      <c r="A249" s="1" t="s">
        <v>18</v>
      </c>
      <c r="B249">
        <v>0.80864528463100005</v>
      </c>
      <c r="D249" s="1">
        <v>0.91476229901600004</v>
      </c>
      <c r="E249" s="2"/>
      <c r="F249" s="2" t="s">
        <v>340</v>
      </c>
      <c r="G249" s="1"/>
      <c r="H249" s="2"/>
      <c r="I249" s="2"/>
      <c r="J249" s="2"/>
      <c r="K249" s="2"/>
      <c r="L249" s="2"/>
      <c r="M249" s="2"/>
    </row>
    <row r="250" spans="1:13">
      <c r="A250" s="1" t="s">
        <v>19</v>
      </c>
      <c r="B250">
        <v>0.82468943055999999</v>
      </c>
      <c r="D250">
        <v>0.84040215639899996</v>
      </c>
      <c r="F250" t="s">
        <v>341</v>
      </c>
    </row>
    <row r="251" spans="1:13">
      <c r="A251" s="1" t="s">
        <v>20</v>
      </c>
      <c r="B251">
        <v>99</v>
      </c>
      <c r="D251" s="1">
        <v>5</v>
      </c>
    </row>
    <row r="252" spans="1:13">
      <c r="A252" s="1" t="s">
        <v>21</v>
      </c>
      <c r="D252" s="1"/>
      <c r="E252" s="2"/>
      <c r="F252" s="2"/>
      <c r="G252" s="1"/>
      <c r="H252" s="2"/>
      <c r="I252" s="2"/>
      <c r="J252" s="2"/>
      <c r="K252" s="2"/>
      <c r="L252" s="2"/>
      <c r="M252" s="2"/>
    </row>
    <row r="253" spans="1:13">
      <c r="A253" s="1"/>
      <c r="D253" s="1"/>
      <c r="E253" s="2"/>
      <c r="F253" s="2"/>
      <c r="G253" s="1"/>
      <c r="H253" s="2"/>
      <c r="I253" s="2"/>
      <c r="J253" s="2"/>
      <c r="K253" s="2"/>
      <c r="L253" s="2"/>
      <c r="M253" s="2"/>
    </row>
    <row r="254" spans="1:13" s="1" customFormat="1">
      <c r="A254" s="1" t="s">
        <v>14</v>
      </c>
      <c r="B254" s="7">
        <v>7</v>
      </c>
      <c r="E254" s="3"/>
      <c r="F254" s="3"/>
      <c r="H254" s="3"/>
      <c r="I254" s="3"/>
      <c r="J254" s="3"/>
      <c r="K254" s="3"/>
      <c r="L254" s="3"/>
      <c r="M254" s="3"/>
    </row>
    <row r="255" spans="1:13" s="1" customFormat="1">
      <c r="A255" s="1" t="s">
        <v>17</v>
      </c>
      <c r="H255" s="3"/>
      <c r="I255" s="3"/>
      <c r="J255" s="3"/>
      <c r="K255" s="3"/>
      <c r="L255" s="3"/>
      <c r="M255" s="3"/>
    </row>
    <row r="256" spans="1:13">
      <c r="A256" s="1" t="s">
        <v>18</v>
      </c>
      <c r="H256" s="2"/>
      <c r="I256" s="2"/>
      <c r="J256" s="2"/>
      <c r="K256" s="2"/>
      <c r="L256" s="2"/>
      <c r="M256" s="2"/>
    </row>
    <row r="257" spans="1:13">
      <c r="A257" s="1" t="s">
        <v>19</v>
      </c>
    </row>
    <row r="258" spans="1:13">
      <c r="A258" s="1" t="s">
        <v>20</v>
      </c>
    </row>
    <row r="259" spans="1:13">
      <c r="A259" s="1" t="s">
        <v>21</v>
      </c>
      <c r="C259">
        <f>B259/60</f>
        <v>0</v>
      </c>
      <c r="D259" s="1"/>
      <c r="E259" s="2"/>
      <c r="F259" s="2"/>
      <c r="G259" s="1"/>
      <c r="H259" s="2"/>
      <c r="I259" s="2"/>
      <c r="J259" s="2"/>
      <c r="K259" s="2"/>
      <c r="L259" s="2"/>
      <c r="M259" s="2"/>
    </row>
    <row r="261" spans="1:13" s="1" customFormat="1">
      <c r="A261" s="1" t="s">
        <v>14</v>
      </c>
      <c r="B261" s="7">
        <v>8</v>
      </c>
      <c r="E261" s="3"/>
      <c r="F261" s="3"/>
      <c r="H261" s="3"/>
      <c r="I261" s="3"/>
      <c r="J261" s="3"/>
      <c r="K261" s="3"/>
      <c r="L261" s="3"/>
      <c r="M261" s="3"/>
    </row>
    <row r="262" spans="1:13" s="1" customFormat="1">
      <c r="A262" s="1" t="s">
        <v>17</v>
      </c>
      <c r="E262" s="3"/>
      <c r="F262" s="3"/>
      <c r="H262" s="3"/>
      <c r="I262" s="3"/>
      <c r="J262" s="3"/>
      <c r="K262" s="3"/>
      <c r="L262" s="3"/>
      <c r="M262" s="3"/>
    </row>
    <row r="263" spans="1:13">
      <c r="A263" s="1" t="s">
        <v>18</v>
      </c>
      <c r="D263" s="1"/>
      <c r="E263" s="2"/>
      <c r="F263" s="2"/>
      <c r="G263" s="1"/>
      <c r="H263" s="2"/>
      <c r="I263" s="2"/>
      <c r="J263" s="2"/>
      <c r="K263" s="2"/>
      <c r="L263" s="2"/>
      <c r="M263" s="2"/>
    </row>
    <row r="264" spans="1:13">
      <c r="A264" s="1" t="s">
        <v>19</v>
      </c>
    </row>
    <row r="265" spans="1:13">
      <c r="A265" s="1" t="s">
        <v>20</v>
      </c>
    </row>
    <row r="266" spans="1:13">
      <c r="A266" s="1" t="s">
        <v>21</v>
      </c>
      <c r="D266" s="1"/>
      <c r="E266" s="2"/>
      <c r="F266" s="2"/>
      <c r="G266" s="1"/>
      <c r="H266" s="2"/>
      <c r="I266" s="2"/>
      <c r="J266" s="2"/>
      <c r="K266" s="2"/>
      <c r="L266" s="2"/>
      <c r="M266" s="2"/>
    </row>
    <row r="268" spans="1:13" s="1" customFormat="1">
      <c r="A268" s="1" t="s">
        <v>14</v>
      </c>
      <c r="B268" s="7">
        <v>9</v>
      </c>
      <c r="E268" s="3"/>
      <c r="F268" s="3"/>
      <c r="H268" s="3"/>
      <c r="I268" s="3"/>
      <c r="J268" s="3"/>
      <c r="K268" s="3"/>
      <c r="L268" s="3"/>
      <c r="M268" s="3"/>
    </row>
    <row r="269" spans="1:13" s="1" customFormat="1">
      <c r="A269" s="12" t="s">
        <v>17</v>
      </c>
      <c r="B269" s="12"/>
      <c r="E269" s="3"/>
      <c r="F269" s="3"/>
      <c r="H269" s="3"/>
      <c r="I269" s="3"/>
      <c r="J269" s="3"/>
      <c r="K269" s="3"/>
      <c r="L269" s="3"/>
      <c r="M269" s="3"/>
    </row>
    <row r="270" spans="1:13">
      <c r="A270" s="1" t="s">
        <v>18</v>
      </c>
      <c r="D270" s="1"/>
      <c r="E270" s="2"/>
      <c r="F270" s="2"/>
      <c r="G270" s="1"/>
      <c r="H270" s="2"/>
      <c r="I270" s="2"/>
      <c r="J270" s="2"/>
      <c r="K270" s="2"/>
      <c r="L270" s="2"/>
      <c r="M270" s="2"/>
    </row>
    <row r="271" spans="1:13">
      <c r="A271" s="1" t="s">
        <v>19</v>
      </c>
    </row>
    <row r="272" spans="1:13">
      <c r="A272" s="1" t="s">
        <v>20</v>
      </c>
    </row>
    <row r="273" spans="1:13">
      <c r="A273" s="1" t="s">
        <v>21</v>
      </c>
      <c r="D273" s="1"/>
      <c r="E273" s="2"/>
      <c r="F273" s="2"/>
      <c r="G273" s="1"/>
      <c r="H273" s="2"/>
      <c r="I273" s="2"/>
      <c r="J273" s="2"/>
      <c r="K273" s="2"/>
      <c r="L273" s="2"/>
      <c r="M273" s="2"/>
    </row>
    <row r="275" spans="1:13" s="1" customFormat="1">
      <c r="A275" s="1" t="s">
        <v>14</v>
      </c>
      <c r="B275" s="7">
        <v>10</v>
      </c>
      <c r="E275" s="3"/>
      <c r="F275" s="3"/>
      <c r="H275" s="3"/>
      <c r="I275" s="3"/>
      <c r="J275" s="3"/>
      <c r="K275" s="3"/>
      <c r="L275" s="3"/>
      <c r="M275" s="3"/>
    </row>
    <row r="276" spans="1:13" s="1" customFormat="1">
      <c r="A276" s="1" t="s">
        <v>17</v>
      </c>
      <c r="E276" s="3"/>
      <c r="F276" s="3"/>
      <c r="H276" s="3"/>
      <c r="I276" s="3"/>
      <c r="J276" s="3"/>
      <c r="K276" s="3"/>
      <c r="L276" s="3"/>
      <c r="M276" s="3"/>
    </row>
    <row r="277" spans="1:13">
      <c r="A277" s="1" t="s">
        <v>18</v>
      </c>
      <c r="D277" s="1"/>
      <c r="E277" s="2"/>
      <c r="F277" s="2"/>
      <c r="G277" s="1"/>
      <c r="H277" s="2"/>
      <c r="I277" s="2"/>
      <c r="J277" s="2"/>
      <c r="K277" s="2"/>
      <c r="L277" s="2"/>
      <c r="M277" s="2"/>
    </row>
    <row r="278" spans="1:13">
      <c r="A278" s="1" t="s">
        <v>19</v>
      </c>
    </row>
    <row r="279" spans="1:13">
      <c r="A279" s="1" t="s">
        <v>20</v>
      </c>
    </row>
    <row r="280" spans="1:13">
      <c r="A280" s="1" t="s">
        <v>21</v>
      </c>
      <c r="D280" s="1"/>
      <c r="E280" s="2"/>
      <c r="F280" s="2"/>
      <c r="G280" s="1"/>
      <c r="H280" s="2"/>
      <c r="I280" s="2"/>
      <c r="J280" s="2"/>
      <c r="K280" s="2"/>
      <c r="L280" s="2"/>
      <c r="M280" s="2"/>
    </row>
    <row r="283" spans="1:13" s="19" customFormat="1">
      <c r="A283" s="19" t="s">
        <v>31</v>
      </c>
      <c r="B283" s="19" t="s">
        <v>33</v>
      </c>
    </row>
    <row r="284" spans="1:13" s="12" customFormat="1"/>
    <row r="285" spans="1:13" s="1" customFormat="1">
      <c r="A285" s="1" t="s">
        <v>2</v>
      </c>
      <c r="B285" s="7">
        <v>2</v>
      </c>
      <c r="E285" s="3"/>
      <c r="F285" s="3"/>
      <c r="H285" s="3"/>
      <c r="I285" s="3"/>
      <c r="J285" s="3"/>
      <c r="K285" s="3"/>
      <c r="L285" s="3"/>
      <c r="M285" s="3"/>
    </row>
    <row r="286" spans="1:13">
      <c r="A286" s="1"/>
      <c r="B286" s="8"/>
      <c r="D286" s="1"/>
      <c r="E286" s="2"/>
      <c r="F286" s="2"/>
      <c r="G286" s="1"/>
      <c r="H286" s="2"/>
      <c r="I286" s="2"/>
      <c r="J286" s="2"/>
      <c r="K286" s="2"/>
      <c r="L286" s="2"/>
      <c r="M286" s="2"/>
    </row>
    <row r="287" spans="1:13">
      <c r="A287" s="31" t="s">
        <v>59</v>
      </c>
      <c r="B287" s="31"/>
      <c r="C287" s="22" t="s">
        <v>50</v>
      </c>
      <c r="D287" s="22"/>
      <c r="E287" s="2"/>
      <c r="F287" s="2"/>
      <c r="G287" s="1"/>
      <c r="H287" s="2"/>
      <c r="I287" s="2"/>
      <c r="J287" s="2"/>
      <c r="K287" s="2"/>
      <c r="L287" s="2"/>
      <c r="M287" s="2"/>
    </row>
    <row r="288" spans="1:13" s="1" customFormat="1">
      <c r="A288" s="1" t="s">
        <v>14</v>
      </c>
      <c r="B288" s="7">
        <v>5</v>
      </c>
      <c r="F288" s="3"/>
      <c r="H288" s="3"/>
      <c r="I288" s="3"/>
      <c r="J288" s="3"/>
      <c r="K288" s="3"/>
      <c r="L288" s="3"/>
      <c r="M288" s="3"/>
    </row>
    <row r="289" spans="1:13" s="1" customFormat="1">
      <c r="A289" s="1" t="s">
        <v>17</v>
      </c>
      <c r="B289" s="7"/>
      <c r="F289" s="3"/>
      <c r="H289" s="3"/>
      <c r="I289" s="3"/>
      <c r="J289" s="3"/>
      <c r="K289" s="3"/>
      <c r="L289" s="3"/>
      <c r="M289" s="3"/>
    </row>
    <row r="290" spans="1:13">
      <c r="A290" s="1" t="s">
        <v>18</v>
      </c>
      <c r="B290" s="8"/>
      <c r="D290" s="26"/>
      <c r="F290" s="2"/>
      <c r="G290" s="1"/>
      <c r="H290" s="2"/>
      <c r="I290" s="2"/>
      <c r="J290" s="2"/>
      <c r="K290" s="2"/>
      <c r="L290" s="2"/>
      <c r="M290" s="2"/>
    </row>
    <row r="291" spans="1:13">
      <c r="A291" s="1" t="s">
        <v>19</v>
      </c>
      <c r="B291" s="8"/>
      <c r="D291" s="26"/>
      <c r="F291" s="2"/>
      <c r="G291" s="1"/>
      <c r="H291" s="2"/>
      <c r="I291" s="2"/>
      <c r="J291" s="2"/>
      <c r="K291" s="2"/>
      <c r="L291" s="2"/>
      <c r="M291" s="2"/>
    </row>
    <row r="292" spans="1:13">
      <c r="A292" s="1" t="s">
        <v>20</v>
      </c>
      <c r="B292" s="8"/>
      <c r="D292" s="1"/>
      <c r="F292" s="2"/>
      <c r="G292" s="1"/>
      <c r="H292" s="2"/>
      <c r="I292" s="2"/>
      <c r="J292" s="2"/>
      <c r="K292" s="2"/>
      <c r="L292" s="2"/>
      <c r="M292" s="2"/>
    </row>
    <row r="293" spans="1:13">
      <c r="A293" s="1" t="s">
        <v>21</v>
      </c>
      <c r="D293" s="1"/>
      <c r="E293" s="2"/>
      <c r="F293" s="2"/>
      <c r="G293" s="1"/>
      <c r="H293" s="2"/>
      <c r="I293" s="2"/>
      <c r="J293" s="2"/>
      <c r="K293" s="2"/>
      <c r="L293" s="2"/>
      <c r="M293" s="2"/>
    </row>
    <row r="294" spans="1:13" s="1" customFormat="1">
      <c r="E294" s="3"/>
      <c r="F294" s="3"/>
      <c r="H294" s="3"/>
      <c r="I294" s="3"/>
      <c r="J294" s="3"/>
      <c r="K294" s="3"/>
      <c r="L294" s="3"/>
      <c r="M294" s="3"/>
    </row>
    <row r="295" spans="1:13" s="1" customFormat="1">
      <c r="A295" s="1" t="s">
        <v>14</v>
      </c>
      <c r="B295" s="7">
        <v>6</v>
      </c>
      <c r="E295" s="3"/>
      <c r="F295" s="3"/>
      <c r="H295" s="3"/>
      <c r="I295" s="3"/>
      <c r="J295" s="3"/>
      <c r="K295" s="3"/>
      <c r="L295" s="3"/>
      <c r="M295" s="3"/>
    </row>
    <row r="296" spans="1:13" s="1" customFormat="1">
      <c r="A296" s="1" t="s">
        <v>17</v>
      </c>
      <c r="E296" s="3"/>
      <c r="F296" s="3"/>
      <c r="H296" s="3"/>
      <c r="I296" s="3"/>
      <c r="J296" s="3"/>
      <c r="K296" s="3"/>
      <c r="L296" s="3"/>
      <c r="M296" s="3"/>
    </row>
    <row r="297" spans="1:13">
      <c r="A297" s="1" t="s">
        <v>18</v>
      </c>
      <c r="D297" s="1"/>
      <c r="E297" s="2"/>
      <c r="F297" s="2"/>
      <c r="G297" s="1"/>
      <c r="H297" s="2"/>
      <c r="I297" s="2"/>
      <c r="J297" s="2"/>
      <c r="K297" s="2"/>
      <c r="L297" s="2"/>
      <c r="M297" s="2"/>
    </row>
    <row r="298" spans="1:13">
      <c r="A298" s="1" t="s">
        <v>19</v>
      </c>
    </row>
    <row r="299" spans="1:13">
      <c r="A299" s="1" t="s">
        <v>20</v>
      </c>
      <c r="D299" s="1"/>
    </row>
    <row r="300" spans="1:13">
      <c r="A300" s="1" t="s">
        <v>21</v>
      </c>
      <c r="D300" s="1"/>
      <c r="E300" s="2"/>
      <c r="F300" s="2"/>
      <c r="G300" s="1"/>
      <c r="H300" s="2"/>
      <c r="I300" s="2"/>
      <c r="J300" s="2"/>
      <c r="K300" s="2"/>
      <c r="L300" s="2"/>
      <c r="M300" s="2"/>
    </row>
    <row r="301" spans="1:13">
      <c r="A301" s="1"/>
      <c r="D301" s="1"/>
      <c r="E301" s="2"/>
      <c r="F301" s="2"/>
      <c r="G301" s="1"/>
      <c r="H301" s="2"/>
      <c r="I301" s="2"/>
      <c r="J301" s="2"/>
      <c r="K301" s="2"/>
      <c r="L301" s="2"/>
      <c r="M301" s="2"/>
    </row>
    <row r="302" spans="1:13" s="1" customFormat="1">
      <c r="A302" s="1" t="s">
        <v>14</v>
      </c>
      <c r="B302" s="7">
        <v>7</v>
      </c>
      <c r="E302" s="3"/>
      <c r="F302" s="3"/>
      <c r="H302" s="3"/>
      <c r="I302" s="3"/>
      <c r="J302" s="3"/>
      <c r="K302" s="3"/>
      <c r="L302" s="3"/>
      <c r="M302" s="3"/>
    </row>
    <row r="303" spans="1:13" s="1" customFormat="1">
      <c r="A303" s="1" t="s">
        <v>17</v>
      </c>
      <c r="H303" s="3"/>
      <c r="I303" s="3"/>
      <c r="J303" s="3"/>
      <c r="K303" s="3"/>
      <c r="L303" s="3"/>
      <c r="M303" s="3"/>
    </row>
    <row r="304" spans="1:13">
      <c r="A304" s="1" t="s">
        <v>18</v>
      </c>
      <c r="H304" s="2"/>
      <c r="I304" s="2"/>
      <c r="J304" s="2"/>
      <c r="K304" s="2"/>
      <c r="L304" s="2"/>
      <c r="M304" s="2"/>
    </row>
    <row r="305" spans="1:13">
      <c r="A305" s="1" t="s">
        <v>19</v>
      </c>
    </row>
    <row r="306" spans="1:13">
      <c r="A306" s="1" t="s">
        <v>20</v>
      </c>
    </row>
    <row r="307" spans="1:13">
      <c r="A307" s="1" t="s">
        <v>21</v>
      </c>
      <c r="C307">
        <f>B307/60</f>
        <v>0</v>
      </c>
      <c r="D307" s="1"/>
      <c r="E307" s="2"/>
      <c r="F307" s="2"/>
      <c r="G307" s="1"/>
      <c r="H307" s="2"/>
      <c r="I307" s="2"/>
      <c r="J307" s="2"/>
      <c r="K307" s="2"/>
      <c r="L307" s="2"/>
      <c r="M307" s="2"/>
    </row>
    <row r="309" spans="1:13" s="1" customFormat="1">
      <c r="A309" s="1" t="s">
        <v>14</v>
      </c>
      <c r="B309" s="7">
        <v>8</v>
      </c>
      <c r="E309" s="3"/>
      <c r="F309" s="3"/>
      <c r="H309" s="3"/>
      <c r="I309" s="3"/>
      <c r="J309" s="3"/>
      <c r="K309" s="3"/>
      <c r="L309" s="3"/>
      <c r="M309" s="3"/>
    </row>
    <row r="310" spans="1:13" s="1" customFormat="1">
      <c r="A310" s="1" t="s">
        <v>17</v>
      </c>
      <c r="E310" s="3"/>
      <c r="F310" s="3"/>
      <c r="H310" s="3"/>
      <c r="I310" s="3"/>
      <c r="J310" s="3"/>
      <c r="K310" s="3"/>
      <c r="L310" s="3"/>
      <c r="M310" s="3"/>
    </row>
    <row r="311" spans="1:13">
      <c r="A311" s="1" t="s">
        <v>18</v>
      </c>
      <c r="D311" s="1"/>
      <c r="E311" s="2"/>
      <c r="F311" s="2"/>
      <c r="G311" s="1"/>
      <c r="H311" s="2"/>
      <c r="I311" s="2"/>
      <c r="J311" s="2"/>
      <c r="K311" s="2"/>
      <c r="L311" s="2"/>
      <c r="M311" s="2"/>
    </row>
    <row r="312" spans="1:13">
      <c r="A312" s="1" t="s">
        <v>19</v>
      </c>
    </row>
    <row r="313" spans="1:13">
      <c r="A313" s="1" t="s">
        <v>20</v>
      </c>
    </row>
    <row r="314" spans="1:13">
      <c r="A314" s="1" t="s">
        <v>21</v>
      </c>
      <c r="D314" s="1"/>
      <c r="E314" s="2"/>
      <c r="F314" s="2"/>
      <c r="G314" s="1"/>
      <c r="H314" s="2"/>
      <c r="I314" s="2"/>
      <c r="J314" s="2"/>
      <c r="K314" s="2"/>
      <c r="L314" s="2"/>
      <c r="M314" s="2"/>
    </row>
    <row r="316" spans="1:13" s="1" customFormat="1">
      <c r="A316" s="1" t="s">
        <v>14</v>
      </c>
      <c r="B316" s="7">
        <v>9</v>
      </c>
      <c r="E316" s="3"/>
      <c r="F316" s="3"/>
      <c r="H316" s="3"/>
      <c r="I316" s="3"/>
      <c r="J316" s="3"/>
      <c r="K316" s="3"/>
      <c r="L316" s="3"/>
      <c r="M316" s="3"/>
    </row>
    <row r="317" spans="1:13" s="1" customFormat="1">
      <c r="A317" s="12" t="s">
        <v>17</v>
      </c>
      <c r="B317" s="12"/>
      <c r="E317" s="3"/>
      <c r="F317" s="3"/>
      <c r="H317" s="3"/>
      <c r="I317" s="3"/>
      <c r="J317" s="3"/>
      <c r="K317" s="3"/>
      <c r="L317" s="3"/>
      <c r="M317" s="3"/>
    </row>
    <row r="318" spans="1:13">
      <c r="A318" s="1" t="s">
        <v>18</v>
      </c>
      <c r="D318" s="1"/>
      <c r="E318" s="2"/>
      <c r="F318" s="2"/>
      <c r="G318" s="1"/>
      <c r="H318" s="2"/>
      <c r="I318" s="2"/>
      <c r="J318" s="2"/>
      <c r="K318" s="2"/>
      <c r="L318" s="2"/>
      <c r="M318" s="2"/>
    </row>
    <row r="319" spans="1:13">
      <c r="A319" s="1" t="s">
        <v>19</v>
      </c>
    </row>
    <row r="320" spans="1:13">
      <c r="A320" s="1" t="s">
        <v>20</v>
      </c>
    </row>
    <row r="321" spans="1:13">
      <c r="A321" s="1" t="s">
        <v>21</v>
      </c>
      <c r="D321" s="1"/>
      <c r="E321" s="2"/>
      <c r="F321" s="2"/>
      <c r="G321" s="1"/>
      <c r="H321" s="2"/>
      <c r="I321" s="2"/>
      <c r="J321" s="2"/>
      <c r="K321" s="2"/>
      <c r="L321" s="2"/>
      <c r="M321" s="2"/>
    </row>
    <row r="323" spans="1:13" s="1" customFormat="1">
      <c r="A323" s="1" t="s">
        <v>14</v>
      </c>
      <c r="B323" s="7">
        <v>10</v>
      </c>
      <c r="E323" s="3"/>
      <c r="F323" s="3"/>
      <c r="H323" s="3"/>
      <c r="I323" s="3"/>
      <c r="J323" s="3"/>
      <c r="K323" s="3"/>
      <c r="L323" s="3"/>
      <c r="M323" s="3"/>
    </row>
    <row r="324" spans="1:13" s="1" customFormat="1">
      <c r="A324" s="1" t="s">
        <v>17</v>
      </c>
      <c r="E324" s="3"/>
      <c r="F324" s="3"/>
      <c r="H324" s="3"/>
      <c r="I324" s="3"/>
      <c r="J324" s="3"/>
      <c r="K324" s="3"/>
      <c r="L324" s="3"/>
      <c r="M324" s="3"/>
    </row>
    <row r="325" spans="1:13">
      <c r="A325" s="1" t="s">
        <v>18</v>
      </c>
      <c r="D325" s="1"/>
      <c r="E325" s="2"/>
      <c r="F325" s="2"/>
      <c r="G325" s="1"/>
      <c r="H325" s="2"/>
      <c r="I325" s="2"/>
      <c r="J325" s="2"/>
      <c r="K325" s="2"/>
      <c r="L325" s="2"/>
      <c r="M325" s="2"/>
    </row>
    <row r="326" spans="1:13">
      <c r="A326" s="1" t="s">
        <v>19</v>
      </c>
    </row>
    <row r="327" spans="1:13">
      <c r="A327" s="1" t="s">
        <v>20</v>
      </c>
    </row>
    <row r="328" spans="1:13">
      <c r="A328" s="1" t="s">
        <v>21</v>
      </c>
      <c r="D328" s="1"/>
      <c r="E328" s="2"/>
      <c r="F328" s="2"/>
      <c r="G328" s="1"/>
      <c r="H328" s="2"/>
      <c r="I328" s="2"/>
      <c r="J328" s="2"/>
      <c r="K328" s="2"/>
      <c r="L328" s="2"/>
      <c r="M3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showRuler="0" zoomScale="150" zoomScaleNormal="150" zoomScalePageLayoutView="150" workbookViewId="0">
      <selection activeCell="A115" sqref="A115"/>
    </sheetView>
  </sheetViews>
  <sheetFormatPr baseColWidth="10" defaultRowHeight="15" x14ac:dyDescent="0"/>
  <cols>
    <col min="1" max="1" width="26.1640625" customWidth="1"/>
    <col min="2" max="2" width="20.83203125" customWidth="1"/>
    <col min="4" max="4" width="19.6640625" customWidth="1"/>
  </cols>
  <sheetData>
    <row r="1" spans="1:5" s="4" customFormat="1">
      <c r="A1" s="4" t="s">
        <v>416</v>
      </c>
    </row>
    <row r="2" spans="1:5">
      <c r="A2" t="s">
        <v>38</v>
      </c>
      <c r="B2" t="s">
        <v>34</v>
      </c>
    </row>
    <row r="3" spans="1:5">
      <c r="B3" t="s">
        <v>51</v>
      </c>
      <c r="E3" t="s">
        <v>52</v>
      </c>
    </row>
    <row r="4" spans="1:5">
      <c r="B4" t="s">
        <v>53</v>
      </c>
      <c r="E4" t="s">
        <v>54</v>
      </c>
    </row>
    <row r="5" spans="1:5">
      <c r="B5" t="s">
        <v>61</v>
      </c>
    </row>
    <row r="6" spans="1:5">
      <c r="B6" t="s">
        <v>62</v>
      </c>
    </row>
    <row r="7" spans="1:5">
      <c r="B7" t="s">
        <v>412</v>
      </c>
    </row>
    <row r="8" spans="1:5">
      <c r="A8" t="s">
        <v>415</v>
      </c>
      <c r="B8">
        <v>168765</v>
      </c>
    </row>
    <row r="9" spans="1:5">
      <c r="A9" t="s">
        <v>413</v>
      </c>
      <c r="B9">
        <v>118150</v>
      </c>
    </row>
    <row r="10" spans="1:5">
      <c r="A10" t="s">
        <v>414</v>
      </c>
      <c r="B10">
        <v>50615</v>
      </c>
    </row>
    <row r="12" spans="1:5">
      <c r="A12" t="s">
        <v>35</v>
      </c>
      <c r="B12" t="s">
        <v>43</v>
      </c>
    </row>
    <row r="13" spans="1:5">
      <c r="C13" t="s">
        <v>48</v>
      </c>
    </row>
    <row r="14" spans="1:5">
      <c r="C14" t="s">
        <v>49</v>
      </c>
    </row>
    <row r="15" spans="1:5">
      <c r="B15" t="s">
        <v>44</v>
      </c>
      <c r="C15" t="s">
        <v>45</v>
      </c>
    </row>
    <row r="16" spans="1:5">
      <c r="C16" t="s">
        <v>47</v>
      </c>
    </row>
    <row r="17" spans="1:7">
      <c r="B17" t="s">
        <v>57</v>
      </c>
    </row>
    <row r="18" spans="1:7">
      <c r="B18" t="s">
        <v>60</v>
      </c>
      <c r="G18" t="s">
        <v>64</v>
      </c>
    </row>
    <row r="20" spans="1:7">
      <c r="A20" t="s">
        <v>322</v>
      </c>
    </row>
    <row r="21" spans="1:7">
      <c r="A21" t="s">
        <v>354</v>
      </c>
      <c r="B21">
        <v>138900</v>
      </c>
    </row>
    <row r="22" spans="1:7">
      <c r="A22" t="s">
        <v>355</v>
      </c>
      <c r="B22">
        <v>44104</v>
      </c>
    </row>
    <row r="23" spans="1:7">
      <c r="A23" t="s">
        <v>356</v>
      </c>
      <c r="B23">
        <v>2425</v>
      </c>
    </row>
    <row r="24" spans="1:7">
      <c r="A24" t="s">
        <v>417</v>
      </c>
      <c r="B24">
        <f>SUM(B21:B23)</f>
        <v>185429</v>
      </c>
    </row>
    <row r="26" spans="1:7" s="4" customFormat="1">
      <c r="A26" s="4" t="s">
        <v>32</v>
      </c>
    </row>
    <row r="28" spans="1:7">
      <c r="A28" t="s">
        <v>39</v>
      </c>
      <c r="B28" t="s">
        <v>42</v>
      </c>
    </row>
    <row r="29" spans="1:7">
      <c r="B29" t="s">
        <v>55</v>
      </c>
    </row>
    <row r="30" spans="1:7">
      <c r="B30" t="s">
        <v>56</v>
      </c>
    </row>
    <row r="32" spans="1:7">
      <c r="A32" t="s">
        <v>40</v>
      </c>
      <c r="B32" t="s">
        <v>41</v>
      </c>
    </row>
    <row r="33" spans="1:7">
      <c r="B33" t="s">
        <v>60</v>
      </c>
      <c r="G33" t="s">
        <v>63</v>
      </c>
    </row>
    <row r="35" spans="1:7">
      <c r="A35" t="s">
        <v>46</v>
      </c>
    </row>
    <row r="37" spans="1:7" s="35" customFormat="1">
      <c r="A37" s="35" t="s">
        <v>232</v>
      </c>
    </row>
    <row r="38" spans="1:7">
      <c r="A38" s="1" t="s">
        <v>342</v>
      </c>
      <c r="B38" t="s">
        <v>233</v>
      </c>
      <c r="E38" t="s">
        <v>235</v>
      </c>
    </row>
    <row r="39" spans="1:7">
      <c r="A39" s="1"/>
      <c r="B39" t="s">
        <v>234</v>
      </c>
      <c r="E39" t="s">
        <v>236</v>
      </c>
    </row>
    <row r="40" spans="1:7">
      <c r="A40" s="1"/>
      <c r="F40" t="s">
        <v>237</v>
      </c>
    </row>
    <row r="41" spans="1:7">
      <c r="A41" s="1"/>
      <c r="F41" t="s">
        <v>238</v>
      </c>
    </row>
    <row r="42" spans="1:7">
      <c r="A42" s="1"/>
      <c r="E42" t="s">
        <v>239</v>
      </c>
    </row>
    <row r="43" spans="1:7">
      <c r="A43" s="1"/>
      <c r="E43" t="s">
        <v>240</v>
      </c>
    </row>
    <row r="44" spans="1:7">
      <c r="A44" s="1" t="s">
        <v>343</v>
      </c>
      <c r="B44" t="s">
        <v>241</v>
      </c>
      <c r="E44" t="s">
        <v>235</v>
      </c>
    </row>
    <row r="45" spans="1:7">
      <c r="A45" s="1"/>
      <c r="E45" t="s">
        <v>242</v>
      </c>
    </row>
    <row r="46" spans="1:7">
      <c r="A46" s="1"/>
      <c r="F46" t="s">
        <v>243</v>
      </c>
    </row>
    <row r="47" spans="1:7">
      <c r="A47" s="1"/>
      <c r="F47" t="s">
        <v>244</v>
      </c>
    </row>
    <row r="48" spans="1:7">
      <c r="A48" s="1" t="s">
        <v>344</v>
      </c>
      <c r="B48" t="s">
        <v>346</v>
      </c>
      <c r="E48" t="s">
        <v>235</v>
      </c>
    </row>
    <row r="49" spans="1:6">
      <c r="E49" t="s">
        <v>242</v>
      </c>
    </row>
    <row r="50" spans="1:6">
      <c r="F50" t="s">
        <v>243</v>
      </c>
    </row>
    <row r="51" spans="1:6">
      <c r="F51" t="s">
        <v>245</v>
      </c>
    </row>
    <row r="52" spans="1:6">
      <c r="E52" t="s">
        <v>246</v>
      </c>
    </row>
    <row r="53" spans="1:6">
      <c r="F53" t="s">
        <v>247</v>
      </c>
    </row>
    <row r="55" spans="1:6" s="35" customFormat="1">
      <c r="A55" s="35" t="s">
        <v>401</v>
      </c>
    </row>
    <row r="56" spans="1:6" s="1" customFormat="1">
      <c r="A56" s="1" t="s">
        <v>411</v>
      </c>
      <c r="E56" s="1" t="b">
        <v>1</v>
      </c>
    </row>
    <row r="57" spans="1:6">
      <c r="A57" t="s">
        <v>361</v>
      </c>
      <c r="E57" t="s">
        <v>362</v>
      </c>
    </row>
    <row r="58" spans="1:6">
      <c r="A58" t="s">
        <v>391</v>
      </c>
      <c r="E58" t="s">
        <v>392</v>
      </c>
    </row>
    <row r="59" spans="1:6">
      <c r="A59" t="s">
        <v>375</v>
      </c>
      <c r="E59" t="s">
        <v>390</v>
      </c>
    </row>
    <row r="60" spans="1:6">
      <c r="A60" t="s">
        <v>358</v>
      </c>
      <c r="E60" t="s">
        <v>389</v>
      </c>
    </row>
    <row r="61" spans="1:6">
      <c r="A61" t="s">
        <v>386</v>
      </c>
      <c r="E61" t="s">
        <v>387</v>
      </c>
    </row>
    <row r="62" spans="1:6">
      <c r="A62" t="s">
        <v>380</v>
      </c>
      <c r="E62" t="s">
        <v>381</v>
      </c>
    </row>
    <row r="63" spans="1:6">
      <c r="A63" t="s">
        <v>378</v>
      </c>
      <c r="E63" t="s">
        <v>379</v>
      </c>
    </row>
    <row r="64" spans="1:6">
      <c r="A64" t="s">
        <v>373</v>
      </c>
      <c r="E64" t="s">
        <v>374</v>
      </c>
    </row>
    <row r="65" spans="1:5">
      <c r="A65" t="s">
        <v>375</v>
      </c>
      <c r="E65" t="s">
        <v>376</v>
      </c>
    </row>
    <row r="66" spans="1:5">
      <c r="A66" t="s">
        <v>373</v>
      </c>
      <c r="E66" t="s">
        <v>377</v>
      </c>
    </row>
    <row r="67" spans="1:5">
      <c r="A67" t="s">
        <v>393</v>
      </c>
      <c r="E67" t="s">
        <v>372</v>
      </c>
    </row>
    <row r="68" spans="1:5">
      <c r="A68" t="s">
        <v>373</v>
      </c>
      <c r="E68" t="s">
        <v>377</v>
      </c>
    </row>
    <row r="69" spans="1:5">
      <c r="A69" t="s">
        <v>386</v>
      </c>
      <c r="E69" t="s">
        <v>387</v>
      </c>
    </row>
    <row r="70" spans="1:5">
      <c r="A70" t="s">
        <v>358</v>
      </c>
      <c r="E70" t="s">
        <v>389</v>
      </c>
    </row>
    <row r="71" spans="1:5">
      <c r="A71" t="s">
        <v>393</v>
      </c>
      <c r="E71" t="s">
        <v>372</v>
      </c>
    </row>
    <row r="72" spans="1:5">
      <c r="A72" t="s">
        <v>407</v>
      </c>
      <c r="E72" t="s">
        <v>379</v>
      </c>
    </row>
    <row r="73" spans="1:5">
      <c r="A73" t="s">
        <v>375</v>
      </c>
      <c r="E73" t="s">
        <v>390</v>
      </c>
    </row>
    <row r="74" spans="1:5">
      <c r="A74" t="s">
        <v>375</v>
      </c>
      <c r="E74" t="s">
        <v>410</v>
      </c>
    </row>
    <row r="76" spans="1:5">
      <c r="A76" t="s">
        <v>363</v>
      </c>
      <c r="E76" t="s">
        <v>360</v>
      </c>
    </row>
    <row r="77" spans="1:5">
      <c r="A77" t="s">
        <v>363</v>
      </c>
      <c r="E77" t="s">
        <v>364</v>
      </c>
    </row>
    <row r="78" spans="1:5">
      <c r="A78" t="s">
        <v>359</v>
      </c>
      <c r="E78" t="s">
        <v>365</v>
      </c>
    </row>
    <row r="79" spans="1:5">
      <c r="A79" t="s">
        <v>359</v>
      </c>
      <c r="E79" t="s">
        <v>360</v>
      </c>
    </row>
    <row r="80" spans="1:5">
      <c r="A80" t="s">
        <v>395</v>
      </c>
      <c r="E80" t="s">
        <v>394</v>
      </c>
    </row>
    <row r="81" spans="1:5">
      <c r="A81" t="s">
        <v>363</v>
      </c>
      <c r="E81" t="s">
        <v>364</v>
      </c>
    </row>
    <row r="82" spans="1:5">
      <c r="A82" t="s">
        <v>394</v>
      </c>
      <c r="E82" t="s">
        <v>395</v>
      </c>
    </row>
    <row r="83" spans="1:5">
      <c r="A83" t="s">
        <v>394</v>
      </c>
      <c r="E83" t="s">
        <v>395</v>
      </c>
    </row>
    <row r="84" spans="1:5">
      <c r="A84" t="s">
        <v>397</v>
      </c>
      <c r="E84" t="s">
        <v>398</v>
      </c>
    </row>
    <row r="85" spans="1:5">
      <c r="A85" t="s">
        <v>382</v>
      </c>
      <c r="E85" t="s">
        <v>383</v>
      </c>
    </row>
    <row r="86" spans="1:5">
      <c r="A86" t="s">
        <v>359</v>
      </c>
      <c r="E86" t="s">
        <v>360</v>
      </c>
    </row>
    <row r="88" spans="1:5">
      <c r="A88" t="s">
        <v>370</v>
      </c>
      <c r="E88" t="s">
        <v>371</v>
      </c>
    </row>
    <row r="89" spans="1:5">
      <c r="A89" t="s">
        <v>366</v>
      </c>
      <c r="E89" t="s">
        <v>367</v>
      </c>
    </row>
    <row r="90" spans="1:5">
      <c r="A90" t="s">
        <v>370</v>
      </c>
      <c r="E90" t="s">
        <v>388</v>
      </c>
    </row>
    <row r="91" spans="1:5">
      <c r="A91" t="s">
        <v>399</v>
      </c>
      <c r="E91" t="s">
        <v>400</v>
      </c>
    </row>
    <row r="92" spans="1:5">
      <c r="A92" t="s">
        <v>366</v>
      </c>
      <c r="E92" t="s">
        <v>367</v>
      </c>
    </row>
    <row r="95" spans="1:5">
      <c r="A95" t="s">
        <v>408</v>
      </c>
      <c r="E95" t="s">
        <v>409</v>
      </c>
    </row>
    <row r="96" spans="1:5">
      <c r="A96" t="s">
        <v>384</v>
      </c>
      <c r="E96" t="s">
        <v>385</v>
      </c>
    </row>
    <row r="97" spans="1:5">
      <c r="A97" t="s">
        <v>345</v>
      </c>
      <c r="E97" t="s">
        <v>406</v>
      </c>
    </row>
    <row r="98" spans="1:5">
      <c r="A98" t="s">
        <v>368</v>
      </c>
      <c r="E98" t="s">
        <v>369</v>
      </c>
    </row>
    <row r="99" spans="1:5">
      <c r="A99" t="s">
        <v>357</v>
      </c>
      <c r="E99" t="s">
        <v>396</v>
      </c>
    </row>
    <row r="100" spans="1:5">
      <c r="A100" t="s">
        <v>404</v>
      </c>
      <c r="E100" t="s">
        <v>405</v>
      </c>
    </row>
    <row r="102" spans="1:5">
      <c r="A102" t="s">
        <v>402</v>
      </c>
      <c r="E102" t="s">
        <v>403</v>
      </c>
    </row>
    <row r="105" spans="1:5" s="35" customFormat="1">
      <c r="A105" s="35" t="s">
        <v>347</v>
      </c>
    </row>
    <row r="106" spans="1:5">
      <c r="A106" s="41" t="s">
        <v>348</v>
      </c>
      <c r="B106" t="s">
        <v>349</v>
      </c>
    </row>
    <row r="107" spans="1:5">
      <c r="A107" t="s">
        <v>350</v>
      </c>
      <c r="B107" s="42" t="s">
        <v>351</v>
      </c>
    </row>
    <row r="108" spans="1:5" s="43" customFormat="1">
      <c r="A108" s="43" t="s">
        <v>352</v>
      </c>
      <c r="B108" s="44" t="s">
        <v>353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HPO</vt:lpstr>
      <vt:lpstr>GO-paper</vt:lpstr>
      <vt:lpstr>GO-protein</vt:lpstr>
      <vt:lpstr>GO-summary</vt:lpstr>
      <vt:lpstr>PubmedGO-comp</vt:lpstr>
      <vt:lpstr>GO dataset-notes</vt:lpstr>
      <vt:lpstr>taxonomy-Bayes</vt:lpstr>
      <vt:lpstr>taxonomy-Bayes x-val</vt:lpstr>
      <vt:lpstr>taxonomy-notes</vt:lpstr>
    </vt:vector>
  </TitlesOfParts>
  <Company>enzosa@gmail.com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Zosa</dc:creator>
  <cp:lastModifiedBy>Elaine Zosa</cp:lastModifiedBy>
  <dcterms:created xsi:type="dcterms:W3CDTF">2016-08-21T08:49:39Z</dcterms:created>
  <dcterms:modified xsi:type="dcterms:W3CDTF">2016-12-09T09:52:20Z</dcterms:modified>
</cp:coreProperties>
</file>