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yassi\Desktop\Field Rotation\"/>
    </mc:Choice>
  </mc:AlternateContent>
  <xr:revisionPtr revIDLastSave="0" documentId="13_ncr:1_{0BB7E778-4CCD-4EE8-88E9-62945E2812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R" sheetId="1" r:id="rId1"/>
    <sheet name="Do not touch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C23" i="1" l="1"/>
  <c r="D2" i="4" l="1"/>
  <c r="C2" i="4"/>
  <c r="B2" i="4"/>
  <c r="A2" i="4"/>
  <c r="B4" i="4" l="1"/>
  <c r="B6" i="4" s="1"/>
  <c r="D6" i="4" s="1"/>
  <c r="A6" i="4" l="1"/>
  <c r="C6" i="4"/>
  <c r="C4" i="4" s="1"/>
  <c r="D4" i="4" s="1"/>
  <c r="A4" i="4" l="1"/>
  <c r="F14" i="1" s="1"/>
  <c r="G14" i="1" s="1"/>
  <c r="E14" i="1" l="1"/>
</calcChain>
</file>

<file path=xl/sharedStrings.xml><?xml version="1.0" encoding="utf-8"?>
<sst xmlns="http://schemas.openxmlformats.org/spreadsheetml/2006/main" count="35" uniqueCount="32">
  <si>
    <t>Earth's Rotation Speed</t>
  </si>
  <si>
    <t>cos(a)</t>
  </si>
  <si>
    <t>Alpha</t>
  </si>
  <si>
    <t>Cos Alp</t>
  </si>
  <si>
    <t>Hour</t>
  </si>
  <si>
    <t>Minutes</t>
  </si>
  <si>
    <t>Rate of Rotation (Rad/s)</t>
  </si>
  <si>
    <t>Hour Angle (H)</t>
  </si>
  <si>
    <t>cos(A)</t>
  </si>
  <si>
    <t>sin(A)</t>
  </si>
  <si>
    <t>dA/dH</t>
  </si>
  <si>
    <t>RFR ( arcsecond/s)</t>
  </si>
  <si>
    <t>Max Exposure (secondes)</t>
  </si>
  <si>
    <t>sin(a)</t>
  </si>
  <si>
    <t>da/dH</t>
  </si>
  <si>
    <t>Seconds</t>
  </si>
  <si>
    <r>
      <rPr>
        <b/>
        <sz val="20"/>
        <color theme="1"/>
        <rFont val="Calibri"/>
        <family val="2"/>
        <scheme val="minor"/>
      </rPr>
      <t xml:space="preserve">Maximum Exposure Time on Alt-Az Mount </t>
    </r>
    <r>
      <rPr>
        <sz val="10"/>
        <color theme="1"/>
        <rFont val="Calibri"/>
        <family val="2"/>
        <scheme val="minor"/>
      </rPr>
      <t>©LAIRGI Yassir</t>
    </r>
  </si>
  <si>
    <t>Your Latitude</t>
  </si>
  <si>
    <t>Minutes '</t>
  </si>
  <si>
    <t>Seconds ''</t>
  </si>
  <si>
    <t>Degree °</t>
  </si>
  <si>
    <t>Your imaging system</t>
  </si>
  <si>
    <t>Object's Hour Angle Coordinates</t>
  </si>
  <si>
    <t>DEC(Delta)</t>
  </si>
  <si>
    <t>Object's Declination Coordinates</t>
  </si>
  <si>
    <t>Latitude Phi</t>
  </si>
  <si>
    <t>Pixel size x (mm)</t>
  </si>
  <si>
    <t>Pixel size y (mm)</t>
  </si>
  <si>
    <t>Focal length (mm)</t>
  </si>
  <si>
    <t>Telescope aperture (mm)</t>
  </si>
  <si>
    <t>FOV x (in degree)</t>
  </si>
  <si>
    <t>FOV y (in 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</si>
</sst>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0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23</xdr:row>
      <xdr:rowOff>175260</xdr:rowOff>
    </xdr:from>
    <xdr:to>
      <xdr:col>3</xdr:col>
      <xdr:colOff>1676400</xdr:colOff>
      <xdr:row>29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BD639B5-86B3-4D4F-8C49-36EA5B9AACF5}"/>
            </a:ext>
          </a:extLst>
        </xdr:cNvPr>
        <xdr:cNvSpPr/>
      </xdr:nvSpPr>
      <xdr:spPr>
        <a:xfrm>
          <a:off x="4000500" y="4411980"/>
          <a:ext cx="1463040" cy="952500"/>
        </a:xfrm>
        <a:prstGeom prst="rect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Sensor</a:t>
          </a:r>
        </a:p>
      </xdr:txBody>
    </xdr:sp>
    <xdr:clientData/>
  </xdr:twoCellAnchor>
  <xdr:oneCellAnchor>
    <xdr:from>
      <xdr:col>3</xdr:col>
      <xdr:colOff>617220</xdr:colOff>
      <xdr:row>29</xdr:row>
      <xdr:rowOff>0</xdr:rowOff>
    </xdr:from>
    <xdr:ext cx="594650" cy="311496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0014E7C-203A-4B28-ABBB-7480D6C67E0C}"/>
            </a:ext>
          </a:extLst>
        </xdr:cNvPr>
        <xdr:cNvSpPr txBox="1"/>
      </xdr:nvSpPr>
      <xdr:spPr>
        <a:xfrm>
          <a:off x="4404360" y="5334000"/>
          <a:ext cx="5946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x axis</a:t>
          </a:r>
        </a:p>
      </xdr:txBody>
    </xdr:sp>
    <xdr:clientData/>
  </xdr:oneCellAnchor>
  <xdr:oneCellAnchor>
    <xdr:from>
      <xdr:col>3</xdr:col>
      <xdr:colOff>1775460</xdr:colOff>
      <xdr:row>25</xdr:row>
      <xdr:rowOff>121920</xdr:rowOff>
    </xdr:from>
    <xdr:ext cx="597151" cy="311496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CE635AD6-59DA-4333-B250-0A99FBF937C9}"/>
            </a:ext>
          </a:extLst>
        </xdr:cNvPr>
        <xdr:cNvSpPr txBox="1"/>
      </xdr:nvSpPr>
      <xdr:spPr>
        <a:xfrm>
          <a:off x="5562600" y="4724400"/>
          <a:ext cx="5971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y axis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tabSelected="1" zoomScale="86" zoomScaleNormal="86" workbookViewId="0">
      <selection activeCell="F14" sqref="F14"/>
    </sheetView>
  </sheetViews>
  <sheetFormatPr baseColWidth="10" defaultColWidth="8.88671875" defaultRowHeight="14.4" x14ac:dyDescent="0.3"/>
  <cols>
    <col min="1" max="1" width="22.109375" customWidth="1"/>
    <col min="2" max="2" width="18.21875" customWidth="1"/>
    <col min="3" max="3" width="22.6640625" customWidth="1"/>
    <col min="4" max="4" width="27.5546875" customWidth="1"/>
    <col min="5" max="5" width="28.5546875" customWidth="1"/>
    <col min="6" max="6" width="22.88671875" customWidth="1"/>
    <col min="7" max="7" width="26.21875" customWidth="1"/>
    <col min="8" max="8" width="23" customWidth="1"/>
    <col min="9" max="9" width="20.5546875" customWidth="1"/>
    <col min="10" max="10" width="16.88671875" customWidth="1"/>
    <col min="11" max="11" width="18.33203125" customWidth="1"/>
  </cols>
  <sheetData>
    <row r="2" spans="1:12" x14ac:dyDescent="0.3">
      <c r="C2" s="20" t="s">
        <v>16</v>
      </c>
      <c r="D2" s="20"/>
      <c r="E2" s="20"/>
      <c r="F2" s="20"/>
      <c r="G2" s="20"/>
      <c r="K2" s="5"/>
    </row>
    <row r="3" spans="1:12" x14ac:dyDescent="0.3">
      <c r="C3" s="20"/>
      <c r="D3" s="20"/>
      <c r="E3" s="20"/>
      <c r="F3" s="20"/>
      <c r="G3" s="20"/>
      <c r="K3" s="5"/>
    </row>
    <row r="4" spans="1:12" x14ac:dyDescent="0.3">
      <c r="K4" s="5"/>
    </row>
    <row r="5" spans="1:12" x14ac:dyDescent="0.3">
      <c r="A5" s="17" t="s">
        <v>22</v>
      </c>
      <c r="B5" s="18"/>
      <c r="C5" s="19"/>
      <c r="K5" s="5"/>
    </row>
    <row r="6" spans="1:12" x14ac:dyDescent="0.3">
      <c r="A6" s="8" t="s">
        <v>4</v>
      </c>
      <c r="B6" s="8" t="s">
        <v>5</v>
      </c>
      <c r="C6" s="8" t="s">
        <v>15</v>
      </c>
    </row>
    <row r="7" spans="1:12" x14ac:dyDescent="0.3">
      <c r="A7" s="6">
        <v>15</v>
      </c>
      <c r="B7" s="6">
        <v>0</v>
      </c>
      <c r="C7" s="15">
        <v>0</v>
      </c>
    </row>
    <row r="8" spans="1:12" x14ac:dyDescent="0.3">
      <c r="A8" s="3"/>
      <c r="B8" s="3"/>
      <c r="C8" s="3"/>
      <c r="E8" s="4"/>
    </row>
    <row r="9" spans="1:12" x14ac:dyDescent="0.3">
      <c r="A9" s="4"/>
      <c r="B9" s="4"/>
      <c r="C9" s="4"/>
      <c r="D9" s="7"/>
      <c r="E9" s="7"/>
      <c r="F9" s="7"/>
      <c r="G9" s="7"/>
      <c r="H9" s="7"/>
      <c r="I9" s="7"/>
      <c r="J9" s="4"/>
      <c r="K9" s="5"/>
      <c r="L9" s="1"/>
    </row>
    <row r="10" spans="1:12" x14ac:dyDescent="0.3">
      <c r="A10" s="16" t="s">
        <v>24</v>
      </c>
      <c r="B10" s="16"/>
      <c r="C10" s="16"/>
      <c r="F10" s="7"/>
      <c r="G10" s="7"/>
      <c r="H10" s="7"/>
      <c r="I10" s="7"/>
      <c r="J10" s="4"/>
      <c r="K10" s="5"/>
      <c r="L10" s="1"/>
    </row>
    <row r="11" spans="1:12" x14ac:dyDescent="0.3">
      <c r="A11" s="8" t="s">
        <v>20</v>
      </c>
      <c r="B11" s="8" t="s">
        <v>18</v>
      </c>
      <c r="C11" s="8" t="s">
        <v>19</v>
      </c>
      <c r="F11" s="7"/>
      <c r="G11" s="7"/>
      <c r="H11" s="7"/>
      <c r="I11" s="7"/>
      <c r="J11" s="4"/>
      <c r="K11" s="5"/>
      <c r="L11" s="1"/>
    </row>
    <row r="12" spans="1:12" x14ac:dyDescent="0.3">
      <c r="A12" s="15">
        <v>44.2</v>
      </c>
      <c r="B12" s="6">
        <v>0</v>
      </c>
      <c r="C12" s="6">
        <v>0</v>
      </c>
      <c r="D12" s="4"/>
      <c r="E12" s="4"/>
      <c r="I12" s="7"/>
      <c r="J12" s="4"/>
      <c r="K12" s="5"/>
      <c r="L12" s="1"/>
    </row>
    <row r="13" spans="1:12" ht="15.6" x14ac:dyDescent="0.3">
      <c r="A13" s="7"/>
      <c r="B13" s="7"/>
      <c r="C13" s="7"/>
      <c r="D13" s="7"/>
      <c r="E13" s="10" t="s">
        <v>11</v>
      </c>
      <c r="F13" s="10" t="s">
        <v>6</v>
      </c>
      <c r="G13" s="10" t="s">
        <v>12</v>
      </c>
      <c r="J13" s="4"/>
      <c r="K13" s="5"/>
      <c r="L13" s="1"/>
    </row>
    <row r="14" spans="1:12" ht="15.6" x14ac:dyDescent="0.3">
      <c r="A14" s="7"/>
      <c r="B14" s="7"/>
      <c r="C14" s="7"/>
      <c r="D14" s="7"/>
      <c r="E14" s="11">
        <f>DEGREES(F14)*3600</f>
        <v>-10.988722331656344</v>
      </c>
      <c r="F14" s="14">
        <f>(COS('Do not touch'!B2)*'Do not touch'!D6*(SIN('Do not touch'!D2)-'Do not touch'!A4)+'Do not touch'!C6*SIN('Do not touch'!B2)*(SIN('Do not touch'!D2)*'Do not touch'!A4-1))/SIN(ACOS('Do not touch'!C4))*'Do not touch'!C2</f>
        <v>-5.3274829243008751E-5</v>
      </c>
      <c r="G14" s="12">
        <f>(2.44*560*POWER(10,-6))/(RADIANS(B23)*0.5*A23*ABS(F14))</f>
        <v>9.9596577634965691</v>
      </c>
      <c r="J14" s="4"/>
      <c r="K14" s="5"/>
      <c r="L14" s="1"/>
    </row>
    <row r="15" spans="1:12" x14ac:dyDescent="0.3">
      <c r="A15" s="16" t="s">
        <v>17</v>
      </c>
      <c r="B15" s="16"/>
      <c r="C15" s="16"/>
      <c r="D15" s="7"/>
      <c r="E15" s="7"/>
      <c r="F15" s="4"/>
      <c r="G15" s="4"/>
      <c r="H15" s="4"/>
      <c r="I15" s="4"/>
      <c r="J15" s="4"/>
      <c r="K15" s="5"/>
      <c r="L15" s="1"/>
    </row>
    <row r="16" spans="1:12" x14ac:dyDescent="0.3">
      <c r="A16" s="8" t="s">
        <v>20</v>
      </c>
      <c r="B16" s="8" t="s">
        <v>18</v>
      </c>
      <c r="C16" s="8" t="s">
        <v>19</v>
      </c>
      <c r="D16" s="7"/>
      <c r="E16" s="7"/>
      <c r="F16" s="4"/>
      <c r="G16" s="4"/>
      <c r="H16" s="4"/>
      <c r="I16" s="4"/>
      <c r="J16" s="4"/>
      <c r="K16" s="5"/>
      <c r="L16" s="1"/>
    </row>
    <row r="17" spans="1:12" x14ac:dyDescent="0.3">
      <c r="A17" s="15">
        <v>31</v>
      </c>
      <c r="B17" s="6">
        <v>55</v>
      </c>
      <c r="C17" s="6">
        <v>0</v>
      </c>
      <c r="D17" s="7"/>
      <c r="E17" s="7"/>
      <c r="F17" s="4"/>
      <c r="G17" s="4"/>
      <c r="H17" s="4"/>
      <c r="I17" s="4"/>
      <c r="J17" s="4"/>
      <c r="K17" s="5"/>
      <c r="L17" s="1"/>
    </row>
    <row r="18" spans="1:12" x14ac:dyDescent="0.3">
      <c r="A18" s="3"/>
      <c r="B18" s="3"/>
      <c r="C18" s="3"/>
      <c r="E18" s="4"/>
      <c r="F18" s="4"/>
      <c r="G18" s="4"/>
      <c r="H18" s="4"/>
      <c r="I18" s="4"/>
      <c r="J18" s="4"/>
      <c r="K18" s="5"/>
      <c r="L18" s="1"/>
    </row>
    <row r="19" spans="1:12" x14ac:dyDescent="0.3">
      <c r="A19" s="16" t="s">
        <v>21</v>
      </c>
      <c r="B19" s="16"/>
      <c r="C19" s="16"/>
      <c r="E19" s="4"/>
      <c r="F19" s="4"/>
      <c r="G19" s="4"/>
      <c r="H19" s="4"/>
      <c r="I19" s="4"/>
      <c r="J19" s="4"/>
      <c r="K19" s="5"/>
      <c r="L19" s="1"/>
    </row>
    <row r="20" spans="1:12" x14ac:dyDescent="0.3">
      <c r="A20" s="8" t="s">
        <v>26</v>
      </c>
      <c r="B20" s="8" t="s">
        <v>27</v>
      </c>
      <c r="C20" s="8" t="s">
        <v>28</v>
      </c>
      <c r="E20" s="4"/>
      <c r="F20" s="4"/>
      <c r="G20" s="4"/>
      <c r="H20" s="4"/>
      <c r="I20" s="4"/>
      <c r="J20" s="4"/>
      <c r="K20" s="5"/>
      <c r="L20" s="1"/>
    </row>
    <row r="21" spans="1:12" x14ac:dyDescent="0.3">
      <c r="A21" s="6">
        <v>22.2</v>
      </c>
      <c r="B21" s="6">
        <v>14.8</v>
      </c>
      <c r="C21" s="15">
        <v>250</v>
      </c>
      <c r="E21" s="4"/>
      <c r="F21" s="4"/>
      <c r="G21" s="13"/>
      <c r="H21" s="4"/>
      <c r="I21" s="4"/>
      <c r="J21" s="4"/>
      <c r="K21" s="5"/>
      <c r="L21" s="1"/>
    </row>
    <row r="22" spans="1:12" x14ac:dyDescent="0.3">
      <c r="A22" s="8" t="s">
        <v>29</v>
      </c>
      <c r="B22" s="8" t="s">
        <v>30</v>
      </c>
      <c r="C22" s="8" t="s">
        <v>31</v>
      </c>
      <c r="E22" s="4"/>
      <c r="F22" s="4"/>
      <c r="G22" s="4"/>
      <c r="H22" s="4"/>
      <c r="I22" s="4"/>
      <c r="J22" s="4"/>
      <c r="K22" s="5"/>
      <c r="L22" s="1"/>
    </row>
    <row r="23" spans="1:12" x14ac:dyDescent="0.3">
      <c r="A23" s="15">
        <v>58</v>
      </c>
      <c r="B23" s="15">
        <f>(206265*(A21/C21)*(1/3600))</f>
        <v>5.0878700000000006</v>
      </c>
      <c r="C23" s="15">
        <f>(206265*(B21/C21)*(1/3600))</f>
        <v>3.3919133333333336</v>
      </c>
      <c r="E23" s="4"/>
      <c r="F23" s="4"/>
      <c r="G23" s="4"/>
      <c r="H23" s="4"/>
      <c r="I23" s="4"/>
      <c r="J23" s="4"/>
      <c r="K23" s="1"/>
      <c r="L23" s="1"/>
    </row>
    <row r="24" spans="1:12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1"/>
      <c r="L24" s="1"/>
    </row>
    <row r="25" spans="1:12" x14ac:dyDescent="0.3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2"/>
      <c r="C28" s="2"/>
      <c r="D28" s="2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2"/>
      <c r="C29" s="2"/>
      <c r="D29" s="2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</sheetData>
  <mergeCells count="5">
    <mergeCell ref="A10:C10"/>
    <mergeCell ref="A15:C15"/>
    <mergeCell ref="A19:C19"/>
    <mergeCell ref="A5:C5"/>
    <mergeCell ref="C2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5F7D-AB33-4C50-A35E-949234F6ECDD}">
  <dimension ref="A1:D6"/>
  <sheetViews>
    <sheetView workbookViewId="0">
      <selection activeCell="A9" sqref="A9"/>
    </sheetView>
  </sheetViews>
  <sheetFormatPr baseColWidth="10" defaultRowHeight="14.4" x14ac:dyDescent="0.3"/>
  <cols>
    <col min="1" max="1" width="16" customWidth="1"/>
    <col min="2" max="2" width="15.88671875" customWidth="1"/>
    <col min="3" max="3" width="18.77734375" customWidth="1"/>
    <col min="4" max="4" width="17" customWidth="1"/>
  </cols>
  <sheetData>
    <row r="1" spans="1:4" x14ac:dyDescent="0.3">
      <c r="A1" s="8" t="s">
        <v>23</v>
      </c>
      <c r="B1" s="8" t="s">
        <v>7</v>
      </c>
      <c r="C1" s="8" t="s">
        <v>0</v>
      </c>
      <c r="D1" s="8" t="s">
        <v>25</v>
      </c>
    </row>
    <row r="2" spans="1:4" x14ac:dyDescent="0.3">
      <c r="A2" s="6">
        <f>(RFR!A12+RFR!B12/60+RFR!C12/3600)*PI()/180</f>
        <v>0.77143552938149373</v>
      </c>
      <c r="B2" s="6">
        <f>(RFR!A7*60*60+RFR!B7*60+RFR!C7)*15*PI()/(180*60*60)</f>
        <v>3.926990816987241</v>
      </c>
      <c r="C2" s="6">
        <f>2*PI()/(24*60*60)</f>
        <v>7.2722052166430395E-5</v>
      </c>
      <c r="D2" s="6">
        <f>(RFR!A17+RFR!B17/60+RFR!C17/3600)*PI()/180</f>
        <v>0.55705091959485686</v>
      </c>
    </row>
    <row r="3" spans="1:4" x14ac:dyDescent="0.3">
      <c r="A3" s="8" t="s">
        <v>10</v>
      </c>
      <c r="B3" s="8" t="s">
        <v>13</v>
      </c>
      <c r="C3" s="8" t="s">
        <v>3</v>
      </c>
      <c r="D3" s="8" t="s">
        <v>2</v>
      </c>
    </row>
    <row r="4" spans="1:4" x14ac:dyDescent="0.3">
      <c r="A4" s="6">
        <f>(COS(B2)*COS(A2)+A6*D6*B4)/(C6*B6)</f>
        <v>0.57389459571200052</v>
      </c>
      <c r="B4" s="6">
        <f>COS(D2)*COS(B2)*COS(A2)+SIN(D2)*SIN(A2)</f>
        <v>-6.1712353082164551E-2</v>
      </c>
      <c r="C4" s="6">
        <f>(SIN(D2)*SIN(B2)*D6+COS(B2)*C6)</f>
        <v>0.79898488442559357</v>
      </c>
      <c r="D4" s="6">
        <f>(ACOS(C4)*180/PI())</f>
        <v>36.966724999525042</v>
      </c>
    </row>
    <row r="5" spans="1:4" x14ac:dyDescent="0.3">
      <c r="A5" s="9" t="s">
        <v>14</v>
      </c>
      <c r="B5" s="8" t="s">
        <v>1</v>
      </c>
      <c r="C5" s="8" t="s">
        <v>8</v>
      </c>
      <c r="D5" s="8" t="s">
        <v>9</v>
      </c>
    </row>
    <row r="6" spans="1:4" x14ac:dyDescent="0.3">
      <c r="A6" s="6">
        <f>-(COS(D2)*SIN(B2)*COS(A2))/SIN(ACOS(B4))</f>
        <v>0.4311149878700079</v>
      </c>
      <c r="B6" s="6">
        <f>COS(ASIN(B4))</f>
        <v>0.9980939762753116</v>
      </c>
      <c r="C6" s="6">
        <f>(SIN(D2)*COS(B2)*COS(A2)-COS(D2)*SIN(A2))/B6</f>
        <v>-0.86141578862723855</v>
      </c>
      <c r="D6" s="6">
        <f>SIN(B2)*COS(A2)/B6</f>
        <v>-0.50790042242915368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RFR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YASSIR LAIRGI</dc:creator>
  <cp:lastModifiedBy>YASSIR LAIRGI</cp:lastModifiedBy>
  <dcterms:created xsi:type="dcterms:W3CDTF">2015-06-05T18:19:34Z</dcterms:created>
  <dcterms:modified xsi:type="dcterms:W3CDTF">2020-06-14T20:43:04Z</dcterms:modified>
</cp:coreProperties>
</file>