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4355" windowHeight="5700" activeTab="4"/>
  </bookViews>
  <sheets>
    <sheet name="Custo" sheetId="1" r:id="rId1"/>
    <sheet name="Capacidade" sheetId="2" r:id="rId2"/>
    <sheet name="Custo x instâncias" sheetId="3" r:id="rId3"/>
    <sheet name="Custos x cenários x ocorrências" sheetId="4" r:id="rId4"/>
    <sheet name="salario" sheetId="5" r:id="rId5"/>
    <sheet name="Plan2" sheetId="6" r:id="rId6"/>
  </sheets>
  <calcPr calcId="125725"/>
</workbook>
</file>

<file path=xl/calcChain.xml><?xml version="1.0" encoding="utf-8"?>
<calcChain xmlns="http://schemas.openxmlformats.org/spreadsheetml/2006/main">
  <c r="F42" i="1"/>
  <c r="F43"/>
  <c r="F41"/>
  <c r="G42"/>
  <c r="H42" s="1"/>
  <c r="G43"/>
  <c r="G41"/>
  <c r="E42"/>
  <c r="E43"/>
  <c r="E41"/>
  <c r="F30"/>
  <c r="F31"/>
  <c r="F32"/>
  <c r="F33"/>
  <c r="F34"/>
  <c r="F35"/>
  <c r="F36"/>
  <c r="F37"/>
  <c r="F29"/>
  <c r="G30"/>
  <c r="G31"/>
  <c r="G32"/>
  <c r="G33"/>
  <c r="G34"/>
  <c r="G35"/>
  <c r="G36"/>
  <c r="G37"/>
  <c r="G29"/>
  <c r="G16"/>
  <c r="G17"/>
  <c r="G18"/>
  <c r="G19"/>
  <c r="G20"/>
  <c r="G21"/>
  <c r="G22"/>
  <c r="G23"/>
  <c r="G24"/>
  <c r="G25"/>
  <c r="G15"/>
  <c r="F16"/>
  <c r="F17"/>
  <c r="F18"/>
  <c r="H18" s="1"/>
  <c r="F19"/>
  <c r="F20"/>
  <c r="F21"/>
  <c r="H21" s="1"/>
  <c r="F22"/>
  <c r="H22" s="1"/>
  <c r="F23"/>
  <c r="F24"/>
  <c r="F25"/>
  <c r="H25" s="1"/>
  <c r="F15"/>
  <c r="E30"/>
  <c r="E31"/>
  <c r="E32"/>
  <c r="H32" s="1"/>
  <c r="E33"/>
  <c r="E34"/>
  <c r="E35"/>
  <c r="E36"/>
  <c r="H36" s="1"/>
  <c r="E37"/>
  <c r="E29"/>
  <c r="E15"/>
  <c r="E16"/>
  <c r="H16" s="1"/>
  <c r="E17"/>
  <c r="E18"/>
  <c r="E19"/>
  <c r="E20"/>
  <c r="E21"/>
  <c r="E22"/>
  <c r="E23"/>
  <c r="E24"/>
  <c r="E25"/>
  <c r="D26"/>
  <c r="H35"/>
  <c r="D38"/>
  <c r="B14" i="2"/>
  <c r="G14" s="1"/>
  <c r="B9"/>
  <c r="G9" s="1"/>
  <c r="B4"/>
  <c r="G4"/>
  <c r="F7" i="1"/>
  <c r="F4"/>
  <c r="F5"/>
  <c r="F6"/>
  <c r="F8"/>
  <c r="F9"/>
  <c r="F10"/>
  <c r="F11"/>
  <c r="E4"/>
  <c r="E5"/>
  <c r="E6"/>
  <c r="E7"/>
  <c r="E8"/>
  <c r="E9"/>
  <c r="E10"/>
  <c r="E11"/>
  <c r="E3"/>
  <c r="G5"/>
  <c r="D12"/>
  <c r="G6"/>
  <c r="G7"/>
  <c r="G8"/>
  <c r="G9"/>
  <c r="G10"/>
  <c r="G11"/>
  <c r="F3"/>
  <c r="G4"/>
  <c r="G3"/>
  <c r="H43" l="1"/>
  <c r="H41"/>
  <c r="H24"/>
  <c r="G38"/>
  <c r="F26"/>
  <c r="H20"/>
  <c r="H37"/>
  <c r="H29"/>
  <c r="H34"/>
  <c r="H31"/>
  <c r="F38"/>
  <c r="H30"/>
  <c r="H33"/>
  <c r="H15"/>
  <c r="H23"/>
  <c r="G26"/>
  <c r="H17"/>
  <c r="H19"/>
  <c r="E38"/>
  <c r="E26"/>
  <c r="H11"/>
  <c r="H7"/>
  <c r="H10"/>
  <c r="H9"/>
  <c r="H5"/>
  <c r="H6"/>
  <c r="G12"/>
  <c r="H8"/>
  <c r="E12"/>
  <c r="F12"/>
  <c r="H4"/>
  <c r="H3"/>
  <c r="B15" i="4"/>
  <c r="D15"/>
  <c r="A15"/>
  <c r="H26" i="1"/>
  <c r="B13" i="3"/>
  <c r="B9"/>
  <c r="B5"/>
  <c r="B1"/>
  <c r="K3" i="1" l="1"/>
  <c r="K5"/>
  <c r="K4"/>
</calcChain>
</file>

<file path=xl/comments1.xml><?xml version="1.0" encoding="utf-8"?>
<comments xmlns="http://schemas.openxmlformats.org/spreadsheetml/2006/main">
  <authors>
    <author>pos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Custo Participante-&gt;ValorCusto / 10560 * tempo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Custo Participante-&gt;ValorCusto / 10560 * tempo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Custo Participante-&gt;ValorCusto / 10560 * tempo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Custo Participante-&gt;ValorCusto / 10560 * tempo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Custo Participante-&gt;ValorCusto / 10560 * tempo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Infra Sistema e Infra Física-&gt;ValorCusto / 43200 * tempo</t>
        </r>
      </text>
    </comment>
  </commentList>
</comments>
</file>

<file path=xl/sharedStrings.xml><?xml version="1.0" encoding="utf-8"?>
<sst xmlns="http://schemas.openxmlformats.org/spreadsheetml/2006/main" count="143" uniqueCount="81">
  <si>
    <t>Processo</t>
  </si>
  <si>
    <t>Atividade</t>
  </si>
  <si>
    <t>Nome Participante</t>
  </si>
  <si>
    <t>Tempo de Execução (min)</t>
  </si>
  <si>
    <t>Custo Participante</t>
  </si>
  <si>
    <t>Infra Sistema</t>
  </si>
  <si>
    <t>Infra Física</t>
  </si>
  <si>
    <t>Recebimento</t>
  </si>
  <si>
    <t>Atendente de vendas</t>
  </si>
  <si>
    <t>CFM:</t>
  </si>
  <si>
    <t>Faturamento</t>
  </si>
  <si>
    <t>Entrega</t>
  </si>
  <si>
    <t>Montagem</t>
  </si>
  <si>
    <t>Custos</t>
  </si>
  <si>
    <t>Instâncias</t>
  </si>
  <si>
    <t>Gerar boleto de pagamento</t>
  </si>
  <si>
    <t>Atendente de faturamento</t>
  </si>
  <si>
    <t>Montador</t>
  </si>
  <si>
    <t>R</t>
  </si>
  <si>
    <t>F</t>
  </si>
  <si>
    <t>M</t>
  </si>
  <si>
    <t>E</t>
  </si>
  <si>
    <t>C4 (20%)</t>
  </si>
  <si>
    <t>C1 (10%)</t>
  </si>
  <si>
    <t>C2 (40%)</t>
  </si>
  <si>
    <t>C3 (30%)</t>
  </si>
  <si>
    <t>Vendas</t>
  </si>
  <si>
    <t>Acessar Caixa de Correio (e-mail)</t>
  </si>
  <si>
    <t>Verificar novo pedido</t>
  </si>
  <si>
    <t>consultar dados do pedido</t>
  </si>
  <si>
    <t>Conferir produto em estoque</t>
  </si>
  <si>
    <t>Estoque</t>
  </si>
  <si>
    <t>encaminhar pedido para faturamento</t>
  </si>
  <si>
    <t>Encaminhar pedido para faturamento informando sobre estoque</t>
  </si>
  <si>
    <t>salario</t>
  </si>
  <si>
    <r>
      <t xml:space="preserve">custo do salario para empresa em </t>
    </r>
    <r>
      <rPr>
        <b/>
        <sz val="11"/>
        <color theme="1"/>
        <rFont val="Calibri"/>
        <family val="2"/>
        <scheme val="minor"/>
      </rPr>
      <t>vendas</t>
    </r>
    <r>
      <rPr>
        <sz val="11"/>
        <color theme="1"/>
        <rFont val="Calibri"/>
        <family val="2"/>
        <scheme val="minor"/>
      </rPr>
      <t xml:space="preserve"> para um atendente</t>
    </r>
  </si>
  <si>
    <t>Atendente de Faturamento</t>
  </si>
  <si>
    <t>Atendente de Estoque</t>
  </si>
  <si>
    <t>Colunas1</t>
  </si>
  <si>
    <t>Colunas2</t>
  </si>
  <si>
    <t>Colunas3</t>
  </si>
  <si>
    <t>1 Ator x Área
264 Dias x Ano
22 Dias x Mês
8 Horas x Dia
176 Horas x Mês
480 Minutos x Dia
10560 Minutos x Mês</t>
  </si>
  <si>
    <t>30dias*24horas*60min</t>
  </si>
  <si>
    <t>Infraestrutura Física</t>
  </si>
  <si>
    <t xml:space="preserve"> (Mensal)</t>
  </si>
  <si>
    <t>Linha Montagem</t>
  </si>
  <si>
    <t>Recepção e Descanso (Compartilhado)</t>
  </si>
  <si>
    <t xml:space="preserve"> </t>
  </si>
  <si>
    <t>Não tem pedido</t>
  </si>
  <si>
    <t>encaminhar solicitação para engenharia</t>
  </si>
  <si>
    <t>encaminhar reserva</t>
  </si>
  <si>
    <t>Total de valor por atividade</t>
  </si>
  <si>
    <t>Insereir dados do pedido no sistema de faturamento</t>
  </si>
  <si>
    <t>Enviar boleto para o cliente</t>
  </si>
  <si>
    <t>Agendar confirmação de pagamento</t>
  </si>
  <si>
    <t>Consultar estoque</t>
  </si>
  <si>
    <t>Enviar para entrega</t>
  </si>
  <si>
    <t>Inserir informação de baixa no sistema de estoque</t>
  </si>
  <si>
    <t>Enviar e-mail para cliente e faturamento informando entrega e prazo</t>
  </si>
  <si>
    <t>Agendar verificação posterior de liberação do produto estoque</t>
  </si>
  <si>
    <t>representação do processo</t>
  </si>
  <si>
    <t>valorCusto de execultar o processo</t>
  </si>
  <si>
    <t>Acessar Caixa de Correio (e-mail) até Não tem pedido</t>
  </si>
  <si>
    <t>Acessar Caixa de Correio (e-mail) até Encaminhar pedido para faturamento informando sobre estoque</t>
  </si>
  <si>
    <t>Acessar Caixa de Correio (e-mail) até encaminhar pedido para faturamento</t>
  </si>
  <si>
    <t>meses por ano</t>
  </si>
  <si>
    <t>(CP)Capacidade do processo</t>
  </si>
  <si>
    <t>Tempo de Reinício do processo</t>
  </si>
  <si>
    <t>Tempo Total do processo</t>
  </si>
  <si>
    <t>Consultar sistema para verificar se boleto pago</t>
  </si>
  <si>
    <t>enviar liberação para estoque</t>
  </si>
  <si>
    <t>enviar confirmação de cancelamento para o cliente</t>
  </si>
  <si>
    <t>Aguardando 1 dia para continuar</t>
  </si>
  <si>
    <t>Não é liberação</t>
  </si>
  <si>
    <t>Comunicar faturamento</t>
  </si>
  <si>
    <t>Verificar entrada de liberação de produto (pago)</t>
  </si>
  <si>
    <t>preparar produto</t>
  </si>
  <si>
    <t>entregar produto</t>
  </si>
  <si>
    <t>receber pedido</t>
  </si>
  <si>
    <t>Custo de Pessoal</t>
  </si>
  <si>
    <t>22dias X 8h por dia X 60min = 10560 minutos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</si>
</sst>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6" formatCode="&quot;R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2" fillId="2" borderId="3" xfId="1" applyFont="1" applyFill="1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8" fontId="0" fillId="0" borderId="0" xfId="0" applyNumberFormat="1"/>
    <xf numFmtId="3" fontId="0" fillId="0" borderId="0" xfId="0" applyNumberFormat="1"/>
    <xf numFmtId="8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0" xfId="0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8" fontId="0" fillId="4" borderId="3" xfId="0" applyNumberForma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8" fontId="0" fillId="4" borderId="5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8" fontId="0" fillId="4" borderId="8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4" borderId="3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4" borderId="8" xfId="0" applyNumberFormat="1" applyFill="1" applyBorder="1" applyAlignment="1">
      <alignment horizontal="center"/>
    </xf>
    <xf numFmtId="176" fontId="0" fillId="4" borderId="3" xfId="1" applyNumberFormat="1" applyFont="1" applyFill="1" applyBorder="1" applyAlignment="1">
      <alignment horizontal="center"/>
    </xf>
    <xf numFmtId="176" fontId="0" fillId="4" borderId="5" xfId="1" applyNumberFormat="1" applyFont="1" applyFill="1" applyBorder="1" applyAlignment="1">
      <alignment horizontal="center"/>
    </xf>
    <xf numFmtId="176" fontId="0" fillId="4" borderId="8" xfId="1" applyNumberFormat="1" applyFont="1" applyFill="1" applyBorder="1" applyAlignment="1">
      <alignment horizontal="center"/>
    </xf>
    <xf numFmtId="176" fontId="0" fillId="4" borderId="3" xfId="0" applyNumberFormat="1" applyFont="1" applyFill="1" applyBorder="1" applyAlignment="1">
      <alignment horizontal="center"/>
    </xf>
    <xf numFmtId="176" fontId="0" fillId="4" borderId="5" xfId="0" applyNumberFormat="1" applyFont="1" applyFill="1" applyBorder="1" applyAlignment="1">
      <alignment horizontal="center"/>
    </xf>
    <xf numFmtId="176" fontId="0" fillId="4" borderId="8" xfId="0" applyNumberFormat="1" applyFont="1" applyFill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8" fontId="0" fillId="0" borderId="9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numFmt numFmtId="12" formatCode="&quot;R$&quot;\ #,##0.00;[Red]\-&quot;R$&quot;\ #,##0.00"/>
      <alignment horizontal="center" vertical="bottom" textRotation="0" wrapText="0" indent="0" relativeIndent="0" justifyLastLine="0" shrinkToFit="0" mergeCell="0" readingOrder="0"/>
    </dxf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G3:H8" totalsRowShown="0">
  <autoFilter ref="G3:H8"/>
  <tableColumns count="2">
    <tableColumn id="1" name="Custo de Pessoal"/>
    <tableColumn id="2" name="salario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D10" totalsRowShown="0">
  <autoFilter ref="B3:D10"/>
  <tableColumns count="3">
    <tableColumn id="1" name="Colunas1"/>
    <tableColumn id="2" name="Colunas2"/>
    <tableColumn id="3" name="Colunas3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C14:D19" totalsRowShown="0">
  <autoFilter ref="C14:D19"/>
  <tableColumns count="2">
    <tableColumn id="1" name="Infraestrutura Física"/>
    <tableColumn id="2" name=" (Mensal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3"/>
  <sheetViews>
    <sheetView zoomScale="115" zoomScaleNormal="115" workbookViewId="0">
      <selection activeCell="E3" sqref="E3"/>
    </sheetView>
  </sheetViews>
  <sheetFormatPr defaultRowHeight="15"/>
  <cols>
    <col min="1" max="1" width="12.5703125" bestFit="1" customWidth="1"/>
    <col min="2" max="2" width="63.42578125" bestFit="1" customWidth="1"/>
    <col min="3" max="3" width="25.28515625" customWidth="1"/>
    <col min="4" max="4" width="24.140625" customWidth="1"/>
    <col min="5" max="5" width="17.42578125" style="2" customWidth="1"/>
    <col min="6" max="7" width="13.42578125" style="2" bestFit="1" customWidth="1"/>
    <col min="8" max="8" width="25.7109375" style="2" bestFit="1" customWidth="1"/>
    <col min="9" max="9" width="8.7109375" style="19" customWidth="1"/>
    <col min="10" max="10" width="93.5703125" style="19" bestFit="1" customWidth="1"/>
    <col min="11" max="11" width="32.42578125" style="19" bestFit="1" customWidth="1"/>
    <col min="12" max="12" width="51.140625" bestFit="1" customWidth="1"/>
  </cols>
  <sheetData>
    <row r="2" spans="1:12" ht="15.75" thickBot="1">
      <c r="A2" s="1" t="s">
        <v>0</v>
      </c>
      <c r="B2" s="1" t="s">
        <v>1</v>
      </c>
      <c r="C2" s="1" t="s">
        <v>2</v>
      </c>
      <c r="D2" s="1" t="s">
        <v>3</v>
      </c>
      <c r="E2" s="17" t="s">
        <v>4</v>
      </c>
      <c r="F2" s="17" t="s">
        <v>5</v>
      </c>
      <c r="G2" s="17" t="s">
        <v>6</v>
      </c>
      <c r="H2" s="17" t="s">
        <v>51</v>
      </c>
      <c r="J2" s="30" t="s">
        <v>60</v>
      </c>
      <c r="K2" s="30" t="s">
        <v>61</v>
      </c>
      <c r="L2" s="18"/>
    </row>
    <row r="3" spans="1:12">
      <c r="A3" s="41" t="s">
        <v>26</v>
      </c>
      <c r="B3" s="4" t="s">
        <v>27</v>
      </c>
      <c r="C3" s="42" t="s">
        <v>8</v>
      </c>
      <c r="D3" s="37">
        <v>1</v>
      </c>
      <c r="E3" s="65">
        <f>salario!$H$4/salario!$D$5*$D3</f>
        <v>0.24242424242424243</v>
      </c>
      <c r="F3" s="65">
        <f>(500/salario!$D$6)*$D3</f>
        <v>1.1574074074074073E-2</v>
      </c>
      <c r="G3" s="65">
        <f>salario!$D$15/43200*$D3</f>
        <v>3.8194444444444448E-2</v>
      </c>
      <c r="H3" s="43">
        <f>SUM($E3:$G3)</f>
        <v>0.29219276094276092</v>
      </c>
      <c r="I3" s="20"/>
      <c r="J3" s="74" t="s">
        <v>62</v>
      </c>
      <c r="K3" s="74">
        <f>H3+H4+H5</f>
        <v>1.1687710437710437</v>
      </c>
    </row>
    <row r="4" spans="1:12">
      <c r="A4" s="44"/>
      <c r="B4" s="6" t="s">
        <v>28</v>
      </c>
      <c r="C4" s="45"/>
      <c r="D4" s="22">
        <v>2</v>
      </c>
      <c r="E4" s="66">
        <f>salario!$H$4/salario!$D$5*$D4</f>
        <v>0.48484848484848486</v>
      </c>
      <c r="F4" s="66">
        <f>(500/salario!$D$6)*$D4</f>
        <v>2.3148148148148147E-2</v>
      </c>
      <c r="G4" s="66">
        <f>salario!$D$15/43200*$D4</f>
        <v>7.6388888888888895E-2</v>
      </c>
      <c r="H4" s="46">
        <f t="shared" ref="H4:H11" si="0">SUM($E4:$G4)</f>
        <v>0.58438552188552184</v>
      </c>
      <c r="I4" s="20"/>
      <c r="J4" s="74" t="s">
        <v>64</v>
      </c>
      <c r="K4" s="74">
        <f>H3+H4+H6+H7+H8+H9</f>
        <v>3.8217003367003368</v>
      </c>
    </row>
    <row r="5" spans="1:12">
      <c r="A5" s="44"/>
      <c r="B5" s="6" t="s">
        <v>48</v>
      </c>
      <c r="C5" s="45"/>
      <c r="D5" s="22">
        <v>1</v>
      </c>
      <c r="E5" s="66">
        <f>salario!$H$4/salario!$D$5*$D5</f>
        <v>0.24242424242424243</v>
      </c>
      <c r="F5" s="66">
        <f>(500/salario!$D$6)*$D5</f>
        <v>1.1574074074074073E-2</v>
      </c>
      <c r="G5" s="66">
        <f>salario!$D$15/43200*$D5</f>
        <v>3.8194444444444448E-2</v>
      </c>
      <c r="H5" s="46">
        <f t="shared" si="0"/>
        <v>0.29219276094276092</v>
      </c>
      <c r="I5" s="20"/>
      <c r="J5" s="74" t="s">
        <v>63</v>
      </c>
      <c r="K5" s="74">
        <f>H3+H4+H6+H10+H11</f>
        <v>2.921927609427609</v>
      </c>
    </row>
    <row r="6" spans="1:12">
      <c r="A6" s="44"/>
      <c r="B6" s="6" t="s">
        <v>29</v>
      </c>
      <c r="C6" s="45"/>
      <c r="D6" s="22">
        <v>3</v>
      </c>
      <c r="E6" s="66">
        <f>salario!$H$4/salario!$D$5*$D6</f>
        <v>0.72727272727272729</v>
      </c>
      <c r="F6" s="66">
        <f>(500/salario!$D$6)*$D6</f>
        <v>3.4722222222222224E-2</v>
      </c>
      <c r="G6" s="66">
        <f>salario!$D$15/43200*$D6</f>
        <v>0.11458333333333334</v>
      </c>
      <c r="H6" s="46">
        <f t="shared" si="0"/>
        <v>0.87657828282828287</v>
      </c>
      <c r="I6" s="20"/>
      <c r="J6" s="20"/>
      <c r="K6" s="20"/>
    </row>
    <row r="7" spans="1:12">
      <c r="A7" s="44"/>
      <c r="B7" s="6" t="s">
        <v>30</v>
      </c>
      <c r="C7" s="45"/>
      <c r="D7" s="22">
        <v>3</v>
      </c>
      <c r="E7" s="66">
        <f>salario!$H$4/salario!$D$5*$D7</f>
        <v>0.72727272727272729</v>
      </c>
      <c r="F7" s="66">
        <f>(834/salario!$D$6)*$D7</f>
        <v>5.7916666666666665E-2</v>
      </c>
      <c r="G7" s="66">
        <f>salario!$D$15/43200*$D7</f>
        <v>0.11458333333333334</v>
      </c>
      <c r="H7" s="46">
        <f t="shared" si="0"/>
        <v>0.89977272727272728</v>
      </c>
      <c r="I7" s="20"/>
      <c r="J7" s="20"/>
      <c r="K7" s="20"/>
    </row>
    <row r="8" spans="1:12">
      <c r="A8" s="44"/>
      <c r="B8" s="6" t="s">
        <v>50</v>
      </c>
      <c r="C8" s="45"/>
      <c r="D8" s="22">
        <v>2</v>
      </c>
      <c r="E8" s="66">
        <f>salario!$H$4/salario!$D$5*$D8</f>
        <v>0.48484848484848486</v>
      </c>
      <c r="F8" s="66">
        <f>(500/salario!$D$6)*$D8</f>
        <v>2.3148148148148147E-2</v>
      </c>
      <c r="G8" s="66">
        <f>salario!$D$15/43200*$D8</f>
        <v>7.6388888888888895E-2</v>
      </c>
      <c r="H8" s="46">
        <f t="shared" si="0"/>
        <v>0.58438552188552184</v>
      </c>
      <c r="I8" s="20"/>
      <c r="J8" s="20"/>
      <c r="K8" s="20"/>
    </row>
    <row r="9" spans="1:12">
      <c r="A9" s="44"/>
      <c r="B9" s="6" t="s">
        <v>32</v>
      </c>
      <c r="C9" s="45"/>
      <c r="D9" s="22">
        <v>2</v>
      </c>
      <c r="E9" s="66">
        <f>salario!$H$4/salario!$D$5*$D9</f>
        <v>0.48484848484848486</v>
      </c>
      <c r="F9" s="66">
        <f>(500/salario!$D$6)*$D9</f>
        <v>2.3148148148148147E-2</v>
      </c>
      <c r="G9" s="66">
        <f>salario!$D$15/43200*$D9</f>
        <v>7.6388888888888895E-2</v>
      </c>
      <c r="H9" s="46">
        <f t="shared" si="0"/>
        <v>0.58438552188552184</v>
      </c>
      <c r="I9" s="20"/>
      <c r="J9" s="20"/>
      <c r="K9" s="20"/>
    </row>
    <row r="10" spans="1:12">
      <c r="A10" s="44"/>
      <c r="B10" s="6" t="s">
        <v>49</v>
      </c>
      <c r="C10" s="45"/>
      <c r="D10" s="22">
        <v>2</v>
      </c>
      <c r="E10" s="66">
        <f>salario!$H$4/salario!$D$5*$D10</f>
        <v>0.48484848484848486</v>
      </c>
      <c r="F10" s="66">
        <f>(500/salario!$D$6)*$D10</f>
        <v>2.3148148148148147E-2</v>
      </c>
      <c r="G10" s="66">
        <f>salario!$D$15/43200*$D10</f>
        <v>7.6388888888888895E-2</v>
      </c>
      <c r="H10" s="46">
        <f t="shared" si="0"/>
        <v>0.58438552188552184</v>
      </c>
      <c r="I10" s="20"/>
      <c r="J10" s="20"/>
      <c r="K10" s="20"/>
    </row>
    <row r="11" spans="1:12" ht="15.75" thickBot="1">
      <c r="A11" s="47"/>
      <c r="B11" s="8" t="s">
        <v>33</v>
      </c>
      <c r="C11" s="48"/>
      <c r="D11" s="23">
        <v>2</v>
      </c>
      <c r="E11" s="67">
        <f>salario!$H$4/salario!$D$5*$D11</f>
        <v>0.48484848484848486</v>
      </c>
      <c r="F11" s="67">
        <f>(500/salario!$D$6)*$D11</f>
        <v>2.3148148148148147E-2</v>
      </c>
      <c r="G11" s="67">
        <f>salario!$D$15/43200*$D11</f>
        <v>7.6388888888888895E-2</v>
      </c>
      <c r="H11" s="49">
        <f t="shared" si="0"/>
        <v>0.58438552188552184</v>
      </c>
      <c r="I11" s="20"/>
      <c r="J11" s="20"/>
      <c r="K11" s="20"/>
    </row>
    <row r="12" spans="1:12" s="27" customFormat="1">
      <c r="D12" s="19">
        <f>SUM(D3:D11)</f>
        <v>18</v>
      </c>
      <c r="E12" s="19">
        <f>SUM(E3:E11)</f>
        <v>4.3636363636363633</v>
      </c>
      <c r="F12" s="19">
        <f t="shared" ref="F12:G12" si="1">SUM(F3:F11)</f>
        <v>0.23152777777777775</v>
      </c>
      <c r="G12" s="19">
        <f t="shared" si="1"/>
        <v>0.6875</v>
      </c>
      <c r="H12" s="21">
        <v>0</v>
      </c>
      <c r="I12" s="21"/>
      <c r="J12" s="21"/>
      <c r="K12" s="21"/>
    </row>
    <row r="14" spans="1:12" ht="15.75" thickBot="1">
      <c r="A14" s="1" t="s">
        <v>0</v>
      </c>
      <c r="B14" s="1" t="s">
        <v>1</v>
      </c>
      <c r="C14" s="1" t="s">
        <v>2</v>
      </c>
      <c r="D14" s="1" t="s">
        <v>3</v>
      </c>
      <c r="E14" s="17" t="s">
        <v>4</v>
      </c>
      <c r="F14" s="17" t="s">
        <v>5</v>
      </c>
      <c r="G14" s="17" t="s">
        <v>6</v>
      </c>
      <c r="H14" s="17" t="s">
        <v>51</v>
      </c>
    </row>
    <row r="15" spans="1:12" ht="15" customHeight="1">
      <c r="A15" s="41" t="s">
        <v>10</v>
      </c>
      <c r="B15" s="4" t="s">
        <v>27</v>
      </c>
      <c r="C15" s="53" t="s">
        <v>16</v>
      </c>
      <c r="D15" s="37">
        <v>1</v>
      </c>
      <c r="E15" s="65">
        <f>salario!$H$5/salario!$D$5*D15</f>
        <v>0.24242424242424243</v>
      </c>
      <c r="F15" s="65">
        <f>(500/salario!$D$6)*$D15</f>
        <v>1.1574074074074073E-2</v>
      </c>
      <c r="G15" s="65">
        <f>salario!$D$16/43200*$D15</f>
        <v>4.386574074074074E-2</v>
      </c>
      <c r="H15" s="56">
        <f>SUM($E15:$G15)</f>
        <v>0.29786405723905723</v>
      </c>
    </row>
    <row r="16" spans="1:12">
      <c r="A16" s="44"/>
      <c r="B16" s="6" t="s">
        <v>28</v>
      </c>
      <c r="C16" s="54"/>
      <c r="D16" s="22">
        <v>2</v>
      </c>
      <c r="E16" s="66">
        <f>salario!$H$5/salario!$D$5*D16</f>
        <v>0.48484848484848486</v>
      </c>
      <c r="F16" s="66">
        <f>(500/salario!$D$6)*$D16</f>
        <v>2.3148148148148147E-2</v>
      </c>
      <c r="G16" s="66">
        <f>salario!$D$16/43200*$D16</f>
        <v>8.773148148148148E-2</v>
      </c>
      <c r="H16" s="57">
        <f t="shared" ref="H16:H25" si="2">SUM($E16:$G16)</f>
        <v>0.59572811447811447</v>
      </c>
    </row>
    <row r="17" spans="1:11">
      <c r="A17" s="44"/>
      <c r="B17" s="6" t="s">
        <v>48</v>
      </c>
      <c r="C17" s="54"/>
      <c r="D17" s="22">
        <v>1</v>
      </c>
      <c r="E17" s="66">
        <f>salario!$H$5/salario!$D$5*D17</f>
        <v>0.24242424242424243</v>
      </c>
      <c r="F17" s="66">
        <f>(500/salario!$D$6)*$D17</f>
        <v>1.1574074074074073E-2</v>
      </c>
      <c r="G17" s="66">
        <f>salario!$D$16/43200*$D17</f>
        <v>4.386574074074074E-2</v>
      </c>
      <c r="H17" s="57">
        <f t="shared" si="2"/>
        <v>0.29786405723905723</v>
      </c>
    </row>
    <row r="18" spans="1:11">
      <c r="A18" s="44"/>
      <c r="B18" s="6" t="s">
        <v>52</v>
      </c>
      <c r="C18" s="54"/>
      <c r="D18" s="22">
        <v>3</v>
      </c>
      <c r="E18" s="66">
        <f>salario!$H$5/salario!$D$5*D18</f>
        <v>0.72727272727272729</v>
      </c>
      <c r="F18" s="66">
        <f>(500/salario!$D$6)*$D18</f>
        <v>3.4722222222222224E-2</v>
      </c>
      <c r="G18" s="66">
        <f>salario!$D$16/43200*$D18</f>
        <v>0.13159722222222223</v>
      </c>
      <c r="H18" s="57">
        <f t="shared" si="2"/>
        <v>0.89359217171717176</v>
      </c>
    </row>
    <row r="19" spans="1:11">
      <c r="A19" s="44"/>
      <c r="B19" s="50" t="s">
        <v>15</v>
      </c>
      <c r="C19" s="54"/>
      <c r="D19" s="22">
        <v>3</v>
      </c>
      <c r="E19" s="66">
        <f>salario!$H$5/salario!$D$5*D19</f>
        <v>0.72727272727272729</v>
      </c>
      <c r="F19" s="66">
        <f>(500/salario!$D$6)*$D19</f>
        <v>3.4722222222222224E-2</v>
      </c>
      <c r="G19" s="66">
        <f>salario!$D$16/43200*$D19</f>
        <v>0.13159722222222223</v>
      </c>
      <c r="H19" s="57">
        <f t="shared" si="2"/>
        <v>0.89359217171717176</v>
      </c>
    </row>
    <row r="20" spans="1:11">
      <c r="A20" s="44"/>
      <c r="B20" s="6" t="s">
        <v>53</v>
      </c>
      <c r="C20" s="54"/>
      <c r="D20" s="22">
        <v>2</v>
      </c>
      <c r="E20" s="66">
        <f>salario!$H$5/salario!$D$5*D20</f>
        <v>0.48484848484848486</v>
      </c>
      <c r="F20" s="66">
        <f>(500/salario!$D$6)*$D20</f>
        <v>2.3148148148148147E-2</v>
      </c>
      <c r="G20" s="66">
        <f>salario!$D$16/43200*$D20</f>
        <v>8.773148148148148E-2</v>
      </c>
      <c r="H20" s="57">
        <f t="shared" si="2"/>
        <v>0.59572811447811447</v>
      </c>
    </row>
    <row r="21" spans="1:11">
      <c r="A21" s="44"/>
      <c r="B21" s="6" t="s">
        <v>54</v>
      </c>
      <c r="C21" s="54"/>
      <c r="D21" s="22">
        <v>2</v>
      </c>
      <c r="E21" s="66">
        <f>salario!$H$5/salario!$D$5*D21</f>
        <v>0.48484848484848486</v>
      </c>
      <c r="F21" s="66">
        <f>(500/salario!$D$6)*$D21</f>
        <v>2.3148148148148147E-2</v>
      </c>
      <c r="G21" s="66">
        <f>salario!$D$16/43200*$D21</f>
        <v>8.773148148148148E-2</v>
      </c>
      <c r="H21" s="57">
        <f t="shared" si="2"/>
        <v>0.59572811447811447</v>
      </c>
    </row>
    <row r="22" spans="1:11">
      <c r="A22" s="44"/>
      <c r="B22" s="6" t="s">
        <v>72</v>
      </c>
      <c r="C22" s="54"/>
      <c r="D22" s="22">
        <v>2</v>
      </c>
      <c r="E22" s="66">
        <f>salario!$H$5/salario!$D$5*D22</f>
        <v>0.48484848484848486</v>
      </c>
      <c r="F22" s="66">
        <f>(500/salario!$D$6)*$D22</f>
        <v>2.3148148148148147E-2</v>
      </c>
      <c r="G22" s="66">
        <f>salario!$D$16/43200*$D22</f>
        <v>8.773148148148148E-2</v>
      </c>
      <c r="H22" s="57">
        <f t="shared" si="2"/>
        <v>0.59572811447811447</v>
      </c>
    </row>
    <row r="23" spans="1:11">
      <c r="A23" s="44"/>
      <c r="B23" s="6" t="s">
        <v>69</v>
      </c>
      <c r="C23" s="54"/>
      <c r="D23" s="22">
        <v>2</v>
      </c>
      <c r="E23" s="66">
        <f>salario!$H$5/salario!$D$5*D23</f>
        <v>0.48484848484848486</v>
      </c>
      <c r="F23" s="66">
        <f>(500/salario!$D$6)*$D23</f>
        <v>2.3148148148148147E-2</v>
      </c>
      <c r="G23" s="66">
        <f>salario!$D$16/43200*$D23</f>
        <v>8.773148148148148E-2</v>
      </c>
      <c r="H23" s="57">
        <f t="shared" si="2"/>
        <v>0.59572811447811447</v>
      </c>
    </row>
    <row r="24" spans="1:11">
      <c r="A24" s="44"/>
      <c r="B24" s="6" t="s">
        <v>70</v>
      </c>
      <c r="C24" s="54"/>
      <c r="D24" s="22">
        <v>1</v>
      </c>
      <c r="E24" s="66">
        <f>salario!$H$5/salario!$D$5*D24</f>
        <v>0.24242424242424243</v>
      </c>
      <c r="F24" s="66">
        <f>(500/salario!$D$6)*$D24</f>
        <v>1.1574074074074073E-2</v>
      </c>
      <c r="G24" s="66">
        <f>salario!$D$16/43200*$D24</f>
        <v>4.386574074074074E-2</v>
      </c>
      <c r="H24" s="57">
        <f t="shared" si="2"/>
        <v>0.29786405723905723</v>
      </c>
    </row>
    <row r="25" spans="1:11" ht="15.75" thickBot="1">
      <c r="A25" s="47"/>
      <c r="B25" s="8" t="s">
        <v>71</v>
      </c>
      <c r="C25" s="55"/>
      <c r="D25" s="23">
        <v>2</v>
      </c>
      <c r="E25" s="67">
        <f>salario!$H$5/salario!$D$5*D25</f>
        <v>0.48484848484848486</v>
      </c>
      <c r="F25" s="67">
        <f>(500/salario!$D$6)*$D25</f>
        <v>2.3148148148148147E-2</v>
      </c>
      <c r="G25" s="67">
        <f>salario!$D$16/43200*$D25</f>
        <v>8.773148148148148E-2</v>
      </c>
      <c r="H25" s="58">
        <f t="shared" si="2"/>
        <v>0.59572811447811447</v>
      </c>
    </row>
    <row r="26" spans="1:11">
      <c r="D26">
        <f>SUM(D15:D25)</f>
        <v>21</v>
      </c>
      <c r="E26">
        <f t="shared" ref="E26:G26" si="3">SUM(E15:E25)</f>
        <v>5.0909090909090899</v>
      </c>
      <c r="F26">
        <f t="shared" si="3"/>
        <v>0.24305555555555552</v>
      </c>
      <c r="G26">
        <f t="shared" si="3"/>
        <v>0.92118055555555556</v>
      </c>
      <c r="H26" s="31">
        <f>SUM(E26:G26)</f>
        <v>6.2551452020202012</v>
      </c>
      <c r="I26" s="21"/>
      <c r="J26" s="21"/>
      <c r="K26" s="21"/>
    </row>
    <row r="28" spans="1:11" ht="15.75" thickBot="1">
      <c r="A28" s="1" t="s">
        <v>0</v>
      </c>
      <c r="B28" s="1" t="s">
        <v>1</v>
      </c>
      <c r="C28" s="1" t="s">
        <v>2</v>
      </c>
      <c r="D28" s="1" t="s">
        <v>3</v>
      </c>
      <c r="E28" s="17" t="s">
        <v>4</v>
      </c>
      <c r="F28" s="17" t="s">
        <v>5</v>
      </c>
      <c r="G28" s="17" t="s">
        <v>6</v>
      </c>
      <c r="H28" s="17" t="s">
        <v>51</v>
      </c>
    </row>
    <row r="29" spans="1:11">
      <c r="A29" s="41" t="s">
        <v>31</v>
      </c>
      <c r="B29" s="4" t="s">
        <v>27</v>
      </c>
      <c r="C29" s="42" t="s">
        <v>37</v>
      </c>
      <c r="D29" s="37">
        <v>1</v>
      </c>
      <c r="E29" s="68">
        <f>salario!$H$6/salario!$D$5*D29</f>
        <v>0.16098484848484848</v>
      </c>
      <c r="F29" s="68">
        <f>(500/salario!$D$6)*$D29</f>
        <v>1.1574074074074073E-2</v>
      </c>
      <c r="G29" s="69">
        <f>salario!$D$18/43200*$D29</f>
        <v>0.23379629629629631</v>
      </c>
      <c r="H29" s="59">
        <f>SUM($E29:$G29)</f>
        <v>0.40635521885521886</v>
      </c>
      <c r="I29" s="21"/>
      <c r="J29" s="21"/>
      <c r="K29" s="21"/>
    </row>
    <row r="30" spans="1:11">
      <c r="A30" s="44"/>
      <c r="B30" s="50" t="s">
        <v>75</v>
      </c>
      <c r="C30" s="45"/>
      <c r="D30" s="22">
        <v>2</v>
      </c>
      <c r="E30" s="70">
        <f>salario!$H$6/salario!$D$5*D30</f>
        <v>0.32196969696969696</v>
      </c>
      <c r="F30" s="70">
        <f>(500/salario!$D$6)*$D30</f>
        <v>2.3148148148148147E-2</v>
      </c>
      <c r="G30" s="71">
        <f>salario!$D$18/43200*$D30</f>
        <v>0.46759259259259262</v>
      </c>
      <c r="H30" s="60">
        <f t="shared" ref="H30:H37" si="4">SUM($E30:$G30)</f>
        <v>0.81271043771043772</v>
      </c>
      <c r="I30" s="21"/>
      <c r="J30" s="21"/>
      <c r="K30" s="21"/>
    </row>
    <row r="31" spans="1:11">
      <c r="A31" s="44"/>
      <c r="B31" s="6" t="s">
        <v>73</v>
      </c>
      <c r="C31" s="45"/>
      <c r="D31" s="22">
        <v>1</v>
      </c>
      <c r="E31" s="70">
        <f>salario!$H$6/salario!$D$5*D31</f>
        <v>0.16098484848484848</v>
      </c>
      <c r="F31" s="70">
        <f>(500/salario!$D$6)*$D31</f>
        <v>1.1574074074074073E-2</v>
      </c>
      <c r="G31" s="71">
        <f>salario!$D$18/43200*$D31</f>
        <v>0.23379629629629631</v>
      </c>
      <c r="H31" s="60">
        <f t="shared" si="4"/>
        <v>0.40635521885521886</v>
      </c>
      <c r="I31" s="21"/>
      <c r="J31" s="21"/>
      <c r="K31" s="21"/>
    </row>
    <row r="32" spans="1:11">
      <c r="A32" s="44"/>
      <c r="B32" s="6" t="s">
        <v>55</v>
      </c>
      <c r="C32" s="45"/>
      <c r="D32" s="22">
        <v>3</v>
      </c>
      <c r="E32" s="70">
        <f>salario!$H$6/salario!$D$5*D32</f>
        <v>0.48295454545454541</v>
      </c>
      <c r="F32" s="70">
        <f>(500/salario!$D$6)*$D32</f>
        <v>3.4722222222222224E-2</v>
      </c>
      <c r="G32" s="71">
        <f>salario!$D$18/43200*$D32</f>
        <v>0.70138888888888895</v>
      </c>
      <c r="H32" s="60">
        <f t="shared" si="4"/>
        <v>1.2190656565656566</v>
      </c>
      <c r="I32" s="21"/>
      <c r="J32" s="21"/>
      <c r="K32" s="21"/>
    </row>
    <row r="33" spans="1:11">
      <c r="A33" s="44"/>
      <c r="B33" s="6" t="s">
        <v>56</v>
      </c>
      <c r="C33" s="45"/>
      <c r="D33" s="22">
        <v>3</v>
      </c>
      <c r="E33" s="70">
        <f>salario!$H$6/salario!$D$5*D33</f>
        <v>0.48295454545454541</v>
      </c>
      <c r="F33" s="70">
        <f>(500/salario!$D$6)*$D33</f>
        <v>3.4722222222222224E-2</v>
      </c>
      <c r="G33" s="71">
        <f>salario!$D$18/43200*$D33</f>
        <v>0.70138888888888895</v>
      </c>
      <c r="H33" s="60">
        <f t="shared" si="4"/>
        <v>1.2190656565656566</v>
      </c>
      <c r="I33" s="21"/>
      <c r="J33" s="21"/>
      <c r="K33" s="21"/>
    </row>
    <row r="34" spans="1:11">
      <c r="A34" s="44"/>
      <c r="B34" s="50" t="s">
        <v>57</v>
      </c>
      <c r="C34" s="45"/>
      <c r="D34" s="22">
        <v>2</v>
      </c>
      <c r="E34" s="70">
        <f>salario!$H$6/salario!$D$5*D34</f>
        <v>0.32196969696969696</v>
      </c>
      <c r="F34" s="70">
        <f>(500/salario!$D$6)*$D34</f>
        <v>2.3148148148148147E-2</v>
      </c>
      <c r="G34" s="71">
        <f>salario!$D$18/43200*$D34</f>
        <v>0.46759259259259262</v>
      </c>
      <c r="H34" s="60">
        <f t="shared" si="4"/>
        <v>0.81271043771043772</v>
      </c>
      <c r="I34" s="21"/>
      <c r="J34" s="21"/>
      <c r="K34" s="21"/>
    </row>
    <row r="35" spans="1:11">
      <c r="A35" s="44"/>
      <c r="B35" s="50" t="s">
        <v>58</v>
      </c>
      <c r="C35" s="45"/>
      <c r="D35" s="22">
        <v>2</v>
      </c>
      <c r="E35" s="70">
        <f>salario!$H$6/salario!$D$5*D35</f>
        <v>0.32196969696969696</v>
      </c>
      <c r="F35" s="70">
        <f>(500/salario!$D$6)*$D35</f>
        <v>2.3148148148148147E-2</v>
      </c>
      <c r="G35" s="71">
        <f>salario!$D$18/43200*$D35</f>
        <v>0.46759259259259262</v>
      </c>
      <c r="H35" s="60">
        <f t="shared" si="4"/>
        <v>0.81271043771043772</v>
      </c>
      <c r="I35" s="21"/>
      <c r="J35" s="21"/>
      <c r="K35" s="21"/>
    </row>
    <row r="36" spans="1:11">
      <c r="A36" s="44"/>
      <c r="B36" s="50" t="s">
        <v>74</v>
      </c>
      <c r="C36" s="45"/>
      <c r="D36" s="22">
        <v>2</v>
      </c>
      <c r="E36" s="70">
        <f>salario!$H$6/salario!$D$5*D36</f>
        <v>0.32196969696969696</v>
      </c>
      <c r="F36" s="70">
        <f>(500/salario!$D$6)*$D36</f>
        <v>2.3148148148148147E-2</v>
      </c>
      <c r="G36" s="71">
        <f>salario!$D$18/43200*$D36</f>
        <v>0.46759259259259262</v>
      </c>
      <c r="H36" s="60">
        <f t="shared" si="4"/>
        <v>0.81271043771043772</v>
      </c>
      <c r="I36" s="21"/>
      <c r="J36" s="21"/>
      <c r="K36" s="21"/>
    </row>
    <row r="37" spans="1:11" ht="15.75" thickBot="1">
      <c r="A37" s="47"/>
      <c r="B37" s="51" t="s">
        <v>59</v>
      </c>
      <c r="C37" s="48"/>
      <c r="D37" s="52">
        <v>2</v>
      </c>
      <c r="E37" s="72">
        <f>salario!$H$6/salario!$D$5*D37</f>
        <v>0.32196969696969696</v>
      </c>
      <c r="F37" s="72">
        <f>(500/salario!$D$6)*$D37</f>
        <v>2.3148148148148147E-2</v>
      </c>
      <c r="G37" s="73">
        <f>salario!$D$18/43200*$D37</f>
        <v>0.46759259259259262</v>
      </c>
      <c r="H37" s="61">
        <f t="shared" si="4"/>
        <v>0.81271043771043772</v>
      </c>
      <c r="I37" s="21"/>
      <c r="J37" s="21"/>
      <c r="K37" s="21"/>
    </row>
    <row r="38" spans="1:11">
      <c r="D38" s="12">
        <f>SUM(D29:D37)</f>
        <v>18</v>
      </c>
      <c r="E38" s="12">
        <f t="shared" ref="E38:G38" si="5">SUM(E29:E37)</f>
        <v>2.8977272727272725</v>
      </c>
      <c r="F38" s="12">
        <f t="shared" si="5"/>
        <v>0.20833333333333331</v>
      </c>
      <c r="G38" s="12">
        <f t="shared" si="5"/>
        <v>4.2083333333333339</v>
      </c>
    </row>
    <row r="40" spans="1:11" ht="15.75" thickBot="1">
      <c r="A40" s="1" t="s">
        <v>0</v>
      </c>
      <c r="B40" s="1" t="s">
        <v>1</v>
      </c>
      <c r="C40" s="1" t="s">
        <v>2</v>
      </c>
      <c r="D40" s="1" t="s">
        <v>3</v>
      </c>
      <c r="E40" s="17" t="s">
        <v>4</v>
      </c>
      <c r="F40" s="17" t="s">
        <v>5</v>
      </c>
      <c r="G40" s="17" t="s">
        <v>6</v>
      </c>
      <c r="H40" s="17" t="s">
        <v>51</v>
      </c>
    </row>
    <row r="41" spans="1:11">
      <c r="A41" s="41" t="s">
        <v>12</v>
      </c>
      <c r="B41" s="4" t="s">
        <v>78</v>
      </c>
      <c r="C41" s="42" t="s">
        <v>17</v>
      </c>
      <c r="D41" s="37">
        <v>1</v>
      </c>
      <c r="E41" s="68">
        <f>salario!$H$7/salario!$D$5*D41</f>
        <v>0.1875</v>
      </c>
      <c r="F41" s="68">
        <f>(500/salario!$D$6)*$D41</f>
        <v>1.1574074074074073E-2</v>
      </c>
      <c r="G41" s="69">
        <f>salario!$D$17/salario!D6*$D41</f>
        <v>0.12476851851851851</v>
      </c>
      <c r="H41" s="62">
        <f>SUM($E41:$G41)</f>
        <v>0.32384259259259257</v>
      </c>
    </row>
    <row r="42" spans="1:11">
      <c r="A42" s="44"/>
      <c r="B42" s="50" t="s">
        <v>76</v>
      </c>
      <c r="C42" s="45"/>
      <c r="D42" s="22">
        <v>2</v>
      </c>
      <c r="E42" s="70">
        <f>salario!$H$7/salario!$D$5*D42</f>
        <v>0.375</v>
      </c>
      <c r="F42" s="70">
        <f>(500/salario!$D$6)*$D42</f>
        <v>2.3148148148148147E-2</v>
      </c>
      <c r="G42" s="71" t="e">
        <f>salario!$D$17/salario!D7*$D42</f>
        <v>#DIV/0!</v>
      </c>
      <c r="H42" s="63" t="e">
        <f t="shared" ref="H42:H43" si="6">SUM($E42:$G42)</f>
        <v>#DIV/0!</v>
      </c>
      <c r="I42" s="21"/>
      <c r="J42" s="21"/>
      <c r="K42" s="21"/>
    </row>
    <row r="43" spans="1:11" ht="15.75" thickBot="1">
      <c r="A43" s="47"/>
      <c r="B43" s="51" t="s">
        <v>77</v>
      </c>
      <c r="C43" s="48"/>
      <c r="D43" s="23">
        <v>1</v>
      </c>
      <c r="E43" s="72">
        <f>salario!$H$7/salario!$D$5*D43</f>
        <v>0.1875</v>
      </c>
      <c r="F43" s="72">
        <f>(500/salario!$D$6)*$D43</f>
        <v>1.1574074074074073E-2</v>
      </c>
      <c r="G43" s="73" t="e">
        <f>salario!$D$17/salario!D8*$D43</f>
        <v>#DIV/0!</v>
      </c>
      <c r="H43" s="64" t="e">
        <f t="shared" si="6"/>
        <v>#DIV/0!</v>
      </c>
    </row>
  </sheetData>
  <mergeCells count="8">
    <mergeCell ref="A41:A43"/>
    <mergeCell ref="C41:C43"/>
    <mergeCell ref="A3:A11"/>
    <mergeCell ref="C3:C11"/>
    <mergeCell ref="C15:C25"/>
    <mergeCell ref="A15:A25"/>
    <mergeCell ref="A29:A37"/>
    <mergeCell ref="C29:C3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B1:G26"/>
  <sheetViews>
    <sheetView workbookViewId="0">
      <selection activeCell="C26" sqref="C26"/>
    </sheetView>
  </sheetViews>
  <sheetFormatPr defaultRowHeight="15"/>
  <cols>
    <col min="2" max="2" width="12.85546875" bestFit="1" customWidth="1"/>
    <col min="3" max="3" width="23.42578125" bestFit="1" customWidth="1"/>
    <col min="4" max="4" width="28.85546875" bestFit="1" customWidth="1"/>
    <col min="5" max="5" width="6" bestFit="1" customWidth="1"/>
    <col min="6" max="6" width="14" bestFit="1" customWidth="1"/>
    <col min="7" max="7" width="26.42578125" bestFit="1" customWidth="1"/>
  </cols>
  <sheetData>
    <row r="1" spans="2:7" ht="15.75" thickBot="1"/>
    <row r="2" spans="2:7">
      <c r="B2" s="38" t="s">
        <v>26</v>
      </c>
      <c r="C2" s="39"/>
      <c r="D2" s="39"/>
      <c r="E2" s="39"/>
      <c r="F2" s="39"/>
      <c r="G2" s="40"/>
    </row>
    <row r="3" spans="2:7">
      <c r="B3" s="32" t="s">
        <v>9</v>
      </c>
      <c r="C3" s="28" t="s">
        <v>68</v>
      </c>
      <c r="D3" s="28" t="s">
        <v>67</v>
      </c>
      <c r="E3" s="28"/>
      <c r="F3" s="29" t="s">
        <v>65</v>
      </c>
      <c r="G3" s="33" t="s">
        <v>66</v>
      </c>
    </row>
    <row r="4" spans="2:7" ht="15.75" thickBot="1">
      <c r="B4" s="34">
        <f>C4+D4</f>
        <v>40</v>
      </c>
      <c r="C4" s="35">
        <v>20</v>
      </c>
      <c r="D4" s="35">
        <v>20</v>
      </c>
      <c r="E4" s="35">
        <v>10560</v>
      </c>
      <c r="F4" s="35">
        <v>12</v>
      </c>
      <c r="G4" s="36">
        <f>E4/B4*F4</f>
        <v>3168</v>
      </c>
    </row>
    <row r="5" spans="2:7">
      <c r="B5" s="26"/>
      <c r="C5" s="22"/>
      <c r="D5" s="22"/>
      <c r="E5" s="22"/>
      <c r="F5" s="22"/>
      <c r="G5" s="22"/>
    </row>
    <row r="6" spans="2:7" ht="15.75" thickBot="1">
      <c r="B6" s="26"/>
      <c r="C6" s="22"/>
      <c r="D6" s="22"/>
      <c r="E6" s="22"/>
      <c r="F6" s="22"/>
      <c r="G6" s="2"/>
    </row>
    <row r="7" spans="2:7">
      <c r="B7" s="38" t="s">
        <v>10</v>
      </c>
      <c r="C7" s="39"/>
      <c r="D7" s="39"/>
      <c r="E7" s="39"/>
      <c r="F7" s="39"/>
      <c r="G7" s="40"/>
    </row>
    <row r="8" spans="2:7">
      <c r="B8" s="32" t="s">
        <v>9</v>
      </c>
      <c r="C8" s="28" t="s">
        <v>68</v>
      </c>
      <c r="D8" s="28" t="s">
        <v>67</v>
      </c>
      <c r="E8" s="28"/>
      <c r="F8" s="29" t="s">
        <v>65</v>
      </c>
      <c r="G8" s="33" t="s">
        <v>66</v>
      </c>
    </row>
    <row r="9" spans="2:7" ht="15.75" thickBot="1">
      <c r="B9" s="34">
        <f>C9+D9</f>
        <v>50</v>
      </c>
      <c r="C9" s="35">
        <v>30</v>
      </c>
      <c r="D9" s="35">
        <v>20</v>
      </c>
      <c r="E9" s="35">
        <v>10560</v>
      </c>
      <c r="F9" s="35">
        <v>12</v>
      </c>
      <c r="G9" s="36">
        <f>E9/B9*F9</f>
        <v>2534.3999999999996</v>
      </c>
    </row>
    <row r="10" spans="2:7">
      <c r="B10" s="24"/>
      <c r="C10" s="24"/>
      <c r="D10" s="24"/>
      <c r="E10" s="24"/>
    </row>
    <row r="11" spans="2:7" ht="15.75" thickBot="1">
      <c r="B11" s="24"/>
      <c r="C11" s="24"/>
      <c r="D11" s="24"/>
      <c r="E11" s="24"/>
    </row>
    <row r="12" spans="2:7">
      <c r="B12" s="38" t="s">
        <v>31</v>
      </c>
      <c r="C12" s="39"/>
      <c r="D12" s="39"/>
      <c r="E12" s="39"/>
      <c r="F12" s="39"/>
      <c r="G12" s="40"/>
    </row>
    <row r="13" spans="2:7">
      <c r="B13" s="32" t="s">
        <v>9</v>
      </c>
      <c r="C13" s="28" t="s">
        <v>68</v>
      </c>
      <c r="D13" s="28" t="s">
        <v>67</v>
      </c>
      <c r="E13" s="28"/>
      <c r="F13" s="29" t="s">
        <v>65</v>
      </c>
      <c r="G13" s="33" t="s">
        <v>66</v>
      </c>
    </row>
    <row r="14" spans="2:7" ht="15.75" thickBot="1">
      <c r="B14" s="34">
        <f>C14+D14</f>
        <v>35</v>
      </c>
      <c r="C14" s="35">
        <v>15</v>
      </c>
      <c r="D14" s="35">
        <v>20</v>
      </c>
      <c r="E14" s="35">
        <v>10560</v>
      </c>
      <c r="F14" s="35">
        <v>12</v>
      </c>
      <c r="G14" s="36">
        <f>E14/B14*F14</f>
        <v>3620.5714285714284</v>
      </c>
    </row>
    <row r="15" spans="2:7">
      <c r="B15" s="24"/>
      <c r="C15" s="24"/>
      <c r="D15" s="24"/>
      <c r="E15" s="24"/>
      <c r="F15" s="6"/>
    </row>
    <row r="16" spans="2:7">
      <c r="B16" s="24"/>
      <c r="C16" s="24"/>
      <c r="D16" s="24"/>
      <c r="E16" s="24"/>
      <c r="F16" s="6"/>
    </row>
    <row r="17" spans="2:6">
      <c r="B17" s="25"/>
      <c r="C17" s="24"/>
      <c r="D17" s="24"/>
      <c r="E17" s="24"/>
      <c r="F17" s="6"/>
    </row>
    <row r="18" spans="2:6">
      <c r="B18" s="24"/>
      <c r="C18" s="24"/>
      <c r="D18" s="24"/>
      <c r="E18" s="24"/>
    </row>
    <row r="19" spans="2:6">
      <c r="B19" s="24"/>
      <c r="C19" s="24"/>
      <c r="D19" s="24"/>
      <c r="E19" s="24"/>
      <c r="F19" s="6"/>
    </row>
    <row r="20" spans="2:6">
      <c r="B20" s="24"/>
      <c r="C20" s="24"/>
      <c r="D20" s="24"/>
      <c r="E20" s="24"/>
      <c r="F20" s="6"/>
    </row>
    <row r="21" spans="2:6">
      <c r="B21" s="24"/>
      <c r="C21" s="24"/>
      <c r="D21" s="24"/>
      <c r="E21" s="24"/>
      <c r="F21" s="6"/>
    </row>
    <row r="22" spans="2:6">
      <c r="B22" s="24"/>
      <c r="C22" s="24"/>
      <c r="D22" s="24"/>
      <c r="E22" s="24"/>
      <c r="F22" s="6"/>
    </row>
    <row r="23" spans="2:6">
      <c r="B23" s="24"/>
      <c r="C23" s="24"/>
      <c r="D23" s="24"/>
      <c r="E23" s="24"/>
      <c r="F23" s="6"/>
    </row>
    <row r="24" spans="2:6">
      <c r="B24" s="25"/>
      <c r="C24" s="24"/>
      <c r="D24" s="24"/>
      <c r="E24" s="24"/>
      <c r="F24" s="6"/>
    </row>
    <row r="25" spans="2:6">
      <c r="B25" s="24"/>
      <c r="C25" s="24"/>
      <c r="D25" s="24"/>
      <c r="E25" s="24"/>
    </row>
    <row r="26" spans="2:6">
      <c r="B26" s="24"/>
      <c r="C26" s="24"/>
      <c r="D26" s="24"/>
      <c r="E26" s="24"/>
    </row>
  </sheetData>
  <mergeCells count="3">
    <mergeCell ref="B2:G2"/>
    <mergeCell ref="B7:G7"/>
    <mergeCell ref="B12:G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J15" sqref="J15"/>
    </sheetView>
  </sheetViews>
  <sheetFormatPr defaultRowHeight="15"/>
  <cols>
    <col min="1" max="1" width="12.85546875" bestFit="1" customWidth="1"/>
    <col min="2" max="2" width="13.28515625" bestFit="1" customWidth="1"/>
  </cols>
  <sheetData>
    <row r="1" spans="1:2">
      <c r="A1" s="3" t="s">
        <v>7</v>
      </c>
      <c r="B1" s="10">
        <f>B2*B3</f>
        <v>21006.374400000001</v>
      </c>
    </row>
    <row r="2" spans="1:2">
      <c r="A2" s="5" t="s">
        <v>13</v>
      </c>
      <c r="B2">
        <v>6.6307999999999998</v>
      </c>
    </row>
    <row r="3" spans="1:2" ht="15.75" thickBot="1">
      <c r="A3" s="7" t="s">
        <v>14</v>
      </c>
      <c r="B3" s="9">
        <v>3168</v>
      </c>
    </row>
    <row r="4" spans="1:2" ht="15.75" thickBot="1"/>
    <row r="5" spans="1:2">
      <c r="A5" s="3" t="s">
        <v>10</v>
      </c>
      <c r="B5" s="10">
        <f>B6*B7</f>
        <v>25811.121279999999</v>
      </c>
    </row>
    <row r="6" spans="1:2">
      <c r="A6" s="5" t="s">
        <v>13</v>
      </c>
      <c r="B6">
        <v>10.185919999999999</v>
      </c>
    </row>
    <row r="7" spans="1:2" ht="15.75" thickBot="1">
      <c r="A7" s="7" t="s">
        <v>14</v>
      </c>
      <c r="B7" s="9">
        <v>2534</v>
      </c>
    </row>
    <row r="8" spans="1:2" ht="15.75" thickBot="1"/>
    <row r="9" spans="1:2">
      <c r="A9" s="3" t="s">
        <v>11</v>
      </c>
      <c r="B9" s="10">
        <f>B10*B11</f>
        <v>0</v>
      </c>
    </row>
    <row r="10" spans="1:2">
      <c r="A10" s="5" t="s">
        <v>13</v>
      </c>
    </row>
    <row r="11" spans="1:2" ht="15.75" thickBot="1">
      <c r="A11" s="7" t="s">
        <v>14</v>
      </c>
      <c r="B11" s="9"/>
    </row>
    <row r="12" spans="1:2" ht="15.75" thickBot="1"/>
    <row r="13" spans="1:2">
      <c r="A13" s="3" t="s">
        <v>12</v>
      </c>
      <c r="B13" s="10">
        <f>B14*B15</f>
        <v>32376.003840000001</v>
      </c>
    </row>
    <row r="14" spans="1:2">
      <c r="A14" s="5" t="s">
        <v>13</v>
      </c>
      <c r="B14">
        <v>28.10417</v>
      </c>
    </row>
    <row r="15" spans="1:2" ht="15.75" thickBot="1">
      <c r="A15" s="7" t="s">
        <v>14</v>
      </c>
      <c r="B15" s="9">
        <v>1152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H15" sqref="H15"/>
    </sheetView>
  </sheetViews>
  <sheetFormatPr defaultRowHeight="15"/>
  <cols>
    <col min="1" max="1" width="8.5703125" bestFit="1" customWidth="1"/>
    <col min="2" max="2" width="4" bestFit="1" customWidth="1"/>
    <col min="3" max="3" width="2.7109375" bestFit="1" customWidth="1"/>
    <col min="4" max="4" width="4" bestFit="1" customWidth="1"/>
  </cols>
  <sheetData>
    <row r="1" spans="1:4">
      <c r="A1" t="s">
        <v>23</v>
      </c>
    </row>
    <row r="2" spans="1:4">
      <c r="A2" t="s">
        <v>18</v>
      </c>
      <c r="B2" t="s">
        <v>19</v>
      </c>
    </row>
    <row r="5" spans="1:4">
      <c r="A5" t="s">
        <v>24</v>
      </c>
    </row>
    <row r="6" spans="1:4">
      <c r="A6" t="s">
        <v>18</v>
      </c>
      <c r="B6" t="s">
        <v>19</v>
      </c>
      <c r="C6" t="s">
        <v>21</v>
      </c>
    </row>
    <row r="9" spans="1:4">
      <c r="A9" t="s">
        <v>25</v>
      </c>
    </row>
    <row r="10" spans="1:4">
      <c r="A10" t="s">
        <v>18</v>
      </c>
      <c r="B10" t="s">
        <v>19</v>
      </c>
      <c r="C10" t="s">
        <v>20</v>
      </c>
    </row>
    <row r="13" spans="1:4">
      <c r="A13" t="s">
        <v>22</v>
      </c>
    </row>
    <row r="14" spans="1:4">
      <c r="A14" t="s">
        <v>18</v>
      </c>
      <c r="B14" t="s">
        <v>19</v>
      </c>
      <c r="C14" t="s">
        <v>21</v>
      </c>
      <c r="D14" t="s">
        <v>20</v>
      </c>
    </row>
    <row r="15" spans="1:4">
      <c r="A15" s="11">
        <f>3168*20%</f>
        <v>633.6</v>
      </c>
      <c r="B15" s="11">
        <f>2534*20%</f>
        <v>506.8</v>
      </c>
      <c r="C15" s="11"/>
      <c r="D15" s="11">
        <f>1154*20%</f>
        <v>230.8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3:H23"/>
  <sheetViews>
    <sheetView tabSelected="1" workbookViewId="0">
      <selection activeCell="G21" sqref="G21"/>
    </sheetView>
  </sheetViews>
  <sheetFormatPr defaultRowHeight="15"/>
  <cols>
    <col min="2" max="2" width="11.140625" customWidth="1"/>
    <col min="3" max="3" width="40.28515625" bestFit="1" customWidth="1"/>
    <col min="4" max="4" width="14" bestFit="1" customWidth="1"/>
    <col min="5" max="5" width="10.7109375" bestFit="1" customWidth="1"/>
    <col min="7" max="7" width="56" bestFit="1" customWidth="1"/>
    <col min="8" max="8" width="10.7109375" bestFit="1" customWidth="1"/>
  </cols>
  <sheetData>
    <row r="3" spans="2:8">
      <c r="B3" t="s">
        <v>38</v>
      </c>
      <c r="C3" t="s">
        <v>39</v>
      </c>
      <c r="D3" t="s">
        <v>40</v>
      </c>
      <c r="G3" s="13" t="s">
        <v>79</v>
      </c>
      <c r="H3" t="s">
        <v>34</v>
      </c>
    </row>
    <row r="4" spans="2:8">
      <c r="G4" t="s">
        <v>35</v>
      </c>
      <c r="H4" s="14">
        <v>2560</v>
      </c>
    </row>
    <row r="5" spans="2:8">
      <c r="C5" s="13" t="s">
        <v>80</v>
      </c>
      <c r="D5" s="15">
        <v>10560</v>
      </c>
      <c r="G5" t="s">
        <v>36</v>
      </c>
      <c r="H5" s="14">
        <v>2560</v>
      </c>
    </row>
    <row r="6" spans="2:8">
      <c r="C6" t="s">
        <v>42</v>
      </c>
      <c r="D6" s="15">
        <v>43200</v>
      </c>
      <c r="G6" t="s">
        <v>37</v>
      </c>
      <c r="H6" s="14">
        <v>1700</v>
      </c>
    </row>
    <row r="7" spans="2:8">
      <c r="D7" s="15"/>
      <c r="G7" t="s">
        <v>17</v>
      </c>
      <c r="H7" s="14">
        <v>1980</v>
      </c>
    </row>
    <row r="8" spans="2:8" ht="105">
      <c r="C8" s="13" t="s">
        <v>41</v>
      </c>
    </row>
    <row r="14" spans="2:8">
      <c r="C14" t="s">
        <v>43</v>
      </c>
      <c r="D14" s="2" t="s">
        <v>44</v>
      </c>
    </row>
    <row r="15" spans="2:8">
      <c r="C15" t="s">
        <v>26</v>
      </c>
      <c r="D15" s="16">
        <v>1650</v>
      </c>
    </row>
    <row r="16" spans="2:8">
      <c r="C16" t="s">
        <v>10</v>
      </c>
      <c r="D16" s="16">
        <v>1895</v>
      </c>
    </row>
    <row r="17" spans="3:4">
      <c r="C17" t="s">
        <v>45</v>
      </c>
      <c r="D17" s="16">
        <v>5390</v>
      </c>
    </row>
    <row r="18" spans="3:4">
      <c r="C18" t="s">
        <v>31</v>
      </c>
      <c r="D18" s="16">
        <v>10100</v>
      </c>
    </row>
    <row r="19" spans="3:4">
      <c r="C19" t="s">
        <v>46</v>
      </c>
      <c r="D19" s="16">
        <v>1990</v>
      </c>
    </row>
    <row r="23" spans="3:4">
      <c r="D23" s="14" t="s">
        <v>47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D3:D9"/>
  <sheetViews>
    <sheetView workbookViewId="0">
      <selection activeCell="D23" sqref="D23"/>
    </sheetView>
  </sheetViews>
  <sheetFormatPr defaultRowHeight="15"/>
  <cols>
    <col min="3" max="3" width="35.5703125" bestFit="1" customWidth="1"/>
    <col min="4" max="4" width="11.7109375" bestFit="1" customWidth="1"/>
  </cols>
  <sheetData>
    <row r="3" spans="4:4">
      <c r="D3" s="2"/>
    </row>
    <row r="4" spans="4:4">
      <c r="D4" s="16"/>
    </row>
    <row r="5" spans="4:4">
      <c r="D5" s="16"/>
    </row>
    <row r="6" spans="4:4">
      <c r="D6" s="16"/>
    </row>
    <row r="7" spans="4:4">
      <c r="D7" s="16"/>
    </row>
    <row r="8" spans="4:4">
      <c r="D8" s="16"/>
    </row>
    <row r="9" spans="4:4">
      <c r="D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</vt:lpstr>
      <vt:lpstr>Capacidade</vt:lpstr>
      <vt:lpstr>Custo x instâncias</vt:lpstr>
      <vt:lpstr>Custos x cenários x ocorrências</vt:lpstr>
      <vt:lpstr>salario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Farias</dc:creator>
  <cp:lastModifiedBy>pos</cp:lastModifiedBy>
  <dcterms:created xsi:type="dcterms:W3CDTF">2012-09-15T11:31:09Z</dcterms:created>
  <dcterms:modified xsi:type="dcterms:W3CDTF">2019-04-06T19:00:34Z</dcterms:modified>
</cp:coreProperties>
</file>