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0 derniers jours" sheetId="1" r:id="rId4"/>
    <sheet state="visible" name="dernier jour" sheetId="2" r:id="rId5"/>
    <sheet state="visible" name="Feuille 2" sheetId="3" r:id="rId6"/>
    <sheet state="visible" name="proportion cat" sheetId="4" r:id="rId7"/>
  </sheets>
  <definedNames/>
  <calcPr/>
</workbook>
</file>

<file path=xl/sharedStrings.xml><?xml version="1.0" encoding="utf-8"?>
<sst xmlns="http://schemas.openxmlformats.org/spreadsheetml/2006/main" count="163" uniqueCount="87">
  <si>
    <t>Catégorisés (volume et taux) : nombre des emails catégorisés par Otto</t>
  </si>
  <si>
    <t>Recatégorisés (volume et taux) : nombres des emails pour lesquels les conseillers ont modifié la catégorie prioritaire</t>
  </si>
  <si>
    <t>Emails catégorisés (volume et taux) : nombre des emails catégorisés par Otto</t>
  </si>
  <si>
    <t>Recommandations (volume et taux) : nombre des emails pour lesquels Otto a suggéré un ou plusieurs gabarits de réponse/liens</t>
  </si>
  <si>
    <t>Recommandations utilisées (volume et taux) : nombre des emails pour lesquels les conseillers ont cliqué les gabarits/liens proposés par Otto</t>
  </si>
  <si>
    <t>Réponses automatiques (volume et taux) : nombres des emails pour lesquels Otto a fait une réponse automatique</t>
  </si>
  <si>
    <t>Affectations (volume et taux) : nombres des emails pour lesquels Otto a fait une affectation automatique</t>
  </si>
  <si>
    <t>Réaffectations (volume et taux) : nombres des emails pour lesquels les conseillers/ELDs ont réaffecté</t>
  </si>
  <si>
    <t>Délai moyen de traitement : selon la définition PE</t>
  </si>
  <si>
    <t>Gain estimé – mails semi-automatisés (en min)</t>
  </si>
  <si>
    <t>Gain estimé – mails automatisés (en min)</t>
  </si>
  <si>
    <t>Total gain estimé (en min)</t>
  </si>
  <si>
    <t>Satisfaction : Taux de satisfaction usager sur les enquêtes locales de satisfaction</t>
  </si>
  <si>
    <t>Gain estimé – mails semi-automatisés (en JH)</t>
  </si>
  <si>
    <t>Gain estimé – mails automatisés (en JH)</t>
  </si>
  <si>
    <t>Total gain estimé (en JH)</t>
  </si>
  <si>
    <t>Nombre</t>
  </si>
  <si>
    <t>%</t>
  </si>
  <si>
    <t>Placement</t>
  </si>
  <si>
    <t>min</t>
  </si>
  <si>
    <t>P1 FORMATIONS - PLACEMENT</t>
  </si>
  <si>
    <t>P2 PRESTATIONS</t>
  </si>
  <si>
    <t>P3 MESURES</t>
  </si>
  <si>
    <t>P4 GESTION DE LA LISTE</t>
  </si>
  <si>
    <t>P5 ENTRETIEN DE SUIVI - ACCOMPAGNEMENT</t>
  </si>
  <si>
    <t>P6 CREATIONS D'ENTREPRISE - PLACEMENT</t>
  </si>
  <si>
    <t>P7 GESTION DES RENDEZ VOUS - PLACEMENT</t>
  </si>
  <si>
    <t>P8 SUSPICION DE FRAUDES</t>
  </si>
  <si>
    <t>P9 INFORMATIONS GENERALES - PLACEMENT</t>
  </si>
  <si>
    <t>P10 AIDES - PLACEMENT</t>
  </si>
  <si>
    <t>P11 INSCRIPTION</t>
  </si>
  <si>
    <t>Indemnisation</t>
  </si>
  <si>
    <t>I2 DEMANDE D'ALLOCATIONS ARE CSP</t>
  </si>
  <si>
    <t>I3 INCIDENTS DE PAIEMENT</t>
  </si>
  <si>
    <t>I4 PAIEMENT-NON PAIEMENT</t>
  </si>
  <si>
    <t>I5 FIN DES DROITS</t>
  </si>
  <si>
    <t>Création utilisateur</t>
  </si>
  <si>
    <t>Se fait dans la page Admin &gt; gestion utilisateurs</t>
  </si>
  <si>
    <t>Propriétés requises :</t>
  </si>
  <si>
    <t>I6 CREATIONS D'ENTREPRISE - INDEMNISATION</t>
  </si>
  <si>
    <t>Nom, prénom, email Création instance :</t>
  </si>
  <si>
    <t>Se fait dans la page Admin &gt; gestion instances</t>
  </si>
  <si>
    <t>Nom, description</t>
  </si>
  <si>
    <t>Propriétés facultatives :</t>
  </si>
  <si>
    <t>Cloner à partir de Association user à l’instance :</t>
  </si>
  <si>
    <t>Se fait dans paramétrage &gt; instances</t>
  </si>
  <si>
    <t>Paramètres requis :</t>
  </si>
  <si>
    <t>Nom de l’utilisateur</t>
  </si>
  <si>
    <t>RoleDéfinition du rôle :</t>
  </si>
  <si>
    <t>Nom du rôle</t>
  </si>
  <si>
    <t>28 permissions true or false.</t>
  </si>
  <si>
    <t>I7 GESTION DES RENDEZ VOUS - INDEMNISATION</t>
  </si>
  <si>
    <t>I8 INFORMATIONS GENERALES - INDEMNISATION</t>
  </si>
  <si>
    <t>I9 AIDES - INDEMNISATION</t>
  </si>
  <si>
    <t>catégorisés</t>
  </si>
  <si>
    <t>I10 ACTUALISATION</t>
  </si>
  <si>
    <t>reco</t>
  </si>
  <si>
    <t>réponse auto</t>
  </si>
  <si>
    <t>affectation</t>
  </si>
  <si>
    <t>gain temps reco</t>
  </si>
  <si>
    <t>gain temps auto</t>
  </si>
  <si>
    <t>total gain</t>
  </si>
  <si>
    <t>emails entrants</t>
  </si>
  <si>
    <t>P01</t>
  </si>
  <si>
    <t>Non-catégorisés</t>
  </si>
  <si>
    <t>emails catégorisés</t>
  </si>
  <si>
    <t>P02</t>
  </si>
  <si>
    <t>recommendation</t>
  </si>
  <si>
    <t>P03</t>
  </si>
  <si>
    <t>P04</t>
  </si>
  <si>
    <t>affectations</t>
  </si>
  <si>
    <t>P05</t>
  </si>
  <si>
    <t>P06</t>
  </si>
  <si>
    <t>P07</t>
  </si>
  <si>
    <t>P08</t>
  </si>
  <si>
    <t>P09</t>
  </si>
  <si>
    <t>P10</t>
  </si>
  <si>
    <t>P11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</si>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</sst>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/>
    <font>
      <b/>
      <sz val="11.0"/>
      <color rgb="FF1D1C1D"/>
      <name val="Slack-Lato"/>
    </font>
    <font>
      <sz val="11.0"/>
      <color rgb="FF1D1C1D"/>
      <name val="Slack-Lato"/>
    </font>
    <font>
      <sz val="11.0"/>
      <color rgb="FF000000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8F8F8"/>
        <bgColor rgb="FFF8F8F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0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2" fillId="0" fontId="0" numFmtId="0" xfId="0" applyAlignment="1" applyBorder="1" applyFont="1">
      <alignment horizontal="center" readingOrder="0" shrinkToFit="0" vertical="center" wrapText="1"/>
    </xf>
    <xf borderId="1" fillId="0" fontId="0" numFmtId="0" xfId="0" applyAlignment="1" applyBorder="1" applyFont="1">
      <alignment horizontal="center" readingOrder="0" shrinkToFit="0" vertical="center" wrapText="1"/>
    </xf>
    <xf borderId="1" fillId="0" fontId="0" numFmtId="0" xfId="0" applyAlignment="1" applyBorder="1" applyFont="1">
      <alignment horizontal="center" readingOrder="0" vertical="center"/>
    </xf>
    <xf borderId="4" fillId="0" fontId="0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vertical="center"/>
    </xf>
    <xf borderId="1" fillId="0" fontId="0" numFmtId="1" xfId="0" applyAlignment="1" applyBorder="1" applyFont="1" applyNumberFormat="1">
      <alignment horizontal="center" readingOrder="0" vertical="center"/>
    </xf>
    <xf borderId="1" fillId="0" fontId="0" numFmtId="10" xfId="0" applyAlignment="1" applyBorder="1" applyFont="1" applyNumberFormat="1">
      <alignment horizontal="center" readingOrder="0" vertical="center"/>
    </xf>
    <xf borderId="5" fillId="0" fontId="2" numFmtId="0" xfId="0" applyBorder="1" applyFont="1"/>
    <xf borderId="1" fillId="0" fontId="0" numFmtId="1" xfId="0" applyAlignment="1" applyBorder="1" applyFont="1" applyNumberFormat="1">
      <alignment horizontal="center" vertical="center"/>
    </xf>
    <xf borderId="0" fillId="0" fontId="1" numFmtId="1" xfId="0" applyFont="1" applyNumberFormat="1"/>
    <xf borderId="0" fillId="0" fontId="1" numFmtId="10" xfId="0" applyFont="1" applyNumberFormat="1"/>
    <xf borderId="1" fillId="0" fontId="0" numFmtId="0" xfId="0" applyAlignment="1" applyBorder="1" applyFont="1">
      <alignment horizontal="center" vertical="center"/>
    </xf>
    <xf borderId="6" fillId="0" fontId="2" numFmtId="0" xfId="0" applyBorder="1" applyFont="1"/>
    <xf borderId="0" fillId="2" fontId="3" numFmtId="0" xfId="0" applyAlignment="1" applyFill="1" applyFont="1">
      <alignment horizontal="left" readingOrder="0"/>
    </xf>
    <xf borderId="0" fillId="2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 vertical="bottom"/>
    </xf>
    <xf borderId="0" fillId="0" fontId="6" numFmtId="0" xfId="0" applyAlignment="1" applyFont="1">
      <alignment horizontal="right" readingOrder="0" vertical="bottom"/>
    </xf>
    <xf borderId="0" fillId="0" fontId="6" numFmtId="9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6" numFmtId="10" xfId="0" applyAlignment="1" applyFont="1" applyNumberFormat="1">
      <alignment horizontal="right" readingOrder="0" vertical="bottom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48.57"/>
    <col customWidth="1" min="3" max="16" width="7.29"/>
    <col customWidth="1" min="17" max="20" width="11.14"/>
    <col customWidth="1" min="21" max="21" width="10.43"/>
  </cols>
  <sheetData>
    <row r="1">
      <c r="B1" s="1"/>
    </row>
    <row r="2">
      <c r="A2" s="2"/>
      <c r="B2" s="2"/>
      <c r="C2" s="5" t="s">
        <v>2</v>
      </c>
      <c r="D2" s="4"/>
      <c r="E2" s="3" t="s">
        <v>1</v>
      </c>
      <c r="F2" s="4"/>
      <c r="G2" s="3" t="s">
        <v>3</v>
      </c>
      <c r="H2" s="4"/>
      <c r="I2" s="3" t="s">
        <v>4</v>
      </c>
      <c r="J2" s="4"/>
      <c r="K2" s="3" t="s">
        <v>5</v>
      </c>
      <c r="L2" s="4"/>
      <c r="M2" s="3" t="s">
        <v>6</v>
      </c>
      <c r="N2" s="4"/>
      <c r="O2" s="3" t="s">
        <v>7</v>
      </c>
      <c r="P2" s="4"/>
      <c r="Q2" s="2" t="s">
        <v>8</v>
      </c>
      <c r="R2" s="6" t="s">
        <v>9</v>
      </c>
      <c r="S2" s="6" t="s">
        <v>10</v>
      </c>
      <c r="T2" s="6" t="s">
        <v>11</v>
      </c>
      <c r="U2" s="2" t="s">
        <v>12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>
      <c r="A3" s="2"/>
      <c r="B3" s="2"/>
      <c r="C3" s="5"/>
      <c r="D3" s="4"/>
      <c r="E3" s="5"/>
      <c r="F3" s="4"/>
      <c r="G3" s="5"/>
      <c r="H3" s="4"/>
      <c r="I3" s="5"/>
      <c r="J3" s="4"/>
      <c r="K3" s="5"/>
      <c r="L3" s="4"/>
      <c r="M3" s="5"/>
      <c r="N3" s="4"/>
      <c r="O3" s="5"/>
      <c r="P3" s="4"/>
      <c r="Q3" s="2"/>
      <c r="R3" s="6"/>
      <c r="S3" s="6"/>
      <c r="T3" s="6"/>
      <c r="U3" s="2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>
      <c r="A4" s="7"/>
      <c r="B4" s="2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>
      <c r="A5" s="7"/>
      <c r="B5" s="2"/>
      <c r="C5" s="7" t="s">
        <v>16</v>
      </c>
      <c r="D5" s="7" t="s">
        <v>17</v>
      </c>
      <c r="E5" s="7" t="s">
        <v>16</v>
      </c>
      <c r="F5" s="7" t="s">
        <v>17</v>
      </c>
      <c r="G5" s="7" t="s">
        <v>16</v>
      </c>
      <c r="H5" s="7" t="s">
        <v>17</v>
      </c>
      <c r="I5" s="7" t="s">
        <v>16</v>
      </c>
      <c r="J5" s="7" t="s">
        <v>17</v>
      </c>
      <c r="K5" s="7" t="s">
        <v>16</v>
      </c>
      <c r="L5" s="7" t="s">
        <v>17</v>
      </c>
      <c r="M5" s="7" t="s">
        <v>16</v>
      </c>
      <c r="N5" s="7" t="s">
        <v>17</v>
      </c>
      <c r="O5" s="7" t="s">
        <v>16</v>
      </c>
      <c r="P5" s="7" t="s">
        <v>17</v>
      </c>
      <c r="Q5" s="7" t="s">
        <v>19</v>
      </c>
      <c r="R5" s="7" t="s">
        <v>19</v>
      </c>
      <c r="S5" s="7" t="s">
        <v>19</v>
      </c>
      <c r="T5" s="7" t="s">
        <v>19</v>
      </c>
      <c r="U5" s="7" t="s">
        <v>17</v>
      </c>
    </row>
    <row r="6">
      <c r="A6" s="8" t="s">
        <v>18</v>
      </c>
      <c r="B6" s="2" t="s">
        <v>20</v>
      </c>
      <c r="C6" s="10">
        <v>26695.84</v>
      </c>
      <c r="D6" s="11">
        <v>0.15017151471853923</v>
      </c>
      <c r="E6" s="9">
        <f t="shared" ref="E6:E26" si="1">C6*0.1</f>
        <v>2669.584</v>
      </c>
      <c r="F6" s="11">
        <f t="shared" ref="F6:F25" si="2">E6/C6</f>
        <v>0.1</v>
      </c>
      <c r="G6" s="13">
        <v>7218.72</v>
      </c>
      <c r="H6" s="11">
        <v>0.04060730498568367</v>
      </c>
      <c r="I6" s="10">
        <f t="shared" ref="I6:I25" si="3">G6*0.8</f>
        <v>5774.976</v>
      </c>
      <c r="J6" s="11">
        <f t="shared" ref="J6:J25" si="4">I6/G6</f>
        <v>0.8</v>
      </c>
      <c r="K6" s="14">
        <v>4218.56</v>
      </c>
      <c r="L6" s="15">
        <v>0.02373057169697754</v>
      </c>
      <c r="M6" s="14">
        <v>21222.88</v>
      </c>
      <c r="N6" s="15">
        <v>0.11938459461435909</v>
      </c>
      <c r="O6" s="10">
        <f t="shared" ref="O6:O25" si="5">M6*0.1</f>
        <v>2122.288</v>
      </c>
      <c r="P6" s="15">
        <f t="shared" ref="P6:P25" si="6">O6/M6</f>
        <v>0.1</v>
      </c>
      <c r="Q6" s="7">
        <v>9.0</v>
      </c>
      <c r="R6" s="13">
        <v>14437.44</v>
      </c>
      <c r="S6" s="13">
        <v>25311.36</v>
      </c>
      <c r="T6" s="13">
        <v>39748.8</v>
      </c>
      <c r="U6" s="16">
        <v>66.0</v>
      </c>
    </row>
    <row r="7">
      <c r="A7" s="12"/>
      <c r="B7" s="2" t="s">
        <v>21</v>
      </c>
      <c r="C7" s="10">
        <v>3336.98</v>
      </c>
      <c r="D7" s="11">
        <v>0.018771439339817404</v>
      </c>
      <c r="E7" s="9">
        <f t="shared" si="1"/>
        <v>333.698</v>
      </c>
      <c r="F7" s="11">
        <f t="shared" si="2"/>
        <v>0.1</v>
      </c>
      <c r="G7" s="13">
        <v>902.34</v>
      </c>
      <c r="H7" s="11">
        <v>0.005075913123210459</v>
      </c>
      <c r="I7" s="10">
        <f t="shared" si="3"/>
        <v>721.872</v>
      </c>
      <c r="J7" s="11">
        <f t="shared" si="4"/>
        <v>0.8</v>
      </c>
      <c r="K7" s="14">
        <v>527.32</v>
      </c>
      <c r="L7" s="15">
        <v>0.0029663214621221926</v>
      </c>
      <c r="M7" s="14">
        <v>2652.86</v>
      </c>
      <c r="N7" s="15">
        <v>0.014923074326794886</v>
      </c>
      <c r="O7" s="10">
        <f t="shared" si="5"/>
        <v>265.286</v>
      </c>
      <c r="P7" s="15">
        <f t="shared" si="6"/>
        <v>0.1</v>
      </c>
      <c r="Q7" s="7">
        <v>10.0</v>
      </c>
      <c r="R7" s="13">
        <v>1804.68</v>
      </c>
      <c r="S7" s="13">
        <v>3163.92</v>
      </c>
      <c r="T7" s="13">
        <v>4968.6</v>
      </c>
      <c r="U7" s="9">
        <v>81.0</v>
      </c>
    </row>
    <row r="8">
      <c r="A8" s="12"/>
      <c r="B8" s="2" t="s">
        <v>22</v>
      </c>
      <c r="C8" s="10">
        <v>1668.49</v>
      </c>
      <c r="D8" s="11">
        <v>0.009385719669908702</v>
      </c>
      <c r="E8" s="9">
        <f t="shared" si="1"/>
        <v>166.849</v>
      </c>
      <c r="F8" s="11">
        <f t="shared" si="2"/>
        <v>0.1</v>
      </c>
      <c r="G8" s="13">
        <v>451.17</v>
      </c>
      <c r="H8" s="11">
        <v>0.0025379565616052294</v>
      </c>
      <c r="I8" s="10">
        <f t="shared" si="3"/>
        <v>360.936</v>
      </c>
      <c r="J8" s="11">
        <f t="shared" si="4"/>
        <v>0.8</v>
      </c>
      <c r="K8" s="14">
        <v>263.66</v>
      </c>
      <c r="L8" s="15">
        <v>0.0014831607310610963</v>
      </c>
      <c r="M8" s="14">
        <v>1326.43</v>
      </c>
      <c r="N8" s="15">
        <v>0.007461537163397443</v>
      </c>
      <c r="O8" s="10">
        <f t="shared" si="5"/>
        <v>132.643</v>
      </c>
      <c r="P8" s="15">
        <f t="shared" si="6"/>
        <v>0.1</v>
      </c>
      <c r="Q8" s="7">
        <v>4.0</v>
      </c>
      <c r="R8" s="13">
        <v>902.34</v>
      </c>
      <c r="S8" s="13">
        <v>1581.96</v>
      </c>
      <c r="T8" s="13">
        <v>2484.3</v>
      </c>
      <c r="U8" s="9">
        <v>54.0</v>
      </c>
    </row>
    <row r="9">
      <c r="A9" s="12"/>
      <c r="B9" s="2" t="s">
        <v>23</v>
      </c>
      <c r="C9" s="10">
        <v>6673.96</v>
      </c>
      <c r="D9" s="11">
        <v>0.03754287867963481</v>
      </c>
      <c r="E9" s="9">
        <f t="shared" si="1"/>
        <v>667.396</v>
      </c>
      <c r="F9" s="11">
        <f t="shared" si="2"/>
        <v>0.1</v>
      </c>
      <c r="G9" s="13">
        <v>1804.68</v>
      </c>
      <c r="H9" s="11">
        <v>0.010151826246420918</v>
      </c>
      <c r="I9" s="10">
        <f t="shared" si="3"/>
        <v>1443.744</v>
      </c>
      <c r="J9" s="11">
        <f t="shared" si="4"/>
        <v>0.8</v>
      </c>
      <c r="K9" s="14">
        <v>1054.64</v>
      </c>
      <c r="L9" s="15">
        <v>0.005932642924244385</v>
      </c>
      <c r="M9" s="14">
        <v>5305.72</v>
      </c>
      <c r="N9" s="15">
        <v>0.029846148653589772</v>
      </c>
      <c r="O9" s="10">
        <f t="shared" si="5"/>
        <v>530.572</v>
      </c>
      <c r="P9" s="15">
        <f t="shared" si="6"/>
        <v>0.1</v>
      </c>
      <c r="Q9" s="7">
        <v>8.0</v>
      </c>
      <c r="R9" s="13">
        <v>3609.36</v>
      </c>
      <c r="S9" s="13">
        <v>6327.84</v>
      </c>
      <c r="T9" s="13">
        <v>9937.2</v>
      </c>
      <c r="U9" s="9">
        <v>93.0</v>
      </c>
    </row>
    <row r="10">
      <c r="A10" s="12"/>
      <c r="B10" s="2" t="s">
        <v>24</v>
      </c>
      <c r="C10" s="10">
        <v>25027.35</v>
      </c>
      <c r="D10" s="11">
        <v>0.1407857950486305</v>
      </c>
      <c r="E10" s="9">
        <f t="shared" si="1"/>
        <v>2502.735</v>
      </c>
      <c r="F10" s="11">
        <f t="shared" si="2"/>
        <v>0.1</v>
      </c>
      <c r="G10" s="13">
        <v>6767.55</v>
      </c>
      <c r="H10" s="11">
        <v>0.03806934842407844</v>
      </c>
      <c r="I10" s="10">
        <f t="shared" si="3"/>
        <v>5414.04</v>
      </c>
      <c r="J10" s="11">
        <f t="shared" si="4"/>
        <v>0.8</v>
      </c>
      <c r="K10" s="14">
        <v>3954.8999999999996</v>
      </c>
      <c r="L10" s="15">
        <v>0.02224741096591644</v>
      </c>
      <c r="M10" s="14">
        <v>19896.45</v>
      </c>
      <c r="N10" s="15">
        <v>0.11192305745096165</v>
      </c>
      <c r="O10" s="10">
        <f t="shared" si="5"/>
        <v>1989.645</v>
      </c>
      <c r="P10" s="15">
        <f t="shared" si="6"/>
        <v>0.1</v>
      </c>
      <c r="Q10" s="7">
        <v>9.0</v>
      </c>
      <c r="R10" s="13">
        <v>13535.1</v>
      </c>
      <c r="S10" s="13">
        <v>23729.399999999998</v>
      </c>
      <c r="T10" s="13">
        <v>37264.5</v>
      </c>
      <c r="U10" s="9">
        <v>100.0</v>
      </c>
    </row>
    <row r="11">
      <c r="A11" s="12"/>
      <c r="B11" s="2" t="s">
        <v>25</v>
      </c>
      <c r="C11" s="10">
        <v>2836.433</v>
      </c>
      <c r="D11" s="11">
        <v>0.015955723438844792</v>
      </c>
      <c r="E11" s="9">
        <f t="shared" si="1"/>
        <v>283.6433</v>
      </c>
      <c r="F11" s="11">
        <f t="shared" si="2"/>
        <v>0.1</v>
      </c>
      <c r="G11" s="13">
        <v>766.989</v>
      </c>
      <c r="H11" s="11">
        <v>0.00431452615472889</v>
      </c>
      <c r="I11" s="10">
        <f t="shared" si="3"/>
        <v>613.5912</v>
      </c>
      <c r="J11" s="11">
        <f t="shared" si="4"/>
        <v>0.8</v>
      </c>
      <c r="K11" s="14">
        <v>448.22200000000004</v>
      </c>
      <c r="L11" s="15">
        <v>0.0025213732428038638</v>
      </c>
      <c r="M11" s="14">
        <v>2254.931</v>
      </c>
      <c r="N11" s="15">
        <v>0.012684613177775653</v>
      </c>
      <c r="O11" s="10">
        <f t="shared" si="5"/>
        <v>225.4931</v>
      </c>
      <c r="P11" s="15">
        <f t="shared" si="6"/>
        <v>0.1</v>
      </c>
      <c r="Q11" s="7">
        <v>6.0</v>
      </c>
      <c r="R11" s="13">
        <v>1533.978</v>
      </c>
      <c r="S11" s="13">
        <v>2689.3320000000003</v>
      </c>
      <c r="T11" s="13">
        <v>4223.31</v>
      </c>
      <c r="U11" s="9">
        <v>53.0</v>
      </c>
    </row>
    <row r="12">
      <c r="A12" s="12"/>
      <c r="B12" s="2" t="s">
        <v>26</v>
      </c>
      <c r="C12" s="10">
        <v>28364.33</v>
      </c>
      <c r="D12" s="11">
        <v>0.15955723438844793</v>
      </c>
      <c r="E12" s="9">
        <f t="shared" si="1"/>
        <v>2836.433</v>
      </c>
      <c r="F12" s="11">
        <f t="shared" si="2"/>
        <v>0.1</v>
      </c>
      <c r="G12" s="13">
        <v>7669.89</v>
      </c>
      <c r="H12" s="11">
        <v>0.0431452615472889</v>
      </c>
      <c r="I12" s="10">
        <f t="shared" si="3"/>
        <v>6135.912</v>
      </c>
      <c r="J12" s="11">
        <f t="shared" si="4"/>
        <v>0.8</v>
      </c>
      <c r="K12" s="14">
        <v>4482.22</v>
      </c>
      <c r="L12" s="15">
        <v>0.025213732428038635</v>
      </c>
      <c r="M12" s="14">
        <v>22549.31</v>
      </c>
      <c r="N12" s="15">
        <v>0.12684613177775653</v>
      </c>
      <c r="O12" s="10">
        <f t="shared" si="5"/>
        <v>2254.931</v>
      </c>
      <c r="P12" s="15">
        <f t="shared" si="6"/>
        <v>0.1</v>
      </c>
      <c r="Q12" s="7">
        <v>10.0</v>
      </c>
      <c r="R12" s="13">
        <v>15339.78</v>
      </c>
      <c r="S12" s="13">
        <v>26893.32</v>
      </c>
      <c r="T12" s="13">
        <v>42233.1</v>
      </c>
      <c r="U12" s="9">
        <v>94.0</v>
      </c>
    </row>
    <row r="13">
      <c r="A13" s="12"/>
      <c r="B13" s="2" t="s">
        <v>27</v>
      </c>
      <c r="C13" s="10">
        <v>667.396</v>
      </c>
      <c r="D13" s="11">
        <v>0.0037542878679634804</v>
      </c>
      <c r="E13" s="9">
        <f t="shared" si="1"/>
        <v>66.7396</v>
      </c>
      <c r="F13" s="11">
        <f t="shared" si="2"/>
        <v>0.1</v>
      </c>
      <c r="G13" s="13">
        <v>180.46800000000002</v>
      </c>
      <c r="H13" s="11">
        <v>0.0010151826246420918</v>
      </c>
      <c r="I13" s="10">
        <f t="shared" si="3"/>
        <v>144.3744</v>
      </c>
      <c r="J13" s="11">
        <f t="shared" si="4"/>
        <v>0.8</v>
      </c>
      <c r="K13" s="14">
        <v>105.464</v>
      </c>
      <c r="L13" s="15">
        <v>5.932642924244384E-4</v>
      </c>
      <c r="M13" s="14">
        <v>530.572</v>
      </c>
      <c r="N13" s="15">
        <v>0.002984614865358977</v>
      </c>
      <c r="O13" s="10">
        <f t="shared" si="5"/>
        <v>53.0572</v>
      </c>
      <c r="P13" s="15">
        <f t="shared" si="6"/>
        <v>0.1</v>
      </c>
      <c r="Q13" s="7">
        <v>11.0</v>
      </c>
      <c r="R13" s="13">
        <v>360.93600000000004</v>
      </c>
      <c r="S13" s="13">
        <v>632.784</v>
      </c>
      <c r="T13" s="13">
        <v>993.72</v>
      </c>
      <c r="U13" s="9">
        <v>91.0</v>
      </c>
    </row>
    <row r="14">
      <c r="A14" s="12"/>
      <c r="B14" s="2" t="s">
        <v>28</v>
      </c>
      <c r="C14" s="10">
        <v>1334.792</v>
      </c>
      <c r="D14" s="11">
        <v>0.007508575735926961</v>
      </c>
      <c r="E14" s="9">
        <f t="shared" si="1"/>
        <v>133.4792</v>
      </c>
      <c r="F14" s="11">
        <f t="shared" si="2"/>
        <v>0.1</v>
      </c>
      <c r="G14" s="13">
        <v>360.93600000000004</v>
      </c>
      <c r="H14" s="11">
        <v>0.0020303652492841837</v>
      </c>
      <c r="I14" s="10">
        <f t="shared" si="3"/>
        <v>288.7488</v>
      </c>
      <c r="J14" s="11">
        <f t="shared" si="4"/>
        <v>0.8</v>
      </c>
      <c r="K14" s="14">
        <v>210.928</v>
      </c>
      <c r="L14" s="15">
        <v>0.0011865285848488769</v>
      </c>
      <c r="M14" s="14">
        <v>1061.144</v>
      </c>
      <c r="N14" s="15">
        <v>0.005969229730717954</v>
      </c>
      <c r="O14" s="10">
        <f t="shared" si="5"/>
        <v>106.1144</v>
      </c>
      <c r="P14" s="15">
        <f t="shared" si="6"/>
        <v>0.1</v>
      </c>
      <c r="Q14" s="7">
        <v>14.0</v>
      </c>
      <c r="R14" s="13">
        <v>721.8720000000001</v>
      </c>
      <c r="S14" s="13">
        <v>1265.568</v>
      </c>
      <c r="T14" s="13">
        <v>1987.44</v>
      </c>
      <c r="U14" s="9">
        <v>85.0</v>
      </c>
    </row>
    <row r="15">
      <c r="A15" s="12"/>
      <c r="B15" s="2" t="s">
        <v>29</v>
      </c>
      <c r="C15" s="10">
        <v>1668.49</v>
      </c>
      <c r="D15" s="11">
        <v>0.009385719669908702</v>
      </c>
      <c r="E15" s="9">
        <f t="shared" si="1"/>
        <v>166.849</v>
      </c>
      <c r="F15" s="11">
        <f t="shared" si="2"/>
        <v>0.1</v>
      </c>
      <c r="G15" s="13">
        <v>451.17</v>
      </c>
      <c r="H15" s="11">
        <v>0.0025379565616052294</v>
      </c>
      <c r="I15" s="10">
        <f t="shared" si="3"/>
        <v>360.936</v>
      </c>
      <c r="J15" s="11">
        <f t="shared" si="4"/>
        <v>0.8</v>
      </c>
      <c r="K15" s="14">
        <v>263.66</v>
      </c>
      <c r="L15" s="15">
        <v>0.0014831607310610963</v>
      </c>
      <c r="M15" s="14">
        <v>1326.43</v>
      </c>
      <c r="N15" s="15">
        <v>0.007461537163397443</v>
      </c>
      <c r="O15" s="10">
        <f t="shared" si="5"/>
        <v>132.643</v>
      </c>
      <c r="P15" s="15">
        <f t="shared" si="6"/>
        <v>0.1</v>
      </c>
      <c r="Q15" s="7">
        <v>9.0</v>
      </c>
      <c r="R15" s="13">
        <v>902.34</v>
      </c>
      <c r="S15" s="13">
        <v>1581.96</v>
      </c>
      <c r="T15" s="13">
        <v>2484.3</v>
      </c>
      <c r="U15" s="9">
        <v>59.0</v>
      </c>
    </row>
    <row r="16">
      <c r="A16" s="17"/>
      <c r="B16" s="2" t="s">
        <v>30</v>
      </c>
      <c r="C16" s="10">
        <v>3336.98</v>
      </c>
      <c r="D16" s="11">
        <v>0.018771439339817404</v>
      </c>
      <c r="E16" s="9">
        <f t="shared" si="1"/>
        <v>333.698</v>
      </c>
      <c r="F16" s="11">
        <f t="shared" si="2"/>
        <v>0.1</v>
      </c>
      <c r="G16" s="13">
        <v>902.34</v>
      </c>
      <c r="H16" s="11">
        <v>0.005075913123210459</v>
      </c>
      <c r="I16" s="10">
        <f t="shared" si="3"/>
        <v>721.872</v>
      </c>
      <c r="J16" s="11">
        <f t="shared" si="4"/>
        <v>0.8</v>
      </c>
      <c r="K16" s="14">
        <v>527.32</v>
      </c>
      <c r="L16" s="15">
        <v>0.0029663214621221926</v>
      </c>
      <c r="M16" s="14">
        <v>2652.86</v>
      </c>
      <c r="N16" s="15">
        <v>0.014923074326794886</v>
      </c>
      <c r="O16" s="10">
        <f t="shared" si="5"/>
        <v>265.286</v>
      </c>
      <c r="P16" s="15">
        <f t="shared" si="6"/>
        <v>0.1</v>
      </c>
      <c r="Q16" s="7">
        <v>9.0</v>
      </c>
      <c r="R16" s="13">
        <v>1804.68</v>
      </c>
      <c r="S16" s="13">
        <v>3163.92</v>
      </c>
      <c r="T16" s="13">
        <v>4968.6</v>
      </c>
      <c r="U16" s="9">
        <v>81.0</v>
      </c>
    </row>
    <row r="17">
      <c r="A17" s="8" t="s">
        <v>31</v>
      </c>
      <c r="B17" s="2" t="s">
        <v>32</v>
      </c>
      <c r="C17" s="10">
        <f t="shared" ref="C17:D17" si="7">SUM(C6:C16)</f>
        <v>101611.041</v>
      </c>
      <c r="D17" s="11">
        <f t="shared" si="7"/>
        <v>0.5715903279</v>
      </c>
      <c r="E17" s="9">
        <f t="shared" si="1"/>
        <v>10161.1041</v>
      </c>
      <c r="F17" s="11">
        <f t="shared" si="2"/>
        <v>0.1</v>
      </c>
      <c r="G17" s="13">
        <v>4962.87</v>
      </c>
      <c r="H17" s="11">
        <v>0.02791752217765752</v>
      </c>
      <c r="I17" s="10">
        <f t="shared" si="3"/>
        <v>3970.296</v>
      </c>
      <c r="J17" s="11">
        <f t="shared" si="4"/>
        <v>0.8</v>
      </c>
      <c r="K17" s="14">
        <v>2900.26</v>
      </c>
      <c r="L17" s="15">
        <v>0.01631476804167206</v>
      </c>
      <c r="M17" s="14">
        <v>14590.73</v>
      </c>
      <c r="N17" s="15">
        <v>0.08207690879737187</v>
      </c>
      <c r="O17" s="10">
        <f t="shared" si="5"/>
        <v>1459.073</v>
      </c>
      <c r="P17" s="15">
        <f t="shared" si="6"/>
        <v>0.1</v>
      </c>
      <c r="Q17" s="7">
        <v>10.0</v>
      </c>
      <c r="R17" s="13">
        <v>9925.74</v>
      </c>
      <c r="S17" s="13">
        <v>17401.56</v>
      </c>
      <c r="T17" s="13">
        <v>27327.300000000003</v>
      </c>
      <c r="U17" s="9">
        <v>93.0</v>
      </c>
    </row>
    <row r="18">
      <c r="A18" s="12"/>
      <c r="B18" s="2" t="s">
        <v>33</v>
      </c>
      <c r="C18" s="10">
        <v>5005.47</v>
      </c>
      <c r="D18" s="11">
        <v>0.028157159009726106</v>
      </c>
      <c r="E18" s="9">
        <f t="shared" si="1"/>
        <v>500.547</v>
      </c>
      <c r="F18" s="11">
        <f t="shared" si="2"/>
        <v>0.1</v>
      </c>
      <c r="G18" s="13">
        <v>1353.51</v>
      </c>
      <c r="H18" s="11">
        <v>0.007613869684815687</v>
      </c>
      <c r="I18" s="10">
        <f t="shared" si="3"/>
        <v>1082.808</v>
      </c>
      <c r="J18" s="11">
        <f t="shared" si="4"/>
        <v>0.8</v>
      </c>
      <c r="K18" s="14">
        <v>790.98</v>
      </c>
      <c r="L18" s="15">
        <v>0.004449482193183288</v>
      </c>
      <c r="M18" s="14">
        <v>3979.29</v>
      </c>
      <c r="N18" s="15">
        <v>0.022384611490192326</v>
      </c>
      <c r="O18" s="10">
        <f t="shared" si="5"/>
        <v>397.929</v>
      </c>
      <c r="P18" s="15">
        <f t="shared" si="6"/>
        <v>0.1</v>
      </c>
      <c r="Q18" s="7">
        <v>4.0</v>
      </c>
      <c r="R18" s="13">
        <v>2707.02</v>
      </c>
      <c r="S18" s="13">
        <v>4745.88</v>
      </c>
      <c r="T18" s="13">
        <v>7452.9</v>
      </c>
      <c r="U18" s="9">
        <v>54.0</v>
      </c>
    </row>
    <row r="19">
      <c r="A19" s="12"/>
      <c r="B19" s="2" t="s">
        <v>34</v>
      </c>
      <c r="C19" s="10">
        <v>12680.524</v>
      </c>
      <c r="D19" s="11">
        <v>0.07133146949130613</v>
      </c>
      <c r="E19" s="9">
        <f t="shared" si="1"/>
        <v>1268.0524</v>
      </c>
      <c r="F19" s="11">
        <f t="shared" si="2"/>
        <v>0.1</v>
      </c>
      <c r="G19" s="13">
        <v>3428.892</v>
      </c>
      <c r="H19" s="11">
        <v>0.01928846986819974</v>
      </c>
      <c r="I19" s="10">
        <f t="shared" si="3"/>
        <v>2743.1136</v>
      </c>
      <c r="J19" s="11">
        <f t="shared" si="4"/>
        <v>0.8</v>
      </c>
      <c r="K19" s="14">
        <v>2003.816</v>
      </c>
      <c r="L19" s="15">
        <v>0.01127202155606433</v>
      </c>
      <c r="M19" s="14">
        <v>10080.868</v>
      </c>
      <c r="N19" s="15">
        <v>0.05670768244182057</v>
      </c>
      <c r="O19" s="10">
        <f t="shared" si="5"/>
        <v>1008.0868</v>
      </c>
      <c r="P19" s="15">
        <f t="shared" si="6"/>
        <v>0.1</v>
      </c>
      <c r="Q19" s="7">
        <v>8.0</v>
      </c>
      <c r="R19" s="13">
        <v>6857.784</v>
      </c>
      <c r="S19" s="13">
        <v>12022.896</v>
      </c>
      <c r="T19" s="13">
        <v>18880.68</v>
      </c>
      <c r="U19" s="9">
        <v>57.0</v>
      </c>
    </row>
    <row r="20">
      <c r="A20" s="12"/>
      <c r="B20" s="2" t="s">
        <v>35</v>
      </c>
      <c r="C20" s="10">
        <v>1668.49</v>
      </c>
      <c r="D20" s="11">
        <v>0.009385719669908702</v>
      </c>
      <c r="E20" s="9">
        <f t="shared" si="1"/>
        <v>166.849</v>
      </c>
      <c r="F20" s="11">
        <f t="shared" si="2"/>
        <v>0.1</v>
      </c>
      <c r="G20" s="13">
        <v>451.17</v>
      </c>
      <c r="H20" s="11">
        <v>0.0025379565616052294</v>
      </c>
      <c r="I20" s="10">
        <f t="shared" si="3"/>
        <v>360.936</v>
      </c>
      <c r="J20" s="11">
        <f t="shared" si="4"/>
        <v>0.8</v>
      </c>
      <c r="K20" s="14">
        <v>263.66</v>
      </c>
      <c r="L20" s="15">
        <v>0.0014831607310610963</v>
      </c>
      <c r="M20" s="14">
        <v>1326.43</v>
      </c>
      <c r="N20" s="15">
        <v>0.007461537163397443</v>
      </c>
      <c r="O20" s="10">
        <f t="shared" si="5"/>
        <v>132.643</v>
      </c>
      <c r="P20" s="15">
        <f t="shared" si="6"/>
        <v>0.1</v>
      </c>
      <c r="Q20" s="7">
        <v>9.0</v>
      </c>
      <c r="R20" s="13">
        <v>902.34</v>
      </c>
      <c r="S20" s="13">
        <v>1581.96</v>
      </c>
      <c r="T20" s="13">
        <v>2484.3</v>
      </c>
      <c r="U20" s="9">
        <v>73.0</v>
      </c>
    </row>
    <row r="21">
      <c r="A21" s="12"/>
      <c r="B21" s="2" t="s">
        <v>39</v>
      </c>
      <c r="C21" s="10">
        <v>3336.98</v>
      </c>
      <c r="D21" s="11">
        <v>0.018771439339817404</v>
      </c>
      <c r="E21" s="9">
        <f t="shared" si="1"/>
        <v>333.698</v>
      </c>
      <c r="F21" s="11">
        <f t="shared" si="2"/>
        <v>0.1</v>
      </c>
      <c r="G21" s="13">
        <v>902.34</v>
      </c>
      <c r="H21" s="11">
        <v>0.005075913123210459</v>
      </c>
      <c r="I21" s="10">
        <f t="shared" si="3"/>
        <v>721.872</v>
      </c>
      <c r="J21" s="11">
        <f t="shared" si="4"/>
        <v>0.8</v>
      </c>
      <c r="K21" s="14">
        <v>527.32</v>
      </c>
      <c r="L21" s="15">
        <v>0.0029663214621221926</v>
      </c>
      <c r="M21" s="14">
        <v>2652.86</v>
      </c>
      <c r="N21" s="15">
        <v>0.014923074326794886</v>
      </c>
      <c r="O21" s="10">
        <f t="shared" si="5"/>
        <v>265.286</v>
      </c>
      <c r="P21" s="15">
        <f t="shared" si="6"/>
        <v>0.1</v>
      </c>
      <c r="Q21" s="7">
        <v>6.0</v>
      </c>
      <c r="R21" s="13">
        <v>1804.68</v>
      </c>
      <c r="S21" s="13">
        <v>3163.92</v>
      </c>
      <c r="T21" s="13">
        <v>4968.6</v>
      </c>
      <c r="U21" s="9">
        <v>90.0</v>
      </c>
    </row>
    <row r="22">
      <c r="A22" s="12"/>
      <c r="B22" s="2" t="s">
        <v>51</v>
      </c>
      <c r="C22" s="10">
        <v>1668.49</v>
      </c>
      <c r="D22" s="11">
        <v>0.009385719669908702</v>
      </c>
      <c r="E22" s="9">
        <f t="shared" si="1"/>
        <v>166.849</v>
      </c>
      <c r="F22" s="11">
        <f t="shared" si="2"/>
        <v>0.1</v>
      </c>
      <c r="G22" s="13">
        <v>451.17</v>
      </c>
      <c r="H22" s="11">
        <v>0.0025379565616052294</v>
      </c>
      <c r="I22" s="10">
        <f t="shared" si="3"/>
        <v>360.936</v>
      </c>
      <c r="J22" s="11">
        <f t="shared" si="4"/>
        <v>0.8</v>
      </c>
      <c r="K22" s="14">
        <v>263.66</v>
      </c>
      <c r="L22" s="15">
        <v>0.0014831607310610963</v>
      </c>
      <c r="M22" s="14">
        <v>1326.43</v>
      </c>
      <c r="N22" s="15">
        <v>0.007461537163397443</v>
      </c>
      <c r="O22" s="10">
        <f t="shared" si="5"/>
        <v>132.643</v>
      </c>
      <c r="P22" s="15">
        <f t="shared" si="6"/>
        <v>0.1</v>
      </c>
      <c r="Q22" s="7">
        <v>10.0</v>
      </c>
      <c r="R22" s="13">
        <v>902.34</v>
      </c>
      <c r="S22" s="13">
        <v>1581.96</v>
      </c>
      <c r="T22" s="13">
        <v>2484.3</v>
      </c>
      <c r="U22" s="9">
        <v>76.0</v>
      </c>
    </row>
    <row r="23">
      <c r="A23" s="12"/>
      <c r="B23" s="2" t="s">
        <v>52</v>
      </c>
      <c r="C23" s="10">
        <v>5005.47</v>
      </c>
      <c r="D23" s="11">
        <v>0.028157159009726106</v>
      </c>
      <c r="E23" s="9">
        <f t="shared" si="1"/>
        <v>500.547</v>
      </c>
      <c r="F23" s="11">
        <f t="shared" si="2"/>
        <v>0.1</v>
      </c>
      <c r="G23" s="13">
        <v>1353.51</v>
      </c>
      <c r="H23" s="11">
        <v>0.007613869684815687</v>
      </c>
      <c r="I23" s="10">
        <f t="shared" si="3"/>
        <v>1082.808</v>
      </c>
      <c r="J23" s="11">
        <f t="shared" si="4"/>
        <v>0.8</v>
      </c>
      <c r="K23" s="14">
        <v>790.98</v>
      </c>
      <c r="L23" s="15">
        <v>0.004449482193183288</v>
      </c>
      <c r="M23" s="14">
        <v>3979.29</v>
      </c>
      <c r="N23" s="15">
        <v>0.022384611490192326</v>
      </c>
      <c r="O23" s="10">
        <f t="shared" si="5"/>
        <v>397.929</v>
      </c>
      <c r="P23" s="15">
        <f t="shared" si="6"/>
        <v>0.1</v>
      </c>
      <c r="Q23" s="7">
        <v>11.0</v>
      </c>
      <c r="R23" s="13">
        <v>2707.02</v>
      </c>
      <c r="S23" s="13">
        <v>4745.88</v>
      </c>
      <c r="T23" s="13">
        <v>7452.9</v>
      </c>
      <c r="U23" s="9">
        <v>55.0</v>
      </c>
    </row>
    <row r="24">
      <c r="A24" s="12"/>
      <c r="B24" s="2" t="s">
        <v>53</v>
      </c>
      <c r="C24" s="10">
        <v>834.245</v>
      </c>
      <c r="D24" s="11">
        <v>0.004692859834954351</v>
      </c>
      <c r="E24" s="9">
        <f t="shared" si="1"/>
        <v>83.4245</v>
      </c>
      <c r="F24" s="11">
        <f t="shared" si="2"/>
        <v>0.1</v>
      </c>
      <c r="G24" s="13">
        <v>225.585</v>
      </c>
      <c r="H24" s="11">
        <v>0.0012689782808026147</v>
      </c>
      <c r="I24" s="10">
        <f t="shared" si="3"/>
        <v>180.468</v>
      </c>
      <c r="J24" s="11">
        <f t="shared" si="4"/>
        <v>0.8</v>
      </c>
      <c r="K24" s="14">
        <v>131.83</v>
      </c>
      <c r="L24" s="15">
        <v>7.415803655305481E-4</v>
      </c>
      <c r="M24" s="14">
        <v>663.215</v>
      </c>
      <c r="N24" s="15">
        <v>0.0037307685816987215</v>
      </c>
      <c r="O24" s="10">
        <f t="shared" si="5"/>
        <v>66.3215</v>
      </c>
      <c r="P24" s="15">
        <f t="shared" si="6"/>
        <v>0.1</v>
      </c>
      <c r="Q24" s="7">
        <v>14.0</v>
      </c>
      <c r="R24" s="13">
        <v>451.17</v>
      </c>
      <c r="S24" s="13">
        <v>790.98</v>
      </c>
      <c r="T24" s="13">
        <v>1242.15</v>
      </c>
      <c r="U24" s="9">
        <v>89.0</v>
      </c>
    </row>
    <row r="25">
      <c r="A25" s="17"/>
      <c r="B25" s="2" t="s">
        <v>55</v>
      </c>
      <c r="C25" s="10">
        <v>16684.9</v>
      </c>
      <c r="D25" s="11">
        <v>0.09385719669908703</v>
      </c>
      <c r="E25" s="9">
        <f t="shared" si="1"/>
        <v>1668.49</v>
      </c>
      <c r="F25" s="11">
        <f t="shared" si="2"/>
        <v>0.1</v>
      </c>
      <c r="G25" s="13">
        <v>4511.7</v>
      </c>
      <c r="H25" s="11">
        <v>0.025379565616052292</v>
      </c>
      <c r="I25" s="10">
        <f t="shared" si="3"/>
        <v>3609.36</v>
      </c>
      <c r="J25" s="11">
        <f t="shared" si="4"/>
        <v>0.8</v>
      </c>
      <c r="K25" s="14">
        <v>2636.6000000000004</v>
      </c>
      <c r="L25" s="15">
        <v>0.014831607310610964</v>
      </c>
      <c r="M25" s="14">
        <v>13264.300000000001</v>
      </c>
      <c r="N25" s="15">
        <v>0.07461537163397443</v>
      </c>
      <c r="O25" s="10">
        <f t="shared" si="5"/>
        <v>1326.43</v>
      </c>
      <c r="P25" s="15">
        <f t="shared" si="6"/>
        <v>0.1</v>
      </c>
      <c r="Q25" s="7">
        <v>9.0</v>
      </c>
      <c r="R25" s="13">
        <v>9023.4</v>
      </c>
      <c r="S25" s="13">
        <v>15819.600000000002</v>
      </c>
      <c r="T25" s="13">
        <v>24843.0</v>
      </c>
      <c r="U25" s="9">
        <v>78.0</v>
      </c>
    </row>
    <row r="26">
      <c r="A26" s="7" t="s">
        <v>64</v>
      </c>
      <c r="B26" s="2"/>
      <c r="C26" s="10">
        <v>10920.0</v>
      </c>
      <c r="D26" s="11">
        <v>0.0614</v>
      </c>
      <c r="E26" s="9">
        <f t="shared" si="1"/>
        <v>1092</v>
      </c>
      <c r="F26" s="7">
        <v>100.0</v>
      </c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>
      <c r="B27" s="1" t="str">
        <f t="shared" ref="B27:B28" si="8">CONCATENATE(E36," ", G36)</f>
        <v> </v>
      </c>
    </row>
    <row r="28">
      <c r="B28" s="1" t="str">
        <f t="shared" si="8"/>
        <v> </v>
      </c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  <row r="1001">
      <c r="B1001" s="1"/>
    </row>
    <row r="1002">
      <c r="B1002" s="1"/>
    </row>
    <row r="1003">
      <c r="B1003" s="1"/>
    </row>
  </sheetData>
  <mergeCells count="16">
    <mergeCell ref="C2:D2"/>
    <mergeCell ref="E2:F2"/>
    <mergeCell ref="G2:H2"/>
    <mergeCell ref="I2:J2"/>
    <mergeCell ref="K2:L2"/>
    <mergeCell ref="M2:N2"/>
    <mergeCell ref="O2:P2"/>
    <mergeCell ref="A6:A16"/>
    <mergeCell ref="A17:A25"/>
    <mergeCell ref="C3:D3"/>
    <mergeCell ref="E3:F3"/>
    <mergeCell ref="G3:H3"/>
    <mergeCell ref="I3:J3"/>
    <mergeCell ref="K3:L3"/>
    <mergeCell ref="M3:N3"/>
    <mergeCell ref="O3:P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48.57"/>
    <col customWidth="1" min="3" max="26" width="7.29"/>
  </cols>
  <sheetData>
    <row r="1">
      <c r="B1" s="1"/>
    </row>
    <row r="2">
      <c r="A2" s="2"/>
      <c r="B2" s="2"/>
      <c r="C2" s="3" t="s">
        <v>0</v>
      </c>
      <c r="D2" s="4"/>
      <c r="E2" s="3" t="s">
        <v>1</v>
      </c>
      <c r="F2" s="4"/>
      <c r="G2" s="3" t="s">
        <v>3</v>
      </c>
      <c r="H2" s="4"/>
      <c r="I2" s="3" t="s">
        <v>4</v>
      </c>
      <c r="J2" s="4"/>
      <c r="K2" s="3" t="s">
        <v>5</v>
      </c>
      <c r="L2" s="4"/>
      <c r="M2" s="3" t="s">
        <v>6</v>
      </c>
      <c r="N2" s="4"/>
      <c r="O2" s="3" t="s">
        <v>7</v>
      </c>
      <c r="P2" s="4"/>
      <c r="Q2" s="3" t="s">
        <v>8</v>
      </c>
      <c r="R2" s="4"/>
      <c r="S2" s="3" t="s">
        <v>13</v>
      </c>
      <c r="T2" s="4"/>
      <c r="U2" s="3" t="s">
        <v>14</v>
      </c>
      <c r="V2" s="4"/>
      <c r="W2" s="3" t="s">
        <v>15</v>
      </c>
      <c r="X2" s="4"/>
      <c r="Y2" s="3" t="s">
        <v>12</v>
      </c>
      <c r="Z2" s="4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>
      <c r="A3" s="7"/>
      <c r="B3" s="2"/>
      <c r="C3" s="7" t="s">
        <v>16</v>
      </c>
      <c r="D3" s="7" t="s">
        <v>17</v>
      </c>
      <c r="E3" s="7" t="s">
        <v>16</v>
      </c>
      <c r="F3" s="7" t="s">
        <v>17</v>
      </c>
      <c r="G3" s="7" t="s">
        <v>16</v>
      </c>
      <c r="H3" s="7" t="s">
        <v>17</v>
      </c>
      <c r="I3" s="7" t="s">
        <v>16</v>
      </c>
      <c r="J3" s="7" t="s">
        <v>17</v>
      </c>
      <c r="K3" s="7" t="s">
        <v>16</v>
      </c>
      <c r="L3" s="7" t="s">
        <v>17</v>
      </c>
      <c r="M3" s="7" t="s">
        <v>16</v>
      </c>
      <c r="N3" s="7" t="s">
        <v>17</v>
      </c>
      <c r="O3" s="7" t="s">
        <v>16</v>
      </c>
      <c r="P3" s="7" t="s">
        <v>17</v>
      </c>
      <c r="Q3" s="7" t="s">
        <v>16</v>
      </c>
      <c r="R3" s="7" t="s">
        <v>17</v>
      </c>
      <c r="S3" s="7" t="s">
        <v>16</v>
      </c>
      <c r="T3" s="7" t="s">
        <v>17</v>
      </c>
      <c r="U3" s="7" t="s">
        <v>16</v>
      </c>
      <c r="V3" s="7" t="s">
        <v>17</v>
      </c>
      <c r="W3" s="7" t="s">
        <v>16</v>
      </c>
      <c r="X3" s="7" t="s">
        <v>17</v>
      </c>
      <c r="Y3" s="7" t="s">
        <v>16</v>
      </c>
      <c r="Z3" s="7" t="s">
        <v>17</v>
      </c>
    </row>
    <row r="4">
      <c r="A4" s="8" t="s">
        <v>18</v>
      </c>
      <c r="B4" s="2" t="s">
        <v>20</v>
      </c>
      <c r="C4" s="7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2"/>
      <c r="B5" s="2" t="s">
        <v>21</v>
      </c>
      <c r="C5" s="7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2"/>
      <c r="B6" s="2" t="s">
        <v>22</v>
      </c>
      <c r="C6" s="7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2"/>
      <c r="B7" s="2" t="s">
        <v>23</v>
      </c>
      <c r="C7" s="7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2"/>
      <c r="B8" s="2" t="s">
        <v>24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2"/>
      <c r="B9" s="2" t="s">
        <v>25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2"/>
      <c r="B10" s="2" t="s">
        <v>26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2"/>
      <c r="B11" s="2" t="s">
        <v>27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2"/>
      <c r="B12" s="2" t="s">
        <v>28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2"/>
      <c r="B13" s="2" t="s">
        <v>29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7"/>
      <c r="B14" s="2" t="s">
        <v>30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8" t="s">
        <v>31</v>
      </c>
      <c r="B15" s="2" t="s">
        <v>32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2"/>
      <c r="B16" s="2" t="s">
        <v>33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2"/>
      <c r="B17" s="2" t="s">
        <v>34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2"/>
      <c r="B18" s="2" t="s">
        <v>35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2"/>
      <c r="B19" s="2" t="s">
        <v>39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2"/>
      <c r="B20" s="2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2"/>
      <c r="B21" s="2" t="s">
        <v>52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2"/>
      <c r="B22" s="2" t="s">
        <v>53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7"/>
      <c r="B23" s="2" t="s">
        <v>55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7" t="s">
        <v>64</v>
      </c>
      <c r="B24" s="2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B25" s="1" t="str">
        <f t="shared" ref="B25:B26" si="1">CONCATENATE(E34," ", G34)</f>
        <v> </v>
      </c>
    </row>
    <row r="26">
      <c r="B26" s="1" t="str">
        <f t="shared" si="1"/>
        <v> </v>
      </c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  <row r="1000">
      <c r="B1000" s="1"/>
    </row>
    <row r="1001">
      <c r="B1001" s="1"/>
    </row>
  </sheetData>
  <mergeCells count="14">
    <mergeCell ref="Q2:R2"/>
    <mergeCell ref="S2:T2"/>
    <mergeCell ref="U2:V2"/>
    <mergeCell ref="W2:X2"/>
    <mergeCell ref="Y2:Z2"/>
    <mergeCell ref="A4:A14"/>
    <mergeCell ref="A15:A23"/>
    <mergeCell ref="C2:D2"/>
    <mergeCell ref="E2:F2"/>
    <mergeCell ref="G2:H2"/>
    <mergeCell ref="I2:J2"/>
    <mergeCell ref="K2:L2"/>
    <mergeCell ref="M2:N2"/>
    <mergeCell ref="O2:P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C2" s="18" t="s">
        <v>36</v>
      </c>
    </row>
    <row r="3">
      <c r="C3" s="19" t="s">
        <v>37</v>
      </c>
    </row>
    <row r="4">
      <c r="C4" s="19" t="s">
        <v>38</v>
      </c>
    </row>
    <row r="5">
      <c r="C5" s="19" t="s">
        <v>40</v>
      </c>
    </row>
    <row r="6">
      <c r="C6" s="19" t="s">
        <v>41</v>
      </c>
    </row>
    <row r="7">
      <c r="C7" s="19" t="s">
        <v>38</v>
      </c>
    </row>
    <row r="8">
      <c r="C8" s="19" t="s">
        <v>42</v>
      </c>
    </row>
    <row r="9">
      <c r="C9" s="19" t="s">
        <v>43</v>
      </c>
    </row>
    <row r="10">
      <c r="C10" s="19" t="s">
        <v>44</v>
      </c>
    </row>
    <row r="11">
      <c r="C11" s="19" t="s">
        <v>45</v>
      </c>
    </row>
    <row r="12">
      <c r="C12" s="19" t="s">
        <v>46</v>
      </c>
    </row>
    <row r="13">
      <c r="C13" s="19" t="s">
        <v>47</v>
      </c>
    </row>
    <row r="14">
      <c r="C14" s="19" t="s">
        <v>48</v>
      </c>
    </row>
    <row r="15">
      <c r="C15" s="19" t="s">
        <v>45</v>
      </c>
    </row>
    <row r="16">
      <c r="C16" s="19" t="s">
        <v>46</v>
      </c>
    </row>
    <row r="17">
      <c r="C17" s="19" t="s">
        <v>49</v>
      </c>
    </row>
    <row r="18">
      <c r="C18" s="19" t="s">
        <v>50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20"/>
      <c r="E1" s="21" t="s">
        <v>54</v>
      </c>
      <c r="F1" s="22"/>
      <c r="H1" s="23" t="s">
        <v>56</v>
      </c>
      <c r="J1" s="23" t="s">
        <v>57</v>
      </c>
      <c r="L1" s="23" t="s">
        <v>58</v>
      </c>
      <c r="N1" s="23" t="s">
        <v>59</v>
      </c>
      <c r="O1" s="23" t="s">
        <v>60</v>
      </c>
      <c r="P1" s="23" t="s">
        <v>61</v>
      </c>
    </row>
    <row r="2">
      <c r="A2" s="23" t="s">
        <v>62</v>
      </c>
      <c r="B2" s="23">
        <v>177769.0</v>
      </c>
      <c r="D2" s="20" t="s">
        <v>63</v>
      </c>
      <c r="E2" s="24">
        <f t="shared" ref="E2:E21" si="1">F2*$B$3</f>
        <v>26695.84</v>
      </c>
      <c r="F2" s="25">
        <v>0.16</v>
      </c>
      <c r="G2" s="25">
        <f t="shared" ref="G2:G21" si="2">E2/$B$2</f>
        <v>0.1501715147</v>
      </c>
      <c r="H2" s="14">
        <f t="shared" ref="H2:H21" si="3">F2*$B$4</f>
        <v>7218.72</v>
      </c>
      <c r="I2" s="25">
        <f t="shared" ref="I2:I21" si="4">H2/$B$2</f>
        <v>0.04060730499</v>
      </c>
      <c r="J2" s="14">
        <f t="shared" ref="J2:J21" si="5">F2*$B$5</f>
        <v>4218.56</v>
      </c>
      <c r="K2" s="15">
        <f t="shared" ref="K2:K21" si="6">J2/$B$2</f>
        <v>0.0237305717</v>
      </c>
      <c r="L2" s="14">
        <f t="shared" ref="L2:L21" si="7">F2*$B$6</f>
        <v>21222.88</v>
      </c>
      <c r="M2" s="15">
        <f t="shared" ref="M2:M21" si="8">L2/$B$2</f>
        <v>0.1193845946</v>
      </c>
      <c r="N2" s="14">
        <f t="shared" ref="N2:N21" si="9">H2*2</f>
        <v>14437.44</v>
      </c>
      <c r="O2" s="14">
        <f t="shared" ref="O2:O21" si="10">J2*6</f>
        <v>25311.36</v>
      </c>
      <c r="P2" s="14">
        <f t="shared" ref="P2:P21" si="11">N2+O2</f>
        <v>39748.8</v>
      </c>
    </row>
    <row r="3">
      <c r="A3" s="23" t="s">
        <v>65</v>
      </c>
      <c r="B3" s="23">
        <v>166849.0</v>
      </c>
      <c r="D3" s="20" t="s">
        <v>66</v>
      </c>
      <c r="E3" s="24">
        <f t="shared" si="1"/>
        <v>3336.98</v>
      </c>
      <c r="F3" s="25">
        <v>0.02</v>
      </c>
      <c r="G3" s="25">
        <f t="shared" si="2"/>
        <v>0.01877143934</v>
      </c>
      <c r="H3" s="14">
        <f t="shared" si="3"/>
        <v>902.34</v>
      </c>
      <c r="I3" s="25">
        <f t="shared" si="4"/>
        <v>0.005075913123</v>
      </c>
      <c r="J3" s="14">
        <f t="shared" si="5"/>
        <v>527.32</v>
      </c>
      <c r="K3" s="15">
        <f t="shared" si="6"/>
        <v>0.002966321462</v>
      </c>
      <c r="L3" s="14">
        <f t="shared" si="7"/>
        <v>2652.86</v>
      </c>
      <c r="M3" s="15">
        <f t="shared" si="8"/>
        <v>0.01492307433</v>
      </c>
      <c r="N3" s="14">
        <f t="shared" si="9"/>
        <v>1804.68</v>
      </c>
      <c r="O3" s="14">
        <f t="shared" si="10"/>
        <v>3163.92</v>
      </c>
      <c r="P3" s="14">
        <f t="shared" si="11"/>
        <v>4968.6</v>
      </c>
    </row>
    <row r="4">
      <c r="A4" s="23" t="s">
        <v>67</v>
      </c>
      <c r="B4" s="23">
        <v>45117.0</v>
      </c>
      <c r="D4" s="20" t="s">
        <v>68</v>
      </c>
      <c r="E4" s="24">
        <f t="shared" si="1"/>
        <v>1668.49</v>
      </c>
      <c r="F4" s="25">
        <v>0.01</v>
      </c>
      <c r="G4" s="25">
        <f t="shared" si="2"/>
        <v>0.00938571967</v>
      </c>
      <c r="H4" s="14">
        <f t="shared" si="3"/>
        <v>451.17</v>
      </c>
      <c r="I4" s="25">
        <f t="shared" si="4"/>
        <v>0.002537956562</v>
      </c>
      <c r="J4" s="14">
        <f t="shared" si="5"/>
        <v>263.66</v>
      </c>
      <c r="K4" s="15">
        <f t="shared" si="6"/>
        <v>0.001483160731</v>
      </c>
      <c r="L4" s="14">
        <f t="shared" si="7"/>
        <v>1326.43</v>
      </c>
      <c r="M4" s="15">
        <f t="shared" si="8"/>
        <v>0.007461537163</v>
      </c>
      <c r="N4" s="14">
        <f t="shared" si="9"/>
        <v>902.34</v>
      </c>
      <c r="O4" s="14">
        <f t="shared" si="10"/>
        <v>1581.96</v>
      </c>
      <c r="P4" s="14">
        <f t="shared" si="11"/>
        <v>2484.3</v>
      </c>
    </row>
    <row r="5">
      <c r="A5" s="23" t="s">
        <v>57</v>
      </c>
      <c r="B5" s="23">
        <v>26366.0</v>
      </c>
      <c r="D5" s="20" t="s">
        <v>69</v>
      </c>
      <c r="E5" s="24">
        <f t="shared" si="1"/>
        <v>6673.96</v>
      </c>
      <c r="F5" s="25">
        <v>0.04</v>
      </c>
      <c r="G5" s="25">
        <f t="shared" si="2"/>
        <v>0.03754287868</v>
      </c>
      <c r="H5" s="14">
        <f t="shared" si="3"/>
        <v>1804.68</v>
      </c>
      <c r="I5" s="25">
        <f t="shared" si="4"/>
        <v>0.01015182625</v>
      </c>
      <c r="J5" s="14">
        <f t="shared" si="5"/>
        <v>1054.64</v>
      </c>
      <c r="K5" s="15">
        <f t="shared" si="6"/>
        <v>0.005932642924</v>
      </c>
      <c r="L5" s="14">
        <f t="shared" si="7"/>
        <v>5305.72</v>
      </c>
      <c r="M5" s="15">
        <f t="shared" si="8"/>
        <v>0.02984614865</v>
      </c>
      <c r="N5" s="14">
        <f t="shared" si="9"/>
        <v>3609.36</v>
      </c>
      <c r="O5" s="14">
        <f t="shared" si="10"/>
        <v>6327.84</v>
      </c>
      <c r="P5" s="14">
        <f t="shared" si="11"/>
        <v>9937.2</v>
      </c>
    </row>
    <row r="6">
      <c r="A6" s="23" t="s">
        <v>70</v>
      </c>
      <c r="B6" s="23">
        <v>132643.0</v>
      </c>
      <c r="D6" s="20" t="s">
        <v>71</v>
      </c>
      <c r="E6" s="24">
        <f t="shared" si="1"/>
        <v>25027.35</v>
      </c>
      <c r="F6" s="25">
        <v>0.15</v>
      </c>
      <c r="G6" s="25">
        <f t="shared" si="2"/>
        <v>0.140785795</v>
      </c>
      <c r="H6" s="14">
        <f t="shared" si="3"/>
        <v>6767.55</v>
      </c>
      <c r="I6" s="25">
        <f t="shared" si="4"/>
        <v>0.03806934842</v>
      </c>
      <c r="J6" s="14">
        <f t="shared" si="5"/>
        <v>3954.9</v>
      </c>
      <c r="K6" s="15">
        <f t="shared" si="6"/>
        <v>0.02224741097</v>
      </c>
      <c r="L6" s="14">
        <f t="shared" si="7"/>
        <v>19896.45</v>
      </c>
      <c r="M6" s="15">
        <f t="shared" si="8"/>
        <v>0.1119230575</v>
      </c>
      <c r="N6" s="14">
        <f t="shared" si="9"/>
        <v>13535.1</v>
      </c>
      <c r="O6" s="14">
        <f t="shared" si="10"/>
        <v>23729.4</v>
      </c>
      <c r="P6" s="14">
        <f t="shared" si="11"/>
        <v>37264.5</v>
      </c>
    </row>
    <row r="7">
      <c r="D7" s="20" t="s">
        <v>72</v>
      </c>
      <c r="E7" s="24">
        <f t="shared" si="1"/>
        <v>2836.433</v>
      </c>
      <c r="F7" s="25">
        <v>0.017</v>
      </c>
      <c r="G7" s="25">
        <f t="shared" si="2"/>
        <v>0.01595572344</v>
      </c>
      <c r="H7" s="14">
        <f t="shared" si="3"/>
        <v>766.989</v>
      </c>
      <c r="I7" s="25">
        <f t="shared" si="4"/>
        <v>0.004314526155</v>
      </c>
      <c r="J7" s="14">
        <f t="shared" si="5"/>
        <v>448.222</v>
      </c>
      <c r="K7" s="15">
        <f t="shared" si="6"/>
        <v>0.002521373243</v>
      </c>
      <c r="L7" s="14">
        <f t="shared" si="7"/>
        <v>2254.931</v>
      </c>
      <c r="M7" s="15">
        <f t="shared" si="8"/>
        <v>0.01268461318</v>
      </c>
      <c r="N7" s="14">
        <f t="shared" si="9"/>
        <v>1533.978</v>
      </c>
      <c r="O7" s="14">
        <f t="shared" si="10"/>
        <v>2689.332</v>
      </c>
      <c r="P7" s="14">
        <f t="shared" si="11"/>
        <v>4223.31</v>
      </c>
    </row>
    <row r="8">
      <c r="D8" s="20" t="s">
        <v>73</v>
      </c>
      <c r="E8" s="24">
        <f t="shared" si="1"/>
        <v>28364.33</v>
      </c>
      <c r="F8" s="25">
        <v>0.17</v>
      </c>
      <c r="G8" s="25">
        <f t="shared" si="2"/>
        <v>0.1595572344</v>
      </c>
      <c r="H8" s="14">
        <f t="shared" si="3"/>
        <v>7669.89</v>
      </c>
      <c r="I8" s="25">
        <f t="shared" si="4"/>
        <v>0.04314526155</v>
      </c>
      <c r="J8" s="14">
        <f t="shared" si="5"/>
        <v>4482.22</v>
      </c>
      <c r="K8" s="15">
        <f t="shared" si="6"/>
        <v>0.02521373243</v>
      </c>
      <c r="L8" s="14">
        <f t="shared" si="7"/>
        <v>22549.31</v>
      </c>
      <c r="M8" s="15">
        <f t="shared" si="8"/>
        <v>0.1268461318</v>
      </c>
      <c r="N8" s="14">
        <f t="shared" si="9"/>
        <v>15339.78</v>
      </c>
      <c r="O8" s="14">
        <f t="shared" si="10"/>
        <v>26893.32</v>
      </c>
      <c r="P8" s="14">
        <f t="shared" si="11"/>
        <v>42233.1</v>
      </c>
    </row>
    <row r="9">
      <c r="D9" s="20" t="s">
        <v>74</v>
      </c>
      <c r="E9" s="24">
        <f t="shared" si="1"/>
        <v>667.396</v>
      </c>
      <c r="F9" s="25">
        <v>0.004</v>
      </c>
      <c r="G9" s="25">
        <f t="shared" si="2"/>
        <v>0.003754287868</v>
      </c>
      <c r="H9" s="14">
        <f t="shared" si="3"/>
        <v>180.468</v>
      </c>
      <c r="I9" s="25">
        <f t="shared" si="4"/>
        <v>0.001015182625</v>
      </c>
      <c r="J9" s="14">
        <f t="shared" si="5"/>
        <v>105.464</v>
      </c>
      <c r="K9" s="15">
        <f t="shared" si="6"/>
        <v>0.0005932642924</v>
      </c>
      <c r="L9" s="14">
        <f t="shared" si="7"/>
        <v>530.572</v>
      </c>
      <c r="M9" s="15">
        <f t="shared" si="8"/>
        <v>0.002984614865</v>
      </c>
      <c r="N9" s="14">
        <f t="shared" si="9"/>
        <v>360.936</v>
      </c>
      <c r="O9" s="14">
        <f t="shared" si="10"/>
        <v>632.784</v>
      </c>
      <c r="P9" s="14">
        <f t="shared" si="11"/>
        <v>993.72</v>
      </c>
    </row>
    <row r="10">
      <c r="D10" s="20" t="s">
        <v>75</v>
      </c>
      <c r="E10" s="24">
        <f t="shared" si="1"/>
        <v>1334.792</v>
      </c>
      <c r="F10" s="25">
        <v>0.008</v>
      </c>
      <c r="G10" s="25">
        <f t="shared" si="2"/>
        <v>0.007508575736</v>
      </c>
      <c r="H10" s="14">
        <f t="shared" si="3"/>
        <v>360.936</v>
      </c>
      <c r="I10" s="25">
        <f t="shared" si="4"/>
        <v>0.002030365249</v>
      </c>
      <c r="J10" s="14">
        <f t="shared" si="5"/>
        <v>210.928</v>
      </c>
      <c r="K10" s="15">
        <f t="shared" si="6"/>
        <v>0.001186528585</v>
      </c>
      <c r="L10" s="14">
        <f t="shared" si="7"/>
        <v>1061.144</v>
      </c>
      <c r="M10" s="15">
        <f t="shared" si="8"/>
        <v>0.005969229731</v>
      </c>
      <c r="N10" s="14">
        <f t="shared" si="9"/>
        <v>721.872</v>
      </c>
      <c r="O10" s="14">
        <f t="shared" si="10"/>
        <v>1265.568</v>
      </c>
      <c r="P10" s="14">
        <f t="shared" si="11"/>
        <v>1987.44</v>
      </c>
    </row>
    <row r="11">
      <c r="D11" s="20" t="s">
        <v>76</v>
      </c>
      <c r="E11" s="24">
        <f t="shared" si="1"/>
        <v>1668.49</v>
      </c>
      <c r="F11" s="25">
        <v>0.01</v>
      </c>
      <c r="G11" s="25">
        <f t="shared" si="2"/>
        <v>0.00938571967</v>
      </c>
      <c r="H11" s="14">
        <f t="shared" si="3"/>
        <v>451.17</v>
      </c>
      <c r="I11" s="25">
        <f t="shared" si="4"/>
        <v>0.002537956562</v>
      </c>
      <c r="J11" s="14">
        <f t="shared" si="5"/>
        <v>263.66</v>
      </c>
      <c r="K11" s="15">
        <f t="shared" si="6"/>
        <v>0.001483160731</v>
      </c>
      <c r="L11" s="14">
        <f t="shared" si="7"/>
        <v>1326.43</v>
      </c>
      <c r="M11" s="15">
        <f t="shared" si="8"/>
        <v>0.007461537163</v>
      </c>
      <c r="N11" s="14">
        <f t="shared" si="9"/>
        <v>902.34</v>
      </c>
      <c r="O11" s="14">
        <f t="shared" si="10"/>
        <v>1581.96</v>
      </c>
      <c r="P11" s="14">
        <f t="shared" si="11"/>
        <v>2484.3</v>
      </c>
    </row>
    <row r="12">
      <c r="D12" s="20" t="s">
        <v>77</v>
      </c>
      <c r="E12" s="24">
        <f t="shared" si="1"/>
        <v>3336.98</v>
      </c>
      <c r="F12" s="25">
        <v>0.02</v>
      </c>
      <c r="G12" s="25">
        <f t="shared" si="2"/>
        <v>0.01877143934</v>
      </c>
      <c r="H12" s="14">
        <f t="shared" si="3"/>
        <v>902.34</v>
      </c>
      <c r="I12" s="25">
        <f t="shared" si="4"/>
        <v>0.005075913123</v>
      </c>
      <c r="J12" s="14">
        <f t="shared" si="5"/>
        <v>527.32</v>
      </c>
      <c r="K12" s="15">
        <f t="shared" si="6"/>
        <v>0.002966321462</v>
      </c>
      <c r="L12" s="14">
        <f t="shared" si="7"/>
        <v>2652.86</v>
      </c>
      <c r="M12" s="15">
        <f t="shared" si="8"/>
        <v>0.01492307433</v>
      </c>
      <c r="N12" s="14">
        <f t="shared" si="9"/>
        <v>1804.68</v>
      </c>
      <c r="O12" s="14">
        <f t="shared" si="10"/>
        <v>3163.92</v>
      </c>
      <c r="P12" s="14">
        <f t="shared" si="11"/>
        <v>4968.6</v>
      </c>
    </row>
    <row r="13">
      <c r="D13" s="20" t="s">
        <v>78</v>
      </c>
      <c r="E13" s="24">
        <f t="shared" si="1"/>
        <v>18353.39</v>
      </c>
      <c r="F13" s="25">
        <v>0.11</v>
      </c>
      <c r="G13" s="25">
        <f t="shared" si="2"/>
        <v>0.1032429164</v>
      </c>
      <c r="H13" s="14">
        <f t="shared" si="3"/>
        <v>4962.87</v>
      </c>
      <c r="I13" s="25">
        <f t="shared" si="4"/>
        <v>0.02791752218</v>
      </c>
      <c r="J13" s="14">
        <f t="shared" si="5"/>
        <v>2900.26</v>
      </c>
      <c r="K13" s="15">
        <f t="shared" si="6"/>
        <v>0.01631476804</v>
      </c>
      <c r="L13" s="14">
        <f t="shared" si="7"/>
        <v>14590.73</v>
      </c>
      <c r="M13" s="15">
        <f t="shared" si="8"/>
        <v>0.0820769088</v>
      </c>
      <c r="N13" s="14">
        <f t="shared" si="9"/>
        <v>9925.74</v>
      </c>
      <c r="O13" s="14">
        <f t="shared" si="10"/>
        <v>17401.56</v>
      </c>
      <c r="P13" s="14">
        <f t="shared" si="11"/>
        <v>27327.3</v>
      </c>
    </row>
    <row r="14">
      <c r="D14" s="20" t="s">
        <v>79</v>
      </c>
      <c r="E14" s="24">
        <f t="shared" si="1"/>
        <v>5005.47</v>
      </c>
      <c r="F14" s="25">
        <v>0.03</v>
      </c>
      <c r="G14" s="25">
        <f t="shared" si="2"/>
        <v>0.02815715901</v>
      </c>
      <c r="H14" s="14">
        <f t="shared" si="3"/>
        <v>1353.51</v>
      </c>
      <c r="I14" s="25">
        <f t="shared" si="4"/>
        <v>0.007613869685</v>
      </c>
      <c r="J14" s="14">
        <f t="shared" si="5"/>
        <v>790.98</v>
      </c>
      <c r="K14" s="15">
        <f t="shared" si="6"/>
        <v>0.004449482193</v>
      </c>
      <c r="L14" s="14">
        <f t="shared" si="7"/>
        <v>3979.29</v>
      </c>
      <c r="M14" s="15">
        <f t="shared" si="8"/>
        <v>0.02238461149</v>
      </c>
      <c r="N14" s="14">
        <f t="shared" si="9"/>
        <v>2707.02</v>
      </c>
      <c r="O14" s="14">
        <f t="shared" si="10"/>
        <v>4745.88</v>
      </c>
      <c r="P14" s="14">
        <f t="shared" si="11"/>
        <v>7452.9</v>
      </c>
    </row>
    <row r="15">
      <c r="D15" s="20" t="s">
        <v>80</v>
      </c>
      <c r="E15" s="24">
        <f t="shared" si="1"/>
        <v>12680.524</v>
      </c>
      <c r="F15" s="25">
        <v>0.076</v>
      </c>
      <c r="G15" s="25">
        <f t="shared" si="2"/>
        <v>0.07133146949</v>
      </c>
      <c r="H15" s="14">
        <f t="shared" si="3"/>
        <v>3428.892</v>
      </c>
      <c r="I15" s="25">
        <f t="shared" si="4"/>
        <v>0.01928846987</v>
      </c>
      <c r="J15" s="14">
        <f t="shared" si="5"/>
        <v>2003.816</v>
      </c>
      <c r="K15" s="15">
        <f t="shared" si="6"/>
        <v>0.01127202156</v>
      </c>
      <c r="L15" s="14">
        <f t="shared" si="7"/>
        <v>10080.868</v>
      </c>
      <c r="M15" s="15">
        <f t="shared" si="8"/>
        <v>0.05670768244</v>
      </c>
      <c r="N15" s="14">
        <f t="shared" si="9"/>
        <v>6857.784</v>
      </c>
      <c r="O15" s="14">
        <f t="shared" si="10"/>
        <v>12022.896</v>
      </c>
      <c r="P15" s="14">
        <f t="shared" si="11"/>
        <v>18880.68</v>
      </c>
    </row>
    <row r="16">
      <c r="D16" s="20" t="s">
        <v>81</v>
      </c>
      <c r="E16" s="24">
        <f t="shared" si="1"/>
        <v>1668.49</v>
      </c>
      <c r="F16" s="25">
        <v>0.01</v>
      </c>
      <c r="G16" s="25">
        <f t="shared" si="2"/>
        <v>0.00938571967</v>
      </c>
      <c r="H16" s="14">
        <f t="shared" si="3"/>
        <v>451.17</v>
      </c>
      <c r="I16" s="25">
        <f t="shared" si="4"/>
        <v>0.002537956562</v>
      </c>
      <c r="J16" s="14">
        <f t="shared" si="5"/>
        <v>263.66</v>
      </c>
      <c r="K16" s="15">
        <f t="shared" si="6"/>
        <v>0.001483160731</v>
      </c>
      <c r="L16" s="14">
        <f t="shared" si="7"/>
        <v>1326.43</v>
      </c>
      <c r="M16" s="15">
        <f t="shared" si="8"/>
        <v>0.007461537163</v>
      </c>
      <c r="N16" s="14">
        <f t="shared" si="9"/>
        <v>902.34</v>
      </c>
      <c r="O16" s="14">
        <f t="shared" si="10"/>
        <v>1581.96</v>
      </c>
      <c r="P16" s="14">
        <f t="shared" si="11"/>
        <v>2484.3</v>
      </c>
    </row>
    <row r="17">
      <c r="D17" s="20" t="s">
        <v>82</v>
      </c>
      <c r="E17" s="24">
        <f t="shared" si="1"/>
        <v>3336.98</v>
      </c>
      <c r="F17" s="25">
        <v>0.02</v>
      </c>
      <c r="G17" s="25">
        <f t="shared" si="2"/>
        <v>0.01877143934</v>
      </c>
      <c r="H17" s="14">
        <f t="shared" si="3"/>
        <v>902.34</v>
      </c>
      <c r="I17" s="25">
        <f t="shared" si="4"/>
        <v>0.005075913123</v>
      </c>
      <c r="J17" s="14">
        <f t="shared" si="5"/>
        <v>527.32</v>
      </c>
      <c r="K17" s="15">
        <f t="shared" si="6"/>
        <v>0.002966321462</v>
      </c>
      <c r="L17" s="14">
        <f t="shared" si="7"/>
        <v>2652.86</v>
      </c>
      <c r="M17" s="15">
        <f t="shared" si="8"/>
        <v>0.01492307433</v>
      </c>
      <c r="N17" s="14">
        <f t="shared" si="9"/>
        <v>1804.68</v>
      </c>
      <c r="O17" s="14">
        <f t="shared" si="10"/>
        <v>3163.92</v>
      </c>
      <c r="P17" s="14">
        <f t="shared" si="11"/>
        <v>4968.6</v>
      </c>
    </row>
    <row r="18">
      <c r="D18" s="20" t="s">
        <v>83</v>
      </c>
      <c r="E18" s="24">
        <f t="shared" si="1"/>
        <v>1668.49</v>
      </c>
      <c r="F18" s="25">
        <v>0.01</v>
      </c>
      <c r="G18" s="25">
        <f t="shared" si="2"/>
        <v>0.00938571967</v>
      </c>
      <c r="H18" s="14">
        <f t="shared" si="3"/>
        <v>451.17</v>
      </c>
      <c r="I18" s="25">
        <f t="shared" si="4"/>
        <v>0.002537956562</v>
      </c>
      <c r="J18" s="14">
        <f t="shared" si="5"/>
        <v>263.66</v>
      </c>
      <c r="K18" s="15">
        <f t="shared" si="6"/>
        <v>0.001483160731</v>
      </c>
      <c r="L18" s="14">
        <f t="shared" si="7"/>
        <v>1326.43</v>
      </c>
      <c r="M18" s="15">
        <f t="shared" si="8"/>
        <v>0.007461537163</v>
      </c>
      <c r="N18" s="14">
        <f t="shared" si="9"/>
        <v>902.34</v>
      </c>
      <c r="O18" s="14">
        <f t="shared" si="10"/>
        <v>1581.96</v>
      </c>
      <c r="P18" s="14">
        <f t="shared" si="11"/>
        <v>2484.3</v>
      </c>
    </row>
    <row r="19">
      <c r="D19" s="20" t="s">
        <v>84</v>
      </c>
      <c r="E19" s="24">
        <f t="shared" si="1"/>
        <v>5005.47</v>
      </c>
      <c r="F19" s="25">
        <v>0.03</v>
      </c>
      <c r="G19" s="25">
        <f t="shared" si="2"/>
        <v>0.02815715901</v>
      </c>
      <c r="H19" s="14">
        <f t="shared" si="3"/>
        <v>1353.51</v>
      </c>
      <c r="I19" s="25">
        <f t="shared" si="4"/>
        <v>0.007613869685</v>
      </c>
      <c r="J19" s="14">
        <f t="shared" si="5"/>
        <v>790.98</v>
      </c>
      <c r="K19" s="15">
        <f t="shared" si="6"/>
        <v>0.004449482193</v>
      </c>
      <c r="L19" s="14">
        <f t="shared" si="7"/>
        <v>3979.29</v>
      </c>
      <c r="M19" s="15">
        <f t="shared" si="8"/>
        <v>0.02238461149</v>
      </c>
      <c r="N19" s="14">
        <f t="shared" si="9"/>
        <v>2707.02</v>
      </c>
      <c r="O19" s="14">
        <f t="shared" si="10"/>
        <v>4745.88</v>
      </c>
      <c r="P19" s="14">
        <f t="shared" si="11"/>
        <v>7452.9</v>
      </c>
    </row>
    <row r="20">
      <c r="D20" s="20" t="s">
        <v>85</v>
      </c>
      <c r="E20" s="24">
        <f t="shared" si="1"/>
        <v>834.245</v>
      </c>
      <c r="F20" s="25">
        <v>0.005</v>
      </c>
      <c r="G20" s="25">
        <f t="shared" si="2"/>
        <v>0.004692859835</v>
      </c>
      <c r="H20" s="14">
        <f t="shared" si="3"/>
        <v>225.585</v>
      </c>
      <c r="I20" s="25">
        <f t="shared" si="4"/>
        <v>0.001268978281</v>
      </c>
      <c r="J20" s="14">
        <f t="shared" si="5"/>
        <v>131.83</v>
      </c>
      <c r="K20" s="15">
        <f t="shared" si="6"/>
        <v>0.0007415803655</v>
      </c>
      <c r="L20" s="14">
        <f t="shared" si="7"/>
        <v>663.215</v>
      </c>
      <c r="M20" s="15">
        <f t="shared" si="8"/>
        <v>0.003730768582</v>
      </c>
      <c r="N20" s="14">
        <f t="shared" si="9"/>
        <v>451.17</v>
      </c>
      <c r="O20" s="14">
        <f t="shared" si="10"/>
        <v>790.98</v>
      </c>
      <c r="P20" s="14">
        <f t="shared" si="11"/>
        <v>1242.15</v>
      </c>
    </row>
    <row r="21">
      <c r="D21" s="20" t="s">
        <v>86</v>
      </c>
      <c r="E21" s="24">
        <f t="shared" si="1"/>
        <v>16684.9</v>
      </c>
      <c r="F21" s="25">
        <v>0.1</v>
      </c>
      <c r="G21" s="25">
        <f t="shared" si="2"/>
        <v>0.0938571967</v>
      </c>
      <c r="H21" s="14">
        <f t="shared" si="3"/>
        <v>4511.7</v>
      </c>
      <c r="I21" s="25">
        <f t="shared" si="4"/>
        <v>0.02537956562</v>
      </c>
      <c r="J21" s="14">
        <f t="shared" si="5"/>
        <v>2636.6</v>
      </c>
      <c r="K21" s="15">
        <f t="shared" si="6"/>
        <v>0.01483160731</v>
      </c>
      <c r="L21" s="14">
        <f t="shared" si="7"/>
        <v>13264.3</v>
      </c>
      <c r="M21" s="15">
        <f t="shared" si="8"/>
        <v>0.07461537163</v>
      </c>
      <c r="N21" s="14">
        <f t="shared" si="9"/>
        <v>9023.4</v>
      </c>
      <c r="O21" s="14">
        <f t="shared" si="10"/>
        <v>15819.6</v>
      </c>
      <c r="P21" s="14">
        <f t="shared" si="11"/>
        <v>24843</v>
      </c>
    </row>
    <row r="22">
      <c r="D22" s="23" t="s">
        <v>64</v>
      </c>
      <c r="E22" s="24">
        <f>B2-B3</f>
        <v>10920</v>
      </c>
      <c r="F22" s="26"/>
      <c r="G22" s="26">
        <v>0.0614</v>
      </c>
    </row>
  </sheetData>
  <drawing r:id="rId1"/>
</worksheet>
</file>