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a\Desktop\Jake\AOE2\"/>
    </mc:Choice>
  </mc:AlternateContent>
  <xr:revisionPtr revIDLastSave="0" documentId="13_ncr:1_{2964F953-B32B-46B0-966E-D1DD2D098915}" xr6:coauthVersionLast="45" xr6:coauthVersionMax="45" xr10:uidLastSave="{00000000-0000-0000-0000-000000000000}"/>
  <bookViews>
    <workbookView xWindow="28680" yWindow="-120" windowWidth="29040" windowHeight="16440" activeTab="4" xr2:uid="{E6E1E44B-3679-4DEE-991E-4ADC615614EE}"/>
  </bookViews>
  <sheets>
    <sheet name="Info" sheetId="5" r:id="rId1"/>
    <sheet name="Build Orders" sheetId="1" r:id="rId2"/>
    <sheet name="Steps" sheetId="8" r:id="rId3"/>
    <sheet name="Exceptions" sheetId="9" r:id="rId4"/>
    <sheet name="Gather Rates" sheetId="2" r:id="rId5"/>
    <sheet name="Build Times" sheetId="3" r:id="rId6"/>
    <sheet name="Data -&gt;" sheetId="6" r:id="rId7"/>
    <sheet name="Civs" sheetId="7" r:id="rId8"/>
    <sheet name="Upgrades" sheetId="4" r:id="rId9"/>
    <sheet name="Stra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7" l="1" a="1"/>
  <c r="J2" i="7" s="1"/>
  <c r="F14" i="1"/>
  <c r="H7" i="8"/>
  <c r="H6" i="8"/>
  <c r="H5" i="8"/>
  <c r="H4" i="8"/>
  <c r="H3" i="8"/>
  <c r="K13" i="1"/>
  <c r="Y13" i="1" s="1"/>
  <c r="F13" i="1"/>
  <c r="F12" i="1"/>
  <c r="D10" i="1"/>
  <c r="D11" i="1" s="1"/>
  <c r="B13" i="1"/>
  <c r="B14" i="1" s="1"/>
  <c r="X11" i="1"/>
  <c r="Y11" i="1"/>
  <c r="Z11" i="1"/>
  <c r="AA11" i="1"/>
  <c r="X12" i="1"/>
  <c r="Y12" i="1"/>
  <c r="Z12" i="1"/>
  <c r="AA12" i="1"/>
  <c r="X13" i="1"/>
  <c r="Z13" i="1"/>
  <c r="AA13" i="1"/>
  <c r="X14" i="1"/>
  <c r="Z14" i="1"/>
  <c r="AA14" i="1"/>
  <c r="X15" i="1"/>
  <c r="Y15" i="1"/>
  <c r="Z15" i="1"/>
  <c r="AA15" i="1"/>
  <c r="X16" i="1"/>
  <c r="Y16" i="1"/>
  <c r="Z16" i="1"/>
  <c r="AA16" i="1"/>
  <c r="X17" i="1"/>
  <c r="Y17" i="1"/>
  <c r="Z17" i="1"/>
  <c r="AA17" i="1"/>
  <c r="X18" i="1"/>
  <c r="Y18" i="1"/>
  <c r="Z18" i="1"/>
  <c r="AA18" i="1"/>
  <c r="X19" i="1"/>
  <c r="Y19" i="1"/>
  <c r="Z19" i="1"/>
  <c r="AA19" i="1"/>
  <c r="P11" i="1"/>
  <c r="P12" i="1" s="1"/>
  <c r="P13" i="1" s="1"/>
  <c r="R11" i="1"/>
  <c r="S11" i="1"/>
  <c r="R12" i="1"/>
  <c r="R13" i="1" s="1"/>
  <c r="S12" i="1"/>
  <c r="K11" i="1"/>
  <c r="J8" i="1"/>
  <c r="J9" i="1" s="1"/>
  <c r="E3" i="8"/>
  <c r="X4" i="1"/>
  <c r="Z4" i="1"/>
  <c r="AA4" i="1"/>
  <c r="X5" i="1"/>
  <c r="Z5" i="1"/>
  <c r="AA5" i="1"/>
  <c r="X6" i="1"/>
  <c r="Z6" i="1"/>
  <c r="AA6" i="1"/>
  <c r="X7" i="1"/>
  <c r="Z7" i="1"/>
  <c r="AA7" i="1"/>
  <c r="X8" i="1"/>
  <c r="Z8" i="1"/>
  <c r="AA8" i="1"/>
  <c r="Z9" i="1"/>
  <c r="AA9" i="1"/>
  <c r="Z10" i="1"/>
  <c r="AA10" i="1"/>
  <c r="AA3" i="1"/>
  <c r="S4" i="1" s="1"/>
  <c r="Z3" i="1"/>
  <c r="R4" i="1" s="1"/>
  <c r="R5" i="1" s="1"/>
  <c r="Y3" i="1"/>
  <c r="Q4" i="1" s="1"/>
  <c r="X3" i="1"/>
  <c r="P4" i="1" s="1"/>
  <c r="D4" i="8"/>
  <c r="E4" i="8"/>
  <c r="F4" i="8"/>
  <c r="G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D5" i="8"/>
  <c r="E5" i="8"/>
  <c r="F5" i="8"/>
  <c r="G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D6" i="8"/>
  <c r="E6" i="8"/>
  <c r="F6" i="8"/>
  <c r="G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D7" i="8"/>
  <c r="E7" i="8"/>
  <c r="F7" i="8"/>
  <c r="G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D3" i="8"/>
  <c r="F3" i="8"/>
  <c r="G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C3" i="8"/>
  <c r="B3" i="8"/>
  <c r="B4" i="8"/>
  <c r="B5" i="8"/>
  <c r="B6" i="8"/>
  <c r="B7" i="8"/>
  <c r="C7" i="8"/>
  <c r="C6" i="8"/>
  <c r="C5" i="8"/>
  <c r="C4" i="8"/>
  <c r="I2" i="2"/>
  <c r="H2" i="2"/>
  <c r="G2" i="2"/>
  <c r="F2" i="2"/>
  <c r="E2" i="2"/>
  <c r="D2" i="2"/>
  <c r="C2" i="2"/>
  <c r="B2" i="2"/>
  <c r="F3" i="1"/>
  <c r="B4" i="1"/>
  <c r="C3" i="1" s="1"/>
  <c r="D4" i="1"/>
  <c r="D5" i="1" s="1"/>
  <c r="D6" i="1" s="1"/>
  <c r="D7" i="1" s="1"/>
  <c r="D8" i="1" s="1"/>
  <c r="D9" i="1" s="1"/>
  <c r="K14" i="1" l="1"/>
  <c r="Y14" i="1" s="1"/>
  <c r="R14" i="1"/>
  <c r="R15" i="1" s="1"/>
  <c r="R16" i="1" s="1"/>
  <c r="R17" i="1" s="1"/>
  <c r="R18" i="1" s="1"/>
  <c r="R19" i="1" s="1"/>
  <c r="P14" i="1"/>
  <c r="P15" i="1" s="1"/>
  <c r="P16" i="1" s="1"/>
  <c r="P17" i="1" s="1"/>
  <c r="P18" i="1" s="1"/>
  <c r="P19" i="1" s="1"/>
  <c r="S13" i="1"/>
  <c r="S14" i="1" s="1"/>
  <c r="S15" i="1" s="1"/>
  <c r="S16" i="1" s="1"/>
  <c r="S17" i="1" s="1"/>
  <c r="S18" i="1" s="1"/>
  <c r="S19" i="1" s="1"/>
  <c r="D12" i="1"/>
  <c r="D13" i="1" s="1"/>
  <c r="D14" i="1" s="1"/>
  <c r="D15" i="1" s="1"/>
  <c r="D16" i="1" s="1"/>
  <c r="D17" i="1" s="1"/>
  <c r="D18" i="1" s="1"/>
  <c r="D19" i="1" s="1"/>
  <c r="F11" i="1"/>
  <c r="C13" i="1"/>
  <c r="B15" i="1"/>
  <c r="R6" i="1"/>
  <c r="R7" i="1" s="1"/>
  <c r="S5" i="1"/>
  <c r="S6" i="1" s="1"/>
  <c r="S7" i="1" s="1"/>
  <c r="S8" i="1" s="1"/>
  <c r="S9" i="1" s="1"/>
  <c r="S10" i="1" s="1"/>
  <c r="J10" i="1"/>
  <c r="X10" i="1" s="1"/>
  <c r="X9" i="1"/>
  <c r="P5" i="1"/>
  <c r="P6" i="1" s="1"/>
  <c r="P7" i="1" s="1"/>
  <c r="P8" i="1" s="1"/>
  <c r="K4" i="1"/>
  <c r="Y4" i="1" s="1"/>
  <c r="Q5" i="1" s="1"/>
  <c r="F7" i="1"/>
  <c r="F4" i="1"/>
  <c r="F10" i="1"/>
  <c r="K5" i="1"/>
  <c r="Y5" i="1" s="1"/>
  <c r="F5" i="1"/>
  <c r="F8" i="1"/>
  <c r="K6" i="1"/>
  <c r="F6" i="1"/>
  <c r="F9" i="1"/>
  <c r="P9" i="1"/>
  <c r="R8" i="1"/>
  <c r="R9" i="1" s="1"/>
  <c r="R10" i="1" s="1"/>
  <c r="B5" i="1"/>
  <c r="C14" i="1" l="1"/>
  <c r="B16" i="1"/>
  <c r="Q6" i="1"/>
  <c r="Q7" i="1" s="1"/>
  <c r="P10" i="1"/>
  <c r="Y6" i="1"/>
  <c r="K7" i="1"/>
  <c r="B6" i="1"/>
  <c r="C4" i="1"/>
  <c r="B17" i="1" l="1"/>
  <c r="C15" i="1"/>
  <c r="Y7" i="1"/>
  <c r="Q8" i="1" s="1"/>
  <c r="K8" i="1"/>
  <c r="B7" i="1"/>
  <c r="C5" i="1"/>
  <c r="B18" i="1" l="1"/>
  <c r="C16" i="1"/>
  <c r="Y8" i="1"/>
  <c r="Q9" i="1" s="1"/>
  <c r="K9" i="1"/>
  <c r="B8" i="1"/>
  <c r="C6" i="1"/>
  <c r="C17" i="1" l="1"/>
  <c r="B19" i="1"/>
  <c r="Y9" i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K10" i="1"/>
  <c r="Y10" i="1" s="1"/>
  <c r="B9" i="1"/>
  <c r="C7" i="1"/>
  <c r="C18" i="1" l="1"/>
  <c r="C19" i="1"/>
  <c r="B10" i="1"/>
  <c r="C8" i="1"/>
  <c r="B11" i="1" l="1"/>
  <c r="C9" i="1"/>
  <c r="B12" i="1" l="1"/>
  <c r="C10" i="1"/>
  <c r="C12" i="1" l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<sst xmlns="http://schemas.openxmlformats.org/spreadsheetml/2006/main" count="921" uniqueCount="583">
  <si>
    <t>Time</t>
  </si>
  <si>
    <t>Villagers</t>
  </si>
  <si>
    <t>Lumber</t>
  </si>
  <si>
    <t>Herdables</t>
  </si>
  <si>
    <t>Food
Herdables</t>
  </si>
  <si>
    <t>Food
Berries</t>
  </si>
  <si>
    <t>Food
Fishing</t>
  </si>
  <si>
    <t>Food
Hunting</t>
  </si>
  <si>
    <t>Food
Farming</t>
  </si>
  <si>
    <t>Stone</t>
  </si>
  <si>
    <t>Gold</t>
  </si>
  <si>
    <t>Item</t>
  </si>
  <si>
    <t>Item / Process</t>
  </si>
  <si>
    <t>Loom</t>
  </si>
  <si>
    <t>Cost - Lumber</t>
  </si>
  <si>
    <t>Cost - Food</t>
  </si>
  <si>
    <t>Cost - Gold</t>
  </si>
  <si>
    <t>Cost - Stone</t>
  </si>
  <si>
    <t>Cost - Time
(mm:ss)</t>
  </si>
  <si>
    <t>Wheelbarrow</t>
  </si>
  <si>
    <t>Villager</t>
  </si>
  <si>
    <t>Spearman</t>
  </si>
  <si>
    <t>Goth &amp; Goth Ally: Time = 00:17.6</t>
  </si>
  <si>
    <t>Skirmishers</t>
  </si>
  <si>
    <t>Knight</t>
  </si>
  <si>
    <t>Scout</t>
  </si>
  <si>
    <t>Hun &amp; Hun Ally: Time = 00:24.0</t>
  </si>
  <si>
    <t>Archer</t>
  </si>
  <si>
    <t>Brit &amp; Brit Ally: Time = 00:28.0</t>
  </si>
  <si>
    <t>Cav Archer</t>
  </si>
  <si>
    <t>House</t>
  </si>
  <si>
    <t>House (2 Vil.)</t>
  </si>
  <si>
    <t>Mining Camp</t>
  </si>
  <si>
    <t>Lumber Camp</t>
  </si>
  <si>
    <t>Mill</t>
  </si>
  <si>
    <t>Farm</t>
  </si>
  <si>
    <t>Barracks</t>
  </si>
  <si>
    <t>Stable</t>
  </si>
  <si>
    <t>Range</t>
  </si>
  <si>
    <t>Barracks (2 Vil.)</t>
  </si>
  <si>
    <t>Stable (2 Vil.)</t>
  </si>
  <si>
    <t>Range (2 Vil.)</t>
  </si>
  <si>
    <t>Barracks (4 Vil.)</t>
  </si>
  <si>
    <t>Stable (4 Vil.)</t>
  </si>
  <si>
    <t>Range (4 Vil.)</t>
  </si>
  <si>
    <t>Town Center</t>
  </si>
  <si>
    <t>Market</t>
  </si>
  <si>
    <t>Black Smith</t>
  </si>
  <si>
    <t>Dock</t>
  </si>
  <si>
    <t>Type</t>
  </si>
  <si>
    <t>Upgrade</t>
  </si>
  <si>
    <t>Unit</t>
  </si>
  <si>
    <t>Building</t>
  </si>
  <si>
    <t>Town Watch</t>
  </si>
  <si>
    <t>Handcart</t>
  </si>
  <si>
    <t>Gold Mining</t>
  </si>
  <si>
    <t>Stone Mining</t>
  </si>
  <si>
    <t>Feudal Age</t>
  </si>
  <si>
    <t>Castle Age</t>
  </si>
  <si>
    <t>Pop. Total</t>
  </si>
  <si>
    <t>Avail. Pop</t>
  </si>
  <si>
    <t>Berries</t>
  </si>
  <si>
    <t>Fishing</t>
  </si>
  <si>
    <t>Hunting</t>
  </si>
  <si>
    <t>Farming</t>
  </si>
  <si>
    <t>Villagers / Task</t>
  </si>
  <si>
    <t>Food</t>
  </si>
  <si>
    <t>Time + Pop</t>
  </si>
  <si>
    <t>Villagers / Food Task</t>
  </si>
  <si>
    <t>Resources (T = n)</t>
  </si>
  <si>
    <t>Resources Spent (T = n)</t>
  </si>
  <si>
    <t>Resources Gathered (T = n)</t>
  </si>
  <si>
    <t>Delta Time</t>
  </si>
  <si>
    <t>Militia</t>
  </si>
  <si>
    <t>Eagle Warrior</t>
  </si>
  <si>
    <t>Trebuchet</t>
  </si>
  <si>
    <t>Fishing Ship</t>
  </si>
  <si>
    <t>Trade Cart</t>
  </si>
  <si>
    <t>Monk</t>
  </si>
  <si>
    <t>Castle</t>
  </si>
  <si>
    <t>Siege Workshop</t>
  </si>
  <si>
    <t>Watch Tower</t>
  </si>
  <si>
    <t>Double Bit Axe</t>
  </si>
  <si>
    <t>Horse Collar</t>
  </si>
  <si>
    <t>Bloodlines</t>
  </si>
  <si>
    <t>Imperial Age</t>
  </si>
  <si>
    <t>  </t>
  </si>
  <si>
    <t>V</t>
  </si>
  <si>
    <t>Name</t>
  </si>
  <si>
    <t>Age</t>
  </si>
  <si>
    <t>Cost</t>
  </si>
  <si>
    <t>BT</t>
  </si>
  <si>
    <t>For</t>
  </si>
  <si>
    <t>Act</t>
  </si>
  <si>
    <t>Archery Range</t>
  </si>
  <si>
    <t>Crossbowman</t>
  </si>
  <si>
    <t>125F 75G</t>
  </si>
  <si>
    <t>Thumb Ring</t>
  </si>
  <si>
    <t>300F 250W</t>
  </si>
  <si>
    <t>faster RT (10-20%) and 100% accuracy</t>
  </si>
  <si>
    <t>for archers and cavalry archers, see extra info</t>
  </si>
  <si>
    <t>Arbalest</t>
  </si>
  <si>
    <t>Imperial</t>
  </si>
  <si>
    <t>350F 300G</t>
  </si>
  <si>
    <t>Elite Skirmisher</t>
  </si>
  <si>
    <t>250W 160G</t>
  </si>
  <si>
    <t>Skirmisher</t>
  </si>
  <si>
    <t>Heavy Cavalry Archer</t>
  </si>
  <si>
    <t>900F 500G</t>
  </si>
  <si>
    <t>Cavalry Archer</t>
  </si>
  <si>
    <t>Parthian Tactics</t>
  </si>
  <si>
    <t>200F 250G</t>
  </si>
  <si>
    <t>(Heavy) Cavalry archers and Mangudai +1/+2 AR</t>
  </si>
  <si>
    <t>(Heavy) Cavalry Archer +4 and Mangudai +2 against pikeman</t>
  </si>
  <si>
    <t>Man-at-arms</t>
  </si>
  <si>
    <t>Feudal</t>
  </si>
  <si>
    <t>100F 40G</t>
  </si>
  <si>
    <t>Tracking</t>
  </si>
  <si>
    <t>75F</t>
  </si>
  <si>
    <t>infantry +2 LOS, +2 search radius</t>
  </si>
  <si>
    <t>Long Swordsman</t>
  </si>
  <si>
    <t>200F 65G</t>
  </si>
  <si>
    <t>Pikeman</t>
  </si>
  <si>
    <t>215F 90G</t>
  </si>
  <si>
    <t>Squires</t>
  </si>
  <si>
    <t>200F</t>
  </si>
  <si>
    <t>infantry MR * 1.1</t>
  </si>
  <si>
    <t>Champion</t>
  </si>
  <si>
    <t>750F 350G</t>
  </si>
  <si>
    <t>Two-handed Swordsman</t>
  </si>
  <si>
    <t>Elite Eagle Warrior</t>
  </si>
  <si>
    <t>800F 500G</t>
  </si>
  <si>
    <t>Halberdier</t>
  </si>
  <si>
    <t>300F 600G</t>
  </si>
  <si>
    <t>300F 100G</t>
  </si>
  <si>
    <t>Blacksmith</t>
  </si>
  <si>
    <t>Fletching</t>
  </si>
  <si>
    <t>100F 50G</t>
  </si>
  <si>
    <t>arrow shooting units and structures +1 AT +1 RA +1 LOS +1 search radius, see extra info</t>
  </si>
  <si>
    <t>Forging</t>
  </si>
  <si>
    <t>150F</t>
  </si>
  <si>
    <t>infantry and cavalry +1 AT</t>
  </si>
  <si>
    <t>Padded Archer Armor</t>
  </si>
  <si>
    <t>100F</t>
  </si>
  <si>
    <t>archers, cavalry archers, skirmishers,</t>
  </si>
  <si>
    <t>hand cannoneers, conquistador +1/+1 AR</t>
  </si>
  <si>
    <t>Scale Barding Armor</t>
  </si>
  <si>
    <t>Cavalry +1/+1 AR</t>
  </si>
  <si>
    <t>Scale Mail Armor</t>
  </si>
  <si>
    <t>Infantry +1/+1 AR</t>
  </si>
  <si>
    <t>Bodkin Arrow</t>
  </si>
  <si>
    <t>200F 100G</t>
  </si>
  <si>
    <t>Chain Barding Armor</t>
  </si>
  <si>
    <t>250F 150G</t>
  </si>
  <si>
    <t>Chain Mail Armor</t>
  </si>
  <si>
    <t>Iron Casting</t>
  </si>
  <si>
    <t>220F 120G</t>
  </si>
  <si>
    <t>Infantry and cavalry +1 AT</t>
  </si>
  <si>
    <t>Leather Archer Armor</t>
  </si>
  <si>
    <t>150F 150G</t>
  </si>
  <si>
    <t>Blast Furnace</t>
  </si>
  <si>
    <t>275F 225G</t>
  </si>
  <si>
    <t>Cavalry and infantry +2 AT</t>
  </si>
  <si>
    <t>Bracer</t>
  </si>
  <si>
    <t>300F 200G</t>
  </si>
  <si>
    <t>Plate Barding Armor</t>
  </si>
  <si>
    <t>350F 200G</t>
  </si>
  <si>
    <t>Cavalry +1/+2 AR</t>
  </si>
  <si>
    <t>Plate Mail Armor</t>
  </si>
  <si>
    <t>300F 150G</t>
  </si>
  <si>
    <t>Infantry +1/+2 AR</t>
  </si>
  <si>
    <t>Ring Archer Armor</t>
  </si>
  <si>
    <t>250F 250G</t>
  </si>
  <si>
    <t>hand cannoneers, conquistador +1/+2 AR</t>
  </si>
  <si>
    <t>Conscription</t>
  </si>
  <si>
    <t>Barracks, Archer Range, Stable, Castle work rate * 1.33</t>
  </si>
  <si>
    <t>(units are created ~25% faster)</t>
  </si>
  <si>
    <t>Hoardings</t>
  </si>
  <si>
    <t>400F 400G</t>
  </si>
  <si>
    <t>Castle +21% HP (HP*1.21 - 5808 HP)</t>
  </si>
  <si>
    <t>Sappers</t>
  </si>
  <si>
    <t>400F 200G</t>
  </si>
  <si>
    <t>Villagers +15 attack vs buildings and stone defenses</t>
  </si>
  <si>
    <t>Spies</t>
  </si>
  <si>
    <t>200G/enemy villager</t>
  </si>
  <si>
    <t>Random map games. Show enemy line of sight</t>
  </si>
  <si>
    <t>Treason</t>
  </si>
  <si>
    <t>400G each time</t>
  </si>
  <si>
    <t>Regicide games. Flare enemy king's location for a few seconds</t>
  </si>
  <si>
    <t>Careening</t>
  </si>
  <si>
    <t>Ships +0/+1 AR, transport ships carry +5 units</t>
  </si>
  <si>
    <t>War Galley</t>
  </si>
  <si>
    <t>230F 100G</t>
  </si>
  <si>
    <t>Galley</t>
  </si>
  <si>
    <t>Cannon Galleon</t>
  </si>
  <si>
    <t>400F 500W</t>
  </si>
  <si>
    <t>Dry Dock</t>
  </si>
  <si>
    <t>600F 400G</t>
  </si>
  <si>
    <t>Ships movement rate * 1.15 (+15%), transport ships carry +10 units</t>
  </si>
  <si>
    <t>Elite Cannon Galleon</t>
  </si>
  <si>
    <t>525W 500G</t>
  </si>
  <si>
    <t>Elite Longboat</t>
  </si>
  <si>
    <t>750F 475G</t>
  </si>
  <si>
    <t>Longboat</t>
  </si>
  <si>
    <t>Elite Turtle Ship</t>
  </si>
  <si>
    <t>1000F 800G</t>
  </si>
  <si>
    <t>Turtle Ship</t>
  </si>
  <si>
    <t>Fast Fire Ship</t>
  </si>
  <si>
    <t>280W 250G</t>
  </si>
  <si>
    <t>Fire Ship</t>
  </si>
  <si>
    <t>Galleon</t>
  </si>
  <si>
    <t>400F 315W</t>
  </si>
  <si>
    <t>Heavy Demolition Ship</t>
  </si>
  <si>
    <t>200W 300G</t>
  </si>
  <si>
    <t>Demolition Ship</t>
  </si>
  <si>
    <t>Shipwright</t>
  </si>
  <si>
    <t>1000F 300G</t>
  </si>
  <si>
    <t>Ships wood cost * 0.8 (-20%), build time * 0.65 (-35%)</t>
  </si>
  <si>
    <t>Lumber camp</t>
  </si>
  <si>
    <t>Double-Bit Axe</t>
  </si>
  <si>
    <t>100F 50W</t>
  </si>
  <si>
    <t>Wood choppers work rate x 1.2 (20% faster)</t>
  </si>
  <si>
    <t>Bow Saw</t>
  </si>
  <si>
    <t>150F 100W</t>
  </si>
  <si>
    <t>(results in 1.44 x work rate with double-bit axe)</t>
  </si>
  <si>
    <t>Two-Man Saw</t>
  </si>
  <si>
    <t>300F 200W</t>
  </si>
  <si>
    <t>Wood choppers work rate x 1.1 (10% faster)</t>
  </si>
  <si>
    <t>(results in 1.586 x work rate with bow saw)</t>
  </si>
  <si>
    <t>Cartography</t>
  </si>
  <si>
    <t>100F 100G</t>
  </si>
  <si>
    <t>See ally LOS</t>
  </si>
  <si>
    <t>Coinage</t>
  </si>
  <si>
    <t>150F 50G</t>
  </si>
  <si>
    <t>Tribute inefficiency - 0.2 (20% tribute fee from 30%)</t>
  </si>
  <si>
    <t>Banking</t>
  </si>
  <si>
    <t>Tribute inefficiency - 0 (0% tribute fee from 20% - coinage)</t>
  </si>
  <si>
    <t>Caravan</t>
  </si>
  <si>
    <t>200F 200G</t>
  </si>
  <si>
    <t>Trade Cart and Trade Cog MR * 1.5 (50% faster)</t>
  </si>
  <si>
    <t>Guilds</t>
  </si>
  <si>
    <t>Commodity trading fee - 15% (from 30%)</t>
  </si>
  <si>
    <t>75F 75W</t>
  </si>
  <si>
    <t>Farm food amount +75</t>
  </si>
  <si>
    <t>Heavy Plow</t>
  </si>
  <si>
    <t>125F 125W</t>
  </si>
  <si>
    <t>Farm food amount +125, farmers carry +1 food</t>
  </si>
  <si>
    <t>Crop Rotation</t>
  </si>
  <si>
    <t>250F 250W</t>
  </si>
  <si>
    <t>Farm food amount +175</t>
  </si>
  <si>
    <t>Mining camp</t>
  </si>
  <si>
    <t>100F 75W</t>
  </si>
  <si>
    <t>Gold miners work rate x 1.15 (15% faster)</t>
  </si>
  <si>
    <t>Stone miners work rate x 1.15 (15% faster)</t>
  </si>
  <si>
    <t>Gold Shaft Mining</t>
  </si>
  <si>
    <t>200F 150W</t>
  </si>
  <si>
    <t>(results in 1.3225 x work rate with gold mining)</t>
  </si>
  <si>
    <t>Stone Shaft Mining</t>
  </si>
  <si>
    <t>(results in 1.3225 x work rate with stone mining)</t>
  </si>
  <si>
    <t>Monastery</t>
  </si>
  <si>
    <t>Atonement</t>
  </si>
  <si>
    <t>325G</t>
  </si>
  <si>
    <t>monks convert enemy monks</t>
  </si>
  <si>
    <t>Fervor</t>
  </si>
  <si>
    <t>140G</t>
  </si>
  <si>
    <t>+15% speed monks carrying relics</t>
  </si>
  <si>
    <t>Herbal Medicine</t>
  </si>
  <si>
    <t>350G</t>
  </si>
  <si>
    <t>garrisoned units 4x healing speed</t>
  </si>
  <si>
    <t>Heresy</t>
  </si>
  <si>
    <t>1000G</t>
  </si>
  <si>
    <t>converted units die</t>
  </si>
  <si>
    <t>Redemption</t>
  </si>
  <si>
    <t>475G</t>
  </si>
  <si>
    <t>convert siege,buildings</t>
  </si>
  <si>
    <t>Sanctity</t>
  </si>
  <si>
    <t>120G</t>
  </si>
  <si>
    <t>monks +15 HP</t>
  </si>
  <si>
    <t>Block Printing</t>
  </si>
  <si>
    <t>200G</t>
  </si>
  <si>
    <t>monks +3 RA</t>
  </si>
  <si>
    <t>Faith</t>
  </si>
  <si>
    <t>750F 1000G</t>
  </si>
  <si>
    <t>units are 50% harder to convert</t>
  </si>
  <si>
    <t>Illumination</t>
  </si>
  <si>
    <t>Faith regain 50% faster</t>
  </si>
  <si>
    <t>Theocracy</t>
  </si>
  <si>
    <t>only 1 monk needs to rest in a group</t>
  </si>
  <si>
    <t>Capped Ram</t>
  </si>
  <si>
    <t>300F</t>
  </si>
  <si>
    <t>Battering ram</t>
  </si>
  <si>
    <t>Heavy Scorpion</t>
  </si>
  <si>
    <t>1000F 1100W</t>
  </si>
  <si>
    <t>Scorpion</t>
  </si>
  <si>
    <t>Onager</t>
  </si>
  <si>
    <t>Mangonel</t>
  </si>
  <si>
    <t>Siege Onager</t>
  </si>
  <si>
    <t>1450F 1000G</t>
  </si>
  <si>
    <t>Siege Ram</t>
  </si>
  <si>
    <t>1000F</t>
  </si>
  <si>
    <t>150F 100G</t>
  </si>
  <si>
    <t>Cavalry, Cavalry Archers, Conquistador +20 hit points</t>
  </si>
  <si>
    <t>Husbandry</t>
  </si>
  <si>
    <t>250F</t>
  </si>
  <si>
    <t>Cavalry, Cavalry Archers, Conquistador MR * 1.1</t>
  </si>
  <si>
    <t>Light Cavalry</t>
  </si>
  <si>
    <t>Cavalier</t>
  </si>
  <si>
    <t>300F 300G</t>
  </si>
  <si>
    <t>Heavy Camel</t>
  </si>
  <si>
    <t>325F 360G</t>
  </si>
  <si>
    <t>Camel</t>
  </si>
  <si>
    <t>Hussar</t>
  </si>
  <si>
    <t>500F 600G</t>
  </si>
  <si>
    <t>Paladin</t>
  </si>
  <si>
    <t>1300F 750G</t>
  </si>
  <si>
    <t>Dark</t>
  </si>
  <si>
    <t>500F</t>
  </si>
  <si>
    <t>50G</t>
  </si>
  <si>
    <t>Villagers +15 HP +1/+2 armor</t>
  </si>
  <si>
    <t>800F 200G</t>
  </si>
  <si>
    <t>Buildings, Towers +4 LOS</t>
  </si>
  <si>
    <t>175F 50W</t>
  </si>
  <si>
    <t>Villagers MR * 1.1, carrying capacity * 1.25</t>
  </si>
  <si>
    <t>Hand Cart</t>
  </si>
  <si>
    <t>Villagers MR * 1.1, carrying capacity * 1.5</t>
  </si>
  <si>
    <t>Town Patrol</t>
  </si>
  <si>
    <t>Unique technologies</t>
  </si>
  <si>
    <t>Anarchy</t>
  </si>
  <si>
    <t>450F 250G</t>
  </si>
  <si>
    <t>Goths can create Huskarls in barracks</t>
  </si>
  <si>
    <t>Artillery</t>
  </si>
  <si>
    <t>500F 450G</t>
  </si>
  <si>
    <t>Turks, Bombard units +2 range (tower, galleon, cannon)</t>
  </si>
  <si>
    <t>Atheism</t>
  </si>
  <si>
    <t>500F 500G</t>
  </si>
  <si>
    <t>Huns, +100 years Wonder/Relic victory time; -50% Spies/Treason cost</t>
  </si>
  <si>
    <t>Bearded Axe</t>
  </si>
  <si>
    <t>Franks, Throwing Axeman +1 RA +1 LOS</t>
  </si>
  <si>
    <t>Berserkergang</t>
  </si>
  <si>
    <t>500F 850G</t>
  </si>
  <si>
    <t>Vikings, Berserks regenerate 2x faster - 2 HP every 3 seconds</t>
  </si>
  <si>
    <t>Crenellations</t>
  </si>
  <si>
    <t>Teutons, Castles +3 range, garrisoned infantry fires arrows</t>
  </si>
  <si>
    <t>Drill</t>
  </si>
  <si>
    <t>Mongols, Siege Workshop units MR*1.5</t>
  </si>
  <si>
    <t>El Dorado</t>
  </si>
  <si>
    <t>750F 450G</t>
  </si>
  <si>
    <t>Mayans, Eagle Warrior +40 HP</t>
  </si>
  <si>
    <t>Furor Celtica</t>
  </si>
  <si>
    <t>Celts, Siege Workshop Units HP*1.5 (50% extra HP)</t>
  </si>
  <si>
    <t>Garland Wars</t>
  </si>
  <si>
    <t>450F 750G</t>
  </si>
  <si>
    <t>Aztecs, Infantry +4 attack</t>
  </si>
  <si>
    <t>Kataparuto</t>
  </si>
  <si>
    <t>750F 400G</t>
  </si>
  <si>
    <t>Japanese, Trebuchets RT * 0.75 (25% faster reload time, practically 33% faster firing)</t>
  </si>
  <si>
    <t>Trebuchets (un)pack 4x faster</t>
  </si>
  <si>
    <t>Logistica</t>
  </si>
  <si>
    <t>1000F 600G</t>
  </si>
  <si>
    <t>Byzantines, Cataphract +0.5 blast radius - trample damage (5 damage),</t>
  </si>
  <si>
    <t>+6 AT against infantry</t>
  </si>
  <si>
    <t>Mahouts</t>
  </si>
  <si>
    <t>Persians, War Elephant MR * 1.3 = 0.78</t>
  </si>
  <si>
    <t>Perfusion</t>
  </si>
  <si>
    <t>400F 600G</t>
  </si>
  <si>
    <t>Goths, Barracks working rate * 2 (unit creation time halved)</t>
  </si>
  <si>
    <t>Rocketry</t>
  </si>
  <si>
    <t>600F 600G</t>
  </si>
  <si>
    <t>Chinese, Chu Ko Nu +2 pierce damage, Scorpion +4 pierce</t>
  </si>
  <si>
    <t>Shinkichon</t>
  </si>
  <si>
    <t>Koreans, Mangonel line +1 RA</t>
  </si>
  <si>
    <t>Supremacy</t>
  </si>
  <si>
    <t>400F 250G</t>
  </si>
  <si>
    <t>Spanish, Villagers +6 attack, +40 HP +2/+2 armor</t>
  </si>
  <si>
    <t>with loom: 80HP 9 attack 3/4 armor</t>
  </si>
  <si>
    <t>Yeomen</t>
  </si>
  <si>
    <t>Britons, Foot archers and skirmishers +1 RA +1 LOS</t>
  </si>
  <si>
    <t>Towers +2 attack</t>
  </si>
  <si>
    <t>Zealotry</t>
  </si>
  <si>
    <t>750F 800G</t>
  </si>
  <si>
    <t>Saracens, Mameluke and Camels +30 HP</t>
  </si>
  <si>
    <t>Unique units</t>
  </si>
  <si>
    <t>Elite Berserk</t>
  </si>
  <si>
    <t>1300F 550G</t>
  </si>
  <si>
    <t>Berserk</t>
  </si>
  <si>
    <t>Elite Cataphract</t>
  </si>
  <si>
    <t>1600F 800G</t>
  </si>
  <si>
    <t>Cataphract</t>
  </si>
  <si>
    <t>Elite Chu Ko Nu</t>
  </si>
  <si>
    <t>760F 760G</t>
  </si>
  <si>
    <t>Chu Ko Nu</t>
  </si>
  <si>
    <t>Elite Conquistador</t>
  </si>
  <si>
    <t>1200F 600G</t>
  </si>
  <si>
    <t>Conquistador</t>
  </si>
  <si>
    <t>Elite Huskarl</t>
  </si>
  <si>
    <t>1200F 550G</t>
  </si>
  <si>
    <t>Huskarl</t>
  </si>
  <si>
    <t>Elite Jaguar Warrior</t>
  </si>
  <si>
    <t>1000F 500G</t>
  </si>
  <si>
    <t>Jaguar Warrior</t>
  </si>
  <si>
    <t>Elite Janissary</t>
  </si>
  <si>
    <t>850F 750G</t>
  </si>
  <si>
    <t>Janissary</t>
  </si>
  <si>
    <t>Elite Longbowman</t>
  </si>
  <si>
    <t>850F 850G</t>
  </si>
  <si>
    <t>Longbowman</t>
  </si>
  <si>
    <t>Elite Mameluke</t>
  </si>
  <si>
    <t>600F 500G</t>
  </si>
  <si>
    <t>Mameluke</t>
  </si>
  <si>
    <t>Elite Mangudai</t>
  </si>
  <si>
    <t>1100F 675G</t>
  </si>
  <si>
    <t>Mangudai</t>
  </si>
  <si>
    <t>Elite Plumed Archer</t>
  </si>
  <si>
    <t>1000W 500F</t>
  </si>
  <si>
    <t>Plumed Archer</t>
  </si>
  <si>
    <t>Elite Samurai</t>
  </si>
  <si>
    <t>950F 875G</t>
  </si>
  <si>
    <t>Samurai</t>
  </si>
  <si>
    <t>Elite Tarkan</t>
  </si>
  <si>
    <t>Tarkan</t>
  </si>
  <si>
    <t>Elite Teutonic Knight</t>
  </si>
  <si>
    <t>Teutonic Knight</t>
  </si>
  <si>
    <t>Elite Throwing Axeman</t>
  </si>
  <si>
    <t>1000F 850G</t>
  </si>
  <si>
    <t>Throwing Axeman</t>
  </si>
  <si>
    <t>Elite War Elephant</t>
  </si>
  <si>
    <t>1600F 1200G</t>
  </si>
  <si>
    <t>War Elephant</t>
  </si>
  <si>
    <t>Elite War Wagon</t>
  </si>
  <si>
    <t>War Wagon</t>
  </si>
  <si>
    <t>Elite Woad Raider</t>
  </si>
  <si>
    <t>Woad Raider</t>
  </si>
  <si>
    <t>University</t>
  </si>
  <si>
    <t>Ballistics</t>
  </si>
  <si>
    <t>300W 175G</t>
  </si>
  <si>
    <t>Arrow/bolt-firing units/buildings and Bombard Towers aim at the spot an enemy unit is moving towards instead of where it currently is</t>
  </si>
  <si>
    <t>Fortified Wall</t>
  </si>
  <si>
    <t>100W 200F</t>
  </si>
  <si>
    <t>Fortified walls, stronger gates see extra info</t>
  </si>
  <si>
    <t>Guard Tower</t>
  </si>
  <si>
    <t>100F 250W</t>
  </si>
  <si>
    <t>Heated Shot</t>
  </si>
  <si>
    <t>350F 100G</t>
  </si>
  <si>
    <t>Towers do 2.25 * attack bonus vs ships/camels</t>
  </si>
  <si>
    <t>Castles do +4 damage against ships/camels</t>
  </si>
  <si>
    <t>Masonry</t>
  </si>
  <si>
    <t>175W 150F</t>
  </si>
  <si>
    <t>Buildings,towers HP * 1.1, +1/+1 armor, +3 building armor</t>
  </si>
  <si>
    <t>Murder Holes</t>
  </si>
  <si>
    <t>200F 200S</t>
  </si>
  <si>
    <t>Towers and Castles minimum range removed</t>
  </si>
  <si>
    <t>Treadmill Crane</t>
  </si>
  <si>
    <t>200W 300F</t>
  </si>
  <si>
    <t>Builders work rate x 1.2</t>
  </si>
  <si>
    <t>(20% faster builders - building get built 17% faster)</t>
  </si>
  <si>
    <t>Architecture</t>
  </si>
  <si>
    <t>Bombard Tower</t>
  </si>
  <si>
    <t>800F 400W</t>
  </si>
  <si>
    <t>Chemistry</t>
  </si>
  <si>
    <t>Burning arrows, enables gunpowder</t>
  </si>
  <si>
    <t>+1 pierce damage for arrow shooting units. see extra info.</t>
  </si>
  <si>
    <t>Keep</t>
  </si>
  <si>
    <t>500F 350W</t>
  </si>
  <si>
    <t>Siege Engineers</t>
  </si>
  <si>
    <t>600W 500F</t>
  </si>
  <si>
    <t>Siege weapons do 1.2 * damage vs buildings</t>
  </si>
  <si>
    <t>+1 range for ranged siege</t>
  </si>
  <si>
    <t>  http://aoe2stats.net/</t>
  </si>
  <si>
    <t>Gather / Villager</t>
  </si>
  <si>
    <t>Gather Rate / Min:</t>
  </si>
  <si>
    <t>Walking Time:</t>
  </si>
  <si>
    <t>Tiles / Second:</t>
  </si>
  <si>
    <t>W/ Speed1 Multiplier:</t>
  </si>
  <si>
    <t>W/ Speed2 Multiplier:</t>
  </si>
  <si>
    <t>W/ Speed3 Multiplier:</t>
  </si>
  <si>
    <t>W/ Civ Bonus:</t>
  </si>
  <si>
    <t>W/ Tech1 Multiplier:</t>
  </si>
  <si>
    <t>W/ Tech2 Multiplier:</t>
  </si>
  <si>
    <t>W/ Tech3 Multiplier:</t>
  </si>
  <si>
    <t>Civilization:</t>
  </si>
  <si>
    <t>Herdable Animal:</t>
  </si>
  <si>
    <t>Strategy:</t>
  </si>
  <si>
    <t>Berbers</t>
  </si>
  <si>
    <t>Britons</t>
  </si>
  <si>
    <t>Bulgarians</t>
  </si>
  <si>
    <t>Burmese</t>
  </si>
  <si>
    <t>Byzantines</t>
  </si>
  <si>
    <t>Celts</t>
  </si>
  <si>
    <t>Cumans</t>
  </si>
  <si>
    <t>Ethiopians</t>
  </si>
  <si>
    <t>Franks</t>
  </si>
  <si>
    <t>Goths</t>
  </si>
  <si>
    <t>Huns</t>
  </si>
  <si>
    <t>Italians</t>
  </si>
  <si>
    <t>Khmer</t>
  </si>
  <si>
    <t>Koreans</t>
  </si>
  <si>
    <t>Lithuanians</t>
  </si>
  <si>
    <t>Magyars</t>
  </si>
  <si>
    <t>Malay</t>
  </si>
  <si>
    <t>Malians</t>
  </si>
  <si>
    <t>Mayans</t>
  </si>
  <si>
    <t>Mongols</t>
  </si>
  <si>
    <t>Saracens</t>
  </si>
  <si>
    <t>Slavs</t>
  </si>
  <si>
    <t>Tatars</t>
  </si>
  <si>
    <t>Teutons</t>
  </si>
  <si>
    <t>Turks</t>
  </si>
  <si>
    <t>Vietnamese</t>
  </si>
  <si>
    <t>Vikings</t>
  </si>
  <si>
    <t>Aztecs</t>
  </si>
  <si>
    <t>Chinese</t>
  </si>
  <si>
    <t>Incas</t>
  </si>
  <si>
    <t>Indians</t>
  </si>
  <si>
    <t>Japanese</t>
  </si>
  <si>
    <t>Persians</t>
  </si>
  <si>
    <t>Portuguese</t>
  </si>
  <si>
    <t>Spanish</t>
  </si>
  <si>
    <t>Civilization</t>
  </si>
  <si>
    <t>Econ</t>
  </si>
  <si>
    <t>Military</t>
  </si>
  <si>
    <t>Created Faster</t>
  </si>
  <si>
    <t>Upgrades</t>
  </si>
  <si>
    <t>No Cost</t>
  </si>
  <si>
    <t>Villager Speed</t>
  </si>
  <si>
    <t>Villager Capcity</t>
  </si>
  <si>
    <t>Stable Units Cost</t>
  </si>
  <si>
    <t>Ref</t>
  </si>
  <si>
    <t>Action</t>
  </si>
  <si>
    <t>Quantity</t>
  </si>
  <si>
    <t>Build</t>
  </si>
  <si>
    <t>Train</t>
  </si>
  <si>
    <t>Ref. Step</t>
  </si>
  <si>
    <t>Concat</t>
  </si>
  <si>
    <t>Hot Keys</t>
  </si>
  <si>
    <t>H + Shift + Q</t>
  </si>
  <si>
    <t>Q + Q</t>
  </si>
  <si>
    <t>Resources?</t>
  </si>
  <si>
    <t>Y</t>
  </si>
  <si>
    <t>N</t>
  </si>
  <si>
    <t>-</t>
  </si>
  <si>
    <t>Civ</t>
  </si>
  <si>
    <t>Rule</t>
  </si>
  <si>
    <t>Exception</t>
  </si>
  <si>
    <t>6 on Sheep</t>
  </si>
  <si>
    <t>125% Gathering from Herdables</t>
  </si>
  <si>
    <t>Civ. Bonus</t>
  </si>
  <si>
    <t>5 on Sheep</t>
  </si>
  <si>
    <t>3 Extra Villagers &amp; -100 Food</t>
  </si>
  <si>
    <t>7 on Sheep</t>
  </si>
  <si>
    <t>Auto-Drop Off</t>
  </si>
  <si>
    <t>+5 Carry Capacity</t>
  </si>
  <si>
    <t>Force Drop Off (More Often)</t>
  </si>
  <si>
    <t>H + Q + Q + Q</t>
  </si>
  <si>
    <t>Q + R</t>
  </si>
  <si>
    <t>Any</t>
  </si>
  <si>
    <t>Water Maps - Fishing Ships</t>
  </si>
  <si>
    <t>Lure</t>
  </si>
  <si>
    <t>Boar</t>
  </si>
  <si>
    <t>Actions</t>
  </si>
  <si>
    <t>4x Villagers</t>
  </si>
  <si>
    <t>Scout - Sheep</t>
  </si>
  <si>
    <t>Scout - Scout</t>
  </si>
  <si>
    <t>Task 1</t>
  </si>
  <si>
    <t>Task 2</t>
  </si>
  <si>
    <t>Task 3</t>
  </si>
  <si>
    <t>Task 4</t>
  </si>
  <si>
    <t>Task 5</t>
  </si>
  <si>
    <t>All Vils to Sheep</t>
  </si>
  <si>
    <t>New Vil to Sheep</t>
  </si>
  <si>
    <t>3x Villagers</t>
  </si>
  <si>
    <t>New Vil to Lumber</t>
  </si>
  <si>
    <t>Lure Boar</t>
  </si>
  <si>
    <t>2x House</t>
  </si>
  <si>
    <t>Sheps to Boar</t>
  </si>
  <si>
    <t>Garrison Vil</t>
  </si>
  <si>
    <t>(Que) Hunter to Shep / Gather</t>
  </si>
  <si>
    <t>1x House</t>
  </si>
  <si>
    <t>1x Mill, 1xHouse</t>
  </si>
  <si>
    <t>Q + W</t>
  </si>
  <si>
    <t>New Vil to Berries</t>
  </si>
  <si>
    <t>Strat</t>
  </si>
  <si>
    <t>Aggressive</t>
  </si>
  <si>
    <t>After First 15 -&gt; More Vils on Food (For Quick Age 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</si>
</sst>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:ss.0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20" fontId="0" fillId="0" borderId="0" xfId="0" applyNumberFormat="1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quotePrefix="1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B392-8F92-495A-852C-DA8AD02B6E1D}">
  <dimension ref="B2:B6"/>
  <sheetViews>
    <sheetView workbookViewId="0">
      <selection activeCell="B3" sqref="B3"/>
    </sheetView>
  </sheetViews>
  <sheetFormatPr defaultRowHeight="12" x14ac:dyDescent="0.2"/>
  <cols>
    <col min="1" max="1" width="3.28515625" style="16" customWidth="1"/>
    <col min="2" max="16384" width="9.140625" style="16"/>
  </cols>
  <sheetData>
    <row r="2" spans="2:2" x14ac:dyDescent="0.2">
      <c r="B2" s="16" t="s">
        <v>479</v>
      </c>
    </row>
    <row r="4" spans="2:2" x14ac:dyDescent="0.2">
      <c r="B4" s="16" t="s">
        <v>480</v>
      </c>
    </row>
    <row r="6" spans="2:2" x14ac:dyDescent="0.2">
      <c r="B6" s="16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1DA2-3C43-4B27-B655-74C5408DB068}">
  <dimension ref="A1:AH19"/>
  <sheetViews>
    <sheetView zoomScale="85" zoomScaleNormal="85" workbookViewId="0">
      <selection activeCell="AD17" sqref="AD17"/>
    </sheetView>
  </sheetViews>
  <sheetFormatPr defaultRowHeight="12" x14ac:dyDescent="0.2"/>
  <cols>
    <col min="1" max="1" width="9.140625" style="2"/>
    <col min="2" max="3" width="9.140625" style="5"/>
    <col min="4" max="9" width="9.140625" style="2"/>
    <col min="10" max="10" width="13.28515625" style="2" bestFit="1" customWidth="1"/>
    <col min="11" max="11" width="10.7109375" style="2" customWidth="1"/>
    <col min="12" max="20" width="9.140625" style="2"/>
    <col min="21" max="21" width="13.42578125" style="2" customWidth="1"/>
    <col min="22" max="27" width="9.140625" style="2"/>
    <col min="28" max="28" width="9.28515625" style="2" bestFit="1" customWidth="1"/>
    <col min="29" max="29" width="10" style="2" bestFit="1" customWidth="1"/>
    <col min="30" max="30" width="12.5703125" style="2" bestFit="1" customWidth="1"/>
    <col min="31" max="31" width="12.140625" style="2" bestFit="1" customWidth="1"/>
    <col min="32" max="32" width="13.85546875" style="2" bestFit="1" customWidth="1"/>
    <col min="33" max="16384" width="9.140625" style="2"/>
  </cols>
  <sheetData>
    <row r="1" spans="1:34" ht="15" customHeight="1" x14ac:dyDescent="0.2">
      <c r="A1" s="9" t="s">
        <v>67</v>
      </c>
      <c r="B1" s="9"/>
      <c r="C1" s="9"/>
      <c r="D1" s="9"/>
      <c r="E1" s="9"/>
      <c r="F1" s="9"/>
      <c r="G1" s="11" t="s">
        <v>65</v>
      </c>
      <c r="H1" s="11"/>
      <c r="I1" s="11"/>
      <c r="J1" s="11"/>
      <c r="K1" s="11" t="s">
        <v>68</v>
      </c>
      <c r="L1" s="11"/>
      <c r="M1" s="11"/>
      <c r="N1" s="11"/>
      <c r="O1" s="11"/>
      <c r="P1" s="11" t="s">
        <v>69</v>
      </c>
      <c r="Q1" s="11"/>
      <c r="R1" s="11"/>
      <c r="S1" s="11"/>
      <c r="T1" s="11" t="s">
        <v>70</v>
      </c>
      <c r="U1" s="11"/>
      <c r="V1" s="11"/>
      <c r="W1" s="11"/>
      <c r="X1" s="11" t="s">
        <v>71</v>
      </c>
      <c r="Y1" s="11"/>
      <c r="Z1" s="11"/>
      <c r="AA1" s="11"/>
      <c r="AB1" s="11" t="s">
        <v>558</v>
      </c>
      <c r="AC1" s="11"/>
      <c r="AD1" s="11"/>
      <c r="AE1" s="11"/>
      <c r="AF1" s="11"/>
      <c r="AG1" s="11"/>
      <c r="AH1" s="11"/>
    </row>
    <row r="2" spans="1:34" x14ac:dyDescent="0.2">
      <c r="A2" s="10" t="s">
        <v>526</v>
      </c>
      <c r="B2" s="12" t="s">
        <v>0</v>
      </c>
      <c r="C2" s="12" t="s">
        <v>72</v>
      </c>
      <c r="D2" s="12" t="s">
        <v>1</v>
      </c>
      <c r="E2" s="10" t="s">
        <v>59</v>
      </c>
      <c r="F2" s="13" t="s">
        <v>60</v>
      </c>
      <c r="G2" s="13" t="s">
        <v>529</v>
      </c>
      <c r="H2" s="10" t="s">
        <v>9</v>
      </c>
      <c r="I2" s="10" t="s">
        <v>10</v>
      </c>
      <c r="J2" s="10" t="s">
        <v>2</v>
      </c>
      <c r="K2" s="13" t="s">
        <v>3</v>
      </c>
      <c r="L2" s="13" t="s">
        <v>61</v>
      </c>
      <c r="M2" s="13" t="s">
        <v>62</v>
      </c>
      <c r="N2" s="13" t="s">
        <v>63</v>
      </c>
      <c r="O2" s="13" t="s">
        <v>64</v>
      </c>
      <c r="P2" s="13" t="s">
        <v>2</v>
      </c>
      <c r="Q2" s="13" t="s">
        <v>66</v>
      </c>
      <c r="R2" s="13" t="s">
        <v>10</v>
      </c>
      <c r="S2" s="13" t="s">
        <v>9</v>
      </c>
      <c r="T2" s="13" t="s">
        <v>2</v>
      </c>
      <c r="U2" s="13" t="s">
        <v>66</v>
      </c>
      <c r="V2" s="13" t="s">
        <v>10</v>
      </c>
      <c r="W2" s="13" t="s">
        <v>9</v>
      </c>
      <c r="X2" s="13" t="s">
        <v>2</v>
      </c>
      <c r="Y2" s="13" t="s">
        <v>66</v>
      </c>
      <c r="Z2" s="13" t="s">
        <v>10</v>
      </c>
      <c r="AA2" s="13" t="s">
        <v>9</v>
      </c>
      <c r="AB2" s="10" t="s">
        <v>529</v>
      </c>
      <c r="AC2" s="10" t="s">
        <v>530</v>
      </c>
      <c r="AD2" s="10" t="s">
        <v>562</v>
      </c>
      <c r="AE2" s="10" t="s">
        <v>563</v>
      </c>
      <c r="AF2" s="10" t="s">
        <v>564</v>
      </c>
      <c r="AG2" s="10" t="s">
        <v>565</v>
      </c>
      <c r="AH2" s="10" t="s">
        <v>566</v>
      </c>
    </row>
    <row r="3" spans="1:34" x14ac:dyDescent="0.2">
      <c r="A3" s="2">
        <v>1</v>
      </c>
      <c r="B3" s="5">
        <v>0</v>
      </c>
      <c r="C3" s="5">
        <f>B4-B3</f>
        <v>2.8935185185185189E-4</v>
      </c>
      <c r="D3" s="2">
        <v>3</v>
      </c>
      <c r="E3" s="2">
        <v>5</v>
      </c>
      <c r="F3" s="2">
        <f>E3-(D3+1)</f>
        <v>1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200</v>
      </c>
      <c r="Q3" s="2">
        <v>200</v>
      </c>
      <c r="R3" s="2">
        <v>200</v>
      </c>
      <c r="S3" s="2">
        <v>200</v>
      </c>
      <c r="U3" s="2">
        <v>200</v>
      </c>
      <c r="X3" s="2">
        <f>ROUND($J3*'Gather Rates'!$B$2,0)</f>
        <v>0</v>
      </c>
      <c r="Y3" s="2">
        <f>ROUND($K3*'Gather Rates'!$C$2+$L3*'Gather Rates'!$D$2+$M3*'Gather Rates'!$E$2+$N3*'Gather Rates'!$F$2+$O3*'Gather Rates'!$G$2,0)</f>
        <v>0</v>
      </c>
      <c r="Z3" s="2">
        <f>ROUND($I3*'Gather Rates'!$I$2,0)</f>
        <v>0</v>
      </c>
      <c r="AA3" s="2">
        <f>ROUND($H3*'Gather Rates'!$H$2,0)</f>
        <v>0</v>
      </c>
      <c r="AB3" s="2" t="s">
        <v>572</v>
      </c>
      <c r="AC3" s="2" t="s">
        <v>559</v>
      </c>
      <c r="AD3" s="2" t="s">
        <v>560</v>
      </c>
      <c r="AE3" s="2" t="s">
        <v>561</v>
      </c>
      <c r="AF3" s="2" t="s">
        <v>567</v>
      </c>
    </row>
    <row r="4" spans="1:34" x14ac:dyDescent="0.2">
      <c r="A4" s="2">
        <v>2</v>
      </c>
      <c r="B4" s="5">
        <f>B3+'Build Times'!$C$4</f>
        <v>2.8935185185185189E-4</v>
      </c>
      <c r="C4" s="5">
        <f t="shared" ref="C4:C19" si="0">B5-B4</f>
        <v>2.8935185185185189E-4</v>
      </c>
      <c r="D4" s="2">
        <f>D3+1</f>
        <v>4</v>
      </c>
      <c r="E4" s="2">
        <v>15</v>
      </c>
      <c r="F4" s="2">
        <f>E4-(D4+1)</f>
        <v>10</v>
      </c>
      <c r="G4" s="2">
        <v>0</v>
      </c>
      <c r="H4" s="2">
        <v>0</v>
      </c>
      <c r="I4" s="2">
        <v>0</v>
      </c>
      <c r="J4" s="2">
        <v>0</v>
      </c>
      <c r="K4" s="2">
        <f>D4</f>
        <v>4</v>
      </c>
      <c r="L4" s="2">
        <v>0</v>
      </c>
      <c r="M4" s="2">
        <v>0</v>
      </c>
      <c r="N4" s="2">
        <v>0</v>
      </c>
      <c r="O4" s="2">
        <v>0</v>
      </c>
      <c r="P4" s="2">
        <f>P3-T3+X3</f>
        <v>200</v>
      </c>
      <c r="Q4" s="2">
        <f t="shared" ref="Q4:R4" si="1">Q3-U3+Y3</f>
        <v>0</v>
      </c>
      <c r="R4" s="2">
        <f t="shared" si="1"/>
        <v>200</v>
      </c>
      <c r="S4" s="2">
        <f>S3-W3+AA3</f>
        <v>200</v>
      </c>
      <c r="X4" s="2">
        <f>ROUND($J4*'Gather Rates'!$B$2,0)</f>
        <v>0</v>
      </c>
      <c r="Y4" s="2">
        <f>ROUND($K4*'Gather Rates'!$C$2+$L4*'Gather Rates'!$D$2+$M4*'Gather Rates'!$E$2+$N4*'Gather Rates'!$F$2+$O4*'Gather Rates'!$G$2,0)</f>
        <v>79</v>
      </c>
      <c r="Z4" s="2">
        <f>ROUND($I4*'Gather Rates'!$I$2,0)</f>
        <v>0</v>
      </c>
      <c r="AA4" s="2">
        <f>ROUND($H4*'Gather Rates'!$H$2,0)</f>
        <v>0</v>
      </c>
      <c r="AD4" s="2" t="s">
        <v>568</v>
      </c>
    </row>
    <row r="5" spans="1:34" x14ac:dyDescent="0.2">
      <c r="A5" s="2">
        <v>3</v>
      </c>
      <c r="B5" s="5">
        <f>B4+'Build Times'!$C$4</f>
        <v>5.7870370370370378E-4</v>
      </c>
      <c r="C5" s="5">
        <f t="shared" si="0"/>
        <v>2.8935185185185194E-4</v>
      </c>
      <c r="D5" s="2">
        <f t="shared" ref="D5:D19" si="2">D4+1</f>
        <v>5</v>
      </c>
      <c r="E5" s="2">
        <v>15</v>
      </c>
      <c r="F5" s="2">
        <f>E5-(D5+1)</f>
        <v>9</v>
      </c>
      <c r="G5" s="2">
        <v>0</v>
      </c>
      <c r="H5" s="2">
        <v>0</v>
      </c>
      <c r="I5" s="2">
        <v>0</v>
      </c>
      <c r="J5" s="2">
        <v>0</v>
      </c>
      <c r="K5" s="2">
        <f t="shared" ref="K5:K6" si="3">D5</f>
        <v>5</v>
      </c>
      <c r="L5" s="2">
        <v>0</v>
      </c>
      <c r="M5" s="2">
        <v>0</v>
      </c>
      <c r="N5" s="2">
        <v>0</v>
      </c>
      <c r="O5" s="2">
        <v>0</v>
      </c>
      <c r="P5" s="2">
        <f t="shared" ref="P5:P10" si="4">P4-T4+X4</f>
        <v>200</v>
      </c>
      <c r="Q5" s="2">
        <f t="shared" ref="Q5:Q10" si="5">Q4-U4+Y4</f>
        <v>79</v>
      </c>
      <c r="R5" s="2">
        <f t="shared" ref="R5:R10" si="6">R4-V4+Z4</f>
        <v>200</v>
      </c>
      <c r="S5" s="2">
        <f t="shared" ref="S5:S10" si="7">S4-W4+AA4</f>
        <v>200</v>
      </c>
      <c r="X5" s="2">
        <f>ROUND($J5*'Gather Rates'!$B$2,0)</f>
        <v>0</v>
      </c>
      <c r="Y5" s="2">
        <f>ROUND($K5*'Gather Rates'!$C$2+$L5*'Gather Rates'!$D$2+$M5*'Gather Rates'!$E$2+$N5*'Gather Rates'!$F$2+$O5*'Gather Rates'!$G$2,0)</f>
        <v>99</v>
      </c>
      <c r="Z5" s="2">
        <f>ROUND($I5*'Gather Rates'!$I$2,0)</f>
        <v>0</v>
      </c>
      <c r="AA5" s="2">
        <f>ROUND($H5*'Gather Rates'!$H$2,0)</f>
        <v>0</v>
      </c>
      <c r="AD5" s="2" t="s">
        <v>568</v>
      </c>
    </row>
    <row r="6" spans="1:34" x14ac:dyDescent="0.2">
      <c r="A6" s="2">
        <v>4</v>
      </c>
      <c r="B6" s="5">
        <f>B5+'Build Times'!$C$4</f>
        <v>8.6805555555555572E-4</v>
      </c>
      <c r="C6" s="5">
        <f t="shared" si="0"/>
        <v>2.8935185185185184E-4</v>
      </c>
      <c r="D6" s="2">
        <f t="shared" si="2"/>
        <v>6</v>
      </c>
      <c r="E6" s="2">
        <v>15</v>
      </c>
      <c r="F6" s="2">
        <f t="shared" ref="F6" si="8">E6-(D6+1)</f>
        <v>8</v>
      </c>
      <c r="G6" s="2">
        <v>0</v>
      </c>
      <c r="H6" s="2">
        <v>0</v>
      </c>
      <c r="I6" s="2">
        <v>0</v>
      </c>
      <c r="J6" s="2">
        <v>0</v>
      </c>
      <c r="K6" s="2">
        <f t="shared" si="3"/>
        <v>6</v>
      </c>
      <c r="L6" s="2">
        <v>0</v>
      </c>
      <c r="M6" s="2">
        <v>0</v>
      </c>
      <c r="N6" s="2">
        <v>0</v>
      </c>
      <c r="O6" s="2">
        <v>0</v>
      </c>
      <c r="P6" s="2">
        <f t="shared" si="4"/>
        <v>200</v>
      </c>
      <c r="Q6" s="2">
        <f t="shared" si="5"/>
        <v>178</v>
      </c>
      <c r="R6" s="2">
        <f t="shared" si="6"/>
        <v>200</v>
      </c>
      <c r="S6" s="2">
        <f t="shared" si="7"/>
        <v>200</v>
      </c>
      <c r="U6" s="2">
        <v>150</v>
      </c>
      <c r="X6" s="2">
        <f>ROUND($J6*'Gather Rates'!$B$2,0)</f>
        <v>0</v>
      </c>
      <c r="Y6" s="2">
        <f>ROUND($K6*'Gather Rates'!$C$2+$L6*'Gather Rates'!$D$2+$M6*'Gather Rates'!$E$2+$N6*'Gather Rates'!$F$2+$O6*'Gather Rates'!$G$2,0)</f>
        <v>119</v>
      </c>
      <c r="Z6" s="2">
        <f>ROUND($I6*'Gather Rates'!$I$2,0)</f>
        <v>0</v>
      </c>
      <c r="AA6" s="2">
        <f>ROUND($H6*'Gather Rates'!$H$2,0)</f>
        <v>0</v>
      </c>
      <c r="AC6" s="2" t="s">
        <v>569</v>
      </c>
      <c r="AD6" s="2" t="s">
        <v>568</v>
      </c>
    </row>
    <row r="7" spans="1:34" x14ac:dyDescent="0.2">
      <c r="A7" s="2">
        <v>5</v>
      </c>
      <c r="B7" s="5">
        <f>B6+'Build Times'!$C$4</f>
        <v>1.1574074074074076E-3</v>
      </c>
      <c r="C7" s="5">
        <f t="shared" si="0"/>
        <v>2.8935185185185184E-4</v>
      </c>
      <c r="D7" s="2">
        <f t="shared" si="2"/>
        <v>7</v>
      </c>
      <c r="E7" s="2">
        <v>15</v>
      </c>
      <c r="F7" s="2">
        <f t="shared" ref="F7" si="9">E7-(D7+1)</f>
        <v>7</v>
      </c>
      <c r="G7" s="2">
        <v>0</v>
      </c>
      <c r="H7" s="2">
        <v>0</v>
      </c>
      <c r="I7" s="2">
        <v>0</v>
      </c>
      <c r="J7" s="2">
        <v>1</v>
      </c>
      <c r="K7" s="2">
        <f>K6</f>
        <v>6</v>
      </c>
      <c r="L7" s="2">
        <v>0</v>
      </c>
      <c r="M7" s="2">
        <v>0</v>
      </c>
      <c r="N7" s="2">
        <v>0</v>
      </c>
      <c r="O7" s="2">
        <v>0</v>
      </c>
      <c r="P7" s="2">
        <f t="shared" si="4"/>
        <v>200</v>
      </c>
      <c r="Q7" s="2">
        <f t="shared" si="5"/>
        <v>147</v>
      </c>
      <c r="R7" s="2">
        <f t="shared" si="6"/>
        <v>200</v>
      </c>
      <c r="S7" s="2">
        <f t="shared" si="7"/>
        <v>200</v>
      </c>
      <c r="X7" s="2">
        <f>ROUND($J7*'Gather Rates'!$B$2,0)</f>
        <v>23</v>
      </c>
      <c r="Y7" s="2">
        <f>ROUND($K7*'Gather Rates'!$C$2+$L7*'Gather Rates'!$D$2+$M7*'Gather Rates'!$E$2+$N7*'Gather Rates'!$F$2+$O7*'Gather Rates'!$G$2,0)</f>
        <v>119</v>
      </c>
      <c r="Z7" s="2">
        <f>ROUND($I7*'Gather Rates'!$I$2,0)</f>
        <v>0</v>
      </c>
      <c r="AA7" s="2">
        <f>ROUND($H7*'Gather Rates'!$H$2,0)</f>
        <v>0</v>
      </c>
      <c r="AB7" s="2" t="s">
        <v>33</v>
      </c>
      <c r="AD7" s="2" t="s">
        <v>570</v>
      </c>
    </row>
    <row r="8" spans="1:34" x14ac:dyDescent="0.2">
      <c r="A8" s="2">
        <v>6</v>
      </c>
      <c r="B8" s="5">
        <f>B7+'Build Times'!$C$4</f>
        <v>1.4467592592592594E-3</v>
      </c>
      <c r="C8" s="5">
        <f t="shared" si="0"/>
        <v>2.8935185185185184E-4</v>
      </c>
      <c r="D8" s="2">
        <f t="shared" si="2"/>
        <v>8</v>
      </c>
      <c r="E8" s="2">
        <v>15</v>
      </c>
      <c r="F8" s="2">
        <f t="shared" ref="F8" si="10">E8-(D8+1)</f>
        <v>6</v>
      </c>
      <c r="G8" s="2">
        <v>0</v>
      </c>
      <c r="H8" s="2">
        <v>0</v>
      </c>
      <c r="I8" s="2">
        <v>0</v>
      </c>
      <c r="J8" s="2">
        <f>J7+1</f>
        <v>2</v>
      </c>
      <c r="K8" s="2">
        <f>K7</f>
        <v>6</v>
      </c>
      <c r="L8" s="2">
        <v>0</v>
      </c>
      <c r="M8" s="2">
        <v>0</v>
      </c>
      <c r="N8" s="2">
        <v>0</v>
      </c>
      <c r="O8" s="2">
        <v>0</v>
      </c>
      <c r="P8" s="2">
        <f t="shared" si="4"/>
        <v>223</v>
      </c>
      <c r="Q8" s="2">
        <f t="shared" si="5"/>
        <v>266</v>
      </c>
      <c r="R8" s="2">
        <f t="shared" si="6"/>
        <v>200</v>
      </c>
      <c r="S8" s="2">
        <f t="shared" si="7"/>
        <v>200</v>
      </c>
      <c r="U8" s="2">
        <v>150</v>
      </c>
      <c r="X8" s="2">
        <f>ROUND($J8*'Gather Rates'!$B$2,0)</f>
        <v>47</v>
      </c>
      <c r="Y8" s="2">
        <f>ROUND($K8*'Gather Rates'!$C$2+$L8*'Gather Rates'!$D$2+$M8*'Gather Rates'!$E$2+$N8*'Gather Rates'!$F$2+$O8*'Gather Rates'!$G$2,0)</f>
        <v>119</v>
      </c>
      <c r="Z8" s="2">
        <f>ROUND($I8*'Gather Rates'!$I$2,0)</f>
        <v>0</v>
      </c>
      <c r="AA8" s="2">
        <f>ROUND($H8*'Gather Rates'!$H$2,0)</f>
        <v>0</v>
      </c>
      <c r="AC8" s="2" t="s">
        <v>569</v>
      </c>
      <c r="AD8" s="2" t="s">
        <v>570</v>
      </c>
    </row>
    <row r="9" spans="1:34" x14ac:dyDescent="0.2">
      <c r="A9" s="2">
        <v>7</v>
      </c>
      <c r="B9" s="5">
        <f>B8+'Build Times'!$C$4</f>
        <v>1.7361111111111112E-3</v>
      </c>
      <c r="C9" s="5">
        <f t="shared" si="0"/>
        <v>2.8935185185185205E-4</v>
      </c>
      <c r="D9" s="2">
        <f t="shared" si="2"/>
        <v>9</v>
      </c>
      <c r="E9" s="2">
        <v>15</v>
      </c>
      <c r="F9" s="2">
        <f t="shared" ref="F9:F10" si="11">E9-(D9+1)</f>
        <v>5</v>
      </c>
      <c r="G9" s="2">
        <v>0</v>
      </c>
      <c r="H9" s="2">
        <v>0</v>
      </c>
      <c r="I9" s="2">
        <v>0</v>
      </c>
      <c r="J9" s="2">
        <f t="shared" ref="J9:J10" si="12">J8+1</f>
        <v>3</v>
      </c>
      <c r="K9" s="2">
        <f t="shared" ref="K9:K11" si="13">K8</f>
        <v>6</v>
      </c>
      <c r="L9" s="2">
        <v>0</v>
      </c>
      <c r="M9" s="2">
        <v>0</v>
      </c>
      <c r="N9" s="2">
        <v>0</v>
      </c>
      <c r="O9" s="2">
        <v>0</v>
      </c>
      <c r="P9" s="2">
        <f t="shared" si="4"/>
        <v>270</v>
      </c>
      <c r="Q9" s="2">
        <f t="shared" si="5"/>
        <v>235</v>
      </c>
      <c r="R9" s="2">
        <f t="shared" si="6"/>
        <v>200</v>
      </c>
      <c r="S9" s="2">
        <f t="shared" si="7"/>
        <v>200</v>
      </c>
      <c r="X9" s="2">
        <f>ROUND($J9*'Gather Rates'!$B$2,0)</f>
        <v>70</v>
      </c>
      <c r="Y9" s="2">
        <f>ROUND($K9*'Gather Rates'!$C$2+$L9*'Gather Rates'!$D$2+$M9*'Gather Rates'!$E$2+$N9*'Gather Rates'!$F$2+$O9*'Gather Rates'!$G$2,0)</f>
        <v>119</v>
      </c>
      <c r="Z9" s="2">
        <f>ROUND($I9*'Gather Rates'!$I$2,0)</f>
        <v>0</v>
      </c>
      <c r="AA9" s="2">
        <f>ROUND($H9*'Gather Rates'!$H$2,0)</f>
        <v>0</v>
      </c>
      <c r="AD9" s="2" t="s">
        <v>570</v>
      </c>
    </row>
    <row r="10" spans="1:34" x14ac:dyDescent="0.2">
      <c r="A10" s="2">
        <v>8</v>
      </c>
      <c r="B10" s="5">
        <f>B9+'Build Times'!$C$4</f>
        <v>2.0254629629629633E-3</v>
      </c>
      <c r="C10" s="5">
        <f t="shared" si="0"/>
        <v>2.8935185185185184E-4</v>
      </c>
      <c r="D10" s="2">
        <f t="shared" si="2"/>
        <v>10</v>
      </c>
      <c r="E10" s="2">
        <v>15</v>
      </c>
      <c r="F10" s="2">
        <f t="shared" si="11"/>
        <v>4</v>
      </c>
      <c r="G10" s="2">
        <v>0</v>
      </c>
      <c r="H10" s="2">
        <v>0</v>
      </c>
      <c r="I10" s="2">
        <v>0</v>
      </c>
      <c r="J10" s="2">
        <f t="shared" si="12"/>
        <v>4</v>
      </c>
      <c r="K10" s="2">
        <f t="shared" si="13"/>
        <v>6</v>
      </c>
      <c r="L10" s="2">
        <v>0</v>
      </c>
      <c r="M10" s="2">
        <v>0</v>
      </c>
      <c r="N10" s="2">
        <v>0</v>
      </c>
      <c r="O10" s="2">
        <v>0</v>
      </c>
      <c r="P10" s="2">
        <f t="shared" si="4"/>
        <v>340</v>
      </c>
      <c r="Q10" s="2">
        <f t="shared" si="5"/>
        <v>354</v>
      </c>
      <c r="R10" s="2">
        <f t="shared" si="6"/>
        <v>200</v>
      </c>
      <c r="S10" s="2">
        <f t="shared" si="7"/>
        <v>200</v>
      </c>
      <c r="X10" s="2">
        <f>ROUND($J10*'Gather Rates'!$B$2,0)</f>
        <v>93</v>
      </c>
      <c r="Y10" s="2">
        <f>ROUND($K10*'Gather Rates'!$C$2+$L10*'Gather Rates'!$D$2+$M10*'Gather Rates'!$E$2+$N10*'Gather Rates'!$F$2+$O10*'Gather Rates'!$G$2,0)</f>
        <v>119</v>
      </c>
      <c r="Z10" s="2">
        <f>ROUND($I10*'Gather Rates'!$I$2,0)</f>
        <v>0</v>
      </c>
      <c r="AA10" s="2">
        <f>ROUND($H10*'Gather Rates'!$H$2,0)</f>
        <v>0</v>
      </c>
      <c r="AC10" s="2" t="s">
        <v>569</v>
      </c>
      <c r="AD10" s="2" t="s">
        <v>570</v>
      </c>
    </row>
    <row r="11" spans="1:34" x14ac:dyDescent="0.2">
      <c r="A11" s="2">
        <v>9</v>
      </c>
      <c r="B11" s="5">
        <f>B10+'Build Times'!$C$4</f>
        <v>2.3148148148148151E-3</v>
      </c>
      <c r="C11" s="5">
        <f t="shared" si="0"/>
        <v>2.8935185185185184E-4</v>
      </c>
      <c r="D11" s="2">
        <f t="shared" si="2"/>
        <v>11</v>
      </c>
      <c r="E11" s="2">
        <v>15</v>
      </c>
      <c r="F11" s="2">
        <f t="shared" ref="F11:F14" si="14">E11-(D11+1)</f>
        <v>3</v>
      </c>
      <c r="G11" s="2">
        <v>0</v>
      </c>
      <c r="H11" s="2">
        <v>0</v>
      </c>
      <c r="I11" s="2">
        <v>0</v>
      </c>
      <c r="J11" s="2">
        <v>4</v>
      </c>
      <c r="K11" s="2">
        <f>K10</f>
        <v>6</v>
      </c>
      <c r="L11" s="2">
        <v>0</v>
      </c>
      <c r="M11" s="2">
        <v>0</v>
      </c>
      <c r="N11" s="2">
        <v>1</v>
      </c>
      <c r="O11" s="2">
        <v>0</v>
      </c>
      <c r="P11" s="2">
        <f t="shared" ref="P11:P19" si="15">P10-T10+X10</f>
        <v>433</v>
      </c>
      <c r="Q11" s="2">
        <f t="shared" ref="Q11:Q19" si="16">Q10-U10+Y10</f>
        <v>473</v>
      </c>
      <c r="R11" s="2">
        <f t="shared" ref="R11:R19" si="17">R10-V10+Z10</f>
        <v>200</v>
      </c>
      <c r="S11" s="2">
        <f t="shared" ref="S11:S19" si="18">S10-W10+AA10</f>
        <v>200</v>
      </c>
      <c r="U11" s="2">
        <v>150</v>
      </c>
      <c r="X11" s="2">
        <f>ROUND($J11*'Gather Rates'!$B$2,0)</f>
        <v>93</v>
      </c>
      <c r="Y11" s="2">
        <f>ROUND($K11*'Gather Rates'!$C$2+$L11*'Gather Rates'!$D$2+$M11*'Gather Rates'!$E$2+$N11*'Gather Rates'!$F$2+$O11*'Gather Rates'!$G$2,0)</f>
        <v>143</v>
      </c>
      <c r="Z11" s="2">
        <f>ROUND($I11*'Gather Rates'!$I$2,0)</f>
        <v>0</v>
      </c>
      <c r="AA11" s="2">
        <f>ROUND($H11*'Gather Rates'!$H$2,0)</f>
        <v>0</v>
      </c>
      <c r="AD11" s="2" t="s">
        <v>571</v>
      </c>
      <c r="AE11" s="2" t="s">
        <v>574</v>
      </c>
    </row>
    <row r="12" spans="1:34" x14ac:dyDescent="0.2">
      <c r="A12" s="2">
        <v>10</v>
      </c>
      <c r="B12" s="5">
        <f>B11+'Build Times'!$C$4</f>
        <v>2.604166666666667E-3</v>
      </c>
      <c r="C12" s="5">
        <f t="shared" si="0"/>
        <v>2.8935185185185184E-4</v>
      </c>
      <c r="D12" s="2">
        <f t="shared" si="2"/>
        <v>12</v>
      </c>
      <c r="E12" s="2">
        <v>15</v>
      </c>
      <c r="F12" s="2">
        <f t="shared" si="14"/>
        <v>2</v>
      </c>
      <c r="G12" s="2">
        <v>1</v>
      </c>
      <c r="H12" s="2">
        <v>0</v>
      </c>
      <c r="I12" s="2">
        <v>0</v>
      </c>
      <c r="J12" s="2">
        <v>4</v>
      </c>
      <c r="K12" s="2">
        <v>0</v>
      </c>
      <c r="L12" s="2">
        <v>0</v>
      </c>
      <c r="M12" s="2">
        <v>0</v>
      </c>
      <c r="N12" s="2">
        <v>7</v>
      </c>
      <c r="O12" s="2">
        <v>0</v>
      </c>
      <c r="P12" s="2">
        <f t="shared" si="15"/>
        <v>526</v>
      </c>
      <c r="Q12" s="2">
        <f t="shared" si="16"/>
        <v>466</v>
      </c>
      <c r="R12" s="2">
        <f t="shared" si="17"/>
        <v>200</v>
      </c>
      <c r="S12" s="2">
        <f t="shared" si="18"/>
        <v>200</v>
      </c>
      <c r="X12" s="2">
        <f>ROUND($J12*'Gather Rates'!$B$2,0)</f>
        <v>93</v>
      </c>
      <c r="Y12" s="2">
        <f>ROUND($K12*'Gather Rates'!$C$2+$L12*'Gather Rates'!$D$2+$M12*'Gather Rates'!$E$2+$N12*'Gather Rates'!$F$2+$O12*'Gather Rates'!$G$2,0)</f>
        <v>171</v>
      </c>
      <c r="Z12" s="2">
        <f>ROUND($I12*'Gather Rates'!$I$2,0)</f>
        <v>0</v>
      </c>
      <c r="AA12" s="2">
        <f>ROUND($H12*'Gather Rates'!$H$2,0)</f>
        <v>0</v>
      </c>
      <c r="AB12" s="2" t="s">
        <v>576</v>
      </c>
      <c r="AC12" s="2" t="s">
        <v>569</v>
      </c>
      <c r="AD12" s="2" t="s">
        <v>573</v>
      </c>
    </row>
    <row r="13" spans="1:34" x14ac:dyDescent="0.2">
      <c r="A13" s="2">
        <v>11</v>
      </c>
      <c r="B13" s="5">
        <f>B12+'Build Times'!$C$4</f>
        <v>2.8935185185185188E-3</v>
      </c>
      <c r="C13" s="5">
        <f t="shared" si="0"/>
        <v>2.8935185185185184E-4</v>
      </c>
      <c r="D13" s="2">
        <f t="shared" si="2"/>
        <v>13</v>
      </c>
      <c r="E13" s="2">
        <v>20</v>
      </c>
      <c r="F13" s="2">
        <f t="shared" si="14"/>
        <v>6</v>
      </c>
      <c r="G13" s="2">
        <v>1</v>
      </c>
      <c r="H13" s="2">
        <v>0</v>
      </c>
      <c r="I13" s="2">
        <v>0</v>
      </c>
      <c r="J13" s="2">
        <v>4</v>
      </c>
      <c r="K13" s="2">
        <f>K12</f>
        <v>0</v>
      </c>
      <c r="L13" s="2">
        <v>0</v>
      </c>
      <c r="M13" s="2">
        <v>0</v>
      </c>
      <c r="N13" s="2">
        <v>7</v>
      </c>
      <c r="O13" s="2">
        <v>0</v>
      </c>
      <c r="P13" s="2">
        <f t="shared" si="15"/>
        <v>619</v>
      </c>
      <c r="Q13" s="2">
        <f t="shared" si="16"/>
        <v>637</v>
      </c>
      <c r="R13" s="2">
        <f t="shared" si="17"/>
        <v>200</v>
      </c>
      <c r="S13" s="2">
        <f t="shared" si="18"/>
        <v>200</v>
      </c>
      <c r="X13" s="2">
        <f>ROUND($J13*'Gather Rates'!$B$2,0)</f>
        <v>93</v>
      </c>
      <c r="Y13" s="2">
        <f>ROUND($K13*'Gather Rates'!$C$2+$L13*'Gather Rates'!$D$2+$M13*'Gather Rates'!$E$2+$N13*'Gather Rates'!$F$2+$O13*'Gather Rates'!$G$2,0)</f>
        <v>171</v>
      </c>
      <c r="Z13" s="2">
        <f>ROUND($I13*'Gather Rates'!$I$2,0)</f>
        <v>0</v>
      </c>
      <c r="AA13" s="2">
        <f>ROUND($H13*'Gather Rates'!$H$2,0)</f>
        <v>0</v>
      </c>
      <c r="AB13" s="2" t="s">
        <v>577</v>
      </c>
      <c r="AD13" s="2" t="s">
        <v>575</v>
      </c>
    </row>
    <row r="14" spans="1:34" x14ac:dyDescent="0.2">
      <c r="A14" s="2">
        <v>12</v>
      </c>
      <c r="B14" s="5">
        <f>B13+'Build Times'!$C$4</f>
        <v>3.1828703703703706E-3</v>
      </c>
      <c r="C14" s="5">
        <f t="shared" si="0"/>
        <v>2.8935185185185184E-4</v>
      </c>
      <c r="D14" s="2">
        <f t="shared" si="2"/>
        <v>14</v>
      </c>
      <c r="E14" s="2">
        <v>25</v>
      </c>
      <c r="F14" s="2">
        <f t="shared" si="14"/>
        <v>10</v>
      </c>
      <c r="H14" s="2">
        <v>0</v>
      </c>
      <c r="I14" s="2">
        <v>0</v>
      </c>
      <c r="J14" s="2">
        <v>4</v>
      </c>
      <c r="K14" s="2">
        <f>K13</f>
        <v>0</v>
      </c>
      <c r="L14" s="2">
        <v>0</v>
      </c>
      <c r="M14" s="2">
        <v>0</v>
      </c>
      <c r="N14" s="2">
        <v>7</v>
      </c>
      <c r="O14" s="2">
        <v>0</v>
      </c>
      <c r="P14" s="2">
        <f t="shared" si="15"/>
        <v>712</v>
      </c>
      <c r="Q14" s="2">
        <f t="shared" si="16"/>
        <v>808</v>
      </c>
      <c r="R14" s="2">
        <f t="shared" si="17"/>
        <v>200</v>
      </c>
      <c r="S14" s="2">
        <f t="shared" si="18"/>
        <v>200</v>
      </c>
      <c r="X14" s="2">
        <f>ROUND($J14*'Gather Rates'!$B$2,0)</f>
        <v>93</v>
      </c>
      <c r="Y14" s="2">
        <f>ROUND($K14*'Gather Rates'!$C$2+$L14*'Gather Rates'!$D$2+$M14*'Gather Rates'!$E$2+$N14*'Gather Rates'!$F$2+$O14*'Gather Rates'!$G$2,0)</f>
        <v>171</v>
      </c>
      <c r="Z14" s="2">
        <f>ROUND($I14*'Gather Rates'!$I$2,0)</f>
        <v>0</v>
      </c>
      <c r="AA14" s="2">
        <f>ROUND($H14*'Gather Rates'!$H$2,0)</f>
        <v>0</v>
      </c>
      <c r="AC14" s="2" t="s">
        <v>569</v>
      </c>
      <c r="AD14" s="2" t="s">
        <v>579</v>
      </c>
    </row>
    <row r="15" spans="1:34" x14ac:dyDescent="0.2">
      <c r="A15" s="2">
        <v>13</v>
      </c>
      <c r="B15" s="5">
        <f>B14+'Build Times'!$C$4</f>
        <v>3.4722222222222225E-3</v>
      </c>
      <c r="C15" s="5">
        <f t="shared" si="0"/>
        <v>2.8935185185185184E-4</v>
      </c>
      <c r="D15" s="2">
        <f t="shared" si="2"/>
        <v>15</v>
      </c>
      <c r="O15" s="2">
        <v>0</v>
      </c>
      <c r="P15" s="2">
        <f t="shared" si="15"/>
        <v>805</v>
      </c>
      <c r="Q15" s="2">
        <f t="shared" si="16"/>
        <v>979</v>
      </c>
      <c r="R15" s="2">
        <f t="shared" si="17"/>
        <v>200</v>
      </c>
      <c r="S15" s="2">
        <f t="shared" si="18"/>
        <v>200</v>
      </c>
      <c r="X15" s="2">
        <f>ROUND($J15*'Gather Rates'!$B$2,0)</f>
        <v>0</v>
      </c>
      <c r="Y15" s="2">
        <f>ROUND($K15*'Gather Rates'!$C$2+$L15*'Gather Rates'!$D$2+$M15*'Gather Rates'!$E$2+$N15*'Gather Rates'!$F$2+$O15*'Gather Rates'!$G$2,0)</f>
        <v>0</v>
      </c>
      <c r="Z15" s="2">
        <f>ROUND($I15*'Gather Rates'!$I$2,0)</f>
        <v>0</v>
      </c>
      <c r="AA15" s="2">
        <f>ROUND($H15*'Gather Rates'!$H$2,0)</f>
        <v>0</v>
      </c>
      <c r="AD15" s="2" t="s">
        <v>571</v>
      </c>
    </row>
    <row r="16" spans="1:34" x14ac:dyDescent="0.2">
      <c r="A16" s="2">
        <v>14</v>
      </c>
      <c r="B16" s="5">
        <f>B15+'Build Times'!$C$4</f>
        <v>3.7615740740740743E-3</v>
      </c>
      <c r="C16" s="5">
        <f t="shared" si="0"/>
        <v>2.8935185185185227E-4</v>
      </c>
      <c r="D16" s="2">
        <f t="shared" si="2"/>
        <v>16</v>
      </c>
      <c r="O16" s="2">
        <v>0</v>
      </c>
      <c r="P16" s="2">
        <f t="shared" si="15"/>
        <v>805</v>
      </c>
      <c r="Q16" s="2">
        <f t="shared" si="16"/>
        <v>979</v>
      </c>
      <c r="R16" s="2">
        <f t="shared" si="17"/>
        <v>200</v>
      </c>
      <c r="S16" s="2">
        <f t="shared" si="18"/>
        <v>200</v>
      </c>
      <c r="X16" s="2">
        <f>ROUND($J16*'Gather Rates'!$B$2,0)</f>
        <v>0</v>
      </c>
      <c r="Y16" s="2">
        <f>ROUND($K16*'Gather Rates'!$C$2+$L16*'Gather Rates'!$D$2+$M16*'Gather Rates'!$E$2+$N16*'Gather Rates'!$F$2+$O16*'Gather Rates'!$G$2,0)</f>
        <v>0</v>
      </c>
      <c r="Z16" s="2">
        <f>ROUND($I16*'Gather Rates'!$I$2,0)</f>
        <v>0</v>
      </c>
      <c r="AA16" s="2">
        <f>ROUND($H16*'Gather Rates'!$H$2,0)</f>
        <v>0</v>
      </c>
      <c r="AD16" s="2" t="s">
        <v>579</v>
      </c>
    </row>
    <row r="17" spans="1:30" x14ac:dyDescent="0.2">
      <c r="A17" s="2">
        <v>15</v>
      </c>
      <c r="B17" s="5">
        <f>B16+'Build Times'!$C$4</f>
        <v>4.0509259259259266E-3</v>
      </c>
      <c r="C17" s="5">
        <f t="shared" si="0"/>
        <v>2.8935185185185227E-4</v>
      </c>
      <c r="D17" s="2">
        <f t="shared" si="2"/>
        <v>17</v>
      </c>
      <c r="O17" s="2">
        <v>0</v>
      </c>
      <c r="P17" s="2">
        <f t="shared" si="15"/>
        <v>805</v>
      </c>
      <c r="Q17" s="2">
        <f t="shared" si="16"/>
        <v>979</v>
      </c>
      <c r="R17" s="2">
        <f t="shared" si="17"/>
        <v>200</v>
      </c>
      <c r="S17" s="2">
        <f t="shared" si="18"/>
        <v>200</v>
      </c>
      <c r="X17" s="2">
        <f>ROUND($J17*'Gather Rates'!$B$2,0)</f>
        <v>0</v>
      </c>
      <c r="Y17" s="2">
        <f>ROUND($K17*'Gather Rates'!$C$2+$L17*'Gather Rates'!$D$2+$M17*'Gather Rates'!$E$2+$N17*'Gather Rates'!$F$2+$O17*'Gather Rates'!$G$2,0)</f>
        <v>0</v>
      </c>
      <c r="Z17" s="2">
        <f>ROUND($I17*'Gather Rates'!$I$2,0)</f>
        <v>0</v>
      </c>
      <c r="AA17" s="2">
        <f>ROUND($H17*'Gather Rates'!$H$2,0)</f>
        <v>0</v>
      </c>
      <c r="AD17" s="2" t="s">
        <v>579</v>
      </c>
    </row>
    <row r="18" spans="1:30" x14ac:dyDescent="0.2">
      <c r="A18" s="2">
        <v>16</v>
      </c>
      <c r="B18" s="5">
        <f>B17+'Build Times'!$C$4</f>
        <v>4.3402777777777788E-3</v>
      </c>
      <c r="C18" s="5">
        <f t="shared" si="0"/>
        <v>2.8935185185185227E-4</v>
      </c>
      <c r="D18" s="2">
        <f t="shared" si="2"/>
        <v>18</v>
      </c>
      <c r="O18" s="2">
        <v>0</v>
      </c>
      <c r="P18" s="2">
        <f t="shared" si="15"/>
        <v>805</v>
      </c>
      <c r="Q18" s="2">
        <f t="shared" si="16"/>
        <v>979</v>
      </c>
      <c r="R18" s="2">
        <f t="shared" si="17"/>
        <v>200</v>
      </c>
      <c r="S18" s="2">
        <f t="shared" si="18"/>
        <v>200</v>
      </c>
      <c r="X18" s="2">
        <f>ROUND($J18*'Gather Rates'!$B$2,0)</f>
        <v>0</v>
      </c>
      <c r="Y18" s="2">
        <f>ROUND($K18*'Gather Rates'!$C$2+$L18*'Gather Rates'!$D$2+$M18*'Gather Rates'!$E$2+$N18*'Gather Rates'!$F$2+$O18*'Gather Rates'!$G$2,0)</f>
        <v>0</v>
      </c>
      <c r="Z18" s="2">
        <f>ROUND($I18*'Gather Rates'!$I$2,0)</f>
        <v>0</v>
      </c>
      <c r="AA18" s="2">
        <f>ROUND($H18*'Gather Rates'!$H$2,0)</f>
        <v>0</v>
      </c>
      <c r="AD18" s="2" t="s">
        <v>579</v>
      </c>
    </row>
    <row r="19" spans="1:30" x14ac:dyDescent="0.2">
      <c r="A19" s="2">
        <v>17</v>
      </c>
      <c r="B19" s="5">
        <f>B18+'Build Times'!$C$4</f>
        <v>4.6296296296296311E-3</v>
      </c>
      <c r="C19" s="5">
        <f t="shared" si="0"/>
        <v>-4.6296296296296311E-3</v>
      </c>
      <c r="D19" s="2">
        <f t="shared" si="2"/>
        <v>19</v>
      </c>
      <c r="O19" s="2">
        <v>0</v>
      </c>
      <c r="P19" s="2">
        <f t="shared" si="15"/>
        <v>805</v>
      </c>
      <c r="Q19" s="2">
        <f t="shared" si="16"/>
        <v>979</v>
      </c>
      <c r="R19" s="2">
        <f t="shared" si="17"/>
        <v>200</v>
      </c>
      <c r="S19" s="2">
        <f t="shared" si="18"/>
        <v>200</v>
      </c>
      <c r="X19" s="2">
        <f>ROUND($J19*'Gather Rates'!$B$2,0)</f>
        <v>0</v>
      </c>
      <c r="Y19" s="2">
        <f>ROUND($K19*'Gather Rates'!$C$2+$L19*'Gather Rates'!$D$2+$M19*'Gather Rates'!$E$2+$N19*'Gather Rates'!$F$2+$O19*'Gather Rates'!$G$2,0)</f>
        <v>0</v>
      </c>
      <c r="Z19" s="2">
        <f>ROUND($I19*'Gather Rates'!$I$2,0)</f>
        <v>0</v>
      </c>
      <c r="AA19" s="2">
        <f>ROUND($H19*'Gather Rates'!$H$2,0)</f>
        <v>0</v>
      </c>
    </row>
  </sheetData>
  <mergeCells count="7">
    <mergeCell ref="AB1:AH1"/>
    <mergeCell ref="K1:O1"/>
    <mergeCell ref="P1:S1"/>
    <mergeCell ref="T1:W1"/>
    <mergeCell ref="X1:AA1"/>
    <mergeCell ref="A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D5D5-7192-4167-A2E7-29DD9517A72F}">
  <dimension ref="A1:Z13"/>
  <sheetViews>
    <sheetView workbookViewId="0">
      <selection activeCell="P10" sqref="P10"/>
    </sheetView>
  </sheetViews>
  <sheetFormatPr defaultRowHeight="12" x14ac:dyDescent="0.2"/>
  <cols>
    <col min="1" max="1" width="10.7109375" style="4" bestFit="1" customWidth="1"/>
    <col min="2" max="2" width="10.7109375" style="4" customWidth="1"/>
    <col min="3" max="4" width="9.140625" style="2"/>
    <col min="5" max="5" width="10.7109375" style="2" bestFit="1" customWidth="1"/>
    <col min="6" max="6" width="11.42578125" style="2" bestFit="1" customWidth="1"/>
    <col min="7" max="16384" width="9.140625" style="2"/>
  </cols>
  <sheetData>
    <row r="1" spans="1:26" x14ac:dyDescent="0.2">
      <c r="A1" s="21" t="s">
        <v>526</v>
      </c>
      <c r="B1" s="23">
        <v>1</v>
      </c>
      <c r="C1" s="23">
        <v>1</v>
      </c>
      <c r="D1" s="23">
        <v>1</v>
      </c>
      <c r="E1" s="23">
        <v>7</v>
      </c>
      <c r="F1" s="23">
        <v>7</v>
      </c>
      <c r="G1" s="23">
        <v>8</v>
      </c>
      <c r="H1" s="23">
        <v>8</v>
      </c>
      <c r="I1" s="23">
        <v>10</v>
      </c>
      <c r="J1" s="23">
        <v>11</v>
      </c>
      <c r="K1" s="23">
        <v>11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">
      <c r="A2" s="21" t="s">
        <v>531</v>
      </c>
      <c r="B2" s="23">
        <v>1</v>
      </c>
      <c r="C2" s="23">
        <v>2</v>
      </c>
      <c r="D2" s="23">
        <v>3</v>
      </c>
      <c r="E2" s="23">
        <v>1</v>
      </c>
      <c r="F2" s="23">
        <v>2</v>
      </c>
      <c r="G2" s="23">
        <v>1</v>
      </c>
      <c r="H2" s="23">
        <v>2</v>
      </c>
      <c r="I2" s="23">
        <v>1</v>
      </c>
      <c r="J2" s="23">
        <v>1</v>
      </c>
      <c r="K2" s="23">
        <v>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x14ac:dyDescent="0.2">
      <c r="A3" s="21" t="s">
        <v>532</v>
      </c>
      <c r="B3" s="23" t="str">
        <f>B1&amp;"."&amp;B2</f>
        <v>1.1</v>
      </c>
      <c r="C3" s="23" t="str">
        <f>C1&amp;"."&amp;C2</f>
        <v>1.2</v>
      </c>
      <c r="D3" s="23" t="str">
        <f t="shared" ref="D3:Z3" si="0">D1&amp;"."&amp;D2</f>
        <v>1.3</v>
      </c>
      <c r="E3" s="23" t="str">
        <f t="shared" si="0"/>
        <v>7.1</v>
      </c>
      <c r="F3" s="23" t="str">
        <f t="shared" si="0"/>
        <v>7.2</v>
      </c>
      <c r="G3" s="23" t="str">
        <f t="shared" si="0"/>
        <v>8.1</v>
      </c>
      <c r="H3" s="23" t="str">
        <f t="shared" si="0"/>
        <v>8.2</v>
      </c>
      <c r="I3" s="23" t="str">
        <f t="shared" si="0"/>
        <v>10.1</v>
      </c>
      <c r="J3" s="23" t="str">
        <f t="shared" si="0"/>
        <v>11.1</v>
      </c>
      <c r="K3" s="23" t="str">
        <f t="shared" si="0"/>
        <v>11.2</v>
      </c>
      <c r="L3" s="23" t="str">
        <f t="shared" si="0"/>
        <v>.</v>
      </c>
      <c r="M3" s="23" t="str">
        <f t="shared" si="0"/>
        <v>.</v>
      </c>
      <c r="N3" s="23" t="str">
        <f t="shared" si="0"/>
        <v>.</v>
      </c>
      <c r="O3" s="23" t="str">
        <f t="shared" si="0"/>
        <v>.</v>
      </c>
      <c r="P3" s="23" t="str">
        <f t="shared" si="0"/>
        <v>.</v>
      </c>
      <c r="Q3" s="23" t="str">
        <f t="shared" si="0"/>
        <v>.</v>
      </c>
      <c r="R3" s="23" t="str">
        <f t="shared" si="0"/>
        <v>.</v>
      </c>
      <c r="S3" s="23" t="str">
        <f t="shared" si="0"/>
        <v>.</v>
      </c>
      <c r="T3" s="23" t="str">
        <f t="shared" si="0"/>
        <v>.</v>
      </c>
      <c r="U3" s="23" t="str">
        <f t="shared" si="0"/>
        <v>.</v>
      </c>
      <c r="V3" s="23" t="str">
        <f t="shared" si="0"/>
        <v>.</v>
      </c>
      <c r="W3" s="23" t="str">
        <f t="shared" si="0"/>
        <v>.</v>
      </c>
      <c r="X3" s="23" t="str">
        <f t="shared" si="0"/>
        <v>.</v>
      </c>
      <c r="Y3" s="23" t="str">
        <f t="shared" si="0"/>
        <v>.</v>
      </c>
      <c r="Z3" s="23" t="str">
        <f t="shared" si="0"/>
        <v>.</v>
      </c>
    </row>
    <row r="4" spans="1:26" x14ac:dyDescent="0.2">
      <c r="A4" s="22" t="s">
        <v>14</v>
      </c>
      <c r="B4" s="25">
        <f>VLOOKUP(B$9,'Build Times'!$B:$G,3,0)*B$10</f>
        <v>0</v>
      </c>
      <c r="C4" s="25">
        <f>VLOOKUP(C$9,'Build Times'!$B:$G,3,0)*C$10</f>
        <v>60</v>
      </c>
      <c r="D4" s="25">
        <f>VLOOKUP(D$9,'Build Times'!$B:$G,3,0)*D$10</f>
        <v>0</v>
      </c>
      <c r="E4" s="25">
        <f>VLOOKUP(E$9,'Build Times'!$B:$G,3,0)*E$10</f>
        <v>0</v>
      </c>
      <c r="F4" s="25">
        <f>VLOOKUP(F$9,'Build Times'!$B:$G,3,0)*F$10</f>
        <v>100</v>
      </c>
      <c r="G4" s="25">
        <f>VLOOKUP(G$9,'Build Times'!$B:$G,3,0)*G$10</f>
        <v>0</v>
      </c>
      <c r="H4" s="25" t="e">
        <f>VLOOKUP(H$9,'Build Times'!$B:$G,3,0)*H$10</f>
        <v>#N/A</v>
      </c>
      <c r="I4" s="25">
        <f>VLOOKUP(I$9,'Build Times'!$B:$G,3,0)*I$10</f>
        <v>30</v>
      </c>
      <c r="J4" s="25">
        <f>VLOOKUP(J$9,'Build Times'!$B:$G,3,0)*J$10</f>
        <v>100</v>
      </c>
      <c r="K4" s="25">
        <f>VLOOKUP(K$9,'Build Times'!$B:$G,3,0)*K$10</f>
        <v>0</v>
      </c>
      <c r="L4" s="25" t="e">
        <f>VLOOKUP(L$9,'Build Times'!$B:$G,3,0)*L$10</f>
        <v>#N/A</v>
      </c>
      <c r="M4" s="25" t="e">
        <f>VLOOKUP(M$9,'Build Times'!$B:$G,3,0)*M$10</f>
        <v>#N/A</v>
      </c>
      <c r="N4" s="25" t="e">
        <f>VLOOKUP(N$9,'Build Times'!$B:$G,3,0)*N$10</f>
        <v>#N/A</v>
      </c>
      <c r="O4" s="25">
        <f>VLOOKUP(O$9,'Build Times'!$B:$G,3,0)*O$10</f>
        <v>0</v>
      </c>
      <c r="P4" s="25" t="e">
        <f>VLOOKUP(P$9,'Build Times'!$B:$G,3,0)*P$10</f>
        <v>#N/A</v>
      </c>
      <c r="Q4" s="25" t="e">
        <f>VLOOKUP(Q$9,'Build Times'!$B:$G,3,0)*Q$10</f>
        <v>#N/A</v>
      </c>
      <c r="R4" s="25" t="e">
        <f>VLOOKUP(R$9,'Build Times'!$B:$G,3,0)*R$10</f>
        <v>#N/A</v>
      </c>
      <c r="S4" s="25" t="e">
        <f>VLOOKUP(S$9,'Build Times'!$B:$G,3,0)*S$10</f>
        <v>#N/A</v>
      </c>
      <c r="T4" s="25" t="e">
        <f>VLOOKUP(T$9,'Build Times'!$B:$G,3,0)*T$10</f>
        <v>#N/A</v>
      </c>
      <c r="U4" s="25" t="e">
        <f>VLOOKUP(U$9,'Build Times'!$B:$G,3,0)*U$10</f>
        <v>#N/A</v>
      </c>
      <c r="V4" s="25" t="e">
        <f>VLOOKUP(V$9,'Build Times'!$B:$G,3,0)*V$10</f>
        <v>#N/A</v>
      </c>
      <c r="W4" s="25" t="e">
        <f>VLOOKUP(W$9,'Build Times'!$B:$G,3,0)*W$10</f>
        <v>#N/A</v>
      </c>
      <c r="X4" s="25" t="e">
        <f>VLOOKUP(X$9,'Build Times'!$B:$G,3,0)*X$10</f>
        <v>#N/A</v>
      </c>
      <c r="Y4" s="25" t="e">
        <f>VLOOKUP(Y$9,'Build Times'!$B:$G,3,0)*Y$10</f>
        <v>#N/A</v>
      </c>
      <c r="Z4" s="25" t="e">
        <f>VLOOKUP(Z$9,'Build Times'!$B:$G,3,0)*Z$10</f>
        <v>#N/A</v>
      </c>
    </row>
    <row r="5" spans="1:26" x14ac:dyDescent="0.2">
      <c r="A5" s="22" t="s">
        <v>15</v>
      </c>
      <c r="B5" s="25">
        <f>VLOOKUP(B$9,'Build Times'!$B:$G,4,0)*B$10</f>
        <v>200</v>
      </c>
      <c r="C5" s="25">
        <f>VLOOKUP(C$9,'Build Times'!$B:$G,4,0)*C$10</f>
        <v>0</v>
      </c>
      <c r="D5" s="25">
        <f>VLOOKUP(D$9,'Build Times'!$B:$G,4,0)*D$10</f>
        <v>0</v>
      </c>
      <c r="E5" s="25">
        <f>VLOOKUP(E$9,'Build Times'!$B:$G,4,0)*E$10</f>
        <v>150</v>
      </c>
      <c r="F5" s="25">
        <f>VLOOKUP(F$9,'Build Times'!$B:$G,4,0)*F$10</f>
        <v>0</v>
      </c>
      <c r="G5" s="25">
        <f>VLOOKUP(G$9,'Build Times'!$B:$G,4,0)*G$10</f>
        <v>150</v>
      </c>
      <c r="H5" s="25" t="e">
        <f>VLOOKUP(H$9,'Build Times'!$B:$G,4,0)*H$10</f>
        <v>#N/A</v>
      </c>
      <c r="I5" s="25">
        <f>VLOOKUP(I$9,'Build Times'!$B:$G,4,0)*I$10</f>
        <v>0</v>
      </c>
      <c r="J5" s="25">
        <f>VLOOKUP(J$9,'Build Times'!$B:$G,4,0)*J$10</f>
        <v>0</v>
      </c>
      <c r="K5" s="25">
        <f>VLOOKUP(K$9,'Build Times'!$B:$G,4,0)*K$10</f>
        <v>0</v>
      </c>
      <c r="L5" s="25" t="e">
        <f>VLOOKUP(L$9,'Build Times'!$B:$G,4,0)*L$10</f>
        <v>#N/A</v>
      </c>
      <c r="M5" s="25" t="e">
        <f>VLOOKUP(M$9,'Build Times'!$B:$G,4,0)*M$10</f>
        <v>#N/A</v>
      </c>
      <c r="N5" s="25" t="e">
        <f>VLOOKUP(N$9,'Build Times'!$B:$G,4,0)*N$10</f>
        <v>#N/A</v>
      </c>
      <c r="O5" s="25">
        <f>VLOOKUP(O$9,'Build Times'!$B:$G,4,0)*O$10</f>
        <v>0</v>
      </c>
      <c r="P5" s="25" t="e">
        <f>VLOOKUP(P$9,'Build Times'!$B:$G,4,0)*P$10</f>
        <v>#N/A</v>
      </c>
      <c r="Q5" s="25" t="e">
        <f>VLOOKUP(Q$9,'Build Times'!$B:$G,4,0)*Q$10</f>
        <v>#N/A</v>
      </c>
      <c r="R5" s="25" t="e">
        <f>VLOOKUP(R$9,'Build Times'!$B:$G,4,0)*R$10</f>
        <v>#N/A</v>
      </c>
      <c r="S5" s="25" t="e">
        <f>VLOOKUP(S$9,'Build Times'!$B:$G,4,0)*S$10</f>
        <v>#N/A</v>
      </c>
      <c r="T5" s="25" t="e">
        <f>VLOOKUP(T$9,'Build Times'!$B:$G,4,0)*T$10</f>
        <v>#N/A</v>
      </c>
      <c r="U5" s="25" t="e">
        <f>VLOOKUP(U$9,'Build Times'!$B:$G,4,0)*U$10</f>
        <v>#N/A</v>
      </c>
      <c r="V5" s="25" t="e">
        <f>VLOOKUP(V$9,'Build Times'!$B:$G,4,0)*V$10</f>
        <v>#N/A</v>
      </c>
      <c r="W5" s="25" t="e">
        <f>VLOOKUP(W$9,'Build Times'!$B:$G,4,0)*W$10</f>
        <v>#N/A</v>
      </c>
      <c r="X5" s="25" t="e">
        <f>VLOOKUP(X$9,'Build Times'!$B:$G,4,0)*X$10</f>
        <v>#N/A</v>
      </c>
      <c r="Y5" s="25" t="e">
        <f>VLOOKUP(Y$9,'Build Times'!$B:$G,4,0)*Y$10</f>
        <v>#N/A</v>
      </c>
      <c r="Z5" s="25" t="e">
        <f>VLOOKUP(Z$9,'Build Times'!$B:$G,4,0)*Z$10</f>
        <v>#N/A</v>
      </c>
    </row>
    <row r="6" spans="1:26" x14ac:dyDescent="0.2">
      <c r="A6" s="22" t="s">
        <v>16</v>
      </c>
      <c r="B6" s="25">
        <f>VLOOKUP(B$9,'Build Times'!$B:$G,5,0)*B$10</f>
        <v>0</v>
      </c>
      <c r="C6" s="25">
        <f>VLOOKUP(C$9,'Build Times'!$B:$G,5,0)*C$10</f>
        <v>0</v>
      </c>
      <c r="D6" s="25">
        <f>VLOOKUP(D$9,'Build Times'!$B:$G,5,0)*D$10</f>
        <v>0</v>
      </c>
      <c r="E6" s="25">
        <f>VLOOKUP(E$9,'Build Times'!$B:$G,5,0)*E$10</f>
        <v>0</v>
      </c>
      <c r="F6" s="25">
        <f>VLOOKUP(F$9,'Build Times'!$B:$G,5,0)*F$10</f>
        <v>0</v>
      </c>
      <c r="G6" s="25">
        <f>VLOOKUP(G$9,'Build Times'!$B:$G,5,0)*G$10</f>
        <v>0</v>
      </c>
      <c r="H6" s="25" t="e">
        <f>VLOOKUP(H$9,'Build Times'!$B:$G,5,0)*H$10</f>
        <v>#N/A</v>
      </c>
      <c r="I6" s="25">
        <f>VLOOKUP(I$9,'Build Times'!$B:$G,5,0)*I$10</f>
        <v>0</v>
      </c>
      <c r="J6" s="25">
        <f>VLOOKUP(J$9,'Build Times'!$B:$G,5,0)*J$10</f>
        <v>0</v>
      </c>
      <c r="K6" s="25">
        <f>VLOOKUP(K$9,'Build Times'!$B:$G,5,0)*K$10</f>
        <v>0</v>
      </c>
      <c r="L6" s="25" t="e">
        <f>VLOOKUP(L$9,'Build Times'!$B:$G,5,0)*L$10</f>
        <v>#N/A</v>
      </c>
      <c r="M6" s="25" t="e">
        <f>VLOOKUP(M$9,'Build Times'!$B:$G,5,0)*M$10</f>
        <v>#N/A</v>
      </c>
      <c r="N6" s="25" t="e">
        <f>VLOOKUP(N$9,'Build Times'!$B:$G,5,0)*N$10</f>
        <v>#N/A</v>
      </c>
      <c r="O6" s="25">
        <f>VLOOKUP(O$9,'Build Times'!$B:$G,5,0)*O$10</f>
        <v>0</v>
      </c>
      <c r="P6" s="25" t="e">
        <f>VLOOKUP(P$9,'Build Times'!$B:$G,5,0)*P$10</f>
        <v>#N/A</v>
      </c>
      <c r="Q6" s="25" t="e">
        <f>VLOOKUP(Q$9,'Build Times'!$B:$G,5,0)*Q$10</f>
        <v>#N/A</v>
      </c>
      <c r="R6" s="25" t="e">
        <f>VLOOKUP(R$9,'Build Times'!$B:$G,5,0)*R$10</f>
        <v>#N/A</v>
      </c>
      <c r="S6" s="25" t="e">
        <f>VLOOKUP(S$9,'Build Times'!$B:$G,5,0)*S$10</f>
        <v>#N/A</v>
      </c>
      <c r="T6" s="25" t="e">
        <f>VLOOKUP(T$9,'Build Times'!$B:$G,5,0)*T$10</f>
        <v>#N/A</v>
      </c>
      <c r="U6" s="25" t="e">
        <f>VLOOKUP(U$9,'Build Times'!$B:$G,5,0)*U$10</f>
        <v>#N/A</v>
      </c>
      <c r="V6" s="25" t="e">
        <f>VLOOKUP(V$9,'Build Times'!$B:$G,5,0)*V$10</f>
        <v>#N/A</v>
      </c>
      <c r="W6" s="25" t="e">
        <f>VLOOKUP(W$9,'Build Times'!$B:$G,5,0)*W$10</f>
        <v>#N/A</v>
      </c>
      <c r="X6" s="25" t="e">
        <f>VLOOKUP(X$9,'Build Times'!$B:$G,5,0)*X$10</f>
        <v>#N/A</v>
      </c>
      <c r="Y6" s="25" t="e">
        <f>VLOOKUP(Y$9,'Build Times'!$B:$G,5,0)*Y$10</f>
        <v>#N/A</v>
      </c>
      <c r="Z6" s="25" t="e">
        <f>VLOOKUP(Z$9,'Build Times'!$B:$G,5,0)*Z$10</f>
        <v>#N/A</v>
      </c>
    </row>
    <row r="7" spans="1:26" x14ac:dyDescent="0.2">
      <c r="A7" s="22" t="s">
        <v>17</v>
      </c>
      <c r="B7" s="25">
        <f>VLOOKUP(B$9,'Build Times'!$B:$G,6,0)*B$10</f>
        <v>0</v>
      </c>
      <c r="C7" s="25">
        <f>VLOOKUP(C$9,'Build Times'!$B:$G,6,0)*C$10</f>
        <v>0</v>
      </c>
      <c r="D7" s="25">
        <f>VLOOKUP(D$9,'Build Times'!$B:$G,6,0)*D$10</f>
        <v>0</v>
      </c>
      <c r="E7" s="25">
        <f>VLOOKUP(E$9,'Build Times'!$B:$G,6,0)*E$10</f>
        <v>0</v>
      </c>
      <c r="F7" s="25">
        <f>VLOOKUP(F$9,'Build Times'!$B:$G,6,0)*F$10</f>
        <v>0</v>
      </c>
      <c r="G7" s="25">
        <f>VLOOKUP(G$9,'Build Times'!$B:$G,6,0)*G$10</f>
        <v>0</v>
      </c>
      <c r="H7" s="25" t="e">
        <f>VLOOKUP(H$9,'Build Times'!$B:$G,6,0)*H$10</f>
        <v>#N/A</v>
      </c>
      <c r="I7" s="25">
        <f>VLOOKUP(I$9,'Build Times'!$B:$G,6,0)*I$10</f>
        <v>0</v>
      </c>
      <c r="J7" s="25">
        <f>VLOOKUP(J$9,'Build Times'!$B:$G,6,0)*J$10</f>
        <v>0</v>
      </c>
      <c r="K7" s="25">
        <f>VLOOKUP(K$9,'Build Times'!$B:$G,6,0)*K$10</f>
        <v>0</v>
      </c>
      <c r="L7" s="25" t="e">
        <f>VLOOKUP(L$9,'Build Times'!$B:$G,6,0)*L$10</f>
        <v>#N/A</v>
      </c>
      <c r="M7" s="25" t="e">
        <f>VLOOKUP(M$9,'Build Times'!$B:$G,6,0)*M$10</f>
        <v>#N/A</v>
      </c>
      <c r="N7" s="25" t="e">
        <f>VLOOKUP(N$9,'Build Times'!$B:$G,6,0)*N$10</f>
        <v>#N/A</v>
      </c>
      <c r="O7" s="25">
        <f>VLOOKUP(O$9,'Build Times'!$B:$G,6,0)*O$10</f>
        <v>0</v>
      </c>
      <c r="P7" s="25" t="e">
        <f>VLOOKUP(P$9,'Build Times'!$B:$G,6,0)*P$10</f>
        <v>#N/A</v>
      </c>
      <c r="Q7" s="25" t="e">
        <f>VLOOKUP(Q$9,'Build Times'!$B:$G,6,0)*Q$10</f>
        <v>#N/A</v>
      </c>
      <c r="R7" s="25" t="e">
        <f>VLOOKUP(R$9,'Build Times'!$B:$G,6,0)*R$10</f>
        <v>#N/A</v>
      </c>
      <c r="S7" s="25" t="e">
        <f>VLOOKUP(S$9,'Build Times'!$B:$G,6,0)*S$10</f>
        <v>#N/A</v>
      </c>
      <c r="T7" s="25" t="e">
        <f>VLOOKUP(T$9,'Build Times'!$B:$G,6,0)*T$10</f>
        <v>#N/A</v>
      </c>
      <c r="U7" s="25" t="e">
        <f>VLOOKUP(U$9,'Build Times'!$B:$G,6,0)*U$10</f>
        <v>#N/A</v>
      </c>
      <c r="V7" s="25" t="e">
        <f>VLOOKUP(V$9,'Build Times'!$B:$G,6,0)*V$10</f>
        <v>#N/A</v>
      </c>
      <c r="W7" s="25" t="e">
        <f>VLOOKUP(W$9,'Build Times'!$B:$G,6,0)*W$10</f>
        <v>#N/A</v>
      </c>
      <c r="X7" s="25" t="e">
        <f>VLOOKUP(X$9,'Build Times'!$B:$G,6,0)*X$10</f>
        <v>#N/A</v>
      </c>
      <c r="Y7" s="25" t="e">
        <f>VLOOKUP(Y$9,'Build Times'!$B:$G,6,0)*Y$10</f>
        <v>#N/A</v>
      </c>
      <c r="Z7" s="25" t="e">
        <f>VLOOKUP(Z$9,'Build Times'!$B:$G,6,0)*Z$10</f>
        <v>#N/A</v>
      </c>
    </row>
    <row r="8" spans="1:26" x14ac:dyDescent="0.2">
      <c r="A8" s="21" t="s">
        <v>527</v>
      </c>
      <c r="B8" s="24" t="s">
        <v>530</v>
      </c>
      <c r="C8" s="24" t="s">
        <v>529</v>
      </c>
      <c r="D8" s="24" t="s">
        <v>25</v>
      </c>
      <c r="E8" s="24" t="s">
        <v>530</v>
      </c>
      <c r="F8" s="24" t="s">
        <v>529</v>
      </c>
      <c r="G8" s="24" t="s">
        <v>530</v>
      </c>
      <c r="H8" s="24" t="s">
        <v>556</v>
      </c>
      <c r="I8" s="24" t="s">
        <v>529</v>
      </c>
      <c r="J8" s="24" t="s">
        <v>529</v>
      </c>
      <c r="K8" s="24" t="s">
        <v>529</v>
      </c>
      <c r="L8" s="24"/>
      <c r="M8" s="24"/>
      <c r="N8" s="24"/>
      <c r="O8" s="24" t="s">
        <v>50</v>
      </c>
      <c r="P8" s="24" t="s">
        <v>50</v>
      </c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">
      <c r="A9" s="21" t="s">
        <v>11</v>
      </c>
      <c r="B9" s="24" t="s">
        <v>20</v>
      </c>
      <c r="C9" s="24" t="s">
        <v>30</v>
      </c>
      <c r="D9" s="24" t="s">
        <v>25</v>
      </c>
      <c r="E9" s="24" t="s">
        <v>20</v>
      </c>
      <c r="F9" s="24" t="s">
        <v>33</v>
      </c>
      <c r="G9" s="24" t="s">
        <v>20</v>
      </c>
      <c r="H9" s="24" t="s">
        <v>557</v>
      </c>
      <c r="I9" s="24" t="s">
        <v>30</v>
      </c>
      <c r="J9" s="24" t="s">
        <v>34</v>
      </c>
      <c r="K9" s="24" t="s">
        <v>30</v>
      </c>
      <c r="L9" s="24"/>
      <c r="M9" s="24"/>
      <c r="N9" s="24"/>
      <c r="O9" s="24" t="s">
        <v>13</v>
      </c>
      <c r="P9" s="24" t="s">
        <v>115</v>
      </c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">
      <c r="A10" s="21" t="s">
        <v>528</v>
      </c>
      <c r="B10" s="24">
        <v>4</v>
      </c>
      <c r="C10" s="24">
        <v>2</v>
      </c>
      <c r="D10" s="24">
        <v>0</v>
      </c>
      <c r="E10" s="24">
        <v>3</v>
      </c>
      <c r="F10" s="24">
        <v>1</v>
      </c>
      <c r="G10" s="24">
        <v>3</v>
      </c>
      <c r="H10" s="24">
        <v>1</v>
      </c>
      <c r="I10" s="24">
        <v>1</v>
      </c>
      <c r="J10" s="24">
        <v>1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2" spans="1:26" x14ac:dyDescent="0.2">
      <c r="A12" s="22" t="s">
        <v>533</v>
      </c>
      <c r="B12" s="25" t="s">
        <v>534</v>
      </c>
      <c r="C12" s="25" t="s">
        <v>535</v>
      </c>
      <c r="D12" s="25" t="s">
        <v>539</v>
      </c>
      <c r="E12" s="25" t="s">
        <v>552</v>
      </c>
      <c r="F12" s="25" t="s">
        <v>553</v>
      </c>
      <c r="G12" s="25"/>
      <c r="H12" s="25"/>
      <c r="I12" s="25" t="s">
        <v>535</v>
      </c>
      <c r="J12" s="25" t="s">
        <v>578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22" t="s">
        <v>536</v>
      </c>
      <c r="B13" s="25" t="s">
        <v>537</v>
      </c>
      <c r="C13" s="25" t="s">
        <v>537</v>
      </c>
      <c r="D13" s="25" t="s">
        <v>538</v>
      </c>
      <c r="E13" s="25" t="s">
        <v>537</v>
      </c>
      <c r="F13" s="25" t="s">
        <v>537</v>
      </c>
      <c r="G13" s="25" t="s">
        <v>538</v>
      </c>
      <c r="H13" s="25" t="s">
        <v>538</v>
      </c>
      <c r="I13" s="25" t="s">
        <v>537</v>
      </c>
      <c r="J13" s="25" t="s">
        <v>537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0029-8FC9-41D7-9374-36275F761D08}">
  <dimension ref="A1:D5"/>
  <sheetViews>
    <sheetView workbookViewId="0">
      <selection activeCell="A6" sqref="A6"/>
    </sheetView>
  </sheetViews>
  <sheetFormatPr defaultRowHeight="12" x14ac:dyDescent="0.2"/>
  <cols>
    <col min="1" max="1" width="15.5703125" style="16" customWidth="1"/>
    <col min="2" max="4" width="24.42578125" style="16" customWidth="1"/>
    <col min="5" max="16384" width="9.140625" style="16"/>
  </cols>
  <sheetData>
    <row r="1" spans="1:4" x14ac:dyDescent="0.2">
      <c r="A1" s="27" t="s">
        <v>540</v>
      </c>
      <c r="B1" s="27" t="s">
        <v>541</v>
      </c>
      <c r="C1" s="27" t="s">
        <v>545</v>
      </c>
      <c r="D1" s="27" t="s">
        <v>542</v>
      </c>
    </row>
    <row r="2" spans="1:4" x14ac:dyDescent="0.2">
      <c r="A2" s="16" t="s">
        <v>483</v>
      </c>
      <c r="B2" s="16" t="s">
        <v>543</v>
      </c>
      <c r="C2" s="26" t="s">
        <v>544</v>
      </c>
      <c r="D2" s="16" t="s">
        <v>546</v>
      </c>
    </row>
    <row r="3" spans="1:4" x14ac:dyDescent="0.2">
      <c r="A3" s="16" t="s">
        <v>510</v>
      </c>
      <c r="B3" s="16" t="s">
        <v>543</v>
      </c>
      <c r="C3" s="16" t="s">
        <v>547</v>
      </c>
      <c r="D3" s="16" t="s">
        <v>548</v>
      </c>
    </row>
    <row r="4" spans="1:4" x14ac:dyDescent="0.2">
      <c r="A4" s="16" t="s">
        <v>509</v>
      </c>
      <c r="B4" s="16" t="s">
        <v>549</v>
      </c>
      <c r="C4" s="26" t="s">
        <v>550</v>
      </c>
      <c r="D4" s="16" t="s">
        <v>551</v>
      </c>
    </row>
    <row r="5" spans="1:4" x14ac:dyDescent="0.2">
      <c r="A5" s="16" t="s">
        <v>554</v>
      </c>
      <c r="D5" s="16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5DDA-0669-4C59-9DB9-C5CCFF342827}">
  <dimension ref="A1:V11"/>
  <sheetViews>
    <sheetView tabSelected="1" workbookViewId="0">
      <selection activeCell="I4" sqref="I4"/>
    </sheetView>
  </sheetViews>
  <sheetFormatPr defaultRowHeight="12" x14ac:dyDescent="0.2"/>
  <cols>
    <col min="1" max="1" width="18.7109375" style="2" bestFit="1" customWidth="1"/>
    <col min="2" max="2" width="9.140625" style="8"/>
    <col min="3" max="3" width="9.140625" style="2" bestFit="1" customWidth="1"/>
    <col min="4" max="4" width="10.7109375" style="2" customWidth="1"/>
    <col min="5" max="15" width="9.140625" style="2"/>
    <col min="16" max="16" width="13.42578125" style="2" customWidth="1"/>
    <col min="17" max="16384" width="9.140625" style="2"/>
  </cols>
  <sheetData>
    <row r="1" spans="1:22" ht="24" x14ac:dyDescent="0.2">
      <c r="A1" s="15" t="s">
        <v>468</v>
      </c>
      <c r="B1" s="8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2" t="s">
        <v>9</v>
      </c>
      <c r="I1" s="2" t="s">
        <v>10</v>
      </c>
      <c r="P1" s="3"/>
      <c r="R1" s="3"/>
      <c r="S1" s="3"/>
      <c r="T1" s="3"/>
      <c r="U1" s="3"/>
      <c r="V1" s="3"/>
    </row>
    <row r="2" spans="1:22" x14ac:dyDescent="0.2">
      <c r="A2" s="4" t="s">
        <v>469</v>
      </c>
      <c r="B2" s="8">
        <f>60*(0.388)</f>
        <v>23.28</v>
      </c>
      <c r="C2" s="8">
        <f>60*(0.33)</f>
        <v>19.8</v>
      </c>
      <c r="D2" s="8">
        <f>60*(0.31)</f>
        <v>18.600000000000001</v>
      </c>
      <c r="E2" s="2">
        <f>60*(0.426)</f>
        <v>25.56</v>
      </c>
      <c r="F2" s="2">
        <f>60*(0.408)</f>
        <v>24.479999999999997</v>
      </c>
      <c r="G2" s="2">
        <f>60*(0.319)</f>
        <v>19.14</v>
      </c>
      <c r="H2" s="2">
        <f>60*(0.359)</f>
        <v>21.54</v>
      </c>
      <c r="I2" s="2">
        <f>60*(0.379)</f>
        <v>22.740000000000002</v>
      </c>
    </row>
    <row r="3" spans="1:22" x14ac:dyDescent="0.2">
      <c r="A3" s="4" t="s">
        <v>470</v>
      </c>
    </row>
    <row r="4" spans="1:22" x14ac:dyDescent="0.2">
      <c r="A4" s="4" t="s">
        <v>475</v>
      </c>
    </row>
    <row r="5" spans="1:22" x14ac:dyDescent="0.2">
      <c r="A5" s="4" t="s">
        <v>476</v>
      </c>
    </row>
    <row r="6" spans="1:22" x14ac:dyDescent="0.2">
      <c r="A6" s="4" t="s">
        <v>477</v>
      </c>
    </row>
    <row r="7" spans="1:22" x14ac:dyDescent="0.2">
      <c r="A7" s="4" t="s">
        <v>478</v>
      </c>
    </row>
    <row r="8" spans="1:22" x14ac:dyDescent="0.2">
      <c r="A8" s="4" t="s">
        <v>471</v>
      </c>
      <c r="B8" s="8">
        <v>0.8</v>
      </c>
      <c r="C8" s="8">
        <v>0.8</v>
      </c>
      <c r="D8" s="8">
        <v>0.8</v>
      </c>
      <c r="E8" s="8">
        <v>0.8</v>
      </c>
      <c r="F8" s="8">
        <v>0.8</v>
      </c>
      <c r="G8" s="8">
        <v>0.8</v>
      </c>
      <c r="H8" s="8">
        <v>0.8</v>
      </c>
      <c r="I8" s="8">
        <v>0.8</v>
      </c>
    </row>
    <row r="9" spans="1:22" x14ac:dyDescent="0.2">
      <c r="A9" s="4" t="s">
        <v>472</v>
      </c>
    </row>
    <row r="10" spans="1:22" x14ac:dyDescent="0.2">
      <c r="A10" s="4" t="s">
        <v>473</v>
      </c>
    </row>
    <row r="11" spans="1:22" x14ac:dyDescent="0.2">
      <c r="A11" s="4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2640-064C-4261-BAA4-213BA5D2FF8A}">
  <dimension ref="A1:W48"/>
  <sheetViews>
    <sheetView workbookViewId="0">
      <selection activeCell="B2" sqref="B2"/>
    </sheetView>
  </sheetViews>
  <sheetFormatPr defaultRowHeight="12" x14ac:dyDescent="0.2"/>
  <cols>
    <col min="1" max="1" width="9.140625" style="2"/>
    <col min="2" max="2" width="13.140625" style="4" bestFit="1" customWidth="1"/>
    <col min="3" max="3" width="16.7109375" style="5" bestFit="1" customWidth="1"/>
    <col min="4" max="7" width="13.7109375" style="2" customWidth="1"/>
    <col min="8" max="8" width="9.140625" style="7"/>
    <col min="9" max="16" width="9.140625" style="2"/>
    <col min="17" max="17" width="13.42578125" style="2" customWidth="1"/>
    <col min="18" max="16384" width="9.140625" style="2"/>
  </cols>
  <sheetData>
    <row r="1" spans="1:23" x14ac:dyDescent="0.2">
      <c r="A1" s="2" t="s">
        <v>49</v>
      </c>
      <c r="B1" s="4" t="s">
        <v>12</v>
      </c>
      <c r="C1" s="5" t="s">
        <v>18</v>
      </c>
      <c r="D1" s="2" t="s">
        <v>14</v>
      </c>
      <c r="E1" s="3" t="s">
        <v>15</v>
      </c>
      <c r="F1" s="3" t="s">
        <v>16</v>
      </c>
      <c r="G1" s="3" t="s">
        <v>17</v>
      </c>
      <c r="H1" s="6"/>
      <c r="I1" s="3"/>
      <c r="Q1" s="3"/>
      <c r="S1" s="3"/>
      <c r="T1" s="3"/>
      <c r="U1" s="3"/>
      <c r="V1" s="3"/>
      <c r="W1" s="3"/>
    </row>
    <row r="2" spans="1:23" x14ac:dyDescent="0.2">
      <c r="A2" s="2" t="s">
        <v>50</v>
      </c>
      <c r="B2" s="4" t="s">
        <v>13</v>
      </c>
      <c r="C2" s="5">
        <v>2.8935185185185189E-4</v>
      </c>
      <c r="F2" s="2">
        <v>50</v>
      </c>
    </row>
    <row r="3" spans="1:23" x14ac:dyDescent="0.2">
      <c r="A3" s="2" t="s">
        <v>50</v>
      </c>
      <c r="B3" s="4" t="s">
        <v>19</v>
      </c>
      <c r="C3" s="5">
        <v>8.6805555555555551E-4</v>
      </c>
      <c r="D3" s="2">
        <v>50</v>
      </c>
      <c r="E3" s="2">
        <v>175</v>
      </c>
    </row>
    <row r="4" spans="1:23" x14ac:dyDescent="0.2">
      <c r="A4" s="2" t="s">
        <v>51</v>
      </c>
      <c r="B4" s="4" t="s">
        <v>20</v>
      </c>
      <c r="C4" s="5">
        <v>2.8935185185185189E-4</v>
      </c>
      <c r="E4" s="2">
        <v>50</v>
      </c>
    </row>
    <row r="5" spans="1:23" x14ac:dyDescent="0.2">
      <c r="A5" s="2" t="s">
        <v>51</v>
      </c>
      <c r="B5" s="4" t="s">
        <v>73</v>
      </c>
      <c r="C5" s="5">
        <v>2.4305555555555552E-4</v>
      </c>
      <c r="E5" s="2">
        <v>60</v>
      </c>
      <c r="F5" s="2">
        <v>20</v>
      </c>
    </row>
    <row r="6" spans="1:23" x14ac:dyDescent="0.2">
      <c r="A6" s="2" t="s">
        <v>51</v>
      </c>
      <c r="B6" s="4" t="s">
        <v>74</v>
      </c>
      <c r="C6" s="5">
        <v>4.0509259259259258E-4</v>
      </c>
      <c r="E6" s="2">
        <v>20</v>
      </c>
      <c r="F6" s="2">
        <v>50</v>
      </c>
    </row>
    <row r="7" spans="1:23" x14ac:dyDescent="0.2">
      <c r="A7" s="2" t="s">
        <v>51</v>
      </c>
      <c r="B7" s="4" t="s">
        <v>21</v>
      </c>
      <c r="C7" s="5">
        <v>2.5462962962962961E-4</v>
      </c>
      <c r="D7" s="2">
        <v>25</v>
      </c>
      <c r="E7" s="2">
        <v>35</v>
      </c>
      <c r="H7" s="7" t="s">
        <v>22</v>
      </c>
    </row>
    <row r="8" spans="1:23" x14ac:dyDescent="0.2">
      <c r="A8" s="2" t="s">
        <v>51</v>
      </c>
      <c r="B8" s="4" t="s">
        <v>23</v>
      </c>
      <c r="C8" s="5">
        <v>2.5462962962962961E-4</v>
      </c>
      <c r="D8" s="2">
        <v>35</v>
      </c>
      <c r="E8" s="2">
        <v>25</v>
      </c>
    </row>
    <row r="9" spans="1:23" x14ac:dyDescent="0.2">
      <c r="A9" s="2" t="s">
        <v>51</v>
      </c>
      <c r="B9" s="4" t="s">
        <v>24</v>
      </c>
      <c r="C9" s="5">
        <v>3.4722222222222224E-4</v>
      </c>
      <c r="E9" s="2">
        <v>60</v>
      </c>
      <c r="F9" s="2">
        <v>75</v>
      </c>
      <c r="H9" s="7" t="s">
        <v>26</v>
      </c>
    </row>
    <row r="10" spans="1:23" x14ac:dyDescent="0.2">
      <c r="A10" s="2" t="s">
        <v>51</v>
      </c>
      <c r="B10" s="4" t="s">
        <v>25</v>
      </c>
      <c r="C10" s="5">
        <v>3.4722222222222224E-4</v>
      </c>
      <c r="E10" s="2">
        <v>80</v>
      </c>
      <c r="H10" s="7" t="s">
        <v>26</v>
      </c>
    </row>
    <row r="11" spans="1:23" x14ac:dyDescent="0.2">
      <c r="A11" s="2" t="s">
        <v>51</v>
      </c>
      <c r="B11" s="4" t="s">
        <v>27</v>
      </c>
      <c r="C11" s="5">
        <v>4.0509259259259258E-4</v>
      </c>
      <c r="D11" s="2">
        <v>25</v>
      </c>
      <c r="F11" s="2">
        <v>45</v>
      </c>
      <c r="H11" s="7" t="s">
        <v>28</v>
      </c>
    </row>
    <row r="12" spans="1:23" x14ac:dyDescent="0.2">
      <c r="A12" s="2" t="s">
        <v>51</v>
      </c>
      <c r="B12" s="4" t="s">
        <v>29</v>
      </c>
      <c r="C12" s="5">
        <v>4.0509259259259258E-4</v>
      </c>
      <c r="D12" s="2">
        <v>40</v>
      </c>
      <c r="F12" s="2">
        <v>70</v>
      </c>
    </row>
    <row r="13" spans="1:23" x14ac:dyDescent="0.2">
      <c r="A13" s="2" t="s">
        <v>51</v>
      </c>
      <c r="B13" s="4" t="s">
        <v>75</v>
      </c>
      <c r="C13" s="5">
        <v>5.7870370370370378E-4</v>
      </c>
      <c r="D13" s="2">
        <v>200</v>
      </c>
      <c r="F13" s="2">
        <v>200</v>
      </c>
    </row>
    <row r="14" spans="1:23" x14ac:dyDescent="0.2">
      <c r="A14" s="2" t="s">
        <v>51</v>
      </c>
      <c r="B14" s="4" t="s">
        <v>76</v>
      </c>
      <c r="C14" s="5">
        <v>4.6296296296296293E-4</v>
      </c>
      <c r="D14" s="2">
        <v>75</v>
      </c>
    </row>
    <row r="15" spans="1:23" x14ac:dyDescent="0.2">
      <c r="A15" s="2" t="s">
        <v>51</v>
      </c>
      <c r="B15" s="4" t="s">
        <v>77</v>
      </c>
      <c r="C15" s="5">
        <v>5.7870370370370378E-4</v>
      </c>
      <c r="D15" s="2">
        <v>100</v>
      </c>
      <c r="F15" s="2">
        <v>50</v>
      </c>
    </row>
    <row r="16" spans="1:23" x14ac:dyDescent="0.2">
      <c r="A16" s="2" t="s">
        <v>51</v>
      </c>
      <c r="B16" s="4" t="s">
        <v>78</v>
      </c>
      <c r="C16" s="5">
        <v>5.9027777777777778E-4</v>
      </c>
      <c r="F16" s="2">
        <v>100</v>
      </c>
    </row>
    <row r="17" spans="1:4" x14ac:dyDescent="0.2">
      <c r="A17" s="2" t="s">
        <v>52</v>
      </c>
      <c r="B17" s="4" t="s">
        <v>30</v>
      </c>
      <c r="C17" s="5">
        <v>2.8935185185185189E-4</v>
      </c>
      <c r="D17" s="2">
        <v>30</v>
      </c>
    </row>
    <row r="18" spans="1:4" x14ac:dyDescent="0.2">
      <c r="A18" s="2" t="s">
        <v>52</v>
      </c>
      <c r="B18" s="4" t="s">
        <v>31</v>
      </c>
      <c r="C18" s="5">
        <v>2.0833333333333335E-4</v>
      </c>
      <c r="D18" s="2">
        <v>30</v>
      </c>
    </row>
    <row r="19" spans="1:4" x14ac:dyDescent="0.2">
      <c r="A19" s="2" t="s">
        <v>52</v>
      </c>
      <c r="B19" s="4" t="s">
        <v>32</v>
      </c>
      <c r="C19" s="5">
        <v>4.0509259259259258E-4</v>
      </c>
      <c r="D19" s="2">
        <v>100</v>
      </c>
    </row>
    <row r="20" spans="1:4" x14ac:dyDescent="0.2">
      <c r="A20" s="2" t="s">
        <v>52</v>
      </c>
      <c r="B20" s="4" t="s">
        <v>33</v>
      </c>
      <c r="C20" s="5">
        <v>4.0509259259259258E-4</v>
      </c>
      <c r="D20" s="2">
        <v>100</v>
      </c>
    </row>
    <row r="21" spans="1:4" x14ac:dyDescent="0.2">
      <c r="A21" s="2" t="s">
        <v>52</v>
      </c>
      <c r="B21" s="4" t="s">
        <v>34</v>
      </c>
      <c r="C21" s="5">
        <v>4.0509259259259258E-4</v>
      </c>
      <c r="D21" s="2">
        <v>100</v>
      </c>
    </row>
    <row r="22" spans="1:4" x14ac:dyDescent="0.2">
      <c r="A22" s="2" t="s">
        <v>52</v>
      </c>
      <c r="B22" s="4" t="s">
        <v>35</v>
      </c>
      <c r="C22" s="5">
        <v>2.8935185185185189E-4</v>
      </c>
      <c r="D22" s="2">
        <v>60</v>
      </c>
    </row>
    <row r="23" spans="1:4" x14ac:dyDescent="0.2">
      <c r="A23" s="2" t="s">
        <v>52</v>
      </c>
      <c r="B23" s="4" t="s">
        <v>36</v>
      </c>
      <c r="C23" s="5">
        <v>5.7870370370370378E-4</v>
      </c>
      <c r="D23" s="2">
        <v>175</v>
      </c>
    </row>
    <row r="24" spans="1:4" x14ac:dyDescent="0.2">
      <c r="A24" s="2" t="s">
        <v>52</v>
      </c>
      <c r="B24" s="4" t="s">
        <v>37</v>
      </c>
      <c r="C24" s="5">
        <v>5.7870370370370378E-4</v>
      </c>
      <c r="D24" s="2">
        <v>175</v>
      </c>
    </row>
    <row r="25" spans="1:4" x14ac:dyDescent="0.2">
      <c r="A25" s="2" t="s">
        <v>52</v>
      </c>
      <c r="B25" s="4" t="s">
        <v>38</v>
      </c>
      <c r="C25" s="5">
        <v>5.7870370370370378E-4</v>
      </c>
      <c r="D25" s="2">
        <v>175</v>
      </c>
    </row>
    <row r="26" spans="1:4" x14ac:dyDescent="0.2">
      <c r="A26" s="2" t="s">
        <v>52</v>
      </c>
      <c r="B26" s="4" t="s">
        <v>39</v>
      </c>
      <c r="C26" s="5">
        <v>4.3981481481481481E-4</v>
      </c>
      <c r="D26" s="2">
        <v>175</v>
      </c>
    </row>
    <row r="27" spans="1:4" x14ac:dyDescent="0.2">
      <c r="A27" s="2" t="s">
        <v>52</v>
      </c>
      <c r="B27" s="4" t="s">
        <v>40</v>
      </c>
      <c r="C27" s="5">
        <v>4.3981481481481481E-4</v>
      </c>
      <c r="D27" s="2">
        <v>175</v>
      </c>
    </row>
    <row r="28" spans="1:4" x14ac:dyDescent="0.2">
      <c r="A28" s="2" t="s">
        <v>52</v>
      </c>
      <c r="B28" s="4" t="s">
        <v>41</v>
      </c>
      <c r="C28" s="5">
        <v>4.3981481481481481E-4</v>
      </c>
      <c r="D28" s="2">
        <v>175</v>
      </c>
    </row>
    <row r="29" spans="1:4" x14ac:dyDescent="0.2">
      <c r="A29" s="2" t="s">
        <v>52</v>
      </c>
      <c r="B29" s="4" t="s">
        <v>42</v>
      </c>
      <c r="C29" s="5">
        <v>3.0092592592592595E-4</v>
      </c>
      <c r="D29" s="2">
        <v>175</v>
      </c>
    </row>
    <row r="30" spans="1:4" x14ac:dyDescent="0.2">
      <c r="A30" s="2" t="s">
        <v>52</v>
      </c>
      <c r="B30" s="4" t="s">
        <v>43</v>
      </c>
      <c r="C30" s="5">
        <v>3.0092592592592595E-4</v>
      </c>
      <c r="D30" s="2">
        <v>175</v>
      </c>
    </row>
    <row r="31" spans="1:4" x14ac:dyDescent="0.2">
      <c r="A31" s="2" t="s">
        <v>52</v>
      </c>
      <c r="B31" s="4" t="s">
        <v>44</v>
      </c>
      <c r="C31" s="5">
        <v>3.0092592592592595E-4</v>
      </c>
      <c r="D31" s="2">
        <v>175</v>
      </c>
    </row>
    <row r="32" spans="1:4" x14ac:dyDescent="0.2">
      <c r="A32" s="2" t="s">
        <v>52</v>
      </c>
      <c r="B32" s="4" t="s">
        <v>80</v>
      </c>
      <c r="C32" s="5">
        <v>4.6296296296296293E-4</v>
      </c>
      <c r="D32" s="2">
        <v>200</v>
      </c>
    </row>
    <row r="33" spans="1:7" x14ac:dyDescent="0.2">
      <c r="A33" s="2" t="s">
        <v>52</v>
      </c>
      <c r="B33" s="4" t="s">
        <v>45</v>
      </c>
      <c r="C33" s="5">
        <v>1.736111111111111E-3</v>
      </c>
      <c r="D33" s="2">
        <v>275</v>
      </c>
      <c r="G33" s="2">
        <v>100</v>
      </c>
    </row>
    <row r="34" spans="1:7" x14ac:dyDescent="0.2">
      <c r="A34" s="2" t="s">
        <v>52</v>
      </c>
      <c r="B34" s="4" t="s">
        <v>46</v>
      </c>
      <c r="C34" s="5">
        <v>6.9444444444444447E-4</v>
      </c>
      <c r="D34" s="2">
        <v>175</v>
      </c>
    </row>
    <row r="35" spans="1:7" x14ac:dyDescent="0.2">
      <c r="A35" s="2" t="s">
        <v>52</v>
      </c>
      <c r="B35" s="4" t="s">
        <v>47</v>
      </c>
      <c r="C35" s="5">
        <v>5.7870370370370378E-4</v>
      </c>
      <c r="D35" s="2">
        <v>150</v>
      </c>
    </row>
    <row r="36" spans="1:7" x14ac:dyDescent="0.2">
      <c r="A36" s="2" t="s">
        <v>52</v>
      </c>
      <c r="B36" s="4" t="s">
        <v>48</v>
      </c>
      <c r="C36" s="5">
        <v>4.0509259259259258E-4</v>
      </c>
      <c r="D36" s="2">
        <v>150</v>
      </c>
    </row>
    <row r="37" spans="1:7" x14ac:dyDescent="0.2">
      <c r="A37" s="2" t="s">
        <v>52</v>
      </c>
      <c r="B37" s="4" t="s">
        <v>81</v>
      </c>
      <c r="C37" s="5">
        <v>9.2592592592592585E-4</v>
      </c>
      <c r="D37" s="2">
        <v>25</v>
      </c>
      <c r="G37" s="2">
        <v>125</v>
      </c>
    </row>
    <row r="38" spans="1:7" x14ac:dyDescent="0.2">
      <c r="A38" s="2" t="s">
        <v>52</v>
      </c>
      <c r="B38" s="4" t="s">
        <v>79</v>
      </c>
      <c r="C38" s="5">
        <v>2.3148148148148151E-3</v>
      </c>
      <c r="G38" s="2">
        <v>650</v>
      </c>
    </row>
    <row r="39" spans="1:7" x14ac:dyDescent="0.2">
      <c r="A39" s="2" t="s">
        <v>50</v>
      </c>
      <c r="B39" s="4" t="s">
        <v>53</v>
      </c>
      <c r="C39" s="5">
        <v>2.8935185185185189E-4</v>
      </c>
      <c r="E39" s="2">
        <v>75</v>
      </c>
    </row>
    <row r="40" spans="1:7" x14ac:dyDescent="0.2">
      <c r="A40" s="2" t="s">
        <v>50</v>
      </c>
      <c r="B40" s="4" t="s">
        <v>54</v>
      </c>
      <c r="C40" s="5">
        <v>6.3657407407407402E-4</v>
      </c>
      <c r="D40" s="2">
        <v>200</v>
      </c>
      <c r="E40" s="2">
        <v>300</v>
      </c>
    </row>
    <row r="41" spans="1:7" x14ac:dyDescent="0.2">
      <c r="A41" s="2" t="s">
        <v>50</v>
      </c>
      <c r="B41" s="4" t="s">
        <v>55</v>
      </c>
      <c r="C41" s="5">
        <v>3.4722222222222224E-4</v>
      </c>
      <c r="D41" s="2">
        <v>75</v>
      </c>
      <c r="E41" s="2">
        <v>100</v>
      </c>
    </row>
    <row r="42" spans="1:7" x14ac:dyDescent="0.2">
      <c r="A42" s="2" t="s">
        <v>50</v>
      </c>
      <c r="B42" s="4" t="s">
        <v>56</v>
      </c>
      <c r="C42" s="5">
        <v>3.4722222222222224E-4</v>
      </c>
      <c r="D42" s="2">
        <v>75</v>
      </c>
      <c r="E42" s="2">
        <v>100</v>
      </c>
    </row>
    <row r="43" spans="1:7" x14ac:dyDescent="0.2">
      <c r="A43" s="2" t="s">
        <v>50</v>
      </c>
      <c r="B43" s="4" t="s">
        <v>57</v>
      </c>
      <c r="C43" s="5">
        <v>1.5046296296296294E-3</v>
      </c>
      <c r="E43" s="2">
        <v>500</v>
      </c>
    </row>
    <row r="44" spans="1:7" x14ac:dyDescent="0.2">
      <c r="A44" s="2" t="s">
        <v>50</v>
      </c>
      <c r="B44" s="4" t="s">
        <v>58</v>
      </c>
      <c r="C44" s="5">
        <v>1.8518518518518517E-3</v>
      </c>
      <c r="E44" s="2">
        <v>800</v>
      </c>
      <c r="F44" s="2">
        <v>200</v>
      </c>
    </row>
    <row r="45" spans="1:7" x14ac:dyDescent="0.2">
      <c r="A45" s="2" t="s">
        <v>50</v>
      </c>
      <c r="B45" s="4" t="s">
        <v>85</v>
      </c>
      <c r="C45" s="5">
        <v>2.1990740740740742E-3</v>
      </c>
      <c r="E45" s="2">
        <v>1000</v>
      </c>
      <c r="F45" s="2">
        <v>800</v>
      </c>
    </row>
    <row r="46" spans="1:7" x14ac:dyDescent="0.2">
      <c r="A46" s="2" t="s">
        <v>50</v>
      </c>
      <c r="B46" s="4" t="s">
        <v>82</v>
      </c>
      <c r="C46" s="5">
        <v>2.8935185185185189E-4</v>
      </c>
      <c r="D46" s="2">
        <v>50</v>
      </c>
      <c r="E46" s="2">
        <v>100</v>
      </c>
    </row>
    <row r="47" spans="1:7" x14ac:dyDescent="0.2">
      <c r="A47" s="2" t="s">
        <v>50</v>
      </c>
      <c r="B47" s="4" t="s">
        <v>83</v>
      </c>
      <c r="C47" s="5">
        <v>2.3148148148148146E-4</v>
      </c>
      <c r="D47" s="2">
        <v>75</v>
      </c>
      <c r="E47" s="2">
        <v>75</v>
      </c>
    </row>
    <row r="48" spans="1:7" x14ac:dyDescent="0.2">
      <c r="A48" s="2" t="s">
        <v>50</v>
      </c>
      <c r="B48" s="4" t="s">
        <v>84</v>
      </c>
      <c r="C48" s="5">
        <v>5.7870370370370378E-4</v>
      </c>
      <c r="E48" s="2">
        <v>150</v>
      </c>
      <c r="F48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5465-2E18-4A8B-8A8B-56B35F394D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8FE8-484B-4C56-A6DB-DED2C756F2BB}">
  <dimension ref="A1:J36"/>
  <sheetViews>
    <sheetView workbookViewId="0">
      <selection activeCell="J2" sqref="J2"/>
    </sheetView>
  </sheetViews>
  <sheetFormatPr defaultRowHeight="15" x14ac:dyDescent="0.25"/>
  <cols>
    <col min="1" max="1" width="11.7109375" style="17" bestFit="1" customWidth="1"/>
    <col min="2" max="2" width="12.42578125" style="17" bestFit="1" customWidth="1"/>
    <col min="3" max="3" width="13.5703125" style="1" bestFit="1" customWidth="1"/>
    <col min="4" max="4" width="14" style="17" bestFit="1" customWidth="1"/>
    <col min="5" max="5" width="9.140625" style="1"/>
    <col min="7" max="7" width="9.140625" style="1"/>
  </cols>
  <sheetData>
    <row r="1" spans="1:10" x14ac:dyDescent="0.25">
      <c r="A1" s="18" t="s">
        <v>517</v>
      </c>
      <c r="B1" s="19" t="s">
        <v>518</v>
      </c>
      <c r="C1" s="19"/>
      <c r="D1" s="19" t="s">
        <v>519</v>
      </c>
      <c r="E1" s="19"/>
      <c r="F1" s="19" t="s">
        <v>521</v>
      </c>
      <c r="G1" s="19"/>
    </row>
    <row r="2" spans="1:10" x14ac:dyDescent="0.25">
      <c r="A2" s="17" t="s">
        <v>509</v>
      </c>
      <c r="B2" s="17" t="s">
        <v>524</v>
      </c>
      <c r="C2" s="1">
        <v>5</v>
      </c>
      <c r="D2" s="17" t="s">
        <v>520</v>
      </c>
      <c r="E2" s="20">
        <v>1.1499999999999999</v>
      </c>
      <c r="F2" s="17" t="s">
        <v>13</v>
      </c>
      <c r="G2" s="1" t="s">
        <v>522</v>
      </c>
      <c r="J2" t="str" cm="1">
        <f t="array" ref="J2">_xlfn.CONCAT(TRANSPOSE(A2:A36)&amp;",")</f>
        <v>Aztecs,Berbers,Britons,Bulgarians,Burmese,Byzantines,Celts,Chinese,Cumans,Ethiopians,Franks,Goths,Huns,Incas,Indians,Italians,Japanese,Khmer,Koreans,Lithuanians,Magyars,Malay,Malians,Mayans,Mongols,Persians,Portuguese,Saracens,Slavs,Spanish,Tatars,Teutons,Turks,Vietnamese,Vikings,</v>
      </c>
    </row>
    <row r="3" spans="1:10" x14ac:dyDescent="0.25">
      <c r="A3" s="17" t="s">
        <v>482</v>
      </c>
      <c r="B3" s="17" t="s">
        <v>523</v>
      </c>
      <c r="C3" s="20">
        <v>1.1000000000000001</v>
      </c>
      <c r="D3" s="17" t="s">
        <v>525</v>
      </c>
      <c r="E3" s="20">
        <v>0.8</v>
      </c>
    </row>
    <row r="4" spans="1:10" x14ac:dyDescent="0.25">
      <c r="A4" s="17" t="s">
        <v>483</v>
      </c>
    </row>
    <row r="5" spans="1:10" x14ac:dyDescent="0.25">
      <c r="A5" s="17" t="s">
        <v>484</v>
      </c>
    </row>
    <row r="6" spans="1:10" x14ac:dyDescent="0.25">
      <c r="A6" s="17" t="s">
        <v>485</v>
      </c>
    </row>
    <row r="7" spans="1:10" x14ac:dyDescent="0.25">
      <c r="A7" s="17" t="s">
        <v>486</v>
      </c>
    </row>
    <row r="8" spans="1:10" x14ac:dyDescent="0.25">
      <c r="A8" s="17" t="s">
        <v>487</v>
      </c>
    </row>
    <row r="9" spans="1:10" x14ac:dyDescent="0.25">
      <c r="A9" s="17" t="s">
        <v>510</v>
      </c>
    </row>
    <row r="10" spans="1:10" x14ac:dyDescent="0.25">
      <c r="A10" s="17" t="s">
        <v>488</v>
      </c>
    </row>
    <row r="11" spans="1:10" x14ac:dyDescent="0.25">
      <c r="A11" s="17" t="s">
        <v>489</v>
      </c>
    </row>
    <row r="12" spans="1:10" x14ac:dyDescent="0.25">
      <c r="A12" s="17" t="s">
        <v>490</v>
      </c>
    </row>
    <row r="13" spans="1:10" x14ac:dyDescent="0.25">
      <c r="A13" s="17" t="s">
        <v>491</v>
      </c>
    </row>
    <row r="14" spans="1:10" x14ac:dyDescent="0.25">
      <c r="A14" s="17" t="s">
        <v>492</v>
      </c>
    </row>
    <row r="15" spans="1:10" x14ac:dyDescent="0.25">
      <c r="A15" s="17" t="s">
        <v>511</v>
      </c>
    </row>
    <row r="16" spans="1:10" x14ac:dyDescent="0.25">
      <c r="A16" s="17" t="s">
        <v>512</v>
      </c>
    </row>
    <row r="17" spans="1:1" x14ac:dyDescent="0.25">
      <c r="A17" s="17" t="s">
        <v>493</v>
      </c>
    </row>
    <row r="18" spans="1:1" x14ac:dyDescent="0.25">
      <c r="A18" s="17" t="s">
        <v>513</v>
      </c>
    </row>
    <row r="19" spans="1:1" x14ac:dyDescent="0.25">
      <c r="A19" s="17" t="s">
        <v>494</v>
      </c>
    </row>
    <row r="20" spans="1:1" x14ac:dyDescent="0.25">
      <c r="A20" s="17" t="s">
        <v>495</v>
      </c>
    </row>
    <row r="21" spans="1:1" x14ac:dyDescent="0.25">
      <c r="A21" s="17" t="s">
        <v>496</v>
      </c>
    </row>
    <row r="22" spans="1:1" x14ac:dyDescent="0.25">
      <c r="A22" s="17" t="s">
        <v>497</v>
      </c>
    </row>
    <row r="23" spans="1:1" x14ac:dyDescent="0.25">
      <c r="A23" s="17" t="s">
        <v>498</v>
      </c>
    </row>
    <row r="24" spans="1:1" x14ac:dyDescent="0.25">
      <c r="A24" s="17" t="s">
        <v>499</v>
      </c>
    </row>
    <row r="25" spans="1:1" x14ac:dyDescent="0.25">
      <c r="A25" s="17" t="s">
        <v>500</v>
      </c>
    </row>
    <row r="26" spans="1:1" x14ac:dyDescent="0.25">
      <c r="A26" s="17" t="s">
        <v>501</v>
      </c>
    </row>
    <row r="27" spans="1:1" x14ac:dyDescent="0.25">
      <c r="A27" s="17" t="s">
        <v>514</v>
      </c>
    </row>
    <row r="28" spans="1:1" x14ac:dyDescent="0.25">
      <c r="A28" s="17" t="s">
        <v>515</v>
      </c>
    </row>
    <row r="29" spans="1:1" x14ac:dyDescent="0.25">
      <c r="A29" s="17" t="s">
        <v>502</v>
      </c>
    </row>
    <row r="30" spans="1:1" x14ac:dyDescent="0.25">
      <c r="A30" s="17" t="s">
        <v>503</v>
      </c>
    </row>
    <row r="31" spans="1:1" x14ac:dyDescent="0.25">
      <c r="A31" s="17" t="s">
        <v>516</v>
      </c>
    </row>
    <row r="32" spans="1:1" x14ac:dyDescent="0.25">
      <c r="A32" s="17" t="s">
        <v>504</v>
      </c>
    </row>
    <row r="33" spans="1:1" x14ac:dyDescent="0.25">
      <c r="A33" s="17" t="s">
        <v>505</v>
      </c>
    </row>
    <row r="34" spans="1:1" x14ac:dyDescent="0.25">
      <c r="A34" s="17" t="s">
        <v>506</v>
      </c>
    </row>
    <row r="35" spans="1:1" x14ac:dyDescent="0.25">
      <c r="A35" s="17" t="s">
        <v>507</v>
      </c>
    </row>
    <row r="36" spans="1:1" x14ac:dyDescent="0.25">
      <c r="A36" s="17" t="s">
        <v>508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9348-9022-407D-B58C-D6E8D281AAF5}">
  <dimension ref="A1:H176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  <col min="2" max="2" width="2.28515625" bestFit="1" customWidth="1"/>
    <col min="3" max="3" width="23.28515625" bestFit="1" customWidth="1"/>
    <col min="4" max="4" width="8.42578125" bestFit="1" customWidth="1"/>
    <col min="5" max="5" width="19.5703125" bestFit="1" customWidth="1"/>
    <col min="6" max="6" width="4.5703125" bestFit="1" customWidth="1"/>
    <col min="7" max="7" width="123.5703125" bestFit="1" customWidth="1"/>
    <col min="8" max="8" width="3.85546875" bestFit="1" customWidth="1"/>
  </cols>
  <sheetData>
    <row r="1" spans="1:8" x14ac:dyDescent="0.25">
      <c r="A1" t="s">
        <v>467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</row>
    <row r="3" spans="1:8" x14ac:dyDescent="0.25">
      <c r="A3" t="s">
        <v>94</v>
      </c>
    </row>
    <row r="4" spans="1:8" x14ac:dyDescent="0.25">
      <c r="C4" t="s">
        <v>95</v>
      </c>
      <c r="D4" t="s">
        <v>79</v>
      </c>
      <c r="E4" t="s">
        <v>96</v>
      </c>
      <c r="F4" s="14">
        <v>2.4305555555555556E-2</v>
      </c>
      <c r="G4" t="s">
        <v>27</v>
      </c>
    </row>
    <row r="5" spans="1:8" x14ac:dyDescent="0.25">
      <c r="C5" t="s">
        <v>97</v>
      </c>
      <c r="D5" t="s">
        <v>79</v>
      </c>
      <c r="E5" t="s">
        <v>98</v>
      </c>
      <c r="F5" s="14">
        <v>3.125E-2</v>
      </c>
      <c r="G5" t="s">
        <v>99</v>
      </c>
    </row>
    <row r="6" spans="1:8" x14ac:dyDescent="0.25">
      <c r="G6" t="s">
        <v>100</v>
      </c>
    </row>
    <row r="7" spans="1:8" x14ac:dyDescent="0.25">
      <c r="C7" t="s">
        <v>101</v>
      </c>
      <c r="D7" t="s">
        <v>102</v>
      </c>
      <c r="E7" t="s">
        <v>103</v>
      </c>
      <c r="F7" s="14">
        <v>3.4722222222222224E-2</v>
      </c>
      <c r="G7" t="s">
        <v>95</v>
      </c>
    </row>
    <row r="8" spans="1:8" x14ac:dyDescent="0.25">
      <c r="C8" t="s">
        <v>104</v>
      </c>
      <c r="D8" t="s">
        <v>102</v>
      </c>
      <c r="E8" t="s">
        <v>105</v>
      </c>
      <c r="F8" s="14">
        <v>3.4722222222222224E-2</v>
      </c>
      <c r="G8" t="s">
        <v>106</v>
      </c>
    </row>
    <row r="9" spans="1:8" x14ac:dyDescent="0.25">
      <c r="C9" t="s">
        <v>107</v>
      </c>
      <c r="D9" t="s">
        <v>102</v>
      </c>
      <c r="E9" t="s">
        <v>108</v>
      </c>
      <c r="F9" s="14">
        <v>3.4722222222222224E-2</v>
      </c>
      <c r="G9" t="s">
        <v>109</v>
      </c>
    </row>
    <row r="10" spans="1:8" x14ac:dyDescent="0.25">
      <c r="C10" t="s">
        <v>110</v>
      </c>
      <c r="D10" t="s">
        <v>102</v>
      </c>
      <c r="E10" t="s">
        <v>111</v>
      </c>
      <c r="F10" s="14">
        <v>4.5138888888888888E-2</v>
      </c>
      <c r="G10" t="s">
        <v>112</v>
      </c>
    </row>
    <row r="11" spans="1:8" x14ac:dyDescent="0.25">
      <c r="G11" t="s">
        <v>113</v>
      </c>
    </row>
    <row r="12" spans="1:8" x14ac:dyDescent="0.25">
      <c r="A12" t="s">
        <v>36</v>
      </c>
    </row>
    <row r="13" spans="1:8" x14ac:dyDescent="0.25">
      <c r="C13" t="s">
        <v>114</v>
      </c>
      <c r="D13" t="s">
        <v>115</v>
      </c>
      <c r="E13" t="s">
        <v>116</v>
      </c>
      <c r="F13" s="14">
        <v>2.7777777777777776E-2</v>
      </c>
      <c r="G13" t="s">
        <v>73</v>
      </c>
    </row>
    <row r="14" spans="1:8" x14ac:dyDescent="0.25">
      <c r="C14" t="s">
        <v>117</v>
      </c>
      <c r="D14" t="s">
        <v>115</v>
      </c>
      <c r="E14" t="s">
        <v>118</v>
      </c>
      <c r="F14" s="14">
        <v>2.4305555555555556E-2</v>
      </c>
      <c r="G14" t="s">
        <v>119</v>
      </c>
    </row>
    <row r="15" spans="1:8" x14ac:dyDescent="0.25">
      <c r="C15" t="s">
        <v>120</v>
      </c>
      <c r="D15" t="s">
        <v>79</v>
      </c>
      <c r="E15" t="s">
        <v>121</v>
      </c>
      <c r="F15" s="14">
        <v>3.125E-2</v>
      </c>
      <c r="G15" t="s">
        <v>114</v>
      </c>
    </row>
    <row r="16" spans="1:8" x14ac:dyDescent="0.25">
      <c r="C16" t="s">
        <v>122</v>
      </c>
      <c r="D16" t="s">
        <v>79</v>
      </c>
      <c r="E16" t="s">
        <v>123</v>
      </c>
      <c r="F16" s="14">
        <v>3.125E-2</v>
      </c>
      <c r="G16" t="s">
        <v>21</v>
      </c>
    </row>
    <row r="17" spans="1:7" x14ac:dyDescent="0.25">
      <c r="C17" t="s">
        <v>124</v>
      </c>
      <c r="D17" t="s">
        <v>79</v>
      </c>
      <c r="E17" t="s">
        <v>125</v>
      </c>
      <c r="F17" s="14">
        <v>2.7777777777777776E-2</v>
      </c>
      <c r="G17" t="s">
        <v>126</v>
      </c>
    </row>
    <row r="18" spans="1:7" x14ac:dyDescent="0.25">
      <c r="C18" t="s">
        <v>127</v>
      </c>
      <c r="D18" t="s">
        <v>102</v>
      </c>
      <c r="E18" t="s">
        <v>128</v>
      </c>
      <c r="F18" s="14">
        <v>6.9444444444444434E-2</v>
      </c>
      <c r="G18" t="s">
        <v>129</v>
      </c>
    </row>
    <row r="19" spans="1:7" x14ac:dyDescent="0.25">
      <c r="C19" t="s">
        <v>130</v>
      </c>
      <c r="D19" t="s">
        <v>102</v>
      </c>
      <c r="E19" t="s">
        <v>131</v>
      </c>
      <c r="F19" s="14">
        <v>2.7777777777777776E-2</v>
      </c>
      <c r="G19" t="s">
        <v>74</v>
      </c>
    </row>
    <row r="20" spans="1:7" x14ac:dyDescent="0.25">
      <c r="C20" t="s">
        <v>132</v>
      </c>
      <c r="D20" t="s">
        <v>102</v>
      </c>
      <c r="E20" t="s">
        <v>133</v>
      </c>
      <c r="F20" s="14">
        <v>3.4722222222222224E-2</v>
      </c>
      <c r="G20" t="s">
        <v>122</v>
      </c>
    </row>
    <row r="21" spans="1:7" x14ac:dyDescent="0.25">
      <c r="C21" t="s">
        <v>129</v>
      </c>
      <c r="D21" t="s">
        <v>102</v>
      </c>
      <c r="E21" t="s">
        <v>134</v>
      </c>
      <c r="F21" s="14">
        <v>5.2083333333333336E-2</v>
      </c>
      <c r="G21" t="s">
        <v>120</v>
      </c>
    </row>
    <row r="22" spans="1:7" x14ac:dyDescent="0.25">
      <c r="A22" t="s">
        <v>135</v>
      </c>
    </row>
    <row r="23" spans="1:7" x14ac:dyDescent="0.25">
      <c r="C23" t="s">
        <v>136</v>
      </c>
      <c r="D23" t="s">
        <v>115</v>
      </c>
      <c r="E23" t="s">
        <v>137</v>
      </c>
      <c r="F23" s="14">
        <v>2.0833333333333332E-2</v>
      </c>
      <c r="G23" t="s">
        <v>138</v>
      </c>
    </row>
    <row r="24" spans="1:7" x14ac:dyDescent="0.25">
      <c r="C24" t="s">
        <v>139</v>
      </c>
      <c r="D24" t="s">
        <v>115</v>
      </c>
      <c r="E24" t="s">
        <v>140</v>
      </c>
      <c r="F24" s="14">
        <v>3.4722222222222224E-2</v>
      </c>
      <c r="G24" t="s">
        <v>141</v>
      </c>
    </row>
    <row r="25" spans="1:7" x14ac:dyDescent="0.25">
      <c r="C25" t="s">
        <v>142</v>
      </c>
      <c r="D25" t="s">
        <v>115</v>
      </c>
      <c r="E25" t="s">
        <v>143</v>
      </c>
      <c r="F25" s="14">
        <v>2.7777777777777776E-2</v>
      </c>
      <c r="G25" t="s">
        <v>144</v>
      </c>
    </row>
    <row r="26" spans="1:7" x14ac:dyDescent="0.25">
      <c r="G26" t="s">
        <v>145</v>
      </c>
    </row>
    <row r="27" spans="1:7" x14ac:dyDescent="0.25">
      <c r="C27" t="s">
        <v>146</v>
      </c>
      <c r="D27" t="s">
        <v>115</v>
      </c>
      <c r="E27" t="s">
        <v>140</v>
      </c>
      <c r="F27" s="14">
        <v>3.125E-2</v>
      </c>
      <c r="G27" t="s">
        <v>147</v>
      </c>
    </row>
    <row r="28" spans="1:7" x14ac:dyDescent="0.25">
      <c r="C28" t="s">
        <v>148</v>
      </c>
      <c r="D28" t="s">
        <v>115</v>
      </c>
      <c r="E28" t="s">
        <v>143</v>
      </c>
      <c r="F28" s="14">
        <v>2.7777777777777776E-2</v>
      </c>
      <c r="G28" t="s">
        <v>149</v>
      </c>
    </row>
    <row r="29" spans="1:7" x14ac:dyDescent="0.25">
      <c r="C29" t="s">
        <v>150</v>
      </c>
      <c r="D29" t="s">
        <v>79</v>
      </c>
      <c r="E29" t="s">
        <v>151</v>
      </c>
      <c r="F29" s="14">
        <v>2.4305555555555556E-2</v>
      </c>
      <c r="G29" t="s">
        <v>138</v>
      </c>
    </row>
    <row r="30" spans="1:7" x14ac:dyDescent="0.25">
      <c r="C30" t="s">
        <v>152</v>
      </c>
      <c r="D30" t="s">
        <v>79</v>
      </c>
      <c r="E30" t="s">
        <v>153</v>
      </c>
      <c r="F30" s="14">
        <v>4.1666666666666664E-2</v>
      </c>
      <c r="G30" t="s">
        <v>147</v>
      </c>
    </row>
    <row r="31" spans="1:7" x14ac:dyDescent="0.25">
      <c r="C31" t="s">
        <v>154</v>
      </c>
      <c r="D31" t="s">
        <v>79</v>
      </c>
      <c r="E31" t="s">
        <v>151</v>
      </c>
      <c r="F31" s="14">
        <v>3.8194444444444441E-2</v>
      </c>
      <c r="G31" t="s">
        <v>149</v>
      </c>
    </row>
    <row r="32" spans="1:7" x14ac:dyDescent="0.25">
      <c r="C32" t="s">
        <v>155</v>
      </c>
      <c r="D32" t="s">
        <v>79</v>
      </c>
      <c r="E32" t="s">
        <v>156</v>
      </c>
      <c r="F32" s="14">
        <v>5.2083333333333336E-2</v>
      </c>
      <c r="G32" t="s">
        <v>157</v>
      </c>
    </row>
    <row r="33" spans="1:7" x14ac:dyDescent="0.25">
      <c r="C33" t="s">
        <v>158</v>
      </c>
      <c r="D33" t="s">
        <v>79</v>
      </c>
      <c r="E33" t="s">
        <v>159</v>
      </c>
      <c r="F33" s="14">
        <v>3.8194444444444441E-2</v>
      </c>
      <c r="G33" t="s">
        <v>144</v>
      </c>
    </row>
    <row r="34" spans="1:7" x14ac:dyDescent="0.25">
      <c r="G34" t="s">
        <v>145</v>
      </c>
    </row>
    <row r="35" spans="1:7" x14ac:dyDescent="0.25">
      <c r="C35" t="s">
        <v>160</v>
      </c>
      <c r="D35" t="s">
        <v>102</v>
      </c>
      <c r="E35" t="s">
        <v>161</v>
      </c>
      <c r="F35" s="14">
        <v>6.9444444444444434E-2</v>
      </c>
      <c r="G35" t="s">
        <v>162</v>
      </c>
    </row>
    <row r="36" spans="1:7" x14ac:dyDescent="0.25">
      <c r="C36" t="s">
        <v>163</v>
      </c>
      <c r="D36" t="s">
        <v>102</v>
      </c>
      <c r="E36" t="s">
        <v>164</v>
      </c>
      <c r="F36" s="14">
        <v>2.7777777777777776E-2</v>
      </c>
      <c r="G36" t="s">
        <v>138</v>
      </c>
    </row>
    <row r="37" spans="1:7" x14ac:dyDescent="0.25">
      <c r="C37" t="s">
        <v>165</v>
      </c>
      <c r="D37" t="s">
        <v>102</v>
      </c>
      <c r="E37" t="s">
        <v>166</v>
      </c>
      <c r="F37" s="14">
        <v>5.2083333333333336E-2</v>
      </c>
      <c r="G37" t="s">
        <v>167</v>
      </c>
    </row>
    <row r="38" spans="1:7" x14ac:dyDescent="0.25">
      <c r="C38" t="s">
        <v>168</v>
      </c>
      <c r="D38" t="s">
        <v>102</v>
      </c>
      <c r="E38" t="s">
        <v>169</v>
      </c>
      <c r="F38" s="14">
        <v>4.8611111111111112E-2</v>
      </c>
      <c r="G38" t="s">
        <v>170</v>
      </c>
    </row>
    <row r="39" spans="1:7" x14ac:dyDescent="0.25">
      <c r="C39" t="s">
        <v>171</v>
      </c>
      <c r="D39" t="s">
        <v>102</v>
      </c>
      <c r="E39" t="s">
        <v>172</v>
      </c>
      <c r="F39" s="14">
        <v>4.8611111111111112E-2</v>
      </c>
      <c r="G39" t="s">
        <v>144</v>
      </c>
    </row>
    <row r="40" spans="1:7" x14ac:dyDescent="0.25">
      <c r="G40" t="s">
        <v>173</v>
      </c>
    </row>
    <row r="41" spans="1:7" x14ac:dyDescent="0.25">
      <c r="A41" t="s">
        <v>79</v>
      </c>
    </row>
    <row r="42" spans="1:7" x14ac:dyDescent="0.25">
      <c r="C42" t="s">
        <v>174</v>
      </c>
      <c r="D42" t="s">
        <v>102</v>
      </c>
      <c r="E42" t="s">
        <v>159</v>
      </c>
      <c r="F42" s="14">
        <v>4.1666666666666664E-2</v>
      </c>
      <c r="G42" t="s">
        <v>175</v>
      </c>
    </row>
    <row r="43" spans="1:7" x14ac:dyDescent="0.25">
      <c r="G43" t="s">
        <v>176</v>
      </c>
    </row>
    <row r="44" spans="1:7" x14ac:dyDescent="0.25">
      <c r="C44" t="s">
        <v>177</v>
      </c>
      <c r="D44" t="s">
        <v>102</v>
      </c>
      <c r="E44" t="s">
        <v>178</v>
      </c>
      <c r="F44" s="14">
        <v>5.2083333333333336E-2</v>
      </c>
      <c r="G44" t="s">
        <v>179</v>
      </c>
    </row>
    <row r="45" spans="1:7" x14ac:dyDescent="0.25">
      <c r="C45" t="s">
        <v>180</v>
      </c>
      <c r="D45" t="s">
        <v>102</v>
      </c>
      <c r="E45" t="s">
        <v>181</v>
      </c>
      <c r="F45" s="14">
        <v>6.9444444444444441E-3</v>
      </c>
      <c r="G45" t="s">
        <v>182</v>
      </c>
    </row>
    <row r="46" spans="1:7" x14ac:dyDescent="0.25">
      <c r="C46" t="s">
        <v>183</v>
      </c>
      <c r="D46" t="s">
        <v>102</v>
      </c>
      <c r="E46" t="s">
        <v>184</v>
      </c>
      <c r="F46" s="14">
        <v>6.9444444444444447E-4</v>
      </c>
      <c r="G46" t="s">
        <v>185</v>
      </c>
    </row>
    <row r="47" spans="1:7" x14ac:dyDescent="0.25">
      <c r="C47" t="s">
        <v>186</v>
      </c>
      <c r="D47" t="s">
        <v>102</v>
      </c>
      <c r="E47" t="s">
        <v>187</v>
      </c>
      <c r="F47" s="14">
        <v>6.9444444444444447E-4</v>
      </c>
      <c r="G47" t="s">
        <v>188</v>
      </c>
    </row>
    <row r="48" spans="1:7" x14ac:dyDescent="0.25">
      <c r="A48" t="s">
        <v>48</v>
      </c>
    </row>
    <row r="49" spans="1:7" x14ac:dyDescent="0.25">
      <c r="C49" t="s">
        <v>189</v>
      </c>
      <c r="D49" t="s">
        <v>79</v>
      </c>
      <c r="E49" t="s">
        <v>153</v>
      </c>
      <c r="F49" s="14">
        <v>3.4722222222222224E-2</v>
      </c>
      <c r="G49" t="s">
        <v>190</v>
      </c>
    </row>
    <row r="50" spans="1:7" x14ac:dyDescent="0.25">
      <c r="C50" t="s">
        <v>191</v>
      </c>
      <c r="D50" t="s">
        <v>79</v>
      </c>
      <c r="E50" t="s">
        <v>192</v>
      </c>
      <c r="F50" s="14">
        <v>3.4722222222222224E-2</v>
      </c>
      <c r="G50" t="s">
        <v>193</v>
      </c>
    </row>
    <row r="51" spans="1:7" x14ac:dyDescent="0.25">
      <c r="C51" t="s">
        <v>194</v>
      </c>
      <c r="D51" t="s">
        <v>102</v>
      </c>
      <c r="E51" t="s">
        <v>195</v>
      </c>
      <c r="F51" s="14">
        <v>3.4722222222222224E-2</v>
      </c>
    </row>
    <row r="52" spans="1:7" x14ac:dyDescent="0.25">
      <c r="C52" t="s">
        <v>196</v>
      </c>
      <c r="D52" t="s">
        <v>102</v>
      </c>
      <c r="E52" t="s">
        <v>197</v>
      </c>
      <c r="F52" s="14">
        <v>4.1666666666666664E-2</v>
      </c>
      <c r="G52" t="s">
        <v>198</v>
      </c>
    </row>
    <row r="53" spans="1:7" x14ac:dyDescent="0.25">
      <c r="C53" t="s">
        <v>199</v>
      </c>
      <c r="D53" t="s">
        <v>102</v>
      </c>
      <c r="E53" t="s">
        <v>200</v>
      </c>
      <c r="F53" s="14">
        <v>2.0833333333333332E-2</v>
      </c>
      <c r="G53" t="s">
        <v>194</v>
      </c>
    </row>
    <row r="54" spans="1:7" x14ac:dyDescent="0.25">
      <c r="C54" t="s">
        <v>201</v>
      </c>
      <c r="D54" t="s">
        <v>102</v>
      </c>
      <c r="E54" t="s">
        <v>202</v>
      </c>
      <c r="F54" s="14">
        <v>4.1666666666666664E-2</v>
      </c>
      <c r="G54" t="s">
        <v>203</v>
      </c>
    </row>
    <row r="55" spans="1:7" x14ac:dyDescent="0.25">
      <c r="C55" t="s">
        <v>204</v>
      </c>
      <c r="D55" t="s">
        <v>102</v>
      </c>
      <c r="E55" t="s">
        <v>205</v>
      </c>
      <c r="F55" s="14">
        <v>4.5138888888888888E-2</v>
      </c>
      <c r="G55" t="s">
        <v>206</v>
      </c>
    </row>
    <row r="56" spans="1:7" x14ac:dyDescent="0.25">
      <c r="C56" t="s">
        <v>207</v>
      </c>
      <c r="D56" t="s">
        <v>102</v>
      </c>
      <c r="E56" t="s">
        <v>208</v>
      </c>
      <c r="F56" s="14">
        <v>3.4722222222222224E-2</v>
      </c>
      <c r="G56" t="s">
        <v>209</v>
      </c>
    </row>
    <row r="57" spans="1:7" x14ac:dyDescent="0.25">
      <c r="C57" t="s">
        <v>210</v>
      </c>
      <c r="D57" t="s">
        <v>102</v>
      </c>
      <c r="E57" t="s">
        <v>211</v>
      </c>
      <c r="F57" s="14">
        <v>4.5138888888888888E-2</v>
      </c>
      <c r="G57" t="s">
        <v>191</v>
      </c>
    </row>
    <row r="58" spans="1:7" x14ac:dyDescent="0.25">
      <c r="C58" t="s">
        <v>212</v>
      </c>
      <c r="D58" t="s">
        <v>102</v>
      </c>
      <c r="E58" t="s">
        <v>213</v>
      </c>
      <c r="F58" s="14">
        <v>3.4722222222222224E-2</v>
      </c>
      <c r="G58" t="s">
        <v>214</v>
      </c>
    </row>
    <row r="59" spans="1:7" x14ac:dyDescent="0.25">
      <c r="C59" t="s">
        <v>215</v>
      </c>
      <c r="D59" t="s">
        <v>102</v>
      </c>
      <c r="E59" t="s">
        <v>216</v>
      </c>
      <c r="F59" s="14">
        <v>4.1666666666666664E-2</v>
      </c>
      <c r="G59" t="s">
        <v>217</v>
      </c>
    </row>
    <row r="60" spans="1:7" x14ac:dyDescent="0.25">
      <c r="A60" t="s">
        <v>218</v>
      </c>
    </row>
    <row r="61" spans="1:7" x14ac:dyDescent="0.25">
      <c r="C61" t="s">
        <v>219</v>
      </c>
      <c r="D61" t="s">
        <v>115</v>
      </c>
      <c r="E61" t="s">
        <v>220</v>
      </c>
      <c r="F61" s="14">
        <v>1.7361111111111112E-2</v>
      </c>
      <c r="G61" t="s">
        <v>221</v>
      </c>
    </row>
    <row r="62" spans="1:7" x14ac:dyDescent="0.25">
      <c r="C62" t="s">
        <v>222</v>
      </c>
      <c r="D62" t="s">
        <v>79</v>
      </c>
      <c r="E62" t="s">
        <v>223</v>
      </c>
      <c r="F62" s="14">
        <v>3.4722222222222224E-2</v>
      </c>
      <c r="G62" t="s">
        <v>221</v>
      </c>
    </row>
    <row r="63" spans="1:7" x14ac:dyDescent="0.25">
      <c r="G63" t="s">
        <v>224</v>
      </c>
    </row>
    <row r="64" spans="1:7" x14ac:dyDescent="0.25">
      <c r="C64" t="s">
        <v>225</v>
      </c>
      <c r="D64" t="s">
        <v>102</v>
      </c>
      <c r="E64" t="s">
        <v>226</v>
      </c>
      <c r="F64" s="14">
        <v>6.9444444444444434E-2</v>
      </c>
      <c r="G64" t="s">
        <v>227</v>
      </c>
    </row>
    <row r="65" spans="1:7" x14ac:dyDescent="0.25">
      <c r="G65" t="s">
        <v>228</v>
      </c>
    </row>
    <row r="66" spans="1:7" x14ac:dyDescent="0.25">
      <c r="A66" t="s">
        <v>46</v>
      </c>
    </row>
    <row r="67" spans="1:7" x14ac:dyDescent="0.25">
      <c r="C67" t="s">
        <v>229</v>
      </c>
      <c r="D67" t="s">
        <v>115</v>
      </c>
      <c r="E67" t="s">
        <v>230</v>
      </c>
      <c r="F67" s="14">
        <v>4.1666666666666664E-2</v>
      </c>
      <c r="G67" t="s">
        <v>231</v>
      </c>
    </row>
    <row r="68" spans="1:7" x14ac:dyDescent="0.25">
      <c r="C68" t="s">
        <v>232</v>
      </c>
      <c r="D68" t="s">
        <v>115</v>
      </c>
      <c r="E68" t="s">
        <v>233</v>
      </c>
      <c r="F68" s="14">
        <v>3.4722222222222224E-2</v>
      </c>
      <c r="G68" t="s">
        <v>234</v>
      </c>
    </row>
    <row r="69" spans="1:7" x14ac:dyDescent="0.25">
      <c r="C69" t="s">
        <v>235</v>
      </c>
      <c r="D69" t="s">
        <v>79</v>
      </c>
      <c r="E69" t="s">
        <v>151</v>
      </c>
      <c r="F69" s="14">
        <v>3.4722222222222224E-2</v>
      </c>
      <c r="G69" t="s">
        <v>236</v>
      </c>
    </row>
    <row r="70" spans="1:7" x14ac:dyDescent="0.25">
      <c r="C70" t="s">
        <v>237</v>
      </c>
      <c r="D70" t="s">
        <v>79</v>
      </c>
      <c r="E70" t="s">
        <v>238</v>
      </c>
      <c r="F70" s="14">
        <v>2.7777777777777776E-2</v>
      </c>
      <c r="G70" t="s">
        <v>239</v>
      </c>
    </row>
    <row r="71" spans="1:7" x14ac:dyDescent="0.25">
      <c r="C71" t="s">
        <v>240</v>
      </c>
      <c r="D71" t="s">
        <v>102</v>
      </c>
      <c r="E71" t="s">
        <v>164</v>
      </c>
      <c r="F71" s="14">
        <v>3.4722222222222224E-2</v>
      </c>
      <c r="G71" t="s">
        <v>241</v>
      </c>
    </row>
    <row r="72" spans="1:7" x14ac:dyDescent="0.25">
      <c r="A72" t="s">
        <v>34</v>
      </c>
    </row>
    <row r="73" spans="1:7" x14ac:dyDescent="0.25">
      <c r="C73" t="s">
        <v>83</v>
      </c>
      <c r="D73" t="s">
        <v>115</v>
      </c>
      <c r="E73" t="s">
        <v>242</v>
      </c>
      <c r="F73" s="14">
        <v>1.3888888888888888E-2</v>
      </c>
      <c r="G73" t="s">
        <v>243</v>
      </c>
    </row>
    <row r="74" spans="1:7" x14ac:dyDescent="0.25">
      <c r="C74" t="s">
        <v>244</v>
      </c>
      <c r="D74" t="s">
        <v>79</v>
      </c>
      <c r="E74" t="s">
        <v>245</v>
      </c>
      <c r="F74" s="14">
        <v>2.7777777777777776E-2</v>
      </c>
      <c r="G74" t="s">
        <v>246</v>
      </c>
    </row>
    <row r="75" spans="1:7" x14ac:dyDescent="0.25">
      <c r="C75" t="s">
        <v>247</v>
      </c>
      <c r="D75" t="s">
        <v>102</v>
      </c>
      <c r="E75" t="s">
        <v>248</v>
      </c>
      <c r="F75" s="14">
        <v>4.8611111111111112E-2</v>
      </c>
      <c r="G75" t="s">
        <v>249</v>
      </c>
    </row>
    <row r="76" spans="1:7" x14ac:dyDescent="0.25">
      <c r="A76" t="s">
        <v>250</v>
      </c>
    </row>
    <row r="77" spans="1:7" x14ac:dyDescent="0.25">
      <c r="C77" t="s">
        <v>55</v>
      </c>
      <c r="D77" t="s">
        <v>115</v>
      </c>
      <c r="E77" t="s">
        <v>251</v>
      </c>
      <c r="F77" s="14">
        <v>2.0833333333333332E-2</v>
      </c>
      <c r="G77" t="s">
        <v>252</v>
      </c>
    </row>
    <row r="78" spans="1:7" x14ac:dyDescent="0.25">
      <c r="C78" t="s">
        <v>56</v>
      </c>
      <c r="D78" t="s">
        <v>115</v>
      </c>
      <c r="E78" t="s">
        <v>251</v>
      </c>
      <c r="F78" s="14">
        <v>2.0833333333333332E-2</v>
      </c>
      <c r="G78" t="s">
        <v>253</v>
      </c>
    </row>
    <row r="79" spans="1:7" x14ac:dyDescent="0.25">
      <c r="C79" t="s">
        <v>254</v>
      </c>
      <c r="D79" t="s">
        <v>79</v>
      </c>
      <c r="E79" t="s">
        <v>255</v>
      </c>
      <c r="F79" s="14">
        <v>5.2083333333333336E-2</v>
      </c>
      <c r="G79" t="s">
        <v>252</v>
      </c>
    </row>
    <row r="80" spans="1:7" x14ac:dyDescent="0.25">
      <c r="G80" t="s">
        <v>256</v>
      </c>
    </row>
    <row r="81" spans="1:7" x14ac:dyDescent="0.25">
      <c r="C81" t="s">
        <v>257</v>
      </c>
      <c r="D81" t="s">
        <v>79</v>
      </c>
      <c r="E81" t="s">
        <v>255</v>
      </c>
      <c r="F81" s="14">
        <v>5.2083333333333336E-2</v>
      </c>
      <c r="G81" t="s">
        <v>253</v>
      </c>
    </row>
    <row r="82" spans="1:7" x14ac:dyDescent="0.25">
      <c r="G82" t="s">
        <v>258</v>
      </c>
    </row>
    <row r="83" spans="1:7" x14ac:dyDescent="0.25">
      <c r="A83" t="s">
        <v>259</v>
      </c>
    </row>
    <row r="84" spans="1:7" x14ac:dyDescent="0.25">
      <c r="C84" t="s">
        <v>260</v>
      </c>
      <c r="D84" t="s">
        <v>79</v>
      </c>
      <c r="E84" t="s">
        <v>261</v>
      </c>
      <c r="F84" s="14">
        <v>2.7777777777777776E-2</v>
      </c>
      <c r="G84" t="s">
        <v>262</v>
      </c>
    </row>
    <row r="85" spans="1:7" x14ac:dyDescent="0.25">
      <c r="C85" t="s">
        <v>263</v>
      </c>
      <c r="D85" t="s">
        <v>79</v>
      </c>
      <c r="E85" t="s">
        <v>264</v>
      </c>
      <c r="F85" s="14">
        <v>3.4722222222222224E-2</v>
      </c>
      <c r="G85" t="s">
        <v>265</v>
      </c>
    </row>
    <row r="86" spans="1:7" x14ac:dyDescent="0.25">
      <c r="C86" t="s">
        <v>266</v>
      </c>
      <c r="D86" t="s">
        <v>79</v>
      </c>
      <c r="E86" t="s">
        <v>267</v>
      </c>
      <c r="F86" s="14">
        <v>2.4305555555555556E-2</v>
      </c>
      <c r="G86" t="s">
        <v>268</v>
      </c>
    </row>
    <row r="87" spans="1:7" x14ac:dyDescent="0.25">
      <c r="C87" t="s">
        <v>269</v>
      </c>
      <c r="D87" t="s">
        <v>79</v>
      </c>
      <c r="E87" t="s">
        <v>270</v>
      </c>
      <c r="F87" s="14">
        <v>4.1666666666666664E-2</v>
      </c>
      <c r="G87" t="s">
        <v>271</v>
      </c>
    </row>
    <row r="88" spans="1:7" x14ac:dyDescent="0.25">
      <c r="C88" t="s">
        <v>272</v>
      </c>
      <c r="D88" t="s">
        <v>79</v>
      </c>
      <c r="E88" t="s">
        <v>273</v>
      </c>
      <c r="F88" s="14">
        <v>3.4722222222222224E-2</v>
      </c>
      <c r="G88" t="s">
        <v>274</v>
      </c>
    </row>
    <row r="89" spans="1:7" x14ac:dyDescent="0.25">
      <c r="C89" t="s">
        <v>275</v>
      </c>
      <c r="D89" t="s">
        <v>79</v>
      </c>
      <c r="E89" t="s">
        <v>276</v>
      </c>
      <c r="F89" s="14">
        <v>4.1666666666666664E-2</v>
      </c>
      <c r="G89" t="s">
        <v>277</v>
      </c>
    </row>
    <row r="90" spans="1:7" x14ac:dyDescent="0.25">
      <c r="C90" t="s">
        <v>278</v>
      </c>
      <c r="D90" t="s">
        <v>102</v>
      </c>
      <c r="E90" t="s">
        <v>279</v>
      </c>
      <c r="F90" s="14">
        <v>3.8194444444444441E-2</v>
      </c>
      <c r="G90" t="s">
        <v>280</v>
      </c>
    </row>
    <row r="91" spans="1:7" x14ac:dyDescent="0.25">
      <c r="C91" t="s">
        <v>281</v>
      </c>
      <c r="D91" t="s">
        <v>102</v>
      </c>
      <c r="E91" t="s">
        <v>282</v>
      </c>
      <c r="F91" s="14">
        <v>4.1666666666666664E-2</v>
      </c>
      <c r="G91" t="s">
        <v>283</v>
      </c>
    </row>
    <row r="92" spans="1:7" x14ac:dyDescent="0.25">
      <c r="C92" t="s">
        <v>284</v>
      </c>
      <c r="D92" t="s">
        <v>102</v>
      </c>
      <c r="E92" t="s">
        <v>276</v>
      </c>
      <c r="F92" s="14">
        <v>4.5138888888888888E-2</v>
      </c>
      <c r="G92" t="s">
        <v>285</v>
      </c>
    </row>
    <row r="93" spans="1:7" x14ac:dyDescent="0.25">
      <c r="C93" t="s">
        <v>286</v>
      </c>
      <c r="D93" t="s">
        <v>102</v>
      </c>
      <c r="E93" t="s">
        <v>279</v>
      </c>
      <c r="F93" s="14">
        <v>5.2083333333333336E-2</v>
      </c>
      <c r="G93" t="s">
        <v>287</v>
      </c>
    </row>
    <row r="94" spans="1:7" x14ac:dyDescent="0.25">
      <c r="A94" t="s">
        <v>80</v>
      </c>
    </row>
    <row r="95" spans="1:7" x14ac:dyDescent="0.25">
      <c r="C95" t="s">
        <v>288</v>
      </c>
      <c r="D95" t="s">
        <v>102</v>
      </c>
      <c r="E95" t="s">
        <v>289</v>
      </c>
      <c r="F95" s="14">
        <v>3.4722222222222224E-2</v>
      </c>
      <c r="G95" t="s">
        <v>290</v>
      </c>
    </row>
    <row r="96" spans="1:7" x14ac:dyDescent="0.25">
      <c r="C96" t="s">
        <v>291</v>
      </c>
      <c r="D96" t="s">
        <v>102</v>
      </c>
      <c r="E96" t="s">
        <v>292</v>
      </c>
      <c r="F96" s="14">
        <v>3.4722222222222224E-2</v>
      </c>
      <c r="G96" t="s">
        <v>293</v>
      </c>
    </row>
    <row r="97" spans="1:7" x14ac:dyDescent="0.25">
      <c r="C97" t="s">
        <v>294</v>
      </c>
      <c r="D97" t="s">
        <v>102</v>
      </c>
      <c r="E97" t="s">
        <v>131</v>
      </c>
      <c r="F97" s="14">
        <v>5.2083333333333336E-2</v>
      </c>
      <c r="G97" t="s">
        <v>295</v>
      </c>
    </row>
    <row r="98" spans="1:7" x14ac:dyDescent="0.25">
      <c r="C98" t="s">
        <v>296</v>
      </c>
      <c r="D98" t="s">
        <v>102</v>
      </c>
      <c r="E98" t="s">
        <v>297</v>
      </c>
      <c r="F98" s="14">
        <v>0.10416666666666667</v>
      </c>
      <c r="G98" t="s">
        <v>294</v>
      </c>
    </row>
    <row r="99" spans="1:7" x14ac:dyDescent="0.25">
      <c r="C99" t="s">
        <v>298</v>
      </c>
      <c r="D99" t="s">
        <v>102</v>
      </c>
      <c r="E99" t="s">
        <v>299</v>
      </c>
      <c r="F99" s="14">
        <v>5.2083333333333336E-2</v>
      </c>
      <c r="G99" t="s">
        <v>288</v>
      </c>
    </row>
    <row r="100" spans="1:7" x14ac:dyDescent="0.25">
      <c r="A100" t="s">
        <v>37</v>
      </c>
    </row>
    <row r="101" spans="1:7" x14ac:dyDescent="0.25">
      <c r="C101" t="s">
        <v>84</v>
      </c>
      <c r="D101" t="s">
        <v>115</v>
      </c>
      <c r="E101" t="s">
        <v>300</v>
      </c>
      <c r="F101" s="14">
        <v>3.4722222222222224E-2</v>
      </c>
      <c r="G101" t="s">
        <v>301</v>
      </c>
    </row>
    <row r="102" spans="1:7" x14ac:dyDescent="0.25">
      <c r="C102" t="s">
        <v>302</v>
      </c>
      <c r="D102" t="s">
        <v>79</v>
      </c>
      <c r="E102" t="s">
        <v>303</v>
      </c>
      <c r="F102" s="14">
        <v>3.4722222222222224E-2</v>
      </c>
      <c r="G102" t="s">
        <v>304</v>
      </c>
    </row>
    <row r="103" spans="1:7" x14ac:dyDescent="0.25">
      <c r="C103" t="s">
        <v>305</v>
      </c>
      <c r="D103" t="s">
        <v>79</v>
      </c>
      <c r="E103" t="s">
        <v>233</v>
      </c>
      <c r="F103" s="14">
        <v>3.125E-2</v>
      </c>
      <c r="G103" t="s">
        <v>25</v>
      </c>
    </row>
    <row r="104" spans="1:7" x14ac:dyDescent="0.25">
      <c r="C104" t="s">
        <v>306</v>
      </c>
      <c r="D104" t="s">
        <v>102</v>
      </c>
      <c r="E104" t="s">
        <v>307</v>
      </c>
      <c r="F104" s="14">
        <v>6.9444444444444434E-2</v>
      </c>
      <c r="G104" t="s">
        <v>24</v>
      </c>
    </row>
    <row r="105" spans="1:7" x14ac:dyDescent="0.25">
      <c r="C105" t="s">
        <v>308</v>
      </c>
      <c r="D105" t="s">
        <v>102</v>
      </c>
      <c r="E105" t="s">
        <v>309</v>
      </c>
      <c r="F105" s="14">
        <v>8.6805555555555566E-2</v>
      </c>
      <c r="G105" t="s">
        <v>310</v>
      </c>
    </row>
    <row r="106" spans="1:7" x14ac:dyDescent="0.25">
      <c r="C106" t="s">
        <v>311</v>
      </c>
      <c r="D106" t="s">
        <v>102</v>
      </c>
      <c r="E106" t="s">
        <v>312</v>
      </c>
      <c r="F106" s="14">
        <v>3.4722222222222224E-2</v>
      </c>
      <c r="G106" t="s">
        <v>305</v>
      </c>
    </row>
    <row r="107" spans="1:7" x14ac:dyDescent="0.25">
      <c r="C107" t="s">
        <v>313</v>
      </c>
      <c r="D107" t="s">
        <v>102</v>
      </c>
      <c r="E107" t="s">
        <v>314</v>
      </c>
      <c r="F107" s="14">
        <v>0.11805555555555557</v>
      </c>
      <c r="G107" t="s">
        <v>306</v>
      </c>
    </row>
    <row r="108" spans="1:7" x14ac:dyDescent="0.25">
      <c r="A108" t="s">
        <v>45</v>
      </c>
    </row>
    <row r="109" spans="1:7" x14ac:dyDescent="0.25">
      <c r="C109" t="s">
        <v>57</v>
      </c>
      <c r="D109" t="s">
        <v>315</v>
      </c>
      <c r="E109" t="s">
        <v>316</v>
      </c>
      <c r="F109" s="14">
        <v>9.0277777777777776E-2</v>
      </c>
    </row>
    <row r="110" spans="1:7" x14ac:dyDescent="0.25">
      <c r="C110" t="s">
        <v>13</v>
      </c>
      <c r="D110" t="s">
        <v>315</v>
      </c>
      <c r="E110" t="s">
        <v>317</v>
      </c>
      <c r="F110" s="14">
        <v>1.7361111111111112E-2</v>
      </c>
      <c r="G110" t="s">
        <v>318</v>
      </c>
    </row>
    <row r="111" spans="1:7" x14ac:dyDescent="0.25">
      <c r="C111" t="s">
        <v>58</v>
      </c>
      <c r="D111" t="s">
        <v>115</v>
      </c>
      <c r="E111" t="s">
        <v>319</v>
      </c>
      <c r="F111" s="14">
        <v>0.1111111111111111</v>
      </c>
    </row>
    <row r="112" spans="1:7" x14ac:dyDescent="0.25">
      <c r="C112" t="s">
        <v>53</v>
      </c>
      <c r="D112" t="s">
        <v>115</v>
      </c>
      <c r="E112" t="s">
        <v>118</v>
      </c>
      <c r="F112" s="14">
        <v>1.7361111111111112E-2</v>
      </c>
      <c r="G112" t="s">
        <v>320</v>
      </c>
    </row>
    <row r="113" spans="1:7" x14ac:dyDescent="0.25">
      <c r="C113" t="s">
        <v>19</v>
      </c>
      <c r="D113" t="s">
        <v>115</v>
      </c>
      <c r="E113" t="s">
        <v>321</v>
      </c>
      <c r="F113" s="14">
        <v>5.2083333333333336E-2</v>
      </c>
      <c r="G113" t="s">
        <v>322</v>
      </c>
    </row>
    <row r="114" spans="1:7" x14ac:dyDescent="0.25">
      <c r="C114" t="s">
        <v>323</v>
      </c>
      <c r="D114" t="s">
        <v>79</v>
      </c>
      <c r="E114" t="s">
        <v>226</v>
      </c>
      <c r="F114" s="14">
        <v>3.8194444444444441E-2</v>
      </c>
      <c r="G114" t="s">
        <v>324</v>
      </c>
    </row>
    <row r="115" spans="1:7" x14ac:dyDescent="0.25">
      <c r="C115" t="s">
        <v>85</v>
      </c>
      <c r="D115" t="s">
        <v>79</v>
      </c>
      <c r="E115" t="s">
        <v>205</v>
      </c>
      <c r="F115" s="14">
        <v>0.13194444444444445</v>
      </c>
    </row>
    <row r="116" spans="1:7" x14ac:dyDescent="0.25">
      <c r="C116" t="s">
        <v>325</v>
      </c>
      <c r="D116" t="s">
        <v>79</v>
      </c>
      <c r="E116" t="s">
        <v>164</v>
      </c>
      <c r="F116" s="14">
        <v>2.7777777777777776E-2</v>
      </c>
      <c r="G116" t="s">
        <v>320</v>
      </c>
    </row>
    <row r="117" spans="1:7" x14ac:dyDescent="0.25">
      <c r="A117" t="s">
        <v>326</v>
      </c>
    </row>
    <row r="118" spans="1:7" x14ac:dyDescent="0.25">
      <c r="C118" t="s">
        <v>327</v>
      </c>
      <c r="D118" t="s">
        <v>79</v>
      </c>
      <c r="E118" t="s">
        <v>328</v>
      </c>
      <c r="F118" s="14">
        <v>4.1666666666666664E-2</v>
      </c>
      <c r="G118" t="s">
        <v>329</v>
      </c>
    </row>
    <row r="119" spans="1:7" x14ac:dyDescent="0.25">
      <c r="C119" t="s">
        <v>330</v>
      </c>
      <c r="D119" t="s">
        <v>102</v>
      </c>
      <c r="E119" t="s">
        <v>331</v>
      </c>
      <c r="F119" s="14">
        <v>2.7777777777777776E-2</v>
      </c>
      <c r="G119" t="s">
        <v>332</v>
      </c>
    </row>
    <row r="120" spans="1:7" x14ac:dyDescent="0.25">
      <c r="C120" t="s">
        <v>333</v>
      </c>
      <c r="D120" t="s">
        <v>102</v>
      </c>
      <c r="E120" t="s">
        <v>334</v>
      </c>
      <c r="F120" s="14">
        <v>4.1666666666666664E-2</v>
      </c>
      <c r="G120" t="s">
        <v>335</v>
      </c>
    </row>
    <row r="121" spans="1:7" x14ac:dyDescent="0.25">
      <c r="C121" t="s">
        <v>336</v>
      </c>
      <c r="D121" t="s">
        <v>102</v>
      </c>
      <c r="E121" t="s">
        <v>178</v>
      </c>
      <c r="F121" s="14">
        <v>4.1666666666666664E-2</v>
      </c>
      <c r="G121" t="s">
        <v>337</v>
      </c>
    </row>
    <row r="122" spans="1:7" x14ac:dyDescent="0.25">
      <c r="C122" t="s">
        <v>338</v>
      </c>
      <c r="D122" t="s">
        <v>102</v>
      </c>
      <c r="E122" t="s">
        <v>339</v>
      </c>
      <c r="F122" s="14">
        <v>2.7777777777777776E-2</v>
      </c>
      <c r="G122" t="s">
        <v>340</v>
      </c>
    </row>
    <row r="123" spans="1:7" x14ac:dyDescent="0.25">
      <c r="C123" t="s">
        <v>341</v>
      </c>
      <c r="D123" t="s">
        <v>102</v>
      </c>
      <c r="E123" t="s">
        <v>197</v>
      </c>
      <c r="F123" s="14">
        <v>4.1666666666666664E-2</v>
      </c>
      <c r="G123" t="s">
        <v>342</v>
      </c>
    </row>
    <row r="124" spans="1:7" x14ac:dyDescent="0.25">
      <c r="C124" t="s">
        <v>343</v>
      </c>
      <c r="D124" t="s">
        <v>102</v>
      </c>
      <c r="E124" t="s">
        <v>331</v>
      </c>
      <c r="F124" s="14">
        <v>4.1666666666666664E-2</v>
      </c>
      <c r="G124" t="s">
        <v>344</v>
      </c>
    </row>
    <row r="125" spans="1:7" x14ac:dyDescent="0.25">
      <c r="C125" t="s">
        <v>345</v>
      </c>
      <c r="D125" t="s">
        <v>102</v>
      </c>
      <c r="E125" t="s">
        <v>346</v>
      </c>
      <c r="F125" s="14">
        <v>3.4722222222222224E-2</v>
      </c>
      <c r="G125" t="s">
        <v>347</v>
      </c>
    </row>
    <row r="126" spans="1:7" x14ac:dyDescent="0.25">
      <c r="C126" t="s">
        <v>348</v>
      </c>
      <c r="D126" t="s">
        <v>102</v>
      </c>
      <c r="E126" t="s">
        <v>346</v>
      </c>
      <c r="F126" s="14">
        <v>3.4722222222222224E-2</v>
      </c>
      <c r="G126" t="s">
        <v>349</v>
      </c>
    </row>
    <row r="127" spans="1:7" x14ac:dyDescent="0.25">
      <c r="C127" t="s">
        <v>350</v>
      </c>
      <c r="D127" t="s">
        <v>102</v>
      </c>
      <c r="E127" t="s">
        <v>351</v>
      </c>
      <c r="F127" s="14">
        <v>4.1666666666666664E-2</v>
      </c>
      <c r="G127" t="s">
        <v>352</v>
      </c>
    </row>
    <row r="128" spans="1:7" x14ac:dyDescent="0.25">
      <c r="C128" t="s">
        <v>353</v>
      </c>
      <c r="D128" t="s">
        <v>102</v>
      </c>
      <c r="E128" t="s">
        <v>354</v>
      </c>
      <c r="F128" s="14">
        <v>4.1666666666666664E-2</v>
      </c>
      <c r="G128" t="s">
        <v>355</v>
      </c>
    </row>
    <row r="129" spans="1:7" x14ac:dyDescent="0.25">
      <c r="G129" t="s">
        <v>356</v>
      </c>
    </row>
    <row r="130" spans="1:7" x14ac:dyDescent="0.25">
      <c r="C130" t="s">
        <v>357</v>
      </c>
      <c r="D130" t="s">
        <v>102</v>
      </c>
      <c r="E130" t="s">
        <v>358</v>
      </c>
      <c r="F130" s="14">
        <v>3.4722222222222224E-2</v>
      </c>
      <c r="G130" t="s">
        <v>359</v>
      </c>
    </row>
    <row r="131" spans="1:7" x14ac:dyDescent="0.25">
      <c r="G131" t="s">
        <v>360</v>
      </c>
    </row>
    <row r="132" spans="1:7" x14ac:dyDescent="0.25">
      <c r="C132" t="s">
        <v>361</v>
      </c>
      <c r="D132" t="s">
        <v>102</v>
      </c>
      <c r="E132" t="s">
        <v>307</v>
      </c>
      <c r="F132" s="14">
        <v>3.4722222222222224E-2</v>
      </c>
      <c r="G132" t="s">
        <v>362</v>
      </c>
    </row>
    <row r="133" spans="1:7" x14ac:dyDescent="0.25">
      <c r="C133" t="s">
        <v>363</v>
      </c>
      <c r="D133" t="s">
        <v>102</v>
      </c>
      <c r="E133" t="s">
        <v>364</v>
      </c>
      <c r="F133" s="14">
        <v>2.7777777777777776E-2</v>
      </c>
      <c r="G133" t="s">
        <v>365</v>
      </c>
    </row>
    <row r="134" spans="1:7" x14ac:dyDescent="0.25">
      <c r="C134" t="s">
        <v>366</v>
      </c>
      <c r="D134" t="s">
        <v>102</v>
      </c>
      <c r="E134" t="s">
        <v>367</v>
      </c>
      <c r="F134" s="14">
        <v>4.1666666666666664E-2</v>
      </c>
      <c r="G134" t="s">
        <v>368</v>
      </c>
    </row>
    <row r="135" spans="1:7" x14ac:dyDescent="0.25">
      <c r="C135" t="s">
        <v>369</v>
      </c>
      <c r="D135" t="s">
        <v>102</v>
      </c>
      <c r="E135" t="s">
        <v>131</v>
      </c>
      <c r="F135" s="14">
        <v>4.1666666666666664E-2</v>
      </c>
      <c r="G135" t="s">
        <v>370</v>
      </c>
    </row>
    <row r="136" spans="1:7" x14ac:dyDescent="0.25">
      <c r="C136" t="s">
        <v>371</v>
      </c>
      <c r="D136" t="s">
        <v>102</v>
      </c>
      <c r="E136" t="s">
        <v>372</v>
      </c>
      <c r="F136" s="14">
        <v>4.1666666666666664E-2</v>
      </c>
      <c r="G136" t="s">
        <v>373</v>
      </c>
    </row>
    <row r="137" spans="1:7" x14ac:dyDescent="0.25">
      <c r="G137" t="s">
        <v>374</v>
      </c>
    </row>
    <row r="138" spans="1:7" x14ac:dyDescent="0.25">
      <c r="C138" t="s">
        <v>375</v>
      </c>
      <c r="D138" t="s">
        <v>102</v>
      </c>
      <c r="E138" t="s">
        <v>346</v>
      </c>
      <c r="F138" s="14">
        <v>4.1666666666666664E-2</v>
      </c>
      <c r="G138" t="s">
        <v>376</v>
      </c>
    </row>
    <row r="139" spans="1:7" x14ac:dyDescent="0.25">
      <c r="G139" t="s">
        <v>377</v>
      </c>
    </row>
    <row r="140" spans="1:7" x14ac:dyDescent="0.25">
      <c r="C140" t="s">
        <v>378</v>
      </c>
      <c r="D140" t="s">
        <v>102</v>
      </c>
      <c r="E140" t="s">
        <v>379</v>
      </c>
      <c r="F140" s="14">
        <v>3.4722222222222224E-2</v>
      </c>
      <c r="G140" t="s">
        <v>380</v>
      </c>
    </row>
    <row r="141" spans="1:7" x14ac:dyDescent="0.25">
      <c r="A141" t="s">
        <v>381</v>
      </c>
    </row>
    <row r="142" spans="1:7" x14ac:dyDescent="0.25">
      <c r="C142" t="s">
        <v>382</v>
      </c>
      <c r="D142" t="s">
        <v>102</v>
      </c>
      <c r="E142" t="s">
        <v>383</v>
      </c>
      <c r="F142" s="14">
        <v>3.125E-2</v>
      </c>
      <c r="G142" t="s">
        <v>384</v>
      </c>
    </row>
    <row r="143" spans="1:7" x14ac:dyDescent="0.25">
      <c r="C143" t="s">
        <v>385</v>
      </c>
      <c r="D143" t="s">
        <v>102</v>
      </c>
      <c r="E143" t="s">
        <v>386</v>
      </c>
      <c r="F143" s="14">
        <v>3.4722222222222224E-2</v>
      </c>
      <c r="G143" t="s">
        <v>387</v>
      </c>
    </row>
    <row r="144" spans="1:7" x14ac:dyDescent="0.25">
      <c r="C144" t="s">
        <v>388</v>
      </c>
      <c r="D144" t="s">
        <v>102</v>
      </c>
      <c r="E144" t="s">
        <v>389</v>
      </c>
      <c r="F144" s="14">
        <v>3.4722222222222224E-2</v>
      </c>
      <c r="G144" t="s">
        <v>390</v>
      </c>
    </row>
    <row r="145" spans="1:7" x14ac:dyDescent="0.25">
      <c r="C145" t="s">
        <v>391</v>
      </c>
      <c r="D145" t="s">
        <v>102</v>
      </c>
      <c r="E145" t="s">
        <v>392</v>
      </c>
      <c r="F145" s="14">
        <v>4.1666666666666664E-2</v>
      </c>
      <c r="G145" t="s">
        <v>393</v>
      </c>
    </row>
    <row r="146" spans="1:7" x14ac:dyDescent="0.25">
      <c r="C146" t="s">
        <v>394</v>
      </c>
      <c r="D146" t="s">
        <v>102</v>
      </c>
      <c r="E146" t="s">
        <v>395</v>
      </c>
      <c r="F146" s="14">
        <v>2.7777777777777776E-2</v>
      </c>
      <c r="G146" t="s">
        <v>396</v>
      </c>
    </row>
    <row r="147" spans="1:7" x14ac:dyDescent="0.25">
      <c r="C147" t="s">
        <v>397</v>
      </c>
      <c r="D147" t="s">
        <v>102</v>
      </c>
      <c r="E147" t="s">
        <v>398</v>
      </c>
      <c r="F147" s="14">
        <v>3.125E-2</v>
      </c>
      <c r="G147" t="s">
        <v>399</v>
      </c>
    </row>
    <row r="148" spans="1:7" x14ac:dyDescent="0.25">
      <c r="C148" t="s">
        <v>400</v>
      </c>
      <c r="D148" t="s">
        <v>102</v>
      </c>
      <c r="E148" t="s">
        <v>401</v>
      </c>
      <c r="F148" s="14">
        <v>3.8194444444444441E-2</v>
      </c>
      <c r="G148" t="s">
        <v>402</v>
      </c>
    </row>
    <row r="149" spans="1:7" x14ac:dyDescent="0.25">
      <c r="C149" t="s">
        <v>403</v>
      </c>
      <c r="D149" t="s">
        <v>102</v>
      </c>
      <c r="E149" t="s">
        <v>404</v>
      </c>
      <c r="F149" s="14">
        <v>4.1666666666666664E-2</v>
      </c>
      <c r="G149" t="s">
        <v>405</v>
      </c>
    </row>
    <row r="150" spans="1:7" x14ac:dyDescent="0.25">
      <c r="C150" t="s">
        <v>406</v>
      </c>
      <c r="D150" t="s">
        <v>102</v>
      </c>
      <c r="E150" t="s">
        <v>407</v>
      </c>
      <c r="F150" s="14">
        <v>3.4722222222222224E-2</v>
      </c>
      <c r="G150" t="s">
        <v>408</v>
      </c>
    </row>
    <row r="151" spans="1:7" x14ac:dyDescent="0.25">
      <c r="C151" t="s">
        <v>409</v>
      </c>
      <c r="D151" t="s">
        <v>102</v>
      </c>
      <c r="E151" t="s">
        <v>410</v>
      </c>
      <c r="F151" s="14">
        <v>3.4722222222222224E-2</v>
      </c>
      <c r="G151" t="s">
        <v>411</v>
      </c>
    </row>
    <row r="152" spans="1:7" x14ac:dyDescent="0.25">
      <c r="C152" t="s">
        <v>412</v>
      </c>
      <c r="D152" t="s">
        <v>102</v>
      </c>
      <c r="E152" t="s">
        <v>413</v>
      </c>
      <c r="F152" s="14">
        <v>3.125E-2</v>
      </c>
      <c r="G152" t="s">
        <v>414</v>
      </c>
    </row>
    <row r="153" spans="1:7" x14ac:dyDescent="0.25">
      <c r="C153" t="s">
        <v>415</v>
      </c>
      <c r="D153" t="s">
        <v>102</v>
      </c>
      <c r="E153" t="s">
        <v>416</v>
      </c>
      <c r="F153" s="14">
        <v>4.1666666666666664E-2</v>
      </c>
      <c r="G153" t="s">
        <v>417</v>
      </c>
    </row>
    <row r="154" spans="1:7" x14ac:dyDescent="0.25">
      <c r="C154" t="s">
        <v>418</v>
      </c>
      <c r="D154" t="s">
        <v>102</v>
      </c>
      <c r="E154" t="s">
        <v>398</v>
      </c>
      <c r="F154" s="14">
        <v>3.125E-2</v>
      </c>
      <c r="G154" t="s">
        <v>419</v>
      </c>
    </row>
    <row r="155" spans="1:7" x14ac:dyDescent="0.25">
      <c r="C155" t="s">
        <v>420</v>
      </c>
      <c r="D155" t="s">
        <v>102</v>
      </c>
      <c r="E155" t="s">
        <v>392</v>
      </c>
      <c r="F155" s="14">
        <v>3.4722222222222224E-2</v>
      </c>
      <c r="G155" t="s">
        <v>421</v>
      </c>
    </row>
    <row r="156" spans="1:7" x14ac:dyDescent="0.25">
      <c r="C156" t="s">
        <v>422</v>
      </c>
      <c r="D156" t="s">
        <v>102</v>
      </c>
      <c r="E156" t="s">
        <v>423</v>
      </c>
      <c r="F156" s="14">
        <v>3.125E-2</v>
      </c>
      <c r="G156" t="s">
        <v>424</v>
      </c>
    </row>
    <row r="157" spans="1:7" x14ac:dyDescent="0.25">
      <c r="C157" t="s">
        <v>425</v>
      </c>
      <c r="D157" t="s">
        <v>102</v>
      </c>
      <c r="E157" t="s">
        <v>426</v>
      </c>
      <c r="F157" s="14">
        <v>5.2083333333333336E-2</v>
      </c>
      <c r="G157" t="s">
        <v>427</v>
      </c>
    </row>
    <row r="158" spans="1:7" x14ac:dyDescent="0.25">
      <c r="C158" t="s">
        <v>428</v>
      </c>
      <c r="D158" t="s">
        <v>102</v>
      </c>
      <c r="E158" t="s">
        <v>205</v>
      </c>
      <c r="F158" s="14">
        <v>5.2083333333333336E-2</v>
      </c>
      <c r="G158" t="s">
        <v>429</v>
      </c>
    </row>
    <row r="159" spans="1:7" x14ac:dyDescent="0.25">
      <c r="C159" t="s">
        <v>430</v>
      </c>
      <c r="D159" t="s">
        <v>102</v>
      </c>
      <c r="E159" t="s">
        <v>205</v>
      </c>
      <c r="F159" s="14">
        <v>3.125E-2</v>
      </c>
      <c r="G159" t="s">
        <v>431</v>
      </c>
    </row>
    <row r="160" spans="1:7" x14ac:dyDescent="0.25">
      <c r="A160" t="s">
        <v>432</v>
      </c>
    </row>
    <row r="161" spans="3:7" x14ac:dyDescent="0.25">
      <c r="C161" t="s">
        <v>433</v>
      </c>
      <c r="D161" t="s">
        <v>79</v>
      </c>
      <c r="E161" t="s">
        <v>434</v>
      </c>
      <c r="F161" s="14">
        <v>4.1666666666666664E-2</v>
      </c>
      <c r="G161" t="s">
        <v>435</v>
      </c>
    </row>
    <row r="162" spans="3:7" x14ac:dyDescent="0.25">
      <c r="C162" t="s">
        <v>436</v>
      </c>
      <c r="D162" t="s">
        <v>79</v>
      </c>
      <c r="E162" t="s">
        <v>437</v>
      </c>
      <c r="F162" s="14">
        <v>3.4722222222222224E-2</v>
      </c>
      <c r="G162" t="s">
        <v>438</v>
      </c>
    </row>
    <row r="163" spans="3:7" x14ac:dyDescent="0.25">
      <c r="C163" t="s">
        <v>439</v>
      </c>
      <c r="D163" t="s">
        <v>79</v>
      </c>
      <c r="E163" t="s">
        <v>440</v>
      </c>
      <c r="F163" s="14">
        <v>2.0833333333333332E-2</v>
      </c>
      <c r="G163" t="s">
        <v>81</v>
      </c>
    </row>
    <row r="164" spans="3:7" x14ac:dyDescent="0.25">
      <c r="C164" t="s">
        <v>441</v>
      </c>
      <c r="D164" t="s">
        <v>79</v>
      </c>
      <c r="E164" t="s">
        <v>442</v>
      </c>
      <c r="F164" s="14">
        <v>2.0833333333333332E-2</v>
      </c>
      <c r="G164" t="s">
        <v>443</v>
      </c>
    </row>
    <row r="165" spans="3:7" x14ac:dyDescent="0.25">
      <c r="G165" t="s">
        <v>444</v>
      </c>
    </row>
    <row r="166" spans="3:7" x14ac:dyDescent="0.25">
      <c r="C166" t="s">
        <v>445</v>
      </c>
      <c r="D166" t="s">
        <v>79</v>
      </c>
      <c r="E166" t="s">
        <v>446</v>
      </c>
      <c r="F166" s="14">
        <v>3.4722222222222224E-2</v>
      </c>
      <c r="G166" t="s">
        <v>447</v>
      </c>
    </row>
    <row r="167" spans="3:7" x14ac:dyDescent="0.25">
      <c r="C167" t="s">
        <v>448</v>
      </c>
      <c r="D167" t="s">
        <v>79</v>
      </c>
      <c r="E167" t="s">
        <v>449</v>
      </c>
      <c r="F167" s="14">
        <v>4.1666666666666664E-2</v>
      </c>
      <c r="G167" t="s">
        <v>450</v>
      </c>
    </row>
    <row r="168" spans="3:7" x14ac:dyDescent="0.25">
      <c r="C168" t="s">
        <v>451</v>
      </c>
      <c r="D168" t="s">
        <v>79</v>
      </c>
      <c r="E168" t="s">
        <v>452</v>
      </c>
      <c r="F168" s="14">
        <v>2.7777777777777776E-2</v>
      </c>
      <c r="G168" t="s">
        <v>453</v>
      </c>
    </row>
    <row r="169" spans="3:7" x14ac:dyDescent="0.25">
      <c r="G169" t="s">
        <v>454</v>
      </c>
    </row>
    <row r="170" spans="3:7" x14ac:dyDescent="0.25">
      <c r="C170" t="s">
        <v>455</v>
      </c>
      <c r="D170" t="s">
        <v>102</v>
      </c>
      <c r="E170" t="s">
        <v>452</v>
      </c>
      <c r="F170" s="14">
        <v>4.8611111111111112E-2</v>
      </c>
      <c r="G170" t="s">
        <v>447</v>
      </c>
    </row>
    <row r="171" spans="3:7" x14ac:dyDescent="0.25">
      <c r="C171" t="s">
        <v>456</v>
      </c>
      <c r="D171" t="s">
        <v>102</v>
      </c>
      <c r="E171" t="s">
        <v>457</v>
      </c>
      <c r="F171" s="14">
        <v>4.1666666666666664E-2</v>
      </c>
    </row>
    <row r="172" spans="3:7" x14ac:dyDescent="0.25">
      <c r="C172" t="s">
        <v>458</v>
      </c>
      <c r="D172" t="s">
        <v>102</v>
      </c>
      <c r="E172" t="s">
        <v>164</v>
      </c>
      <c r="F172" s="14">
        <v>6.9444444444444434E-2</v>
      </c>
      <c r="G172" t="s">
        <v>459</v>
      </c>
    </row>
    <row r="173" spans="3:7" x14ac:dyDescent="0.25">
      <c r="G173" t="s">
        <v>460</v>
      </c>
    </row>
    <row r="174" spans="3:7" x14ac:dyDescent="0.25">
      <c r="C174" t="s">
        <v>461</v>
      </c>
      <c r="D174" t="s">
        <v>102</v>
      </c>
      <c r="E174" t="s">
        <v>462</v>
      </c>
      <c r="F174" s="14">
        <v>5.2083333333333336E-2</v>
      </c>
      <c r="G174" t="s">
        <v>439</v>
      </c>
    </row>
    <row r="175" spans="3:7" x14ac:dyDescent="0.25">
      <c r="C175" t="s">
        <v>463</v>
      </c>
      <c r="D175" t="s">
        <v>102</v>
      </c>
      <c r="E175" t="s">
        <v>464</v>
      </c>
      <c r="F175" s="14">
        <v>3.125E-2</v>
      </c>
      <c r="G175" t="s">
        <v>465</v>
      </c>
    </row>
    <row r="176" spans="3:7" x14ac:dyDescent="0.25">
      <c r="G176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93D3-DA0A-4F1E-AE77-4E856F8613F8}">
  <dimension ref="A1:B2"/>
  <sheetViews>
    <sheetView workbookViewId="0">
      <selection activeCell="C11" sqref="C11"/>
    </sheetView>
  </sheetViews>
  <sheetFormatPr defaultRowHeight="12" x14ac:dyDescent="0.2"/>
  <cols>
    <col min="1" max="1" width="9.140625" style="2"/>
    <col min="2" max="2" width="56" style="7" customWidth="1"/>
    <col min="3" max="16384" width="9.140625" style="2"/>
  </cols>
  <sheetData>
    <row r="1" spans="1:2" x14ac:dyDescent="0.2">
      <c r="A1" s="10" t="s">
        <v>49</v>
      </c>
      <c r="B1" s="28" t="s">
        <v>580</v>
      </c>
    </row>
    <row r="2" spans="1:2" x14ac:dyDescent="0.2">
      <c r="A2" s="2" t="s">
        <v>581</v>
      </c>
      <c r="B2" s="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Build Orders</vt:lpstr>
      <vt:lpstr>Steps</vt:lpstr>
      <vt:lpstr>Exceptions</vt:lpstr>
      <vt:lpstr>Gather Rates</vt:lpstr>
      <vt:lpstr>Build Times</vt:lpstr>
      <vt:lpstr>Data -&gt;</vt:lpstr>
      <vt:lpstr>Civs</vt:lpstr>
      <vt:lpstr>Upgrades</vt:lpstr>
      <vt:lpstr>Strats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Lynch</dc:creator>
  <cp:lastModifiedBy>Jake Lynch</cp:lastModifiedBy>
  <dcterms:created xsi:type="dcterms:W3CDTF">2020-01-22T17:36:57Z</dcterms:created>
  <dcterms:modified xsi:type="dcterms:W3CDTF">2020-01-23T16:00:27Z</dcterms:modified>
</cp:coreProperties>
</file>