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1"/>
  </bookViews>
  <sheets>
    <sheet name="Index" sheetId="3" r:id="rId1"/>
    <sheet name="月还明细" sheetId="7" r:id="rId2"/>
    <sheet name="信用卡" sheetId="6" r:id="rId3"/>
    <sheet name="信用卡详细信息" sheetId="2" r:id="rId4"/>
    <sheet name="贷款" sheetId="5" r:id="rId5"/>
  </sheets>
  <externalReferences>
    <externalReference r:id="rId6"/>
  </externalReferences>
  <definedNames>
    <definedName name="_xlnm._FilterDatabase" localSheetId="2" hidden="1">信用卡!$C$4:$G$24</definedName>
    <definedName name="_xlnm._FilterDatabase" localSheetId="3" hidden="1">信用卡详细信息!$B$2:$K$24</definedName>
  </definedNames>
  <calcPr calcId="152511"/>
</workbook>
</file>

<file path=xl/calcChain.xml><?xml version="1.0" encoding="utf-8"?>
<calcChain xmlns="http://schemas.openxmlformats.org/spreadsheetml/2006/main">
  <c r="I17" i="7" l="1"/>
  <c r="F17" i="7"/>
  <c r="I13" i="7" l="1"/>
  <c r="I14" i="7"/>
  <c r="I15" i="7"/>
  <c r="I16" i="7"/>
  <c r="F23" i="5"/>
  <c r="F21" i="5" l="1"/>
  <c r="D10" i="7" l="1"/>
  <c r="E10" i="7"/>
  <c r="D11" i="7"/>
  <c r="E11" i="7"/>
  <c r="D12" i="7"/>
  <c r="E12" i="7"/>
  <c r="E7" i="7" l="1"/>
  <c r="D7" i="7"/>
  <c r="I7" i="7"/>
  <c r="D2" i="6" l="1"/>
  <c r="D5" i="6" l="1"/>
  <c r="E9" i="7" l="1"/>
  <c r="I11" i="7"/>
  <c r="I12" i="7"/>
  <c r="D9" i="7"/>
  <c r="E6" i="7"/>
  <c r="E5" i="7"/>
  <c r="D6" i="7"/>
  <c r="D5" i="7"/>
  <c r="F42" i="5"/>
  <c r="I3" i="7"/>
  <c r="E4" i="7"/>
  <c r="I10" i="7"/>
  <c r="I9" i="7"/>
  <c r="I8" i="7"/>
  <c r="I6" i="7"/>
  <c r="I5" i="7"/>
  <c r="F15" i="7" l="1"/>
  <c r="F14" i="7"/>
  <c r="F13" i="7"/>
  <c r="F10" i="7"/>
  <c r="F11" i="7"/>
  <c r="F12" i="7"/>
  <c r="F16" i="7"/>
  <c r="F8" i="7"/>
  <c r="U8" i="7" s="1"/>
  <c r="F7" i="7"/>
  <c r="U7" i="7" s="1"/>
  <c r="O7" i="7"/>
  <c r="P7" i="7" s="1"/>
  <c r="F9" i="7"/>
  <c r="O8" i="7"/>
  <c r="P8" i="7" s="1"/>
  <c r="F5" i="7"/>
  <c r="U5" i="7" s="1"/>
  <c r="F6" i="7"/>
  <c r="U6" i="7" s="1"/>
  <c r="O5" i="7"/>
  <c r="P5" i="7" s="1"/>
  <c r="O6" i="7"/>
  <c r="P6" i="7" s="1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D6" i="6"/>
  <c r="D7" i="6"/>
  <c r="D8" i="6"/>
  <c r="D9" i="6"/>
  <c r="D10" i="6"/>
  <c r="D11" i="6"/>
  <c r="D12" i="6"/>
  <c r="D13" i="6"/>
  <c r="D14" i="6"/>
  <c r="D15" i="6"/>
  <c r="D16" i="6"/>
  <c r="D17" i="6"/>
  <c r="K17" i="6" s="1"/>
  <c r="D18" i="6"/>
  <c r="D19" i="6"/>
  <c r="D20" i="6"/>
  <c r="D21" i="6"/>
  <c r="K21" i="6" s="1"/>
  <c r="D22" i="6"/>
  <c r="D23" i="6"/>
  <c r="D24" i="6"/>
  <c r="F24" i="6"/>
  <c r="E8" i="6" l="1"/>
  <c r="E24" i="6"/>
  <c r="E12" i="6"/>
  <c r="E20" i="6"/>
  <c r="E14" i="6"/>
  <c r="E11" i="6"/>
  <c r="E19" i="6"/>
  <c r="E23" i="6"/>
  <c r="E17" i="6"/>
  <c r="F20" i="6"/>
  <c r="F7" i="6"/>
  <c r="E7" i="6" s="1"/>
  <c r="F5" i="6"/>
  <c r="E5" i="6" s="1"/>
  <c r="F8" i="6"/>
  <c r="F15" i="6"/>
  <c r="E15" i="6"/>
  <c r="E16" i="6"/>
  <c r="F10" i="6"/>
  <c r="E10" i="6"/>
  <c r="F11" i="6"/>
  <c r="F16" i="6"/>
  <c r="F21" i="6"/>
  <c r="E21" i="6" s="1"/>
  <c r="F6" i="6"/>
  <c r="E6" i="6" s="1"/>
  <c r="F12" i="6"/>
  <c r="F17" i="6"/>
  <c r="F22" i="6"/>
  <c r="E22" i="6" s="1"/>
  <c r="F13" i="6"/>
  <c r="E13" i="6" s="1"/>
  <c r="F18" i="6"/>
  <c r="F23" i="6"/>
  <c r="E18" i="6"/>
  <c r="F14" i="6"/>
  <c r="F9" i="6"/>
  <c r="F19" i="6"/>
  <c r="E9" i="6"/>
  <c r="D26" i="6" l="1"/>
  <c r="F25" i="5" l="1"/>
  <c r="F24" i="5"/>
  <c r="E32" i="5"/>
  <c r="D32" i="5"/>
  <c r="F29" i="5"/>
  <c r="F28" i="5"/>
  <c r="F27" i="5"/>
  <c r="F26" i="5"/>
  <c r="F22" i="5"/>
  <c r="F20" i="5"/>
  <c r="F19" i="5"/>
  <c r="E45" i="5"/>
  <c r="D45" i="5"/>
  <c r="F41" i="5"/>
  <c r="F40" i="5"/>
  <c r="F39" i="5"/>
  <c r="F38" i="5"/>
  <c r="F37" i="5"/>
  <c r="F45" i="5" l="1"/>
  <c r="F32" i="5"/>
</calcChain>
</file>

<file path=xl/comments1.xml><?xml version="1.0" encoding="utf-8"?>
<comments xmlns="http://schemas.openxmlformats.org/spreadsheetml/2006/main">
  <authors>
    <author>作成者</author>
  </authors>
  <commentLis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账单日第二天起的第20天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账单日第二天起的第20天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账单日起的第19天</t>
        </r>
      </text>
    </comment>
    <comment ref="I11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账单日起的第19天</t>
        </r>
      </text>
    </comment>
    <comment ref="I13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账单日第二天起的第20天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lake:</t>
        </r>
        <r>
          <rPr>
            <sz val="9"/>
            <color indexed="81"/>
            <rFont val="宋体"/>
            <family val="3"/>
            <charset val="134"/>
          </rPr>
          <t xml:space="preserve">
账单日第二天起的第20天</t>
        </r>
      </text>
    </comment>
  </commentList>
</comments>
</file>

<file path=xl/sharedStrings.xml><?xml version="1.0" encoding="utf-8"?>
<sst xmlns="http://schemas.openxmlformats.org/spreadsheetml/2006/main" count="406" uniqueCount="293">
  <si>
    <t>番号</t>
  </si>
  <si>
    <t>信用卡名称</t>
  </si>
  <si>
    <t>卡种</t>
  </si>
  <si>
    <t>卡号</t>
  </si>
  <si>
    <t>略称</t>
  </si>
  <si>
    <t>总额度</t>
  </si>
  <si>
    <t>年费</t>
  </si>
  <si>
    <t>免扣年费达标条件</t>
  </si>
  <si>
    <t>工商无界白金信用卡</t>
  </si>
  <si>
    <t>白金卡</t>
  </si>
  <si>
    <t>6229120034323475</t>
  </si>
  <si>
    <t>L_工商</t>
  </si>
  <si>
    <t>*25</t>
  </si>
  <si>
    <t>满5笔或满5000</t>
  </si>
  <si>
    <t>在一个年费周期内，消费满5笔或消费金额满5000元</t>
  </si>
  <si>
    <t>浦发银行美丽女人信用卡</t>
  </si>
  <si>
    <t>6259580304779701</t>
  </si>
  <si>
    <t>Z_浦发</t>
  </si>
  <si>
    <t>*21</t>
  </si>
  <si>
    <t>有效期内免年费</t>
  </si>
  <si>
    <t>光大无界信用卡</t>
    <phoneticPr fontId="16"/>
  </si>
  <si>
    <t>6226554423638250</t>
    <phoneticPr fontId="16"/>
  </si>
  <si>
    <t>L_光大</t>
    <phoneticPr fontId="16"/>
  </si>
  <si>
    <t>*20</t>
    <phoneticPr fontId="16"/>
  </si>
  <si>
    <t>满6笔</t>
  </si>
  <si>
    <t>当年消费任意金额满6笔免收下一年年费（消费包含网上支付，不含取现）</t>
    <phoneticPr fontId="16"/>
  </si>
  <si>
    <t>民生网乐购分期标白卡</t>
  </si>
  <si>
    <t>6226020608420587</t>
  </si>
  <si>
    <t>L_民生</t>
  </si>
  <si>
    <t>+20</t>
    <phoneticPr fontId="16"/>
  </si>
  <si>
    <t>18笔或5万</t>
    <phoneticPr fontId="16"/>
  </si>
  <si>
    <t xml:space="preserve"> (免首年年费，当年刷卡消费18笔或5万人民币（或等值外币），免次年年费) 需要联系客服</t>
    <phoneticPr fontId="16"/>
  </si>
  <si>
    <t>兴业星夜/星座信用卡</t>
  </si>
  <si>
    <t>金卡</t>
  </si>
  <si>
    <t>6250870081045106</t>
  </si>
  <si>
    <t>L_兴业</t>
  </si>
  <si>
    <t>+20</t>
    <phoneticPr fontId="16"/>
  </si>
  <si>
    <t>满5笔</t>
  </si>
  <si>
    <t>任意金额消费取现满5笔免次年年费</t>
  </si>
  <si>
    <t>招商银联young黑色金卡</t>
    <phoneticPr fontId="16"/>
  </si>
  <si>
    <t>6225768740043730</t>
  </si>
  <si>
    <t>L_招商</t>
  </si>
  <si>
    <t>*27</t>
  </si>
  <si>
    <t>满6次</t>
  </si>
  <si>
    <t>首年免年费，单卡任意消费满6次，可免该卡次年年费，以此类推。（高端信用卡、商务卡及个别特殊信用卡除外）</t>
  </si>
  <si>
    <t>招商VISA全币种国际信用卡</t>
  </si>
  <si>
    <t>4514617623693613</t>
  </si>
  <si>
    <t>中信顺丰速运银联金卡</t>
  </si>
  <si>
    <t>6229180091267536</t>
  </si>
  <si>
    <t>L_中信</t>
  </si>
  <si>
    <t>+19</t>
    <phoneticPr fontId="16"/>
  </si>
  <si>
    <t>完成5笔交易免年费</t>
  </si>
  <si>
    <t>中信银行Huawei Card白金卡</t>
  </si>
  <si>
    <t>6229190215220667</t>
  </si>
  <si>
    <t>Z_中信</t>
  </si>
  <si>
    <t>满12笔或1笔华为pay交易</t>
  </si>
  <si>
    <t>满12笔或1笔华为pay交易，下一年费日：2022-04-06</t>
  </si>
  <si>
    <t>交通银行沃尔玛普卡</t>
  </si>
  <si>
    <t>普卡</t>
  </si>
  <si>
    <t>6222520419135278</t>
  </si>
  <si>
    <t>Z_交通</t>
  </si>
  <si>
    <t>*8</t>
  </si>
  <si>
    <t>首年免费，满6笔免次年年费，以此类推。</t>
  </si>
  <si>
    <t>东亚携程/去哪儿联名信用卡</t>
  </si>
  <si>
    <t>6228838803672217</t>
  </si>
  <si>
    <t>L_东亚</t>
  </si>
  <si>
    <t>年费是2000元/年。有效期5年之内免年费，无消费要求。有效期结束后，需关注公告。</t>
  </si>
  <si>
    <t>6229120034323657</t>
    <phoneticPr fontId="16"/>
  </si>
  <si>
    <t>Z_工商</t>
  </si>
  <si>
    <t>哈尔滨丁香普惠金卡</t>
  </si>
  <si>
    <t>6259528081024973</t>
  </si>
  <si>
    <t>L_哈尔滨</t>
  </si>
  <si>
    <t>*9</t>
  </si>
  <si>
    <t>交通沃尔玛金卡</t>
  </si>
  <si>
    <t>5201690412689816</t>
  </si>
  <si>
    <t>L_交通</t>
  </si>
  <si>
    <t>*12</t>
    <phoneticPr fontId="16"/>
  </si>
  <si>
    <t>金普卡：首年免年费，每年交易满6次免次年年费。</t>
  </si>
  <si>
    <t>华夏信用卡标准金卡</t>
  </si>
  <si>
    <t>6226370029511872</t>
  </si>
  <si>
    <t>L_华夏</t>
  </si>
  <si>
    <t>*12</t>
  </si>
  <si>
    <t>核卡首年免年费，每年交易5笔，即可免次年年费。</t>
  </si>
  <si>
    <t>邮政储蓄标准金卡IC卡</t>
  </si>
  <si>
    <t>6259190331658835</t>
  </si>
  <si>
    <t>L_邮政</t>
  </si>
  <si>
    <t>首年免，刷卡6次免次年</t>
  </si>
  <si>
    <t>浦发简约白金卡</t>
  </si>
  <si>
    <t>4984513069983066</t>
  </si>
  <si>
    <t>L_浦发</t>
  </si>
  <si>
    <t>*15</t>
  </si>
  <si>
    <t>浦发梦卡经典白金卡</t>
  </si>
  <si>
    <t>6259588806793740</t>
  </si>
  <si>
    <t>平安悦享白金卡</t>
  </si>
  <si>
    <t>6221575227686202</t>
  </si>
  <si>
    <t>L_平安</t>
  </si>
  <si>
    <t>年费是480元/年。首年免年费，刷满12次免次年年费。新户2022年底前核卡终身免年费。</t>
  </si>
  <si>
    <t>6221575227669257</t>
  </si>
  <si>
    <t>Z_平安</t>
  </si>
  <si>
    <t>广发携程白金信用卡</t>
  </si>
  <si>
    <t>6258101719298574</t>
  </si>
  <si>
    <t>L_广发</t>
  </si>
  <si>
    <t>满12笔</t>
  </si>
  <si>
    <t>广发携程白金卡年费是480元/年。
发卡后90天内消费满3笔88元即可免首年年费（不含发卡当天的消费），不满足条件则发卡第4个月扣收首年年费。
首年刷卡消费不限金额累计满12笔即可自动免次年年费，交易明细中会显示“刷卡次数免年费 480.00”，每年以此类推。
PS：需为年费周期内（从上一年年费日期当天至本年年费日期前一天）已入账的交易。发生退货不影响次数累计的。</t>
  </si>
  <si>
    <t>广发真情卡</t>
  </si>
  <si>
    <t>6258061649662520</t>
    <phoneticPr fontId="16"/>
  </si>
  <si>
    <t>Z_广发</t>
  </si>
  <si>
    <t>*17</t>
  </si>
  <si>
    <t>刷卡达6笔满次年年费。卡片年费策略主85附55首年免刷6笔免次年，年费日期是2022-05-25</t>
  </si>
  <si>
    <t>已注销</t>
    <phoneticPr fontId="16"/>
  </si>
  <si>
    <t>交通山姆优逸白金卡</t>
  </si>
  <si>
    <t>6222500415882586</t>
  </si>
  <si>
    <t>优逸白金卡：首年免年费，每年消费6次免次年年费，主卡年费500元年（附属卡免基本年费）。</t>
  </si>
  <si>
    <t xml:space="preserve"> </t>
    <phoneticPr fontId="16"/>
  </si>
  <si>
    <t>最新更新日期</t>
    <phoneticPr fontId="16"/>
  </si>
  <si>
    <t>账单日
(固定)</t>
    <phoneticPr fontId="11"/>
  </si>
  <si>
    <t>还款日
(*为固定)</t>
    <phoneticPr fontId="11"/>
  </si>
  <si>
    <t>番号</t>
    <phoneticPr fontId="16"/>
  </si>
  <si>
    <t>总额度</t>
    <phoneticPr fontId="16"/>
  </si>
  <si>
    <t>还款日</t>
    <phoneticPr fontId="16"/>
  </si>
  <si>
    <t>账单日</t>
    <phoneticPr fontId="16"/>
  </si>
  <si>
    <t>是否使用</t>
    <phoneticPr fontId="16"/>
  </si>
  <si>
    <t>Z_花呗</t>
    <phoneticPr fontId="16"/>
  </si>
  <si>
    <t>是</t>
    <phoneticPr fontId="16"/>
  </si>
  <si>
    <t>L_花呗</t>
    <phoneticPr fontId="16"/>
  </si>
  <si>
    <t>Z_白条</t>
    <phoneticPr fontId="16"/>
  </si>
  <si>
    <t>L_抖音分期</t>
    <phoneticPr fontId="16"/>
  </si>
  <si>
    <t>L_滴滴月付</t>
    <phoneticPr fontId="16"/>
  </si>
  <si>
    <t>合计</t>
    <phoneticPr fontId="16"/>
  </si>
  <si>
    <t>已用额度</t>
    <phoneticPr fontId="16"/>
  </si>
  <si>
    <t>剩余额度</t>
    <phoneticPr fontId="16"/>
  </si>
  <si>
    <t>-</t>
    <phoneticPr fontId="16"/>
  </si>
  <si>
    <t>否</t>
    <phoneticPr fontId="16"/>
  </si>
  <si>
    <t>APP名称</t>
    <phoneticPr fontId="16"/>
  </si>
  <si>
    <t>已用额度</t>
    <phoneticPr fontId="16"/>
  </si>
  <si>
    <t>剩余额度</t>
    <phoneticPr fontId="16"/>
  </si>
  <si>
    <t>还款日</t>
    <phoneticPr fontId="16"/>
  </si>
  <si>
    <t>是</t>
    <phoneticPr fontId="16"/>
  </si>
  <si>
    <t>L_白条</t>
    <phoneticPr fontId="16"/>
  </si>
  <si>
    <t>合计</t>
    <phoneticPr fontId="16"/>
  </si>
  <si>
    <t>网贷</t>
    <phoneticPr fontId="16"/>
  </si>
  <si>
    <t>类别</t>
    <phoneticPr fontId="16"/>
  </si>
  <si>
    <t>总额度</t>
    <phoneticPr fontId="16"/>
  </si>
  <si>
    <t>是否使用</t>
    <phoneticPr fontId="16"/>
  </si>
  <si>
    <t>L_工商融e借</t>
    <phoneticPr fontId="16"/>
  </si>
  <si>
    <t>Z_工商融e借</t>
    <phoneticPr fontId="16"/>
  </si>
  <si>
    <t>否</t>
    <phoneticPr fontId="16"/>
  </si>
  <si>
    <t>L_网商贷</t>
    <phoneticPr fontId="16"/>
  </si>
  <si>
    <t>Z_鲲鹏e贷</t>
    <phoneticPr fontId="16"/>
  </si>
  <si>
    <t>-</t>
    <phoneticPr fontId="16"/>
  </si>
  <si>
    <t>Z_网商贷</t>
    <phoneticPr fontId="16"/>
  </si>
  <si>
    <t>L_京（金条）</t>
    <phoneticPr fontId="16"/>
  </si>
  <si>
    <t>L_小米金融</t>
    <phoneticPr fontId="16"/>
  </si>
  <si>
    <t>大额贷款</t>
    <phoneticPr fontId="16"/>
  </si>
  <si>
    <t>项目</t>
    <phoneticPr fontId="16"/>
  </si>
  <si>
    <t>总金额</t>
    <phoneticPr fontId="16"/>
  </si>
  <si>
    <t>还款日</t>
    <phoneticPr fontId="16"/>
  </si>
  <si>
    <t>是否还清</t>
    <phoneticPr fontId="16"/>
  </si>
  <si>
    <t>普罗房贷</t>
    <phoneticPr fontId="16"/>
  </si>
  <si>
    <t>国宝房贷</t>
    <phoneticPr fontId="16"/>
  </si>
  <si>
    <t>否</t>
    <phoneticPr fontId="16"/>
  </si>
  <si>
    <t>领克09车贷</t>
    <phoneticPr fontId="16"/>
  </si>
  <si>
    <t>否</t>
    <phoneticPr fontId="16"/>
  </si>
  <si>
    <t>欠别人的</t>
    <phoneticPr fontId="16"/>
  </si>
  <si>
    <t>姓名</t>
    <phoneticPr fontId="16"/>
  </si>
  <si>
    <t>金额</t>
    <phoneticPr fontId="16"/>
  </si>
  <si>
    <t>还款日</t>
    <phoneticPr fontId="16"/>
  </si>
  <si>
    <t>L_度小满</t>
    <phoneticPr fontId="16"/>
  </si>
  <si>
    <t>L_光大光速贷</t>
    <phoneticPr fontId="16"/>
  </si>
  <si>
    <t>Q_李青贷款</t>
    <phoneticPr fontId="16"/>
  </si>
  <si>
    <t>番号</t>
    <phoneticPr fontId="16"/>
  </si>
  <si>
    <t>番号</t>
    <phoneticPr fontId="16"/>
  </si>
  <si>
    <t>账单月度</t>
    <phoneticPr fontId="16"/>
  </si>
  <si>
    <t>信用卡</t>
    <phoneticPr fontId="16"/>
  </si>
  <si>
    <t>卡种</t>
    <phoneticPr fontId="16"/>
  </si>
  <si>
    <t>标识位</t>
    <phoneticPr fontId="16"/>
  </si>
  <si>
    <t>日期获取</t>
    <phoneticPr fontId="16"/>
  </si>
  <si>
    <t>L_中信</t>
    <phoneticPr fontId="16"/>
  </si>
  <si>
    <t>Z_中信</t>
    <phoneticPr fontId="16"/>
  </si>
  <si>
    <t>L_东亚</t>
    <phoneticPr fontId="16"/>
  </si>
  <si>
    <t>Z_交通</t>
    <phoneticPr fontId="16"/>
  </si>
  <si>
    <t>Z_工商</t>
    <phoneticPr fontId="16"/>
  </si>
  <si>
    <t>L_哈尔滨</t>
    <phoneticPr fontId="16"/>
  </si>
  <si>
    <t>L_华夏</t>
    <phoneticPr fontId="16"/>
  </si>
  <si>
    <t>L_交通</t>
    <phoneticPr fontId="16"/>
  </si>
  <si>
    <t>L_邮政</t>
    <phoneticPr fontId="16"/>
  </si>
  <si>
    <t>L_浦发</t>
    <phoneticPr fontId="16"/>
  </si>
  <si>
    <t>L_平安</t>
    <phoneticPr fontId="16"/>
  </si>
  <si>
    <t>Z_平安</t>
    <phoneticPr fontId="16"/>
  </si>
  <si>
    <t>L_广发</t>
    <phoneticPr fontId="16"/>
  </si>
  <si>
    <t>Z_广发</t>
    <phoneticPr fontId="16"/>
  </si>
  <si>
    <t>是</t>
    <phoneticPr fontId="16"/>
  </si>
  <si>
    <t>L_光大</t>
    <phoneticPr fontId="16"/>
  </si>
  <si>
    <t>Z_浦发</t>
    <phoneticPr fontId="16"/>
  </si>
  <si>
    <t>L_民生</t>
    <phoneticPr fontId="16"/>
  </si>
  <si>
    <t>L_兴业</t>
    <phoneticPr fontId="16"/>
  </si>
  <si>
    <t>L_工商</t>
    <phoneticPr fontId="16"/>
  </si>
  <si>
    <t>L_招商</t>
    <phoneticPr fontId="16"/>
  </si>
  <si>
    <t>账单日</t>
    <phoneticPr fontId="16"/>
  </si>
  <si>
    <t>网络信用卡</t>
    <phoneticPr fontId="16"/>
  </si>
  <si>
    <t>月还款
(账单)金额</t>
    <phoneticPr fontId="16"/>
  </si>
  <si>
    <t>备注</t>
    <phoneticPr fontId="16"/>
  </si>
  <si>
    <t>总利息</t>
    <phoneticPr fontId="16"/>
  </si>
  <si>
    <t>剩余本金</t>
    <phoneticPr fontId="16"/>
  </si>
  <si>
    <t>放款日期</t>
    <phoneticPr fontId="16"/>
  </si>
  <si>
    <t>-</t>
    <phoneticPr fontId="26" type="noConversion"/>
  </si>
  <si>
    <t>-</t>
    <phoneticPr fontId="16"/>
  </si>
  <si>
    <t>-</t>
    <phoneticPr fontId="16"/>
  </si>
  <si>
    <t>1:账单已出</t>
  </si>
  <si>
    <t>2:账单未出，暂定</t>
  </si>
  <si>
    <t>3:未使用</t>
    <phoneticPr fontId="16"/>
  </si>
  <si>
    <t>番号</t>
    <phoneticPr fontId="26" type="noConversion"/>
  </si>
  <si>
    <t>名称</t>
    <phoneticPr fontId="16"/>
  </si>
  <si>
    <t>还款日</t>
    <phoneticPr fontId="16"/>
  </si>
  <si>
    <t>账单已还</t>
    <phoneticPr fontId="16"/>
  </si>
  <si>
    <t>简单试算</t>
    <phoneticPr fontId="16"/>
  </si>
  <si>
    <t>还款期数</t>
    <phoneticPr fontId="16"/>
  </si>
  <si>
    <t>已还期数</t>
    <phoneticPr fontId="16"/>
  </si>
  <si>
    <t>已还总款</t>
    <phoneticPr fontId="16"/>
  </si>
  <si>
    <t>剩余额度</t>
    <phoneticPr fontId="16"/>
  </si>
  <si>
    <t>首次还款日期</t>
    <phoneticPr fontId="16"/>
  </si>
  <si>
    <t>备注说明：</t>
    <phoneticPr fontId="16"/>
  </si>
  <si>
    <t>阿泰姥姥</t>
    <phoneticPr fontId="16"/>
  </si>
  <si>
    <t>李青</t>
    <phoneticPr fontId="11"/>
  </si>
  <si>
    <t>2023年底</t>
    <phoneticPr fontId="11"/>
  </si>
  <si>
    <t>！</t>
    <phoneticPr fontId="11"/>
  </si>
  <si>
    <r>
      <t>月</t>
    </r>
    <r>
      <rPr>
        <sz val="11"/>
        <color theme="1"/>
        <rFont val="ＭＳ Ｐゴシック"/>
        <family val="3"/>
        <charset val="134"/>
        <scheme val="minor"/>
      </rPr>
      <t>还427 分期</t>
    </r>
    <phoneticPr fontId="11"/>
  </si>
  <si>
    <r>
      <rPr>
        <sz val="11"/>
        <color theme="1"/>
        <rFont val="ＭＳ Ｐゴシック"/>
        <family val="3"/>
        <charset val="134"/>
        <scheme val="minor"/>
      </rPr>
      <t>还</t>
    </r>
    <r>
      <rPr>
        <sz val="11"/>
        <color theme="1"/>
        <rFont val="ＭＳ Ｐゴシック"/>
        <family val="2"/>
        <charset val="128"/>
        <scheme val="minor"/>
      </rPr>
      <t>剩6期</t>
    </r>
    <phoneticPr fontId="11"/>
  </si>
  <si>
    <t>月还明细</t>
    <phoneticPr fontId="16"/>
  </si>
  <si>
    <t>京东白条</t>
    <phoneticPr fontId="11"/>
  </si>
  <si>
    <t>抖音</t>
    <phoneticPr fontId="11"/>
  </si>
  <si>
    <r>
      <t>广</t>
    </r>
    <r>
      <rPr>
        <sz val="11"/>
        <color theme="1"/>
        <rFont val="ＭＳ Ｐゴシック"/>
        <family val="3"/>
        <charset val="134"/>
        <scheme val="minor"/>
      </rPr>
      <t>发 茶几</t>
    </r>
    <phoneticPr fontId="11"/>
  </si>
  <si>
    <r>
      <t>广</t>
    </r>
    <r>
      <rPr>
        <sz val="11"/>
        <color theme="1"/>
        <rFont val="ＭＳ Ｐゴシック"/>
        <family val="3"/>
        <charset val="134"/>
        <scheme val="minor"/>
      </rPr>
      <t>发 餐桌</t>
    </r>
    <phoneticPr fontId="11"/>
  </si>
  <si>
    <r>
      <t>抖音 沙</t>
    </r>
    <r>
      <rPr>
        <sz val="11"/>
        <color theme="1"/>
        <rFont val="ＭＳ Ｐゴシック"/>
        <family val="3"/>
        <charset val="134"/>
        <scheme val="minor"/>
      </rPr>
      <t>发</t>
    </r>
    <phoneticPr fontId="11"/>
  </si>
  <si>
    <t>7.1、8.1</t>
    <phoneticPr fontId="11"/>
  </si>
  <si>
    <t>其他分期</t>
    <phoneticPr fontId="11"/>
  </si>
  <si>
    <t>4/12</t>
    <phoneticPr fontId="11"/>
  </si>
  <si>
    <t>4/6</t>
    <phoneticPr fontId="11"/>
  </si>
  <si>
    <t>5/12</t>
    <phoneticPr fontId="11"/>
  </si>
  <si>
    <t>5/6</t>
    <phoneticPr fontId="11"/>
  </si>
  <si>
    <t>6/12</t>
    <phoneticPr fontId="11"/>
  </si>
  <si>
    <t>6/6</t>
    <phoneticPr fontId="11"/>
  </si>
  <si>
    <t>7/12</t>
    <phoneticPr fontId="11"/>
  </si>
  <si>
    <r>
      <t>已</t>
    </r>
    <r>
      <rPr>
        <sz val="11"/>
        <color theme="1"/>
        <rFont val="ＭＳ Ｐゴシック"/>
        <family val="3"/>
        <charset val="134"/>
        <scheme val="minor"/>
      </rPr>
      <t>还1000</t>
    </r>
    <phoneticPr fontId="11"/>
  </si>
  <si>
    <r>
      <t>浦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34"/>
        <scheme val="minor"/>
      </rPr>
      <t xml:space="preserve"> 床</t>
    </r>
    <phoneticPr fontId="11"/>
  </si>
  <si>
    <r>
      <t>浦</t>
    </r>
    <r>
      <rPr>
        <sz val="11"/>
        <color theme="1"/>
        <rFont val="ＭＳ Ｐゴシック"/>
        <family val="3"/>
        <charset val="134"/>
        <scheme val="minor"/>
      </rPr>
      <t>发</t>
    </r>
    <phoneticPr fontId="11"/>
  </si>
  <si>
    <t>拓乐行李箱</t>
    <phoneticPr fontId="11"/>
  </si>
  <si>
    <t>L花呗</t>
    <phoneticPr fontId="11"/>
  </si>
  <si>
    <t>Z花呗</t>
    <phoneticPr fontId="11"/>
  </si>
  <si>
    <t>L_民易贷</t>
    <phoneticPr fontId="16"/>
  </si>
  <si>
    <t>2000左右</t>
    <phoneticPr fontId="11"/>
  </si>
  <si>
    <r>
      <t>7.15明</t>
    </r>
    <r>
      <rPr>
        <sz val="11"/>
        <color theme="1"/>
        <rFont val="ＭＳ Ｐゴシック"/>
        <family val="3"/>
        <charset val="134"/>
        <scheme val="minor"/>
      </rPr>
      <t>细</t>
    </r>
    <phoneticPr fontId="11"/>
  </si>
  <si>
    <r>
      <t>东</t>
    </r>
    <r>
      <rPr>
        <sz val="11"/>
        <color theme="1"/>
        <rFont val="ＭＳ Ｐゴシック"/>
        <family val="2"/>
        <charset val="128"/>
        <scheme val="minor"/>
      </rPr>
      <t>久洗</t>
    </r>
    <r>
      <rPr>
        <sz val="11"/>
        <color theme="1"/>
        <rFont val="ＭＳ Ｐゴシック"/>
        <family val="3"/>
        <charset val="134"/>
        <scheme val="minor"/>
      </rPr>
      <t>车储</t>
    </r>
    <r>
      <rPr>
        <sz val="11"/>
        <color theme="1"/>
        <rFont val="ＭＳ Ｐゴシック"/>
        <family val="3"/>
        <charset val="129"/>
        <scheme val="minor"/>
      </rPr>
      <t>值</t>
    </r>
    <r>
      <rPr>
        <sz val="11"/>
        <color theme="1"/>
        <rFont val="ＭＳ Ｐゴシック"/>
        <family val="3"/>
        <charset val="134"/>
        <scheme val="minor"/>
      </rPr>
      <t>卡</t>
    </r>
    <phoneticPr fontId="11"/>
  </si>
  <si>
    <r>
      <t>岩谷</t>
    </r>
    <r>
      <rPr>
        <sz val="11"/>
        <color theme="1"/>
        <rFont val="ＭＳ Ｐゴシック"/>
        <family val="3"/>
        <charset val="134"/>
        <scheme val="minor"/>
      </rPr>
      <t>烧</t>
    </r>
    <r>
      <rPr>
        <sz val="11"/>
        <color theme="1"/>
        <rFont val="ＭＳ Ｐゴシック"/>
        <family val="2"/>
        <charset val="128"/>
        <scheme val="minor"/>
      </rPr>
      <t>烤炉</t>
    </r>
    <phoneticPr fontId="11"/>
  </si>
  <si>
    <t>茶几分期</t>
    <phoneticPr fontId="11"/>
  </si>
  <si>
    <t>餐桌分期</t>
    <phoneticPr fontId="11"/>
  </si>
  <si>
    <r>
      <t>8.15明</t>
    </r>
    <r>
      <rPr>
        <sz val="11"/>
        <color theme="1"/>
        <rFont val="ＭＳ Ｐゴシック"/>
        <family val="3"/>
        <charset val="134"/>
        <scheme val="minor"/>
      </rPr>
      <t>细</t>
    </r>
    <phoneticPr fontId="11"/>
  </si>
  <si>
    <t>1400左右</t>
    <phoneticPr fontId="11"/>
  </si>
  <si>
    <t>广发</t>
    <phoneticPr fontId="11"/>
  </si>
  <si>
    <t>浦发</t>
    <phoneticPr fontId="11"/>
  </si>
  <si>
    <t>中信</t>
    <phoneticPr fontId="11"/>
  </si>
  <si>
    <t>交通</t>
    <phoneticPr fontId="11"/>
  </si>
  <si>
    <t>民生</t>
    <phoneticPr fontId="11"/>
  </si>
  <si>
    <t>车险</t>
    <phoneticPr fontId="11"/>
  </si>
  <si>
    <t>装修分期</t>
    <phoneticPr fontId="11"/>
  </si>
  <si>
    <t>超市零花</t>
    <phoneticPr fontId="11"/>
  </si>
  <si>
    <t>350左右</t>
    <phoneticPr fontId="11"/>
  </si>
  <si>
    <r>
      <t xml:space="preserve">装修 </t>
    </r>
    <r>
      <rPr>
        <sz val="11"/>
        <color theme="1"/>
        <rFont val="ＭＳ Ｐゴシック"/>
        <family val="3"/>
        <charset val="134"/>
        <scheme val="minor"/>
      </rPr>
      <t>总</t>
    </r>
    <r>
      <rPr>
        <sz val="11"/>
        <color theme="1"/>
        <rFont val="ＭＳ Ｐゴシック"/>
        <family val="2"/>
        <charset val="128"/>
        <scheme val="minor"/>
      </rPr>
      <t>共花</t>
    </r>
    <r>
      <rPr>
        <sz val="11"/>
        <color theme="1"/>
        <rFont val="ＭＳ Ｐゴシック"/>
        <family val="3"/>
        <charset val="134"/>
        <scheme val="minor"/>
      </rPr>
      <t>费</t>
    </r>
    <phoneticPr fontId="11"/>
  </si>
  <si>
    <t>招商</t>
    <phoneticPr fontId="11"/>
  </si>
  <si>
    <r>
      <t>无息</t>
    </r>
    <r>
      <rPr>
        <sz val="11"/>
        <color theme="1"/>
        <rFont val="ＭＳ Ｐゴシック"/>
        <family val="3"/>
        <charset val="134"/>
        <scheme val="minor"/>
      </rPr>
      <t>账单分期</t>
    </r>
    <phoneticPr fontId="11"/>
  </si>
  <si>
    <t>2/3</t>
    <phoneticPr fontId="11"/>
  </si>
  <si>
    <t>7/12</t>
    <phoneticPr fontId="11"/>
  </si>
  <si>
    <t>账单无息分期</t>
    <phoneticPr fontId="11"/>
  </si>
  <si>
    <t>3/3</t>
    <phoneticPr fontId="11"/>
  </si>
  <si>
    <t>1/3</t>
    <phoneticPr fontId="11"/>
  </si>
  <si>
    <t>平安</t>
    <phoneticPr fontId="11"/>
  </si>
  <si>
    <t>平安</t>
    <phoneticPr fontId="11"/>
  </si>
  <si>
    <r>
      <t>1</t>
    </r>
    <r>
      <rPr>
        <sz val="11"/>
        <color theme="1"/>
        <rFont val="ＭＳ Ｐゴシック"/>
        <family val="2"/>
        <charset val="128"/>
        <scheme val="minor"/>
      </rPr>
      <t>3/24</t>
    </r>
    <phoneticPr fontId="11"/>
  </si>
  <si>
    <t>14/24</t>
    <phoneticPr fontId="11"/>
  </si>
  <si>
    <t>10/12</t>
    <phoneticPr fontId="11"/>
  </si>
  <si>
    <t>11/12</t>
    <phoneticPr fontId="11"/>
  </si>
  <si>
    <t>15/24</t>
    <phoneticPr fontId="11"/>
  </si>
  <si>
    <t>12/12</t>
    <phoneticPr fontId="11"/>
  </si>
  <si>
    <t>16/24</t>
    <phoneticPr fontId="11"/>
  </si>
  <si>
    <t>中信</t>
    <phoneticPr fontId="11"/>
  </si>
  <si>
    <t>3/3</t>
    <phoneticPr fontId="11"/>
  </si>
  <si>
    <t>OK</t>
    <phoneticPr fontId="11"/>
  </si>
  <si>
    <t>OK</t>
    <phoneticPr fontId="11"/>
  </si>
  <si>
    <t>账单还清</t>
    <phoneticPr fontId="16"/>
  </si>
  <si>
    <t>OK</t>
    <phoneticPr fontId="11"/>
  </si>
  <si>
    <t>工商</t>
    <phoneticPr fontId="11"/>
  </si>
  <si>
    <t>阿泰托管费</t>
    <phoneticPr fontId="11"/>
  </si>
  <si>
    <t xml:space="preserve">兴业 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</si>
</sst>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&quot;每月&quot;#&quot;日&quot;"/>
    <numFmt numFmtId="177" formatCode="#,##0;[Red]#,##0"/>
    <numFmt numFmtId="178" formatCode="yyyy&quot;年&quot;m&quot;月&quot;;@"/>
    <numFmt numFmtId="179" formatCode="yyyy/m/d;@"/>
    <numFmt numFmtId="180" formatCode="m/d;@"/>
    <numFmt numFmtId="181" formatCode="0.00_);[Red]\(0.00\)"/>
    <numFmt numFmtId="182" formatCode="0.00_ "/>
    <numFmt numFmtId="183" formatCode="#,##0.00_ ;[Red]\-#,##0.00\ "/>
  </numFmts>
  <fonts count="39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Microsoft YaHei Light"/>
      <family val="2"/>
      <charset val="134"/>
    </font>
    <font>
      <sz val="6"/>
      <name val="ＭＳ Ｐゴシック"/>
      <family val="3"/>
      <charset val="128"/>
      <scheme val="minor"/>
    </font>
    <font>
      <b/>
      <sz val="11"/>
      <color rgb="FF000000"/>
      <name val="Microsoft YaHei Light"/>
      <family val="2"/>
      <charset val="134"/>
    </font>
    <font>
      <sz val="11"/>
      <color rgb="FF000000"/>
      <name val="Microsoft YaHei Light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6"/>
      <name val="ＭＳ Ｐゴシック"/>
      <family val="2"/>
      <charset val="128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1"/>
      <name val="ＭＳ Ｐゴシック"/>
      <family val="3"/>
      <charset val="134"/>
      <scheme val="minor"/>
    </font>
    <font>
      <sz val="11"/>
      <name val="ＭＳ Ｐゴシック"/>
      <family val="2"/>
      <charset val="128"/>
      <scheme val="minor"/>
    </font>
    <font>
      <b/>
      <sz val="11"/>
      <color theme="1" tint="0.14999847407452621"/>
      <name val="微软雅黑"/>
      <family val="3"/>
      <charset val="134"/>
    </font>
    <font>
      <b/>
      <sz val="11"/>
      <color theme="1" tint="0.14999847407452621"/>
      <name val="ＭＳ Ｐゴシック"/>
      <family val="3"/>
      <charset val="134"/>
      <scheme val="minor"/>
    </font>
    <font>
      <sz val="9"/>
      <name val="ＭＳ Ｐゴシック"/>
      <family val="3"/>
      <charset val="134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b/>
      <sz val="14"/>
      <color theme="1"/>
      <name val="Microsoft YaHei"/>
      <family val="2"/>
      <charset val="134"/>
    </font>
    <font>
      <b/>
      <sz val="11"/>
      <color rgb="FFC00000"/>
      <name val="Microsoft YaHei"/>
      <family val="2"/>
      <charset val="134"/>
    </font>
    <font>
      <b/>
      <sz val="11"/>
      <color rgb="FF0070C0"/>
      <name val="Microsoft YaHei"/>
      <family val="2"/>
      <charset val="134"/>
    </font>
    <font>
      <b/>
      <sz val="11"/>
      <color rgb="FFFF0000"/>
      <name val="Microsoft YaHei"/>
      <family val="2"/>
      <charset val="134"/>
    </font>
    <font>
      <sz val="11"/>
      <name val="Microsoft YaHei"/>
      <family val="2"/>
      <charset val="134"/>
    </font>
    <font>
      <b/>
      <sz val="11"/>
      <name val="Microsoft YaHei"/>
      <family val="2"/>
      <charset val="134"/>
    </font>
    <font>
      <b/>
      <sz val="12"/>
      <color rgb="FFFF0000"/>
      <name val="Microsoft YaHei"/>
      <family val="2"/>
      <charset val="134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Microsoft YaHei"/>
      <family val="2"/>
    </font>
    <font>
      <sz val="11"/>
      <color theme="1"/>
      <name val="ＭＳ Ｐゴシック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ACDB7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9A9A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indexed="64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dashed">
        <color indexed="64"/>
      </bottom>
      <diagonal/>
    </border>
    <border>
      <left style="medium">
        <color auto="1"/>
      </left>
      <right style="thin">
        <color auto="1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auto="1"/>
      </left>
      <right style="thin">
        <color auto="1"/>
      </right>
      <top style="dashed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64"/>
      </left>
      <right style="medium">
        <color auto="1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 style="dashed">
        <color auto="1"/>
      </right>
      <top style="hair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auto="1"/>
      </top>
      <bottom style="hair">
        <color indexed="64"/>
      </bottom>
      <diagonal/>
    </border>
    <border>
      <left style="medium">
        <color auto="1"/>
      </left>
      <right style="dashed">
        <color auto="1"/>
      </right>
      <top style="hair">
        <color auto="1"/>
      </top>
      <bottom/>
      <diagonal/>
    </border>
    <border>
      <left style="dashed">
        <color auto="1"/>
      </left>
      <right style="dashed">
        <color auto="1"/>
      </right>
      <top style="hair">
        <color auto="1"/>
      </top>
      <bottom/>
      <diagonal/>
    </border>
    <border>
      <left style="dashed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hair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 style="double">
        <color indexed="64"/>
      </top>
      <bottom style="thick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>
      <alignment vertical="center"/>
    </xf>
  </cellStyleXfs>
  <cellXfs count="267">
    <xf numFmtId="0" fontId="0" fillId="0" borderId="0" xfId="0"/>
    <xf numFmtId="0" fontId="10" fillId="0" borderId="0" xfId="1" applyFont="1" applyAlignment="1">
      <alignment horizontal="center" vertical="center"/>
    </xf>
    <xf numFmtId="0" fontId="10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12" fillId="0" borderId="2" xfId="1" applyFont="1" applyBorder="1" applyAlignment="1">
      <alignment horizontal="left" vertical="center"/>
    </xf>
    <xf numFmtId="0" fontId="12" fillId="0" borderId="2" xfId="1" applyFont="1" applyBorder="1">
      <alignment vertical="center"/>
    </xf>
    <xf numFmtId="0" fontId="12" fillId="0" borderId="3" xfId="1" applyFont="1" applyBorder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4" fillId="0" borderId="4" xfId="1" applyFont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7" xfId="1" applyFont="1" applyBorder="1" applyAlignment="1">
      <alignment horizontal="center" vertical="center"/>
    </xf>
    <xf numFmtId="0" fontId="14" fillId="0" borderId="8" xfId="1" applyFont="1" applyBorder="1" applyAlignment="1">
      <alignment horizontal="left" vertical="center"/>
    </xf>
    <xf numFmtId="0" fontId="15" fillId="0" borderId="8" xfId="1" applyFont="1" applyBorder="1">
      <alignment vertical="center"/>
    </xf>
    <xf numFmtId="0" fontId="15" fillId="0" borderId="8" xfId="1" applyFont="1" applyBorder="1" applyAlignment="1">
      <alignment horizontal="center" vertical="center"/>
    </xf>
    <xf numFmtId="49" fontId="14" fillId="0" borderId="8" xfId="1" applyNumberFormat="1" applyFont="1" applyBorder="1" applyAlignment="1">
      <alignment horizontal="center" vertical="center"/>
    </xf>
    <xf numFmtId="0" fontId="14" fillId="2" borderId="8" xfId="1" applyFont="1" applyFill="1" applyBorder="1" applyAlignment="1">
      <alignment horizontal="right" vertical="center"/>
    </xf>
    <xf numFmtId="0" fontId="14" fillId="0" borderId="9" xfId="1" applyFont="1" applyBorder="1" applyAlignment="1">
      <alignment horizontal="left" vertical="center"/>
    </xf>
    <xf numFmtId="49" fontId="15" fillId="0" borderId="8" xfId="1" applyNumberFormat="1" applyFont="1" applyBorder="1">
      <alignment vertical="center"/>
    </xf>
    <xf numFmtId="0" fontId="14" fillId="0" borderId="8" xfId="1" applyFont="1" applyBorder="1" applyAlignment="1">
      <alignment horizontal="right" vertical="center"/>
    </xf>
    <xf numFmtId="0" fontId="14" fillId="3" borderId="8" xfId="1" applyFont="1" applyFill="1" applyBorder="1" applyAlignment="1">
      <alignment horizontal="right" vertical="center"/>
    </xf>
    <xf numFmtId="0" fontId="15" fillId="0" borderId="8" xfId="1" quotePrefix="1" applyFont="1" applyBorder="1">
      <alignment vertical="center"/>
    </xf>
    <xf numFmtId="0" fontId="13" fillId="0" borderId="7" xfId="1" applyFont="1" applyBorder="1" applyAlignment="1">
      <alignment horizontal="center" vertical="center"/>
    </xf>
    <xf numFmtId="0" fontId="13" fillId="0" borderId="8" xfId="1" applyFont="1" applyBorder="1" applyAlignment="1">
      <alignment horizontal="left" vertical="center"/>
    </xf>
    <xf numFmtId="0" fontId="13" fillId="0" borderId="8" xfId="1" applyFont="1" applyBorder="1">
      <alignment vertical="center"/>
    </xf>
    <xf numFmtId="0" fontId="13" fillId="0" borderId="8" xfId="1" applyFont="1" applyBorder="1" applyAlignment="1">
      <alignment horizontal="center" vertical="center"/>
    </xf>
    <xf numFmtId="0" fontId="13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center" vertical="center"/>
    </xf>
    <xf numFmtId="0" fontId="10" fillId="0" borderId="11" xfId="1" applyFont="1" applyBorder="1">
      <alignment vertical="center"/>
    </xf>
    <xf numFmtId="0" fontId="10" fillId="0" borderId="11" xfId="1" applyFont="1" applyBorder="1" applyAlignment="1">
      <alignment horizontal="center" vertical="center"/>
    </xf>
    <xf numFmtId="14" fontId="10" fillId="0" borderId="11" xfId="1" applyNumberFormat="1" applyFont="1" applyBorder="1" applyAlignment="1">
      <alignment horizontal="center" vertical="center"/>
    </xf>
    <xf numFmtId="0" fontId="10" fillId="0" borderId="12" xfId="1" applyFont="1" applyBorder="1">
      <alignment vertical="center"/>
    </xf>
    <xf numFmtId="14" fontId="10" fillId="0" borderId="0" xfId="1" applyNumberFormat="1" applyFont="1">
      <alignment vertical="center"/>
    </xf>
    <xf numFmtId="0" fontId="13" fillId="4" borderId="0" xfId="1" applyFont="1" applyFill="1" applyAlignment="1">
      <alignment horizontal="center" vertical="center"/>
    </xf>
    <xf numFmtId="0" fontId="13" fillId="4" borderId="0" xfId="1" applyFont="1" applyFill="1" applyAlignment="1">
      <alignment horizontal="left" vertical="center"/>
    </xf>
    <xf numFmtId="49" fontId="13" fillId="4" borderId="0" xfId="1" applyNumberFormat="1" applyFont="1" applyFill="1" applyAlignment="1">
      <alignment horizontal="left" vertical="center"/>
    </xf>
    <xf numFmtId="0" fontId="13" fillId="4" borderId="0" xfId="1" applyFont="1" applyFill="1">
      <alignment vertical="center"/>
    </xf>
    <xf numFmtId="0" fontId="13" fillId="4" borderId="0" xfId="1" applyFont="1" applyFill="1" applyAlignment="1">
      <alignment horizontal="right" vertical="center"/>
    </xf>
    <xf numFmtId="0" fontId="10" fillId="4" borderId="0" xfId="1" applyFont="1" applyFill="1">
      <alignment vertical="center"/>
    </xf>
    <xf numFmtId="0" fontId="9" fillId="0" borderId="0" xfId="1">
      <alignment vertical="center"/>
    </xf>
    <xf numFmtId="0" fontId="12" fillId="0" borderId="2" xfId="1" applyFont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9" fillId="0" borderId="0" xfId="1" applyAlignment="1">
      <alignment horizontal="left" vertical="center"/>
    </xf>
    <xf numFmtId="0" fontId="24" fillId="13" borderId="45" xfId="1" applyFont="1" applyFill="1" applyBorder="1" applyAlignment="1">
      <alignment horizontal="center" vertical="center"/>
    </xf>
    <xf numFmtId="178" fontId="25" fillId="13" borderId="45" xfId="1" applyNumberFormat="1" applyFont="1" applyFill="1" applyBorder="1" applyAlignment="1">
      <alignment horizontal="center" vertical="center"/>
    </xf>
    <xf numFmtId="0" fontId="19" fillId="14" borderId="13" xfId="1" applyFont="1" applyFill="1" applyBorder="1">
      <alignment vertical="center"/>
    </xf>
    <xf numFmtId="0" fontId="19" fillId="14" borderId="14" xfId="1" applyFont="1" applyFill="1" applyBorder="1">
      <alignment vertical="center"/>
    </xf>
    <xf numFmtId="0" fontId="19" fillId="10" borderId="16" xfId="1" applyFont="1" applyFill="1" applyBorder="1">
      <alignment vertical="center"/>
    </xf>
    <xf numFmtId="0" fontId="19" fillId="10" borderId="18" xfId="1" applyFont="1" applyFill="1" applyBorder="1">
      <alignment vertical="center"/>
    </xf>
    <xf numFmtId="0" fontId="15" fillId="15" borderId="33" xfId="1" applyFont="1" applyFill="1" applyBorder="1" applyAlignment="1">
      <alignment horizontal="center" vertical="center"/>
    </xf>
    <xf numFmtId="0" fontId="15" fillId="15" borderId="34" xfId="1" applyFont="1" applyFill="1" applyBorder="1" applyAlignment="1">
      <alignment horizontal="center" vertical="center"/>
    </xf>
    <xf numFmtId="0" fontId="15" fillId="15" borderId="34" xfId="1" applyFont="1" applyFill="1" applyBorder="1" applyAlignment="1">
      <alignment horizontal="left" vertical="center"/>
    </xf>
    <xf numFmtId="0" fontId="15" fillId="10" borderId="19" xfId="1" applyFont="1" applyFill="1" applyBorder="1" applyAlignment="1">
      <alignment horizontal="center" vertical="center"/>
    </xf>
    <xf numFmtId="0" fontId="15" fillId="10" borderId="21" xfId="1" applyFont="1" applyFill="1" applyBorder="1" applyAlignment="1">
      <alignment horizontal="center" vertical="center"/>
    </xf>
    <xf numFmtId="0" fontId="9" fillId="0" borderId="37" xfId="1" applyBorder="1" applyAlignment="1">
      <alignment horizontal="center" vertical="center"/>
    </xf>
    <xf numFmtId="0" fontId="20" fillId="0" borderId="26" xfId="1" applyFont="1" applyBorder="1">
      <alignment vertical="center"/>
    </xf>
    <xf numFmtId="40" fontId="20" fillId="0" borderId="24" xfId="1" applyNumberFormat="1" applyFont="1" applyBorder="1" applyAlignment="1">
      <alignment horizontal="right" vertical="center"/>
    </xf>
    <xf numFmtId="179" fontId="20" fillId="0" borderId="24" xfId="1" applyNumberFormat="1" applyFont="1" applyBorder="1" applyAlignment="1">
      <alignment horizontal="left" vertical="center" shrinkToFit="1"/>
    </xf>
    <xf numFmtId="180" fontId="20" fillId="0" borderId="24" xfId="1" applyNumberFormat="1" applyFont="1" applyBorder="1" applyAlignment="1">
      <alignment horizontal="center" vertical="center" shrinkToFit="1"/>
    </xf>
    <xf numFmtId="177" fontId="20" fillId="0" borderId="27" xfId="1" applyNumberFormat="1" applyFont="1" applyBorder="1" applyAlignment="1">
      <alignment horizontal="center" vertical="center"/>
    </xf>
    <xf numFmtId="176" fontId="20" fillId="10" borderId="46" xfId="1" applyNumberFormat="1" applyFont="1" applyFill="1" applyBorder="1" applyAlignment="1">
      <alignment horizontal="left" vertical="center" shrinkToFit="1"/>
    </xf>
    <xf numFmtId="0" fontId="9" fillId="10" borderId="47" xfId="1" applyFill="1" applyBorder="1">
      <alignment vertical="center"/>
    </xf>
    <xf numFmtId="0" fontId="9" fillId="0" borderId="22" xfId="1" applyBorder="1" applyAlignment="1">
      <alignment horizontal="center" vertical="center"/>
    </xf>
    <xf numFmtId="0" fontId="20" fillId="0" borderId="23" xfId="1" applyFont="1" applyBorder="1">
      <alignment vertical="center"/>
    </xf>
    <xf numFmtId="176" fontId="20" fillId="0" borderId="24" xfId="1" applyNumberFormat="1" applyFont="1" applyBorder="1" applyAlignment="1">
      <alignment horizontal="center" vertical="center" shrinkToFit="1"/>
    </xf>
    <xf numFmtId="177" fontId="20" fillId="0" borderId="24" xfId="1" applyNumberFormat="1" applyFont="1" applyBorder="1" applyAlignment="1">
      <alignment horizontal="center" vertical="center"/>
    </xf>
    <xf numFmtId="0" fontId="9" fillId="0" borderId="29" xfId="1" applyBorder="1" applyAlignment="1">
      <alignment horizontal="center" vertical="center"/>
    </xf>
    <xf numFmtId="0" fontId="23" fillId="0" borderId="30" xfId="1" applyFont="1" applyBorder="1">
      <alignment vertical="center"/>
    </xf>
    <xf numFmtId="40" fontId="20" fillId="0" borderId="31" xfId="1" applyNumberFormat="1" applyFont="1" applyBorder="1" applyAlignment="1">
      <alignment horizontal="left" vertical="center"/>
    </xf>
    <xf numFmtId="177" fontId="20" fillId="0" borderId="31" xfId="1" applyNumberFormat="1" applyFont="1" applyBorder="1" applyAlignment="1">
      <alignment horizontal="left" vertical="center" shrinkToFit="1"/>
    </xf>
    <xf numFmtId="177" fontId="20" fillId="0" borderId="31" xfId="1" applyNumberFormat="1" applyFont="1" applyBorder="1" applyAlignment="1">
      <alignment horizontal="center" vertical="center"/>
    </xf>
    <xf numFmtId="177" fontId="20" fillId="10" borderId="48" xfId="1" applyNumberFormat="1" applyFont="1" applyFill="1" applyBorder="1" applyAlignment="1">
      <alignment horizontal="left" vertical="center" shrinkToFit="1"/>
    </xf>
    <xf numFmtId="0" fontId="9" fillId="10" borderId="49" xfId="1" applyFill="1" applyBorder="1">
      <alignment vertical="center"/>
    </xf>
    <xf numFmtId="0" fontId="21" fillId="0" borderId="33" xfId="1" applyFont="1" applyBorder="1">
      <alignment vertical="center"/>
    </xf>
    <xf numFmtId="40" fontId="22" fillId="0" borderId="34" xfId="1" applyNumberFormat="1" applyFont="1" applyBorder="1">
      <alignment vertical="center"/>
    </xf>
    <xf numFmtId="0" fontId="27" fillId="0" borderId="0" xfId="0" applyFont="1"/>
    <xf numFmtId="0" fontId="28" fillId="17" borderId="50" xfId="0" applyFont="1" applyFill="1" applyBorder="1" applyAlignment="1">
      <alignment vertical="center"/>
    </xf>
    <xf numFmtId="0" fontId="28" fillId="17" borderId="51" xfId="0" applyFont="1" applyFill="1" applyBorder="1" applyAlignment="1">
      <alignment vertical="center"/>
    </xf>
    <xf numFmtId="0" fontId="28" fillId="17" borderId="52" xfId="0" applyFont="1" applyFill="1" applyBorder="1" applyAlignment="1">
      <alignment vertical="center"/>
    </xf>
    <xf numFmtId="0" fontId="27" fillId="0" borderId="53" xfId="0" applyFont="1" applyBorder="1" applyAlignment="1">
      <alignment vertical="center"/>
    </xf>
    <xf numFmtId="0" fontId="27" fillId="0" borderId="54" xfId="0" applyFont="1" applyBorder="1" applyAlignment="1">
      <alignment vertical="center"/>
    </xf>
    <xf numFmtId="0" fontId="28" fillId="0" borderId="54" xfId="0" applyFont="1" applyBorder="1" applyAlignment="1">
      <alignment horizontal="center" vertical="center"/>
    </xf>
    <xf numFmtId="0" fontId="27" fillId="0" borderId="57" xfId="0" applyFont="1" applyBorder="1" applyAlignment="1">
      <alignment vertical="center"/>
    </xf>
    <xf numFmtId="0" fontId="29" fillId="18" borderId="58" xfId="0" applyFont="1" applyFill="1" applyBorder="1" applyAlignment="1">
      <alignment vertical="center"/>
    </xf>
    <xf numFmtId="0" fontId="28" fillId="11" borderId="59" xfId="0" applyFont="1" applyFill="1" applyBorder="1" applyAlignment="1">
      <alignment horizontal="center" vertical="center" shrinkToFit="1"/>
    </xf>
    <xf numFmtId="0" fontId="28" fillId="11" borderId="59" xfId="0" applyFont="1" applyFill="1" applyBorder="1" applyAlignment="1">
      <alignment horizontal="center" vertical="center" wrapText="1" shrinkToFit="1"/>
    </xf>
    <xf numFmtId="0" fontId="28" fillId="6" borderId="59" xfId="0" applyFont="1" applyFill="1" applyBorder="1" applyAlignment="1">
      <alignment vertical="center" shrinkToFit="1"/>
    </xf>
    <xf numFmtId="0" fontId="27" fillId="0" borderId="0" xfId="0" applyFont="1" applyAlignment="1">
      <alignment vertical="center" shrinkToFit="1"/>
    </xf>
    <xf numFmtId="0" fontId="27" fillId="0" borderId="62" xfId="0" applyFont="1" applyBorder="1" applyAlignment="1">
      <alignment vertical="center" shrinkToFit="1"/>
    </xf>
    <xf numFmtId="0" fontId="29" fillId="5" borderId="58" xfId="0" applyFont="1" applyFill="1" applyBorder="1" applyAlignment="1">
      <alignment vertical="center"/>
    </xf>
    <xf numFmtId="0" fontId="28" fillId="7" borderId="8" xfId="0" applyFont="1" applyFill="1" applyBorder="1" applyAlignment="1">
      <alignment horizontal="center" vertical="center" shrinkToFit="1"/>
    </xf>
    <xf numFmtId="0" fontId="27" fillId="7" borderId="8" xfId="0" applyFont="1" applyFill="1" applyBorder="1" applyAlignment="1">
      <alignment vertical="center" shrinkToFit="1"/>
    </xf>
    <xf numFmtId="0" fontId="27" fillId="7" borderId="8" xfId="0" applyFont="1" applyFill="1" applyBorder="1" applyAlignment="1">
      <alignment horizontal="center" vertical="center" shrinkToFit="1"/>
    </xf>
    <xf numFmtId="180" fontId="27" fillId="7" borderId="8" xfId="0" applyNumberFormat="1" applyFont="1" applyFill="1" applyBorder="1" applyAlignment="1">
      <alignment horizontal="center" vertical="center" shrinkToFit="1"/>
    </xf>
    <xf numFmtId="181" fontId="30" fillId="7" borderId="8" xfId="0" applyNumberFormat="1" applyFont="1" applyFill="1" applyBorder="1" applyAlignment="1">
      <alignment vertical="center" shrinkToFit="1"/>
    </xf>
    <xf numFmtId="0" fontId="31" fillId="7" borderId="8" xfId="0" applyFont="1" applyFill="1" applyBorder="1" applyAlignment="1">
      <alignment horizontal="center" vertical="center" shrinkToFit="1"/>
    </xf>
    <xf numFmtId="0" fontId="27" fillId="0" borderId="0" xfId="0" applyFont="1" applyAlignment="1">
      <alignment vertical="center"/>
    </xf>
    <xf numFmtId="0" fontId="27" fillId="7" borderId="0" xfId="0" applyFont="1" applyFill="1" applyAlignment="1">
      <alignment vertical="center" shrinkToFit="1"/>
    </xf>
    <xf numFmtId="181" fontId="27" fillId="7" borderId="0" xfId="0" applyNumberFormat="1" applyFont="1" applyFill="1" applyAlignment="1">
      <alignment horizontal="center" vertical="center" shrinkToFit="1"/>
    </xf>
    <xf numFmtId="0" fontId="27" fillId="7" borderId="0" xfId="0" applyFont="1" applyFill="1" applyAlignment="1">
      <alignment horizontal="center" vertical="center" shrinkToFit="1"/>
    </xf>
    <xf numFmtId="14" fontId="27" fillId="7" borderId="0" xfId="0" applyNumberFormat="1" applyFont="1" applyFill="1" applyAlignment="1">
      <alignment vertical="center" shrinkToFit="1"/>
    </xf>
    <xf numFmtId="181" fontId="27" fillId="0" borderId="0" xfId="0" applyNumberFormat="1" applyFont="1" applyAlignment="1">
      <alignment vertical="center" shrinkToFit="1"/>
    </xf>
    <xf numFmtId="182" fontId="27" fillId="0" borderId="0" xfId="0" applyNumberFormat="1" applyFont="1" applyAlignment="1">
      <alignment vertical="center" shrinkToFit="1"/>
    </xf>
    <xf numFmtId="0" fontId="29" fillId="8" borderId="58" xfId="0" applyFont="1" applyFill="1" applyBorder="1" applyAlignment="1">
      <alignment vertical="center"/>
    </xf>
    <xf numFmtId="0" fontId="28" fillId="16" borderId="8" xfId="0" applyFont="1" applyFill="1" applyBorder="1" applyAlignment="1">
      <alignment horizontal="center" vertical="center" shrinkToFit="1"/>
    </xf>
    <xf numFmtId="0" fontId="27" fillId="16" borderId="8" xfId="0" applyFont="1" applyFill="1" applyBorder="1" applyAlignment="1">
      <alignment vertical="center" shrinkToFit="1"/>
    </xf>
    <xf numFmtId="0" fontId="27" fillId="16" borderId="8" xfId="0" applyFont="1" applyFill="1" applyBorder="1" applyAlignment="1">
      <alignment horizontal="center" vertical="center" shrinkToFit="1"/>
    </xf>
    <xf numFmtId="181" fontId="30" fillId="16" borderId="8" xfId="0" applyNumberFormat="1" applyFont="1" applyFill="1" applyBorder="1" applyAlignment="1">
      <alignment vertical="center" shrinkToFit="1"/>
    </xf>
    <xf numFmtId="40" fontId="28" fillId="16" borderId="8" xfId="0" applyNumberFormat="1" applyFont="1" applyFill="1" applyBorder="1" applyAlignment="1">
      <alignment vertical="center" shrinkToFit="1"/>
    </xf>
    <xf numFmtId="0" fontId="31" fillId="16" borderId="8" xfId="0" applyFont="1" applyFill="1" applyBorder="1" applyAlignment="1">
      <alignment horizontal="center" vertical="center" shrinkToFit="1"/>
    </xf>
    <xf numFmtId="0" fontId="29" fillId="12" borderId="58" xfId="0" applyFont="1" applyFill="1" applyBorder="1" applyAlignment="1">
      <alignment vertical="center"/>
    </xf>
    <xf numFmtId="0" fontId="28" fillId="12" borderId="8" xfId="0" applyFont="1" applyFill="1" applyBorder="1" applyAlignment="1">
      <alignment horizontal="center" vertical="center" shrinkToFit="1"/>
    </xf>
    <xf numFmtId="0" fontId="27" fillId="12" borderId="8" xfId="0" applyFont="1" applyFill="1" applyBorder="1" applyAlignment="1">
      <alignment vertical="center" shrinkToFit="1"/>
    </xf>
    <xf numFmtId="0" fontId="27" fillId="12" borderId="8" xfId="0" applyFont="1" applyFill="1" applyBorder="1" applyAlignment="1">
      <alignment horizontal="center" vertical="center" shrinkToFit="1"/>
    </xf>
    <xf numFmtId="14" fontId="27" fillId="12" borderId="8" xfId="0" applyNumberFormat="1" applyFont="1" applyFill="1" applyBorder="1" applyAlignment="1">
      <alignment horizontal="center" vertical="center" shrinkToFit="1"/>
    </xf>
    <xf numFmtId="181" fontId="30" fillId="12" borderId="8" xfId="0" applyNumberFormat="1" applyFont="1" applyFill="1" applyBorder="1" applyAlignment="1">
      <alignment vertical="center" shrinkToFit="1"/>
    </xf>
    <xf numFmtId="40" fontId="28" fillId="12" borderId="8" xfId="0" applyNumberFormat="1" applyFont="1" applyFill="1" applyBorder="1" applyAlignment="1">
      <alignment vertical="center" shrinkToFit="1"/>
    </xf>
    <xf numFmtId="0" fontId="31" fillId="12" borderId="8" xfId="0" applyFont="1" applyFill="1" applyBorder="1" applyAlignment="1">
      <alignment horizontal="center" vertical="center" shrinkToFit="1"/>
    </xf>
    <xf numFmtId="0" fontId="27" fillId="0" borderId="63" xfId="0" applyFont="1" applyBorder="1" applyAlignment="1">
      <alignment vertical="center"/>
    </xf>
    <xf numFmtId="0" fontId="28" fillId="13" borderId="0" xfId="0" applyFont="1" applyFill="1" applyAlignment="1">
      <alignment vertical="center"/>
    </xf>
    <xf numFmtId="182" fontId="28" fillId="0" borderId="0" xfId="0" applyNumberFormat="1" applyFont="1" applyAlignment="1">
      <alignment vertical="center" shrinkToFit="1"/>
    </xf>
    <xf numFmtId="0" fontId="32" fillId="13" borderId="0" xfId="0" applyFont="1" applyFill="1" applyAlignment="1">
      <alignment vertical="center" wrapText="1"/>
    </xf>
    <xf numFmtId="0" fontId="27" fillId="0" borderId="62" xfId="0" applyFont="1" applyBorder="1" applyAlignment="1">
      <alignment vertical="center"/>
    </xf>
    <xf numFmtId="181" fontId="27" fillId="0" borderId="0" xfId="0" applyNumberFormat="1" applyFont="1" applyAlignment="1">
      <alignment vertical="center"/>
    </xf>
    <xf numFmtId="0" fontId="27" fillId="0" borderId="64" xfId="0" applyFont="1" applyBorder="1" applyAlignment="1">
      <alignment vertical="center"/>
    </xf>
    <xf numFmtId="0" fontId="27" fillId="0" borderId="6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8" fillId="11" borderId="13" xfId="0" applyFont="1" applyFill="1" applyBorder="1" applyAlignment="1">
      <alignment vertical="center"/>
    </xf>
    <xf numFmtId="0" fontId="28" fillId="11" borderId="14" xfId="0" applyFont="1" applyFill="1" applyBorder="1" applyAlignment="1">
      <alignment vertical="center"/>
    </xf>
    <xf numFmtId="0" fontId="28" fillId="11" borderId="15" xfId="0" applyFont="1" applyFill="1" applyBorder="1" applyAlignment="1">
      <alignment vertical="center"/>
    </xf>
    <xf numFmtId="0" fontId="27" fillId="0" borderId="0" xfId="0" applyFont="1" applyAlignment="1">
      <alignment horizontal="left" vertical="center"/>
    </xf>
    <xf numFmtId="0" fontId="27" fillId="12" borderId="36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177" fontId="27" fillId="0" borderId="42" xfId="0" applyNumberFormat="1" applyFont="1" applyBorder="1" applyAlignment="1">
      <alignment horizontal="center" vertical="center"/>
    </xf>
    <xf numFmtId="177" fontId="27" fillId="0" borderId="43" xfId="0" applyNumberFormat="1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177" fontId="27" fillId="0" borderId="31" xfId="0" applyNumberFormat="1" applyFont="1" applyBorder="1" applyAlignment="1">
      <alignment horizontal="center" vertical="center" wrapText="1"/>
    </xf>
    <xf numFmtId="177" fontId="27" fillId="0" borderId="32" xfId="0" applyNumberFormat="1" applyFont="1" applyBorder="1" applyAlignment="1">
      <alignment horizontal="center" vertical="center" wrapText="1"/>
    </xf>
    <xf numFmtId="0" fontId="28" fillId="5" borderId="13" xfId="0" applyFont="1" applyFill="1" applyBorder="1" applyAlignment="1">
      <alignment vertical="center"/>
    </xf>
    <xf numFmtId="0" fontId="28" fillId="5" borderId="14" xfId="0" applyFont="1" applyFill="1" applyBorder="1" applyAlignment="1">
      <alignment vertical="center"/>
    </xf>
    <xf numFmtId="0" fontId="28" fillId="5" borderId="15" xfId="0" applyFont="1" applyFill="1" applyBorder="1" applyAlignment="1">
      <alignment vertical="center"/>
    </xf>
    <xf numFmtId="0" fontId="27" fillId="6" borderId="33" xfId="0" applyFont="1" applyFill="1" applyBorder="1" applyAlignment="1">
      <alignment horizontal="center" vertical="center"/>
    </xf>
    <xf numFmtId="0" fontId="27" fillId="6" borderId="34" xfId="0" applyFont="1" applyFill="1" applyBorder="1" applyAlignment="1">
      <alignment horizontal="center" vertical="center"/>
    </xf>
    <xf numFmtId="0" fontId="27" fillId="6" borderId="35" xfId="0" applyFont="1" applyFill="1" applyBorder="1" applyAlignment="1">
      <alignment horizontal="center" vertical="center"/>
    </xf>
    <xf numFmtId="0" fontId="33" fillId="7" borderId="26" xfId="0" applyFont="1" applyFill="1" applyBorder="1" applyAlignment="1">
      <alignment vertical="center"/>
    </xf>
    <xf numFmtId="177" fontId="33" fillId="7" borderId="27" xfId="0" applyNumberFormat="1" applyFont="1" applyFill="1" applyBorder="1" applyAlignment="1">
      <alignment horizontal="right" vertical="center"/>
    </xf>
    <xf numFmtId="176" fontId="33" fillId="7" borderId="27" xfId="0" applyNumberFormat="1" applyFont="1" applyFill="1" applyBorder="1" applyAlignment="1">
      <alignment horizontal="center" vertical="center"/>
    </xf>
    <xf numFmtId="177" fontId="33" fillId="7" borderId="28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33" fillId="7" borderId="38" xfId="0" applyFont="1" applyFill="1" applyBorder="1" applyAlignment="1">
      <alignment vertical="center"/>
    </xf>
    <xf numFmtId="177" fontId="33" fillId="7" borderId="39" xfId="0" applyNumberFormat="1" applyFont="1" applyFill="1" applyBorder="1" applyAlignment="1">
      <alignment horizontal="right" vertical="center"/>
    </xf>
    <xf numFmtId="176" fontId="33" fillId="7" borderId="39" xfId="0" applyNumberFormat="1" applyFont="1" applyFill="1" applyBorder="1" applyAlignment="1">
      <alignment horizontal="center" vertical="center" wrapText="1"/>
    </xf>
    <xf numFmtId="177" fontId="33" fillId="7" borderId="40" xfId="0" applyNumberFormat="1" applyFont="1" applyFill="1" applyBorder="1" applyAlignment="1">
      <alignment horizontal="center" vertical="center"/>
    </xf>
    <xf numFmtId="0" fontId="33" fillId="0" borderId="23" xfId="0" applyFont="1" applyBorder="1" applyAlignment="1">
      <alignment vertical="center"/>
    </xf>
    <xf numFmtId="177" fontId="33" fillId="0" borderId="24" xfId="0" applyNumberFormat="1" applyFont="1" applyBorder="1" applyAlignment="1">
      <alignment horizontal="right" vertical="center"/>
    </xf>
    <xf numFmtId="176" fontId="33" fillId="0" borderId="24" xfId="0" applyNumberFormat="1" applyFont="1" applyBorder="1" applyAlignment="1">
      <alignment horizontal="center" vertical="center" wrapText="1"/>
    </xf>
    <xf numFmtId="177" fontId="33" fillId="0" borderId="25" xfId="0" applyNumberFormat="1" applyFont="1" applyBorder="1" applyAlignment="1">
      <alignment horizontal="center" vertical="center"/>
    </xf>
    <xf numFmtId="0" fontId="33" fillId="0" borderId="30" xfId="0" applyFont="1" applyBorder="1" applyAlignment="1">
      <alignment vertical="center"/>
    </xf>
    <xf numFmtId="177" fontId="33" fillId="0" borderId="31" xfId="0" applyNumberFormat="1" applyFont="1" applyBorder="1" applyAlignment="1">
      <alignment horizontal="right" vertical="center"/>
    </xf>
    <xf numFmtId="176" fontId="33" fillId="0" borderId="31" xfId="0" applyNumberFormat="1" applyFont="1" applyBorder="1" applyAlignment="1">
      <alignment horizontal="center" vertical="center" wrapText="1"/>
    </xf>
    <xf numFmtId="177" fontId="33" fillId="0" borderId="32" xfId="0" applyNumberFormat="1" applyFont="1" applyBorder="1" applyAlignment="1">
      <alignment horizontal="center" vertical="center"/>
    </xf>
    <xf numFmtId="0" fontId="28" fillId="5" borderId="16" xfId="0" applyFont="1" applyFill="1" applyBorder="1" applyAlignment="1">
      <alignment vertical="center"/>
    </xf>
    <xf numFmtId="0" fontId="28" fillId="5" borderId="17" xfId="0" applyFont="1" applyFill="1" applyBorder="1" applyAlignment="1">
      <alignment vertical="center"/>
    </xf>
    <xf numFmtId="0" fontId="28" fillId="5" borderId="18" xfId="0" applyFont="1" applyFill="1" applyBorder="1" applyAlignment="1">
      <alignment vertical="center"/>
    </xf>
    <xf numFmtId="0" fontId="27" fillId="6" borderId="19" xfId="0" applyFont="1" applyFill="1" applyBorder="1" applyAlignment="1">
      <alignment horizontal="center" vertical="center"/>
    </xf>
    <xf numFmtId="0" fontId="27" fillId="6" borderId="20" xfId="0" applyFont="1" applyFill="1" applyBorder="1" applyAlignment="1">
      <alignment horizontal="center" vertical="center"/>
    </xf>
    <xf numFmtId="0" fontId="27" fillId="6" borderId="20" xfId="0" applyFont="1" applyFill="1" applyBorder="1" applyAlignment="1">
      <alignment horizontal="left" vertical="center"/>
    </xf>
    <xf numFmtId="0" fontId="27" fillId="6" borderId="21" xfId="0" applyFont="1" applyFill="1" applyBorder="1" applyAlignment="1">
      <alignment horizontal="left" vertical="center"/>
    </xf>
    <xf numFmtId="0" fontId="33" fillId="7" borderId="23" xfId="0" applyFont="1" applyFill="1" applyBorder="1" applyAlignment="1">
      <alignment vertical="center"/>
    </xf>
    <xf numFmtId="40" fontId="33" fillId="7" borderId="24" xfId="0" applyNumberFormat="1" applyFont="1" applyFill="1" applyBorder="1" applyAlignment="1">
      <alignment horizontal="right" vertical="center"/>
    </xf>
    <xf numFmtId="176" fontId="33" fillId="7" borderId="24" xfId="0" applyNumberFormat="1" applyFont="1" applyFill="1" applyBorder="1" applyAlignment="1">
      <alignment horizontal="left" vertical="center"/>
    </xf>
    <xf numFmtId="176" fontId="33" fillId="7" borderId="25" xfId="0" applyNumberFormat="1" applyFont="1" applyFill="1" applyBorder="1" applyAlignment="1">
      <alignment horizontal="left" vertical="center"/>
    </xf>
    <xf numFmtId="176" fontId="33" fillId="7" borderId="24" xfId="0" applyNumberFormat="1" applyFont="1" applyFill="1" applyBorder="1" applyAlignment="1">
      <alignment horizontal="left" vertical="center" shrinkToFit="1"/>
    </xf>
    <xf numFmtId="176" fontId="33" fillId="7" borderId="25" xfId="0" applyNumberFormat="1" applyFont="1" applyFill="1" applyBorder="1" applyAlignment="1">
      <alignment horizontal="left" vertical="center" shrinkToFit="1"/>
    </xf>
    <xf numFmtId="40" fontId="33" fillId="7" borderId="27" xfId="0" applyNumberFormat="1" applyFont="1" applyFill="1" applyBorder="1" applyAlignment="1">
      <alignment horizontal="right" vertical="center"/>
    </xf>
    <xf numFmtId="176" fontId="33" fillId="7" borderId="27" xfId="0" applyNumberFormat="1" applyFont="1" applyFill="1" applyBorder="1" applyAlignment="1">
      <alignment horizontal="left" vertical="center" shrinkToFit="1"/>
    </xf>
    <xf numFmtId="176" fontId="33" fillId="7" borderId="28" xfId="0" applyNumberFormat="1" applyFont="1" applyFill="1" applyBorder="1" applyAlignment="1">
      <alignment horizontal="left" vertical="center" shrinkToFit="1"/>
    </xf>
    <xf numFmtId="0" fontId="27" fillId="0" borderId="22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vertical="center"/>
    </xf>
    <xf numFmtId="40" fontId="33" fillId="0" borderId="24" xfId="0" applyNumberFormat="1" applyFont="1" applyFill="1" applyBorder="1" applyAlignment="1">
      <alignment horizontal="right" vertical="center"/>
    </xf>
    <xf numFmtId="176" fontId="33" fillId="0" borderId="24" xfId="0" applyNumberFormat="1" applyFont="1" applyFill="1" applyBorder="1" applyAlignment="1">
      <alignment horizontal="left" vertical="center" shrinkToFit="1"/>
    </xf>
    <xf numFmtId="176" fontId="33" fillId="0" borderId="25" xfId="0" applyNumberFormat="1" applyFont="1" applyFill="1" applyBorder="1" applyAlignment="1">
      <alignment horizontal="left" vertical="center" shrinkToFit="1"/>
    </xf>
    <xf numFmtId="0" fontId="33" fillId="0" borderId="30" xfId="0" applyFont="1" applyFill="1" applyBorder="1" applyAlignment="1">
      <alignment vertical="center"/>
    </xf>
    <xf numFmtId="40" fontId="33" fillId="0" borderId="31" xfId="0" applyNumberFormat="1" applyFont="1" applyFill="1" applyBorder="1" applyAlignment="1">
      <alignment horizontal="right" vertical="center"/>
    </xf>
    <xf numFmtId="176" fontId="33" fillId="0" borderId="31" xfId="0" applyNumberFormat="1" applyFont="1" applyFill="1" applyBorder="1" applyAlignment="1">
      <alignment horizontal="left" vertical="center" shrinkToFit="1"/>
    </xf>
    <xf numFmtId="176" fontId="33" fillId="0" borderId="32" xfId="0" applyNumberFormat="1" applyFont="1" applyFill="1" applyBorder="1" applyAlignment="1">
      <alignment horizontal="left" vertical="center" shrinkToFit="1"/>
    </xf>
    <xf numFmtId="0" fontId="34" fillId="0" borderId="33" xfId="0" applyFont="1" applyBorder="1" applyAlignment="1">
      <alignment vertical="center"/>
    </xf>
    <xf numFmtId="40" fontId="28" fillId="0" borderId="34" xfId="0" applyNumberFormat="1" applyFont="1" applyBorder="1" applyAlignment="1">
      <alignment vertical="center"/>
    </xf>
    <xf numFmtId="40" fontId="35" fillId="0" borderId="34" xfId="0" applyNumberFormat="1" applyFont="1" applyBorder="1" applyAlignment="1">
      <alignment vertical="center"/>
    </xf>
    <xf numFmtId="40" fontId="28" fillId="0" borderId="35" xfId="0" applyNumberFormat="1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40" fontId="28" fillId="0" borderId="0" xfId="0" applyNumberFormat="1" applyFont="1" applyBorder="1" applyAlignment="1">
      <alignment vertical="center"/>
    </xf>
    <xf numFmtId="40" fontId="35" fillId="0" borderId="0" xfId="0" applyNumberFormat="1" applyFont="1" applyBorder="1" applyAlignment="1">
      <alignment vertical="center"/>
    </xf>
    <xf numFmtId="0" fontId="28" fillId="8" borderId="16" xfId="0" applyFont="1" applyFill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8" fillId="8" borderId="18" xfId="0" applyFont="1" applyFill="1" applyBorder="1" applyAlignment="1">
      <alignment vertical="center"/>
    </xf>
    <xf numFmtId="0" fontId="27" fillId="9" borderId="19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27" fillId="9" borderId="21" xfId="0" applyFont="1" applyFill="1" applyBorder="1" applyAlignment="1">
      <alignment horizontal="center" vertical="center"/>
    </xf>
    <xf numFmtId="0" fontId="33" fillId="16" borderId="23" xfId="0" applyFont="1" applyFill="1" applyBorder="1" applyAlignment="1">
      <alignment vertical="center"/>
    </xf>
    <xf numFmtId="177" fontId="33" fillId="16" borderId="24" xfId="0" applyNumberFormat="1" applyFont="1" applyFill="1" applyBorder="1" applyAlignment="1">
      <alignment horizontal="right" vertical="center"/>
    </xf>
    <xf numFmtId="176" fontId="33" fillId="16" borderId="24" xfId="0" applyNumberFormat="1" applyFont="1" applyFill="1" applyBorder="1" applyAlignment="1">
      <alignment horizontal="center" vertical="center"/>
    </xf>
    <xf numFmtId="177" fontId="33" fillId="16" borderId="25" xfId="0" applyNumberFormat="1" applyFont="1" applyFill="1" applyBorder="1" applyAlignment="1">
      <alignment horizontal="center" vertical="center" wrapText="1"/>
    </xf>
    <xf numFmtId="176" fontId="33" fillId="16" borderId="24" xfId="0" applyNumberFormat="1" applyFont="1" applyFill="1" applyBorder="1" applyAlignment="1">
      <alignment horizontal="center" vertical="center" wrapText="1"/>
    </xf>
    <xf numFmtId="0" fontId="33" fillId="16" borderId="26" xfId="0" applyFont="1" applyFill="1" applyBorder="1" applyAlignment="1">
      <alignment vertical="center"/>
    </xf>
    <xf numFmtId="177" fontId="33" fillId="16" borderId="27" xfId="0" applyNumberFormat="1" applyFont="1" applyFill="1" applyBorder="1" applyAlignment="1">
      <alignment horizontal="right" vertical="center"/>
    </xf>
    <xf numFmtId="176" fontId="33" fillId="16" borderId="27" xfId="0" applyNumberFormat="1" applyFont="1" applyFill="1" applyBorder="1" applyAlignment="1">
      <alignment horizontal="center" vertical="center"/>
    </xf>
    <xf numFmtId="177" fontId="33" fillId="16" borderId="28" xfId="0" applyNumberFormat="1" applyFont="1" applyFill="1" applyBorder="1" applyAlignment="1">
      <alignment horizontal="center" vertical="center" wrapText="1"/>
    </xf>
    <xf numFmtId="176" fontId="33" fillId="0" borderId="24" xfId="0" applyNumberFormat="1" applyFont="1" applyBorder="1" applyAlignment="1">
      <alignment horizontal="center" vertical="center"/>
    </xf>
    <xf numFmtId="177" fontId="33" fillId="0" borderId="25" xfId="0" applyNumberFormat="1" applyFont="1" applyBorder="1" applyAlignment="1">
      <alignment horizontal="center" vertical="center" wrapText="1"/>
    </xf>
    <xf numFmtId="177" fontId="33" fillId="0" borderId="31" xfId="0" applyNumberFormat="1" applyFont="1" applyBorder="1" applyAlignment="1">
      <alignment horizontal="center" vertical="center"/>
    </xf>
    <xf numFmtId="40" fontId="32" fillId="0" borderId="34" xfId="0" applyNumberFormat="1" applyFont="1" applyBorder="1" applyAlignment="1">
      <alignment vertical="center"/>
    </xf>
    <xf numFmtId="177" fontId="33" fillId="0" borderId="0" xfId="0" applyNumberFormat="1" applyFont="1" applyAlignment="1">
      <alignment horizontal="center" vertical="center"/>
    </xf>
    <xf numFmtId="0" fontId="8" fillId="0" borderId="0" xfId="1" applyFont="1">
      <alignment vertical="center"/>
    </xf>
    <xf numFmtId="181" fontId="37" fillId="0" borderId="0" xfId="0" applyNumberFormat="1" applyFont="1" applyAlignment="1">
      <alignment vertical="center"/>
    </xf>
    <xf numFmtId="0" fontId="37" fillId="0" borderId="36" xfId="0" applyFont="1" applyBorder="1" applyAlignment="1">
      <alignment vertical="center"/>
    </xf>
    <xf numFmtId="0" fontId="37" fillId="0" borderId="64" xfId="0" applyFont="1" applyBorder="1" applyAlignment="1">
      <alignment vertical="center"/>
    </xf>
    <xf numFmtId="0" fontId="14" fillId="19" borderId="5" xfId="1" applyFont="1" applyFill="1" applyBorder="1" applyAlignment="1">
      <alignment horizontal="left" vertical="center"/>
    </xf>
    <xf numFmtId="0" fontId="14" fillId="19" borderId="8" xfId="1" applyFont="1" applyFill="1" applyBorder="1" applyAlignment="1">
      <alignment horizontal="left" vertical="center"/>
    </xf>
    <xf numFmtId="0" fontId="14" fillId="0" borderId="5" xfId="1" applyFont="1" applyFill="1" applyBorder="1" applyAlignment="1">
      <alignment horizontal="left" vertical="center"/>
    </xf>
    <xf numFmtId="0" fontId="15" fillId="0" borderId="5" xfId="1" applyFont="1" applyFill="1" applyBorder="1">
      <alignment vertical="center"/>
    </xf>
    <xf numFmtId="0" fontId="15" fillId="0" borderId="5" xfId="1" applyFont="1" applyFill="1" applyBorder="1" applyAlignment="1">
      <alignment horizontal="center" vertical="center"/>
    </xf>
    <xf numFmtId="49" fontId="14" fillId="0" borderId="5" xfId="1" applyNumberFormat="1" applyFont="1" applyFill="1" applyBorder="1" applyAlignment="1">
      <alignment horizontal="center" vertical="center"/>
    </xf>
    <xf numFmtId="0" fontId="14" fillId="0" borderId="5" xfId="1" applyFont="1" applyFill="1" applyBorder="1" applyAlignment="1">
      <alignment horizontal="right" vertical="center"/>
    </xf>
    <xf numFmtId="0" fontId="14" fillId="0" borderId="6" xfId="1" applyFont="1" applyFill="1" applyBorder="1" applyAlignment="1">
      <alignment horizontal="left" vertical="center"/>
    </xf>
    <xf numFmtId="0" fontId="9" fillId="19" borderId="0" xfId="1" applyFill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56" fontId="9" fillId="0" borderId="0" xfId="1" applyNumberFormat="1">
      <alignment vertical="center"/>
    </xf>
    <xf numFmtId="56" fontId="6" fillId="0" borderId="0" xfId="1" quotePrefix="1" applyNumberFormat="1" applyFont="1">
      <alignment vertical="center"/>
    </xf>
    <xf numFmtId="0" fontId="6" fillId="0" borderId="0" xfId="1" quotePrefix="1" applyFont="1">
      <alignment vertical="center"/>
    </xf>
    <xf numFmtId="0" fontId="6" fillId="19" borderId="0" xfId="1" applyFont="1" applyFill="1">
      <alignment vertical="center"/>
    </xf>
    <xf numFmtId="0" fontId="9" fillId="3" borderId="0" xfId="1" applyFill="1">
      <alignment vertical="center"/>
    </xf>
    <xf numFmtId="0" fontId="8" fillId="3" borderId="0" xfId="1" applyFont="1" applyFill="1">
      <alignment vertical="center"/>
    </xf>
    <xf numFmtId="0" fontId="36" fillId="3" borderId="0" xfId="1" applyFont="1" applyFill="1">
      <alignment vertical="center"/>
    </xf>
    <xf numFmtId="0" fontId="5" fillId="0" borderId="0" xfId="1" applyFont="1">
      <alignment vertical="center"/>
    </xf>
    <xf numFmtId="183" fontId="9" fillId="0" borderId="0" xfId="1" applyNumberFormat="1">
      <alignment vertical="center"/>
    </xf>
    <xf numFmtId="0" fontId="9" fillId="9" borderId="0" xfId="1" applyFill="1" applyAlignment="1">
      <alignment horizontal="left" vertical="center"/>
    </xf>
    <xf numFmtId="0" fontId="9" fillId="9" borderId="0" xfId="1" applyFill="1">
      <alignment vertical="center"/>
    </xf>
    <xf numFmtId="0" fontId="6" fillId="9" borderId="0" xfId="1" applyFont="1" applyFill="1" applyAlignment="1">
      <alignment horizontal="left" vertical="center"/>
    </xf>
    <xf numFmtId="0" fontId="5" fillId="9" borderId="0" xfId="1" applyFont="1" applyFill="1">
      <alignment vertical="center"/>
    </xf>
    <xf numFmtId="0" fontId="36" fillId="0" borderId="0" xfId="1" applyFont="1">
      <alignment vertical="center"/>
    </xf>
    <xf numFmtId="0" fontId="6" fillId="0" borderId="0" xfId="1" applyFont="1" applyFill="1" applyAlignment="1">
      <alignment horizontal="left" vertical="center"/>
    </xf>
    <xf numFmtId="0" fontId="5" fillId="0" borderId="0" xfId="1" applyFont="1" applyFill="1">
      <alignment vertical="center"/>
    </xf>
    <xf numFmtId="0" fontId="5" fillId="0" borderId="0" xfId="1" applyFont="1" applyAlignment="1">
      <alignment horizontal="left" vertical="center"/>
    </xf>
    <xf numFmtId="56" fontId="5" fillId="0" borderId="0" xfId="1" quotePrefix="1" applyNumberFormat="1" applyFont="1">
      <alignment vertical="center"/>
    </xf>
    <xf numFmtId="56" fontId="4" fillId="0" borderId="0" xfId="1" quotePrefix="1" applyNumberFormat="1" applyFont="1">
      <alignment vertical="center"/>
    </xf>
    <xf numFmtId="0" fontId="3" fillId="0" borderId="0" xfId="1" applyFont="1">
      <alignment vertical="center"/>
    </xf>
    <xf numFmtId="56" fontId="3" fillId="0" borderId="0" xfId="1" quotePrefix="1" applyNumberFormat="1" applyFont="1">
      <alignment vertical="center"/>
    </xf>
    <xf numFmtId="0" fontId="2" fillId="0" borderId="0" xfId="1" applyFont="1">
      <alignment vertical="center"/>
    </xf>
    <xf numFmtId="56" fontId="2" fillId="0" borderId="0" xfId="1" quotePrefix="1" applyNumberFormat="1" applyFont="1">
      <alignment vertical="center"/>
    </xf>
    <xf numFmtId="0" fontId="9" fillId="0" borderId="13" xfId="1" applyBorder="1" applyAlignment="1">
      <alignment horizontal="center" vertical="center"/>
    </xf>
    <xf numFmtId="0" fontId="9" fillId="0" borderId="14" xfId="1" applyBorder="1" applyAlignment="1">
      <alignment horizontal="center" vertical="center"/>
    </xf>
    <xf numFmtId="14" fontId="9" fillId="0" borderId="13" xfId="1" applyNumberFormat="1" applyBorder="1" applyAlignment="1">
      <alignment horizontal="center" vertical="center"/>
    </xf>
    <xf numFmtId="0" fontId="9" fillId="0" borderId="15" xfId="1" applyBorder="1" applyAlignment="1">
      <alignment horizontal="center" vertical="center"/>
    </xf>
    <xf numFmtId="14" fontId="28" fillId="13" borderId="55" xfId="0" applyNumberFormat="1" applyFont="1" applyFill="1" applyBorder="1" applyAlignment="1">
      <alignment horizontal="center" vertical="center"/>
    </xf>
    <xf numFmtId="0" fontId="28" fillId="13" borderId="56" xfId="0" applyFont="1" applyFill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7" fillId="0" borderId="61" xfId="0" applyFont="1" applyBorder="1" applyAlignment="1">
      <alignment horizontal="center" vertical="center"/>
    </xf>
    <xf numFmtId="0" fontId="15" fillId="0" borderId="0" xfId="1" applyFont="1">
      <alignment vertical="center"/>
    </xf>
    <xf numFmtId="0" fontId="15" fillId="0" borderId="8" xfId="1" applyFont="1" applyBorder="1">
      <alignment vertical="center"/>
    </xf>
    <xf numFmtId="0" fontId="15" fillId="0" borderId="8" xfId="1" applyFont="1" applyBorder="1" applyAlignment="1">
      <alignment horizontal="center" vertical="center"/>
    </xf>
    <xf numFmtId="49" fontId="15" fillId="0" borderId="8" xfId="1" applyNumberFormat="1" applyFont="1" applyBorder="1" applyAlignment="1">
      <alignment horizontal="center" vertical="center"/>
    </xf>
  </cellXfs>
  <cellStyles count="2">
    <cellStyle name="標準" xfId="0" builtinId="0"/>
    <cellStyle name="標準 2" xfId="1"/>
  </cellStyles>
  <dxfs count="6">
    <dxf>
      <fill>
        <patternFill patternType="solid">
          <fgColor rgb="FFFFFF00"/>
          <bgColor rgb="FF00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9</xdr:row>
      <xdr:rowOff>91440</xdr:rowOff>
    </xdr:from>
    <xdr:to>
      <xdr:col>40</xdr:col>
      <xdr:colOff>22860</xdr:colOff>
      <xdr:row>25</xdr:row>
      <xdr:rowOff>68580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xmlns="" id="{DE1FF9E0-96A2-46EF-A091-D637360C92F6}"/>
            </a:ext>
          </a:extLst>
        </xdr:cNvPr>
        <xdr:cNvSpPr txBox="1"/>
      </xdr:nvSpPr>
      <xdr:spPr>
        <a:xfrm>
          <a:off x="1059180" y="2234565"/>
          <a:ext cx="8488680" cy="3787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4400" spc="2000" baseline="0">
              <a:latin typeface="华文琥珀" panose="02010800040101010101" pitchFamily="2" charset="-122"/>
              <a:ea typeface="华文琥珀" panose="02010800040101010101" pitchFamily="2" charset="-122"/>
            </a:rPr>
            <a:t>家庭支出汇总</a:t>
          </a:r>
          <a:endParaRPr lang="en-US" altLang="zh-CN" sz="4400" spc="2000" baseline="0">
            <a:latin typeface="华文琥珀" panose="02010800040101010101" pitchFamily="2" charset="-122"/>
            <a:ea typeface="华文琥珀" panose="02010800040101010101" pitchFamily="2" charset="-122"/>
          </a:endParaRPr>
        </a:p>
        <a:p>
          <a:pPr algn="ctr"/>
          <a:r>
            <a:rPr lang="en-US" altLang="zh-CN" sz="4400" spc="2000" baseline="0">
              <a:latin typeface="华文琥珀" panose="02010800040101010101" pitchFamily="2" charset="-122"/>
              <a:ea typeface="华文琥珀" panose="02010800040101010101" pitchFamily="2" charset="-122"/>
            </a:rPr>
            <a:t>2023</a:t>
          </a:r>
          <a:r>
            <a:rPr lang="zh-CN" altLang="en-US" sz="4400" spc="2000" baseline="0">
              <a:latin typeface="华文琥珀" panose="02010800040101010101" pitchFamily="2" charset="-122"/>
              <a:ea typeface="华文琥珀" panose="02010800040101010101" pitchFamily="2" charset="-122"/>
            </a:rPr>
            <a:t>年度</a:t>
          </a:r>
          <a:endParaRPr lang="en-US" altLang="zh-CN" sz="4400" spc="2000" baseline="0">
            <a:latin typeface="华文琥珀" panose="02010800040101010101" pitchFamily="2" charset="-122"/>
            <a:ea typeface="华文琥珀" panose="02010800040101010101" pitchFamily="2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v6979205p4\Downloads\2023&#36130;&#21153;&#25972;&#29702;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资产平台"/>
      <sheetName val="3月"/>
      <sheetName val="固定花费明细"/>
      <sheetName val="信用卡详细信息"/>
    </sheetNames>
    <sheetDataSet>
      <sheetData sheetId="0"/>
      <sheetData sheetId="1">
        <row r="58">
          <cell r="D58" t="str">
            <v>总金额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</sheetPr>
  <dimension ref="A1:AN27"/>
  <sheetViews>
    <sheetView zoomScale="85" zoomScaleNormal="85" workbookViewId="0">
      <selection activeCell="Q47" sqref="Q47"/>
    </sheetView>
  </sheetViews>
  <sheetFormatPr defaultColWidth="3.125" defaultRowHeight="13.5"/>
  <cols>
    <col min="1" max="16384" width="3.125" style="38"/>
  </cols>
  <sheetData>
    <row r="1" spans="1:1">
      <c r="A1" s="38" t="s">
        <v>113</v>
      </c>
    </row>
    <row r="26" spans="31:40" ht="14.25" thickBot="1"/>
    <row r="27" spans="31:40" ht="14.25" thickBot="1">
      <c r="AE27" s="255" t="s">
        <v>114</v>
      </c>
      <c r="AF27" s="256"/>
      <c r="AG27" s="256"/>
      <c r="AH27" s="256"/>
      <c r="AI27" s="256"/>
      <c r="AJ27" s="257">
        <v>45108</v>
      </c>
      <c r="AK27" s="256"/>
      <c r="AL27" s="256"/>
      <c r="AM27" s="256"/>
      <c r="AN27" s="258"/>
    </row>
  </sheetData>
  <mergeCells count="2">
    <mergeCell ref="AE27:AI27"/>
    <mergeCell ref="AJ27:AN27"/>
  </mergeCells>
  <phoneticPr fontId="1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Y29"/>
  <sheetViews>
    <sheetView tabSelected="1" zoomScale="85" zoomScaleNormal="85" workbookViewId="0">
      <selection activeCell="I28" sqref="I28"/>
    </sheetView>
  </sheetViews>
  <sheetFormatPr defaultRowHeight="16.5"/>
  <cols>
    <col min="1" max="3" width="7" style="74" customWidth="1"/>
    <col min="4" max="8" width="16" style="74" customWidth="1"/>
    <col min="9" max="9" width="14.5" style="74" customWidth="1"/>
    <col min="10" max="25" width="7" style="74" customWidth="1"/>
    <col min="26" max="16384" width="9" style="74"/>
  </cols>
  <sheetData>
    <row r="1" spans="2:25" ht="17.25" thickBot="1"/>
    <row r="2" spans="2:25" ht="17.25" thickBot="1">
      <c r="B2" s="75" t="s">
        <v>228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7"/>
    </row>
    <row r="3" spans="2:25" ht="18" thickTop="1" thickBot="1">
      <c r="B3" s="78"/>
      <c r="C3" s="79"/>
      <c r="D3" s="79"/>
      <c r="E3" s="79"/>
      <c r="F3" s="79"/>
      <c r="G3" s="79"/>
      <c r="H3" s="79"/>
      <c r="I3" s="259">
        <f>Index!$AJ$27</f>
        <v>45108</v>
      </c>
      <c r="J3" s="260"/>
      <c r="K3" s="80"/>
      <c r="L3" s="80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81"/>
    </row>
    <row r="4" spans="2:25" ht="21.75" thickTop="1">
      <c r="B4" s="82"/>
      <c r="C4" s="83" t="s">
        <v>211</v>
      </c>
      <c r="D4" s="83" t="s">
        <v>212</v>
      </c>
      <c r="E4" s="83" t="str">
        <f>[1]资产平台!D58</f>
        <v>总金额</v>
      </c>
      <c r="F4" s="83" t="s">
        <v>213</v>
      </c>
      <c r="G4" s="83" t="s">
        <v>200</v>
      </c>
      <c r="H4" s="83" t="s">
        <v>214</v>
      </c>
      <c r="I4" s="83" t="s">
        <v>288</v>
      </c>
      <c r="J4" s="84" t="s">
        <v>201</v>
      </c>
      <c r="K4" s="261" t="s">
        <v>215</v>
      </c>
      <c r="L4" s="262"/>
      <c r="M4" s="85" t="s">
        <v>216</v>
      </c>
      <c r="N4" s="85" t="s">
        <v>202</v>
      </c>
      <c r="O4" s="85" t="s">
        <v>217</v>
      </c>
      <c r="P4" s="85" t="s">
        <v>218</v>
      </c>
      <c r="Q4" s="85" t="s">
        <v>219</v>
      </c>
      <c r="R4" s="85" t="s">
        <v>203</v>
      </c>
      <c r="S4" s="85" t="s">
        <v>204</v>
      </c>
      <c r="T4" s="85" t="s">
        <v>220</v>
      </c>
      <c r="U4" s="86"/>
      <c r="V4" s="86"/>
      <c r="W4" s="86"/>
      <c r="X4" s="86"/>
      <c r="Y4" s="87"/>
    </row>
    <row r="5" spans="2:25" ht="21">
      <c r="B5" s="88"/>
      <c r="C5" s="89">
        <v>1</v>
      </c>
      <c r="D5" s="90" t="str">
        <f>贷款!$C10</f>
        <v>普罗房贷</v>
      </c>
      <c r="E5" s="91">
        <f>贷款!$D10</f>
        <v>1220000</v>
      </c>
      <c r="F5" s="92" t="str">
        <f>YEAR($I$3)&amp;"/"&amp;MONTH($I$3)&amp;"/"&amp;贷款!$E10</f>
        <v>2023/7/15</v>
      </c>
      <c r="G5" s="93">
        <v>5941.11</v>
      </c>
      <c r="H5" s="93">
        <v>0</v>
      </c>
      <c r="I5" s="94" t="str">
        <f t="shared" ref="I5:I11" si="0">IF(G5="","未用",IF(J5=2,"暂出单",IF(G5=H5,"是","否")))</f>
        <v>否</v>
      </c>
      <c r="J5" s="89">
        <v>1</v>
      </c>
      <c r="K5" s="95"/>
      <c r="L5" s="95"/>
      <c r="M5" s="96">
        <v>360</v>
      </c>
      <c r="N5" s="97" t="s">
        <v>205</v>
      </c>
      <c r="O5" s="96">
        <f>DATEDIF(S5,$I$3,"m")</f>
        <v>86</v>
      </c>
      <c r="P5" s="96">
        <f>O5*G5</f>
        <v>510935.45999999996</v>
      </c>
      <c r="Q5" s="98" t="s">
        <v>206</v>
      </c>
      <c r="R5" s="98" t="s">
        <v>131</v>
      </c>
      <c r="S5" s="99">
        <v>42489</v>
      </c>
      <c r="T5" s="99">
        <v>42506</v>
      </c>
      <c r="U5" s="100" t="str">
        <f>F5</f>
        <v>2023/7/15</v>
      </c>
      <c r="V5" s="101"/>
      <c r="W5" s="86"/>
      <c r="X5" s="86"/>
      <c r="Y5" s="87"/>
    </row>
    <row r="6" spans="2:25" ht="21">
      <c r="B6" s="88"/>
      <c r="C6" s="89">
        <v>2</v>
      </c>
      <c r="D6" s="90" t="str">
        <f>贷款!$C11</f>
        <v>国宝房贷</v>
      </c>
      <c r="E6" s="91">
        <f>贷款!$D11</f>
        <v>900000</v>
      </c>
      <c r="F6" s="92" t="str">
        <f>YEAR($I$3)&amp;"/"&amp;MONTH($I$3)&amp;"/"&amp;贷款!$E11</f>
        <v>2023/7/20</v>
      </c>
      <c r="G6" s="93">
        <v>1500</v>
      </c>
      <c r="H6" s="93">
        <v>0</v>
      </c>
      <c r="I6" s="94" t="str">
        <f t="shared" si="0"/>
        <v>否</v>
      </c>
      <c r="J6" s="89">
        <v>1</v>
      </c>
      <c r="K6" s="95"/>
      <c r="L6" s="95"/>
      <c r="M6" s="96">
        <v>240</v>
      </c>
      <c r="N6" s="97" t="s">
        <v>205</v>
      </c>
      <c r="O6" s="96">
        <f>DATEDIF(S6,$I$3,"m")</f>
        <v>46</v>
      </c>
      <c r="P6" s="96">
        <f>O6*G6</f>
        <v>69000</v>
      </c>
      <c r="Q6" s="98" t="s">
        <v>131</v>
      </c>
      <c r="R6" s="98" t="s">
        <v>207</v>
      </c>
      <c r="S6" s="99">
        <v>43691</v>
      </c>
      <c r="T6" s="99">
        <v>43728</v>
      </c>
      <c r="U6" s="100" t="str">
        <f>F6</f>
        <v>2023/7/20</v>
      </c>
      <c r="V6" s="101"/>
      <c r="W6" s="86"/>
      <c r="X6" s="86"/>
      <c r="Y6" s="87"/>
    </row>
    <row r="7" spans="2:25" ht="21">
      <c r="B7" s="88"/>
      <c r="C7" s="89">
        <v>3</v>
      </c>
      <c r="D7" s="90" t="str">
        <f>贷款!$C12</f>
        <v>领克09车贷</v>
      </c>
      <c r="E7" s="91">
        <f>贷款!$D12</f>
        <v>95000</v>
      </c>
      <c r="F7" s="92" t="str">
        <f>YEAR($I$3)&amp;"/"&amp;MONTH($I$3)&amp;"/"&amp;贷款!$E12</f>
        <v>2023/7/1</v>
      </c>
      <c r="G7" s="93">
        <v>3958.33</v>
      </c>
      <c r="H7" s="93">
        <v>3958.33</v>
      </c>
      <c r="I7" s="94" t="str">
        <f t="shared" ref="I7" si="1">IF(G7="","未用",IF(J7=2,"暂出单",IF(G7=H7,"是","否")))</f>
        <v>是</v>
      </c>
      <c r="J7" s="89">
        <v>1</v>
      </c>
      <c r="K7" s="95"/>
      <c r="L7" s="95"/>
      <c r="M7" s="96">
        <v>24</v>
      </c>
      <c r="N7" s="97" t="s">
        <v>205</v>
      </c>
      <c r="O7" s="96">
        <f>DATEDIF(S7,$I$3,"m")</f>
        <v>12</v>
      </c>
      <c r="P7" s="96">
        <f>O7*G7</f>
        <v>47499.96</v>
      </c>
      <c r="Q7" s="98" t="s">
        <v>207</v>
      </c>
      <c r="R7" s="98" t="s">
        <v>131</v>
      </c>
      <c r="S7" s="99">
        <v>44743</v>
      </c>
      <c r="T7" s="99">
        <v>44774</v>
      </c>
      <c r="U7" s="100" t="str">
        <f>F7</f>
        <v>2023/7/1</v>
      </c>
      <c r="V7" s="101"/>
      <c r="W7" s="86"/>
      <c r="X7" s="86"/>
      <c r="Y7" s="87"/>
    </row>
    <row r="8" spans="2:25" ht="21">
      <c r="B8" s="88"/>
      <c r="C8" s="89">
        <v>4</v>
      </c>
      <c r="D8" s="90" t="s">
        <v>246</v>
      </c>
      <c r="E8" s="91">
        <v>6800</v>
      </c>
      <c r="F8" s="92" t="str">
        <f>YEAR($I$3)&amp;"/"&amp;MONTH($I$3)&amp;"/"&amp;"26"</f>
        <v>2023/7/26</v>
      </c>
      <c r="G8" s="93">
        <v>578</v>
      </c>
      <c r="H8" s="93">
        <v>0</v>
      </c>
      <c r="I8" s="94" t="str">
        <f t="shared" si="0"/>
        <v>否</v>
      </c>
      <c r="J8" s="89">
        <v>1</v>
      </c>
      <c r="K8" s="95"/>
      <c r="L8" s="95"/>
      <c r="M8" s="96">
        <v>12</v>
      </c>
      <c r="N8" s="97" t="s">
        <v>205</v>
      </c>
      <c r="O8" s="96">
        <f>DATEDIF(S8,$I$3,"m")</f>
        <v>1</v>
      </c>
      <c r="P8" s="96">
        <f>O8*G8</f>
        <v>578</v>
      </c>
      <c r="Q8" s="98" t="s">
        <v>207</v>
      </c>
      <c r="R8" s="98" t="s">
        <v>131</v>
      </c>
      <c r="S8" s="99">
        <v>45078</v>
      </c>
      <c r="T8" s="99">
        <v>45103</v>
      </c>
      <c r="U8" s="100" t="str">
        <f>F8</f>
        <v>2023/7/26</v>
      </c>
      <c r="V8" s="101"/>
      <c r="W8" s="86"/>
      <c r="X8" s="86"/>
      <c r="Y8" s="87"/>
    </row>
    <row r="9" spans="2:25" ht="21">
      <c r="B9" s="102"/>
      <c r="C9" s="103">
        <v>4</v>
      </c>
      <c r="D9" s="104" t="str">
        <f>贷款!C19</f>
        <v>L_工商融e借</v>
      </c>
      <c r="E9" s="105">
        <f>贷款!$E19</f>
        <v>146000</v>
      </c>
      <c r="F9" s="105" t="str">
        <f>YEAR($I$3)&amp;"/"&amp;MONTH($I$3)&amp;"/"&amp;贷款!$G19</f>
        <v>2023/7/18</v>
      </c>
      <c r="G9" s="106">
        <v>450.17</v>
      </c>
      <c r="H9" s="107">
        <v>0</v>
      </c>
      <c r="I9" s="108" t="str">
        <f t="shared" si="0"/>
        <v>否</v>
      </c>
      <c r="J9" s="103">
        <v>1</v>
      </c>
      <c r="K9" s="95"/>
      <c r="L9" s="95"/>
      <c r="M9" s="86"/>
      <c r="N9" s="86"/>
      <c r="O9" s="86"/>
      <c r="P9" s="86"/>
      <c r="Q9" s="86"/>
      <c r="R9" s="86"/>
      <c r="S9" s="86"/>
      <c r="T9" s="86"/>
      <c r="U9" s="101"/>
      <c r="V9" s="101"/>
      <c r="W9" s="86"/>
      <c r="X9" s="86"/>
      <c r="Y9" s="87"/>
    </row>
    <row r="10" spans="2:25" ht="21">
      <c r="B10" s="102"/>
      <c r="C10" s="103">
        <v>5</v>
      </c>
      <c r="D10" s="104" t="str">
        <f>贷款!C20</f>
        <v>Z_工商融e借</v>
      </c>
      <c r="E10" s="105">
        <f>贷款!$E20</f>
        <v>114000</v>
      </c>
      <c r="F10" s="105" t="str">
        <f>YEAR($I$3)&amp;"/"&amp;MONTH($I$3)&amp;"/"&amp;贷款!$G20</f>
        <v>2023/7/8</v>
      </c>
      <c r="G10" s="106">
        <v>246.05</v>
      </c>
      <c r="H10" s="107">
        <v>0</v>
      </c>
      <c r="I10" s="108" t="str">
        <f t="shared" si="0"/>
        <v>否</v>
      </c>
      <c r="J10" s="103">
        <v>1</v>
      </c>
      <c r="K10" s="95"/>
      <c r="L10" s="95"/>
      <c r="M10" s="86"/>
      <c r="N10" s="86"/>
      <c r="O10" s="86"/>
      <c r="P10" s="86"/>
      <c r="Q10" s="86"/>
      <c r="R10" s="86"/>
      <c r="S10" s="86"/>
      <c r="T10" s="86"/>
      <c r="U10" s="101"/>
      <c r="V10" s="101"/>
      <c r="W10" s="86"/>
      <c r="X10" s="86"/>
      <c r="Y10" s="87"/>
    </row>
    <row r="11" spans="2:25" ht="21">
      <c r="B11" s="102"/>
      <c r="C11" s="103">
        <v>6</v>
      </c>
      <c r="D11" s="104" t="str">
        <f>贷款!C21</f>
        <v>L_民易贷</v>
      </c>
      <c r="E11" s="105">
        <f>贷款!$E21</f>
        <v>200000</v>
      </c>
      <c r="F11" s="105" t="str">
        <f>YEAR($I$3)&amp;"/"&amp;MONTH($I$3)&amp;"/"&amp;贷款!$G21</f>
        <v>2023/7/16</v>
      </c>
      <c r="G11" s="106">
        <v>410</v>
      </c>
      <c r="H11" s="107">
        <v>0</v>
      </c>
      <c r="I11" s="108" t="str">
        <f t="shared" si="0"/>
        <v>否</v>
      </c>
      <c r="J11" s="103">
        <v>1</v>
      </c>
      <c r="K11" s="95"/>
      <c r="L11" s="95"/>
      <c r="M11" s="86"/>
      <c r="N11" s="86"/>
      <c r="O11" s="86"/>
      <c r="P11" s="86"/>
      <c r="Q11" s="86"/>
      <c r="R11" s="86"/>
      <c r="S11" s="86"/>
      <c r="T11" s="86"/>
      <c r="U11" s="101"/>
      <c r="V11" s="101"/>
      <c r="W11" s="86"/>
      <c r="X11" s="86"/>
      <c r="Y11" s="87"/>
    </row>
    <row r="12" spans="2:25" ht="21">
      <c r="B12" s="102"/>
      <c r="C12" s="103">
        <v>7</v>
      </c>
      <c r="D12" s="104" t="str">
        <f>贷款!C22</f>
        <v>Q_李青贷款</v>
      </c>
      <c r="E12" s="105">
        <f>贷款!$E22</f>
        <v>100000</v>
      </c>
      <c r="F12" s="105" t="str">
        <f>YEAR($I$3)&amp;"/"&amp;MONTH($I$3)&amp;"/"&amp;贷款!$G22</f>
        <v>2023/7/20</v>
      </c>
      <c r="G12" s="106">
        <v>400</v>
      </c>
      <c r="H12" s="107">
        <v>0</v>
      </c>
      <c r="I12" s="108" t="str">
        <f t="shared" ref="I12:I17" si="2">IF(G12="","未用",IF(J12=2,"暂出单",IF(G12=H12,"是","否")))</f>
        <v>否</v>
      </c>
      <c r="J12" s="103">
        <v>1</v>
      </c>
      <c r="K12" s="95"/>
      <c r="L12" s="95"/>
      <c r="M12" s="86"/>
      <c r="N12" s="86"/>
      <c r="O12" s="86"/>
      <c r="P12" s="86"/>
      <c r="Q12" s="86"/>
      <c r="R12" s="86"/>
      <c r="S12" s="86"/>
      <c r="T12" s="86"/>
      <c r="U12" s="101"/>
      <c r="V12" s="101"/>
      <c r="W12" s="86"/>
      <c r="X12" s="86"/>
      <c r="Y12" s="87"/>
    </row>
    <row r="13" spans="2:25" ht="21">
      <c r="B13" s="109"/>
      <c r="C13" s="110"/>
      <c r="D13" s="111" t="s">
        <v>229</v>
      </c>
      <c r="E13" s="112"/>
      <c r="F13" s="113" t="str">
        <f>YEAR($I$3)&amp;"/"&amp;MONTH($I$3)&amp;"/"&amp;"6"</f>
        <v>2023/7/6</v>
      </c>
      <c r="G13" s="114">
        <v>2660</v>
      </c>
      <c r="H13" s="115">
        <v>2660</v>
      </c>
      <c r="I13" s="116" t="str">
        <f t="shared" si="2"/>
        <v>是</v>
      </c>
      <c r="J13" s="110"/>
      <c r="K13" s="95"/>
      <c r="L13" s="95"/>
      <c r="M13" s="86"/>
      <c r="N13" s="86"/>
      <c r="O13" s="86"/>
      <c r="P13" s="86"/>
      <c r="Q13" s="86"/>
      <c r="R13" s="86"/>
      <c r="S13" s="86"/>
      <c r="T13" s="86"/>
      <c r="U13" s="101"/>
      <c r="V13" s="101"/>
      <c r="W13" s="86"/>
      <c r="X13" s="86"/>
      <c r="Y13" s="87"/>
    </row>
    <row r="14" spans="2:25" ht="21">
      <c r="B14" s="109"/>
      <c r="C14" s="110"/>
      <c r="D14" s="111" t="s">
        <v>230</v>
      </c>
      <c r="E14" s="112"/>
      <c r="F14" s="113" t="str">
        <f>YEAR($I$3)&amp;"/"&amp;MONTH($I$3)&amp;"/"&amp;"15"</f>
        <v>2023/7/15</v>
      </c>
      <c r="G14" s="114">
        <v>1237.68</v>
      </c>
      <c r="H14" s="115">
        <v>1237.68</v>
      </c>
      <c r="I14" s="116" t="str">
        <f t="shared" si="2"/>
        <v>是</v>
      </c>
      <c r="J14" s="110"/>
      <c r="K14" s="95"/>
      <c r="L14" s="95"/>
      <c r="M14" s="86"/>
      <c r="N14" s="86"/>
      <c r="O14" s="86"/>
      <c r="P14" s="86"/>
      <c r="Q14" s="86"/>
      <c r="R14" s="86"/>
      <c r="S14" s="86"/>
      <c r="T14" s="86"/>
      <c r="U14" s="101"/>
      <c r="V14" s="101"/>
      <c r="W14" s="86"/>
      <c r="X14" s="86"/>
      <c r="Y14" s="87"/>
    </row>
    <row r="15" spans="2:25" ht="21">
      <c r="B15" s="109"/>
      <c r="C15" s="110"/>
      <c r="D15" s="111" t="s">
        <v>247</v>
      </c>
      <c r="E15" s="112"/>
      <c r="F15" s="113" t="str">
        <f>YEAR($I$3)&amp;"/"&amp;MONTH($I$3)&amp;"/"&amp;"20"</f>
        <v>2023/7/20</v>
      </c>
      <c r="G15" s="114">
        <v>1689.22</v>
      </c>
      <c r="H15" s="115"/>
      <c r="I15" s="116" t="str">
        <f t="shared" si="2"/>
        <v>否</v>
      </c>
      <c r="J15" s="110"/>
      <c r="K15" s="95"/>
      <c r="L15" s="95"/>
      <c r="M15" s="86"/>
      <c r="N15" s="86"/>
      <c r="O15" s="86"/>
      <c r="P15" s="86"/>
      <c r="Q15" s="86"/>
      <c r="R15" s="86"/>
      <c r="S15" s="86"/>
      <c r="T15" s="86"/>
      <c r="U15" s="101"/>
      <c r="V15" s="101"/>
      <c r="W15" s="86"/>
      <c r="X15" s="86"/>
      <c r="Y15" s="87"/>
    </row>
    <row r="16" spans="2:25" ht="21">
      <c r="B16" s="109"/>
      <c r="C16" s="110"/>
      <c r="D16" s="111" t="s">
        <v>248</v>
      </c>
      <c r="E16" s="112"/>
      <c r="F16" s="113" t="str">
        <f>YEAR($I$3)&amp;"/"&amp;MONTH($I$3)&amp;"/"&amp;"15"</f>
        <v>2023/7/15</v>
      </c>
      <c r="G16" s="114">
        <v>0</v>
      </c>
      <c r="H16" s="115"/>
      <c r="I16" s="116" t="str">
        <f t="shared" si="2"/>
        <v>是</v>
      </c>
      <c r="J16" s="110"/>
      <c r="K16" s="95"/>
      <c r="L16" s="95"/>
      <c r="M16" s="86"/>
      <c r="N16" s="86"/>
      <c r="O16" s="86"/>
      <c r="P16" s="86"/>
      <c r="Q16" s="86"/>
      <c r="R16" s="86"/>
      <c r="S16" s="86"/>
      <c r="T16" s="86"/>
      <c r="U16" s="101"/>
      <c r="V16" s="101"/>
      <c r="W16" s="86"/>
      <c r="X16" s="86"/>
      <c r="Y16" s="87"/>
    </row>
    <row r="17" spans="2:25" ht="21">
      <c r="B17" s="109"/>
      <c r="C17" s="110"/>
      <c r="D17" s="111" t="s">
        <v>291</v>
      </c>
      <c r="E17" s="112"/>
      <c r="F17" s="113" t="str">
        <f>YEAR($I$3)&amp;"/"&amp;MONTH($I$3)&amp;"/"&amp;"1"</f>
        <v>2023/7/1</v>
      </c>
      <c r="G17" s="114">
        <v>2935</v>
      </c>
      <c r="H17" s="115">
        <v>2935</v>
      </c>
      <c r="I17" s="116" t="str">
        <f t="shared" si="2"/>
        <v>是</v>
      </c>
      <c r="J17" s="110"/>
      <c r="K17" s="95"/>
      <c r="L17" s="95"/>
      <c r="M17" s="86"/>
      <c r="N17" s="86"/>
      <c r="O17" s="86"/>
      <c r="P17" s="86"/>
      <c r="Q17" s="86"/>
      <c r="R17" s="86"/>
      <c r="S17" s="86"/>
      <c r="T17" s="86"/>
      <c r="U17" s="101"/>
      <c r="V17" s="101"/>
      <c r="W17" s="86"/>
      <c r="X17" s="86"/>
      <c r="Y17" s="87"/>
    </row>
    <row r="18" spans="2:25">
      <c r="B18" s="117"/>
      <c r="C18" s="95"/>
      <c r="D18" s="95"/>
      <c r="E18" s="95"/>
      <c r="F18" s="95"/>
      <c r="G18" s="95"/>
      <c r="H18" s="95"/>
      <c r="I18" s="95"/>
      <c r="J18" s="118" t="s">
        <v>221</v>
      </c>
      <c r="K18" s="95"/>
      <c r="L18" s="95"/>
      <c r="M18" s="86"/>
      <c r="N18" s="86"/>
      <c r="O18" s="86"/>
      <c r="P18" s="86"/>
      <c r="Q18" s="86"/>
      <c r="R18" s="86"/>
      <c r="S18" s="86"/>
      <c r="T18" s="86"/>
      <c r="U18" s="119"/>
      <c r="V18" s="119"/>
      <c r="W18" s="86"/>
      <c r="X18" s="86"/>
      <c r="Y18" s="87"/>
    </row>
    <row r="19" spans="2:25">
      <c r="B19" s="117"/>
      <c r="C19" s="95"/>
      <c r="D19" s="95" t="s">
        <v>260</v>
      </c>
      <c r="E19" s="95"/>
      <c r="F19" s="122"/>
      <c r="G19" s="95">
        <v>444</v>
      </c>
      <c r="H19" s="95" t="s">
        <v>264</v>
      </c>
      <c r="I19" s="95" t="s">
        <v>286</v>
      </c>
      <c r="J19" s="118" t="s">
        <v>208</v>
      </c>
      <c r="K19" s="95"/>
      <c r="L19" s="95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7"/>
    </row>
    <row r="20" spans="2:25">
      <c r="B20" s="117"/>
      <c r="C20" s="95"/>
      <c r="D20" s="74" t="s">
        <v>275</v>
      </c>
      <c r="G20" s="74">
        <v>250</v>
      </c>
      <c r="I20" s="95" t="s">
        <v>287</v>
      </c>
      <c r="J20" s="118" t="s">
        <v>209</v>
      </c>
      <c r="K20" s="95"/>
      <c r="L20" s="95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7"/>
    </row>
    <row r="21" spans="2:25">
      <c r="B21" s="117"/>
      <c r="C21" s="95"/>
      <c r="D21" s="95"/>
      <c r="E21" s="95"/>
      <c r="F21" s="95"/>
      <c r="G21" s="95"/>
      <c r="H21" s="95"/>
      <c r="I21" s="95" t="s">
        <v>289</v>
      </c>
      <c r="J21" s="118" t="s">
        <v>210</v>
      </c>
      <c r="K21" s="95"/>
      <c r="L21" s="95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7"/>
    </row>
    <row r="22" spans="2:25">
      <c r="B22" s="117"/>
      <c r="C22" s="95"/>
      <c r="D22" s="95" t="s">
        <v>261</v>
      </c>
      <c r="E22" s="95"/>
      <c r="F22" s="217"/>
      <c r="G22" s="95">
        <v>427</v>
      </c>
      <c r="H22" s="95" t="s">
        <v>265</v>
      </c>
      <c r="I22" s="95" t="s">
        <v>286</v>
      </c>
      <c r="J22" s="120"/>
      <c r="K22" s="95"/>
      <c r="L22" s="95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7"/>
    </row>
    <row r="23" spans="2:25">
      <c r="B23" s="117"/>
      <c r="C23" s="95"/>
      <c r="D23" s="95" t="s">
        <v>259</v>
      </c>
      <c r="E23" s="95"/>
      <c r="F23" s="95"/>
      <c r="G23" s="95">
        <v>5313.28</v>
      </c>
      <c r="H23" s="95" t="s">
        <v>264</v>
      </c>
      <c r="I23" s="95" t="s">
        <v>286</v>
      </c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121"/>
    </row>
    <row r="24" spans="2:25">
      <c r="B24" s="117"/>
      <c r="C24" s="95"/>
      <c r="D24" s="95" t="s">
        <v>258</v>
      </c>
      <c r="E24" s="95"/>
      <c r="F24" s="95"/>
      <c r="G24" s="95">
        <v>1940</v>
      </c>
      <c r="H24" s="95" t="s">
        <v>264</v>
      </c>
      <c r="I24" s="95" t="s">
        <v>286</v>
      </c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121"/>
    </row>
    <row r="25" spans="2:25">
      <c r="B25" s="117"/>
      <c r="C25" s="95"/>
      <c r="D25" s="95" t="s">
        <v>262</v>
      </c>
      <c r="E25" s="95"/>
      <c r="F25" s="95"/>
      <c r="G25" s="95">
        <v>4983</v>
      </c>
      <c r="H25" s="95" t="s">
        <v>263</v>
      </c>
      <c r="I25" s="95" t="s">
        <v>286</v>
      </c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121"/>
    </row>
    <row r="26" spans="2:25">
      <c r="B26" s="117"/>
      <c r="C26" s="95"/>
      <c r="D26" s="74" t="s">
        <v>292</v>
      </c>
      <c r="G26" s="74">
        <v>51.8</v>
      </c>
      <c r="I26" s="95" t="s">
        <v>286</v>
      </c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121"/>
    </row>
    <row r="27" spans="2:25">
      <c r="B27" s="117"/>
      <c r="C27" s="95"/>
      <c r="D27" s="95" t="s">
        <v>268</v>
      </c>
      <c r="E27" s="95"/>
      <c r="F27" s="95"/>
      <c r="G27" s="95">
        <v>621.33000000000004</v>
      </c>
      <c r="H27" s="95" t="s">
        <v>272</v>
      </c>
      <c r="I27" s="95" t="s">
        <v>286</v>
      </c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121"/>
    </row>
    <row r="28" spans="2:25">
      <c r="B28" s="117"/>
      <c r="C28" s="95"/>
      <c r="D28" s="95" t="s">
        <v>290</v>
      </c>
      <c r="E28" s="95"/>
      <c r="F28" s="95"/>
      <c r="G28" s="95">
        <v>95.7</v>
      </c>
      <c r="H28" s="95"/>
      <c r="I28" s="95" t="s">
        <v>286</v>
      </c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121"/>
    </row>
    <row r="29" spans="2:25" ht="17.25" thickBot="1">
      <c r="B29" s="218"/>
      <c r="C29" s="219"/>
      <c r="D29" s="219"/>
      <c r="E29" s="219"/>
      <c r="F29" s="219"/>
      <c r="G29" s="219"/>
      <c r="H29" s="219"/>
      <c r="I29" s="219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4"/>
    </row>
  </sheetData>
  <protectedRanges>
    <protectedRange algorithmName="SHA-512" hashValue="gvfoqYWjW7bFpYvwd6Yir7YZveS9QW9w6kqjCfCqSCWB4qeX36gqAS90ciHQiCWkPd7CJCUo2OZ8CRfatCdGNg==" saltValue="BYA1WrpLj3pnFhdHjU57cQ==" spinCount="100000" sqref="G5:H8 H9:H17" name="红黑加粗可编辑区域_15_15_21_21_21_12_21"/>
    <protectedRange algorithmName="SHA-512" hashValue="gvfoqYWjW7bFpYvwd6Yir7YZveS9QW9w6kqjCfCqSCWB4qeX36gqAS90ciHQiCWkPd7CJCUo2OZ8CRfatCdGNg==" saltValue="BYA1WrpLj3pnFhdHjU57cQ==" spinCount="100000" sqref="G9:G17" name="红黑加粗可编辑区域_4_1_5"/>
  </protectedRanges>
  <mergeCells count="2">
    <mergeCell ref="I3:J3"/>
    <mergeCell ref="K4:L4"/>
  </mergeCells>
  <phoneticPr fontId="11"/>
  <conditionalFormatting sqref="I5:I6 I8:I11 I16:I17">
    <cfRule type="cellIs" dxfId="5" priority="5" operator="equal">
      <formula>"否"</formula>
    </cfRule>
  </conditionalFormatting>
  <conditionalFormatting sqref="I12">
    <cfRule type="cellIs" dxfId="4" priority="4" operator="equal">
      <formula>"否"</formula>
    </cfRule>
  </conditionalFormatting>
  <conditionalFormatting sqref="I13:I14">
    <cfRule type="cellIs" dxfId="3" priority="3" operator="equal">
      <formula>"否"</formula>
    </cfRule>
  </conditionalFormatting>
  <conditionalFormatting sqref="I15">
    <cfRule type="cellIs" dxfId="2" priority="2" operator="equal">
      <formula>"否"</formula>
    </cfRule>
  </conditionalFormatting>
  <conditionalFormatting sqref="I7">
    <cfRule type="cellIs" dxfId="1" priority="1" operator="equal">
      <formula>"否"</formula>
    </cfRule>
  </conditionalFormatting>
  <dataValidations count="1">
    <dataValidation type="list" allowBlank="1" showInputMessage="1" showErrorMessage="1" sqref="J5:J12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R102"/>
  <sheetViews>
    <sheetView zoomScale="85" zoomScaleNormal="85" workbookViewId="0"/>
  </sheetViews>
  <sheetFormatPr defaultRowHeight="13.5"/>
  <cols>
    <col min="1" max="1" width="3.125" style="38" customWidth="1"/>
    <col min="2" max="2" width="4.625" style="40" customWidth="1"/>
    <col min="3" max="3" width="8.625" style="38" customWidth="1"/>
    <col min="4" max="4" width="13" style="38" customWidth="1"/>
    <col min="5" max="5" width="12.375" style="41" customWidth="1"/>
    <col min="6" max="6" width="11.875" style="41" customWidth="1"/>
    <col min="7" max="7" width="11.125" style="38" customWidth="1"/>
    <col min="8" max="8" width="8.375" style="38" customWidth="1"/>
    <col min="9" max="10" width="8.75" style="38" customWidth="1"/>
    <col min="11" max="11" width="9" style="38"/>
    <col min="12" max="12" width="15.875" style="38" customWidth="1"/>
    <col min="13" max="16" width="9" style="38"/>
    <col min="17" max="17" width="12.125" style="38" customWidth="1"/>
    <col min="18" max="16384" width="9" style="38"/>
  </cols>
  <sheetData>
    <row r="1" spans="2:15" ht="14.25" thickBot="1">
      <c r="H1" s="41"/>
    </row>
    <row r="2" spans="2:15" ht="15.75" thickBot="1">
      <c r="C2" s="42" t="s">
        <v>172</v>
      </c>
      <c r="D2" s="43">
        <f>EDATE(Index!AJ27,-1)</f>
        <v>45078</v>
      </c>
      <c r="H2" s="41"/>
    </row>
    <row r="3" spans="2:15" ht="15.75" thickBot="1">
      <c r="B3" s="44" t="s">
        <v>173</v>
      </c>
      <c r="C3" s="45"/>
      <c r="D3" s="45"/>
      <c r="E3" s="45"/>
      <c r="F3" s="45"/>
      <c r="G3" s="45"/>
      <c r="H3" s="46" t="s">
        <v>119</v>
      </c>
      <c r="I3" s="47"/>
    </row>
    <row r="4" spans="2:15" ht="17.25" thickBot="1">
      <c r="B4" s="48" t="s">
        <v>117</v>
      </c>
      <c r="C4" s="48" t="s">
        <v>174</v>
      </c>
      <c r="D4" s="49" t="s">
        <v>118</v>
      </c>
      <c r="E4" s="50" t="s">
        <v>119</v>
      </c>
      <c r="F4" s="50" t="s">
        <v>120</v>
      </c>
      <c r="G4" s="49" t="s">
        <v>121</v>
      </c>
      <c r="H4" s="51" t="s">
        <v>175</v>
      </c>
      <c r="I4" s="52" t="s">
        <v>176</v>
      </c>
    </row>
    <row r="5" spans="2:15" ht="16.5">
      <c r="B5" s="53">
        <v>1</v>
      </c>
      <c r="C5" s="54" t="s">
        <v>177</v>
      </c>
      <c r="D5" s="55">
        <f>VLOOKUP($C5,IF({1,0},信用卡详细信息!$F$3:$F$26,信用卡详细信息!$G$3:$G$26),2,0)</f>
        <v>49000</v>
      </c>
      <c r="E5" s="56">
        <f>IF(H5="+",$F5+$I5,YEAR(Index!$AJ$27)&amp;"/"&amp;(MONTH(Index!$AJ$27))&amp;"/"&amp;$I5)</f>
        <v>45109</v>
      </c>
      <c r="F5" s="57" t="str">
        <f>YEAR($D$2)&amp;"/"&amp;MONTH($D$2)&amp;"/"&amp;VLOOKUP($C5,IF({1,0},信用卡详细信息!$F$3:$F$24,信用卡详细信息!$H$3:$H$24),2,0)</f>
        <v>2023/6/13</v>
      </c>
      <c r="G5" s="58" t="s">
        <v>123</v>
      </c>
      <c r="H5" s="59" t="str">
        <f>LEFT(VLOOKUP($C5,IF({1,0},信用卡详细信息!$F$3:$F$24,信用卡详细信息!$I$3:$I$24),2,0),1)</f>
        <v>+</v>
      </c>
      <c r="I5" s="60" t="str">
        <f>SUBSTITUTE(RIGHT(VLOOKUP($C5,IF({1,0},信用卡详细信息!$F$3:$F$24,信用卡详细信息!$I$3:$I$24),2,0),2),"*","")</f>
        <v>19</v>
      </c>
      <c r="K5" s="228">
        <v>426</v>
      </c>
      <c r="L5" s="235" t="s">
        <v>234</v>
      </c>
    </row>
    <row r="6" spans="2:15" ht="16.5">
      <c r="B6" s="61">
        <v>2</v>
      </c>
      <c r="C6" s="62" t="s">
        <v>178</v>
      </c>
      <c r="D6" s="55">
        <f>VLOOKUP($C6,IF({1,0},信用卡详细信息!$F$3:$F$26,信用卡详细信息!$G$3:$G$26),2,0)</f>
        <v>60000</v>
      </c>
      <c r="E6" s="56">
        <f>IF(H6="+",$F6+$I6,YEAR(Index!$AJ$27)&amp;"/"&amp;(MONTH(Index!$AJ$27))&amp;"/"&amp;$I6)</f>
        <v>45109</v>
      </c>
      <c r="F6" s="63" t="str">
        <f>YEAR($D$2)&amp;"/"&amp;MONTH($D$2)&amp;"/"&amp;VLOOKUP($C6,IF({1,0},信用卡详细信息!$F$3:$F$24,信用卡详细信息!$H$3:$H$24),2,0)</f>
        <v>2023/6/13</v>
      </c>
      <c r="G6" s="64" t="s">
        <v>123</v>
      </c>
      <c r="H6" s="59" t="str">
        <f>LEFT(VLOOKUP($C6,IF({1,0},信用卡详细信息!$F$3:$F$24,信用卡详细信息!$I$3:$I$24),2,0),1)</f>
        <v>+</v>
      </c>
      <c r="I6" s="60" t="str">
        <f>SUBSTITUTE(RIGHT(VLOOKUP($C6,IF({1,0},信用卡详细信息!$F$3:$F$24,信用卡详细信息!$I$3:$I$24),2,0),2),"*","")</f>
        <v>19</v>
      </c>
    </row>
    <row r="7" spans="2:15" ht="16.5">
      <c r="B7" s="61">
        <v>3</v>
      </c>
      <c r="C7" s="62" t="s">
        <v>179</v>
      </c>
      <c r="D7" s="55">
        <f>VLOOKUP($C7,IF({1,0},信用卡详细信息!$F$3:$F$26,信用卡详细信息!$G$3:$G$26),2,0)</f>
        <v>50000</v>
      </c>
      <c r="E7" s="56">
        <f>IF(H7="+",$F7+$I7,YEAR(Index!$AJ$27)&amp;"/"&amp;(MONTH(Index!$AJ$27))&amp;"/"&amp;$I7)</f>
        <v>45112</v>
      </c>
      <c r="F7" s="63" t="str">
        <f>YEAR($D$2)&amp;"/"&amp;MONTH($D$2)&amp;"/"&amp;VLOOKUP($C7,IF({1,0},信用卡详细信息!$F$3:$F$24,信用卡详细信息!$H$3:$H$24),2,0)</f>
        <v>2023/6/15</v>
      </c>
      <c r="G7" s="64" t="s">
        <v>123</v>
      </c>
      <c r="H7" s="59" t="str">
        <f>LEFT(VLOOKUP($C7,IF({1,0},信用卡详细信息!$F$3:$F$24,信用卡详细信息!$I$3:$I$24),2,0),1)</f>
        <v>+</v>
      </c>
      <c r="I7" s="60" t="str">
        <f>SUBSTITUTE(RIGHT(VLOOKUP($C7,IF({1,0},信用卡详细信息!$F$3:$F$24,信用卡详细信息!$I$3:$I$24),2,0),2),"*","")</f>
        <v>20</v>
      </c>
    </row>
    <row r="8" spans="2:15" ht="16.5">
      <c r="B8" s="61">
        <v>4</v>
      </c>
      <c r="C8" s="62" t="s">
        <v>180</v>
      </c>
      <c r="D8" s="55">
        <f>VLOOKUP($C8,IF({1,0},信用卡详细信息!$F$3:$F$26,信用卡详细信息!$G$3:$G$26),2,0)</f>
        <v>23000</v>
      </c>
      <c r="E8" s="56" t="str">
        <f>IF(H8="+",$F8+$I8,YEAR(Index!$AJ$27)&amp;"/"&amp;(MONTH(Index!$AJ$27))&amp;"/"&amp;$I8)</f>
        <v>2023/7/8</v>
      </c>
      <c r="F8" s="63" t="str">
        <f>YEAR($D$2)&amp;"/"&amp;MONTH($D$2)&amp;"/"&amp;VLOOKUP($C8,IF({1,0},信用卡详细信息!$F$3:$F$24,信用卡详细信息!$H$3:$H$24),2,0)</f>
        <v>2023/6/14</v>
      </c>
      <c r="G8" s="64" t="s">
        <v>123</v>
      </c>
      <c r="H8" s="59" t="str">
        <f>LEFT(VLOOKUP($C8,IF({1,0},信用卡详细信息!$F$3:$F$24,信用卡详细信息!$I$3:$I$24),2,0),1)</f>
        <v>*</v>
      </c>
      <c r="I8" s="60" t="str">
        <f>SUBSTITUTE(RIGHT(VLOOKUP($C8,IF({1,0},信用卡详细信息!$F$3:$F$24,信用卡详细信息!$I$3:$I$24),2,0),2),"*","")</f>
        <v>8</v>
      </c>
    </row>
    <row r="9" spans="2:15" ht="16.5">
      <c r="B9" s="61">
        <v>5</v>
      </c>
      <c r="C9" s="62" t="s">
        <v>181</v>
      </c>
      <c r="D9" s="55">
        <f>VLOOKUP($C9,IF({1,0},信用卡详细信息!$F$3:$F$26,信用卡详细信息!$G$3:$G$26),2,0)</f>
        <v>20000</v>
      </c>
      <c r="E9" s="56" t="str">
        <f>IF(H9="+",$F9+$I9,YEAR(Index!$AJ$27)&amp;"/"&amp;(MONTH(Index!$AJ$27))&amp;"/"&amp;$I9)</f>
        <v>2023/7/8</v>
      </c>
      <c r="F9" s="63" t="str">
        <f>YEAR($D$2)&amp;"/"&amp;MONTH($D$2)&amp;"/"&amp;VLOOKUP($C9,IF({1,0},信用卡详细信息!$F$3:$F$24,信用卡详细信息!$H$3:$H$24),2,0)</f>
        <v>2023/6/15</v>
      </c>
      <c r="G9" s="64" t="s">
        <v>123</v>
      </c>
      <c r="H9" s="59" t="str">
        <f>LEFT(VLOOKUP($C9,IF({1,0},信用卡详细信息!$F$3:$F$24,信用卡详细信息!$I$3:$I$24),2,0),1)</f>
        <v>*</v>
      </c>
      <c r="I9" s="60" t="str">
        <f>SUBSTITUTE(RIGHT(VLOOKUP($C9,IF({1,0},信用卡详细信息!$F$3:$F$24,信用卡详细信息!$I$3:$I$24),2,0),2),"*","")</f>
        <v>8</v>
      </c>
    </row>
    <row r="10" spans="2:15" ht="16.5">
      <c r="B10" s="61">
        <v>6</v>
      </c>
      <c r="C10" s="62" t="s">
        <v>182</v>
      </c>
      <c r="D10" s="55">
        <f>VLOOKUP($C10,IF({1,0},信用卡详细信息!$F$3:$F$26,信用卡详细信息!$G$3:$G$26),2,0)</f>
        <v>100000</v>
      </c>
      <c r="E10" s="56" t="str">
        <f>IF(H10="+",$F10+$I10,YEAR(Index!$AJ$27)&amp;"/"&amp;(MONTH(Index!$AJ$27))&amp;"/"&amp;$I10)</f>
        <v>2023/7/9</v>
      </c>
      <c r="F10" s="63" t="str">
        <f>YEAR($D$2)&amp;"/"&amp;MONTH($D$2)&amp;"/"&amp;VLOOKUP($C10,IF({1,0},信用卡详细信息!$F$3:$F$24,信用卡详细信息!$H$3:$H$24),2,0)</f>
        <v>2023/6/15</v>
      </c>
      <c r="G10" s="64" t="s">
        <v>123</v>
      </c>
      <c r="H10" s="59" t="str">
        <f>LEFT(VLOOKUP($C10,IF({1,0},信用卡详细信息!$F$3:$F$24,信用卡详细信息!$I$3:$I$24),2,0),1)</f>
        <v>*</v>
      </c>
      <c r="I10" s="60" t="str">
        <f>SUBSTITUTE(RIGHT(VLOOKUP($C10,IF({1,0},信用卡详细信息!$F$3:$F$24,信用卡详细信息!$I$3:$I$24),2,0),2),"*","")</f>
        <v>9</v>
      </c>
    </row>
    <row r="11" spans="2:15" ht="16.5">
      <c r="B11" s="61">
        <v>7</v>
      </c>
      <c r="C11" s="62" t="s">
        <v>183</v>
      </c>
      <c r="D11" s="55">
        <f>VLOOKUP($C11,IF({1,0},信用卡详细信息!$F$3:$F$26,信用卡详细信息!$G$3:$G$26),2,0)</f>
        <v>8000</v>
      </c>
      <c r="E11" s="56" t="str">
        <f>IF(H11="+",$F11+$I11,YEAR(Index!$AJ$27)&amp;"/"&amp;(MONTH(Index!$AJ$27))&amp;"/"&amp;$I11)</f>
        <v>2023/7/12</v>
      </c>
      <c r="F11" s="63" t="str">
        <f>YEAR($D$2)&amp;"/"&amp;MONTH($D$2)&amp;"/"&amp;VLOOKUP($C11,IF({1,0},信用卡详细信息!$F$3:$F$24,信用卡详细信息!$H$3:$H$24),2,0)</f>
        <v>2023/6/23</v>
      </c>
      <c r="G11" s="64" t="s">
        <v>123</v>
      </c>
      <c r="H11" s="59" t="str">
        <f>LEFT(VLOOKUP($C11,IF({1,0},信用卡详细信息!$F$3:$F$24,信用卡详细信息!$I$3:$I$24),2,0),1)</f>
        <v>*</v>
      </c>
      <c r="I11" s="60" t="str">
        <f>SUBSTITUTE(RIGHT(VLOOKUP($C11,IF({1,0},信用卡详细信息!$F$3:$F$24,信用卡详细信息!$I$3:$I$24),2,0),2),"*","")</f>
        <v>12</v>
      </c>
    </row>
    <row r="12" spans="2:15" ht="16.5">
      <c r="B12" s="61">
        <v>8</v>
      </c>
      <c r="C12" s="62" t="s">
        <v>184</v>
      </c>
      <c r="D12" s="55">
        <f>VLOOKUP($C12,IF({1,0},信用卡详细信息!$F$3:$F$26,信用卡详细信息!$G$3:$G$26),2,0)</f>
        <v>21000</v>
      </c>
      <c r="E12" s="56" t="str">
        <f>IF(H12="+",$F12+$I12,YEAR(Index!$AJ$27)&amp;"/"&amp;(MONTH(Index!$AJ$27))&amp;"/"&amp;$I12)</f>
        <v>2023/7/12</v>
      </c>
      <c r="F12" s="63" t="str">
        <f>YEAR($D$2)&amp;"/"&amp;(MONTH($D$2)+1)&amp;"/"&amp;VLOOKUP($C12,IF({1,0},信用卡详细信息!$F$3:$F$24,信用卡详细信息!$H$3:$H$24),2,0)</f>
        <v>2023/7/18</v>
      </c>
      <c r="G12" s="64" t="s">
        <v>123</v>
      </c>
      <c r="H12" s="59" t="str">
        <f>LEFT(VLOOKUP($C12,IF({1,0},信用卡详细信息!$F$3:$F$24,信用卡详细信息!$I$3:$I$24),2,0),1)</f>
        <v>*</v>
      </c>
      <c r="I12" s="60" t="str">
        <f>SUBSTITUTE(RIGHT(VLOOKUP($C12,IF({1,0},信用卡详细信息!$F$3:$F$24,信用卡详细信息!$I$3:$I$24),2,0),2),"*","")</f>
        <v>12</v>
      </c>
      <c r="K12" s="236">
        <v>2800</v>
      </c>
      <c r="L12" s="237" t="s">
        <v>226</v>
      </c>
      <c r="M12" s="238" t="s">
        <v>227</v>
      </c>
    </row>
    <row r="13" spans="2:15" ht="16.5">
      <c r="B13" s="61">
        <v>9</v>
      </c>
      <c r="C13" s="62" t="s">
        <v>185</v>
      </c>
      <c r="D13" s="55">
        <f>VLOOKUP($C13,IF({1,0},信用卡详细信息!$F$3:$F$26,信用卡详细信息!$G$3:$G$26),2,0)</f>
        <v>25000</v>
      </c>
      <c r="E13" s="56">
        <f>IF(H13="+",$F13+$I13,YEAR(Index!$AJ$27)&amp;"/"&amp;(MONTH(Index!$AJ$27))&amp;"/"&amp;$I13)</f>
        <v>45122</v>
      </c>
      <c r="F13" s="63" t="str">
        <f>YEAR($D$2)&amp;"/"&amp;MONTH($D$2)&amp;"/"&amp;VLOOKUP($C13,IF({1,0},信用卡详细信息!$F$3:$F$24,信用卡详细信息!$H$3:$H$24),2,0)</f>
        <v>2023/6/25</v>
      </c>
      <c r="G13" s="64" t="s">
        <v>123</v>
      </c>
      <c r="H13" s="59" t="str">
        <f>LEFT(VLOOKUP($C13,IF({1,0},信用卡详细信息!$F$3:$F$24,信用卡详细信息!$I$3:$I$24),2,0),1)</f>
        <v>+</v>
      </c>
      <c r="I13" s="60" t="str">
        <f>SUBSTITUTE(RIGHT(VLOOKUP($C13,IF({1,0},信用卡详细信息!$F$3:$F$24,信用卡详细信息!$I$3:$I$24),2,0),2),"*","")</f>
        <v>20</v>
      </c>
    </row>
    <row r="14" spans="2:15" ht="16.5">
      <c r="B14" s="61">
        <v>10</v>
      </c>
      <c r="C14" s="62" t="s">
        <v>186</v>
      </c>
      <c r="D14" s="55">
        <f>VLOOKUP($C14,IF({1,0},信用卡详细信息!$F$3:$F$26,信用卡详细信息!$G$3:$G$26),2,0)</f>
        <v>32000</v>
      </c>
      <c r="E14" s="56" t="str">
        <f>IF(H14="+",$F14+$I14,YEAR(Index!$AJ$27)&amp;"/"&amp;(MONTH(Index!$AJ$27))&amp;"/"&amp;$I14)</f>
        <v>2023/7/15</v>
      </c>
      <c r="F14" s="63" t="str">
        <f>YEAR($D$2)&amp;"/"&amp;MONTH($D$2)&amp;"/"&amp;VLOOKUP($C14,IF({1,0},信用卡详细信息!$F$3:$F$24,信用卡详细信息!$H$3:$H$24),2,0)</f>
        <v>2023/6/26</v>
      </c>
      <c r="G14" s="64" t="s">
        <v>123</v>
      </c>
      <c r="H14" s="59" t="str">
        <f>LEFT(VLOOKUP($C14,IF({1,0},信用卡详细信息!$F$3:$F$24,信用卡详细信息!$I$3:$I$24),2,0),1)</f>
        <v>*</v>
      </c>
      <c r="I14" s="60" t="str">
        <f>SUBSTITUTE(RIGHT(VLOOKUP($C14,IF({1,0},信用卡详细信息!$F$3:$F$24,信用卡详细信息!$I$3:$I$24),2,0),2),"*","")</f>
        <v>15</v>
      </c>
      <c r="J14" s="228"/>
      <c r="K14" s="216">
        <v>10225</v>
      </c>
      <c r="L14" s="216" t="s">
        <v>225</v>
      </c>
      <c r="M14" s="38">
        <v>773</v>
      </c>
      <c r="O14" s="38">
        <v>2622</v>
      </c>
    </row>
    <row r="15" spans="2:15" ht="16.5">
      <c r="B15" s="61">
        <v>11</v>
      </c>
      <c r="C15" s="62" t="s">
        <v>187</v>
      </c>
      <c r="D15" s="55">
        <f>VLOOKUP($C15,IF({1,0},信用卡详细信息!$F$3:$F$26,信用卡详细信息!$G$3:$G$26),2,0)</f>
        <v>10000</v>
      </c>
      <c r="E15" s="56" t="str">
        <f>IF(H15="+",$F15+$I15,YEAR(Index!$AJ$27)&amp;"/"&amp;(MONTH(Index!$AJ$27))&amp;"/"&amp;$I15)</f>
        <v>2023/7/15</v>
      </c>
      <c r="F15" s="63" t="str">
        <f>YEAR($D$2)&amp;"/"&amp;MONTH($D$2)&amp;"/"&amp;VLOOKUP($C15,IF({1,0},信用卡详细信息!$F$3:$F$24,信用卡详细信息!$H$3:$H$24),2,0)</f>
        <v>2023/6/27</v>
      </c>
      <c r="G15" s="64" t="s">
        <v>123</v>
      </c>
      <c r="H15" s="59" t="str">
        <f>LEFT(VLOOKUP($C15,IF({1,0},信用卡详细信息!$F$3:$F$24,信用卡详细信息!$I$3:$I$24),2,0),1)</f>
        <v>*</v>
      </c>
      <c r="I15" s="60" t="str">
        <f>SUBSTITUTE(RIGHT(VLOOKUP($C15,IF({1,0},信用卡详细信息!$F$3:$F$24,信用卡详细信息!$I$3:$I$24),2,0),2),"*","")</f>
        <v>15</v>
      </c>
      <c r="J15" s="38">
        <v>8550</v>
      </c>
    </row>
    <row r="16" spans="2:15" ht="16.5">
      <c r="B16" s="61">
        <v>12</v>
      </c>
      <c r="C16" s="62" t="s">
        <v>188</v>
      </c>
      <c r="D16" s="55">
        <f>VLOOKUP($C16,IF({1,0},信用卡详细信息!$F$3:$F$26,信用卡详细信息!$G$3:$G$26),2,0)</f>
        <v>30000</v>
      </c>
      <c r="E16" s="56" t="str">
        <f>IF(H16="+",$F16+$I16,YEAR(Index!$AJ$27)&amp;"/"&amp;(MONTH(Index!$AJ$27))&amp;"/"&amp;$I16)</f>
        <v>2023/7/15</v>
      </c>
      <c r="F16" s="63" t="str">
        <f>YEAR($D$2)&amp;"/"&amp;MONTH($D$2)&amp;"/"&amp;VLOOKUP($C16,IF({1,0},信用卡详细信息!$F$3:$F$24,信用卡详细信息!$H$3:$H$24),2,0)</f>
        <v>2023/6/27</v>
      </c>
      <c r="G16" s="64" t="s">
        <v>123</v>
      </c>
      <c r="H16" s="59" t="str">
        <f>LEFT(VLOOKUP($C16,IF({1,0},信用卡详细信息!$F$3:$F$24,信用卡详细信息!$I$3:$I$24),2,0),1)</f>
        <v>*</v>
      </c>
      <c r="I16" s="60" t="str">
        <f>SUBSTITUTE(RIGHT(VLOOKUP($C16,IF({1,0},信用卡详细信息!$F$3:$F$24,信用卡详细信息!$I$3:$I$24),2,0),2),"*","")</f>
        <v>15</v>
      </c>
    </row>
    <row r="17" spans="2:18" ht="16.5">
      <c r="B17" s="61">
        <v>13</v>
      </c>
      <c r="C17" s="62" t="s">
        <v>189</v>
      </c>
      <c r="D17" s="55">
        <f>VLOOKUP($C17,IF({1,0},信用卡详细信息!$F$3:$F$26,信用卡详细信息!$G$3:$G$26),2,0)</f>
        <v>30000</v>
      </c>
      <c r="E17" s="56" t="str">
        <f>IF(H17="+",$F17+$I17,YEAR(Index!$AJ$27)&amp;"/"&amp;(MONTH(Index!$AJ$27))&amp;"/"&amp;$I17)</f>
        <v>2023/7/15</v>
      </c>
      <c r="F17" s="63" t="str">
        <f>YEAR($D$2)&amp;"/"&amp;MONTH($D$2)&amp;"/"&amp;VLOOKUP($C17,IF({1,0},信用卡详细信息!$F$3:$F$24,信用卡详细信息!$H$3:$H$24),2,0)</f>
        <v>2023/6/27</v>
      </c>
      <c r="G17" s="64" t="s">
        <v>123</v>
      </c>
      <c r="H17" s="59" t="str">
        <f>LEFT(VLOOKUP($C17,IF({1,0},信用卡详细信息!$F$3:$F$24,信用卡详细信息!$I$3:$I$24),2,0),1)</f>
        <v>*</v>
      </c>
      <c r="I17" s="60" t="str">
        <f>SUBSTITUTE(RIGHT(VLOOKUP($C17,IF({1,0},信用卡详细信息!$F$3:$F$24,信用卡详细信息!$I$3:$I$24),2,0),2),"*","")</f>
        <v>15</v>
      </c>
      <c r="J17" s="228">
        <v>26418</v>
      </c>
      <c r="K17" s="240">
        <f>D17-J17</f>
        <v>3582</v>
      </c>
    </row>
    <row r="18" spans="2:18" ht="16.5">
      <c r="B18" s="61">
        <v>14</v>
      </c>
      <c r="C18" s="62" t="s">
        <v>190</v>
      </c>
      <c r="D18" s="55">
        <f>VLOOKUP($C18,IF({1,0},信用卡详细信息!$F$3:$F$26,信用卡详细信息!$G$3:$G$26),2,0)</f>
        <v>73000</v>
      </c>
      <c r="E18" s="56" t="str">
        <f>IF(H18="+",$F18+$I18,YEAR(Index!$AJ$27)&amp;"/"&amp;(MONTH(Index!$AJ$27))&amp;"/"&amp;$I18)</f>
        <v>2023/7/17</v>
      </c>
      <c r="F18" s="63" t="str">
        <f>YEAR($D$2)&amp;"/"&amp;MONTH($D$2)&amp;"/"&amp;VLOOKUP($C18,IF({1,0},信用卡详细信息!$F$3:$F$24,信用卡详细信息!$H$3:$H$24),2,0)</f>
        <v>2023/6/28</v>
      </c>
      <c r="G18" s="64" t="s">
        <v>191</v>
      </c>
      <c r="H18" s="59" t="str">
        <f>LEFT(VLOOKUP($C18,IF({1,0},信用卡详细信息!$F$3:$F$24,信用卡详细信息!$I$3:$I$24),2,0),1)</f>
        <v>*</v>
      </c>
      <c r="I18" s="60" t="str">
        <f>SUBSTITUTE(RIGHT(VLOOKUP($C18,IF({1,0},信用卡详细信息!$F$3:$F$24,信用卡详细信息!$I$3:$I$24),2,0),2),"*","")</f>
        <v>17</v>
      </c>
    </row>
    <row r="19" spans="2:18" ht="16.5">
      <c r="B19" s="61">
        <v>15</v>
      </c>
      <c r="C19" s="62" t="s">
        <v>192</v>
      </c>
      <c r="D19" s="55">
        <f>VLOOKUP($C19,IF({1,0},信用卡详细信息!$F$3:$F$26,信用卡详细信息!$G$3:$G$26),2,0)</f>
        <v>25000</v>
      </c>
      <c r="E19" s="56" t="str">
        <f>IF(H19="+",$F19+$I19,YEAR(Index!$AJ$27)&amp;"/"&amp;(MONTH(Index!$AJ$27))&amp;"/"&amp;$I19)</f>
        <v>2023/7/20</v>
      </c>
      <c r="F19" s="63" t="str">
        <f>IF(MONTH($D$2)+1&gt;12,YEAR(Index!$AJ$27)&amp;"/"&amp;(MONTH(Index!$AJ$27)),YEAR($D$2)&amp;"/"&amp;(MONTH($D$2)+1))&amp;"/"&amp;VLOOKUP($C19,IF({1,0},信用卡详细信息!$F$3:$F$24,信用卡详细信息!$H$3:$H$24),2,0)</f>
        <v>2023/7/1</v>
      </c>
      <c r="G19" s="64" t="s">
        <v>123</v>
      </c>
      <c r="H19" s="59" t="str">
        <f>LEFT(VLOOKUP($C19,IF({1,0},信用卡详细信息!$F$3:$F$24,信用卡详细信息!$I$3:$I$24),2,0),1)</f>
        <v>*</v>
      </c>
      <c r="I19" s="60" t="str">
        <f>SUBSTITUTE(RIGHT(VLOOKUP($C19,IF({1,0},信用卡详细信息!$F$3:$F$24,信用卡详细信息!$I$3:$I$24),2,0),2),"*","")</f>
        <v>20</v>
      </c>
      <c r="K19" s="38">
        <v>4764</v>
      </c>
      <c r="L19" s="216" t="s">
        <v>225</v>
      </c>
    </row>
    <row r="20" spans="2:18" ht="16.5">
      <c r="B20" s="61">
        <v>16</v>
      </c>
      <c r="C20" s="62" t="s">
        <v>193</v>
      </c>
      <c r="D20" s="55">
        <f>VLOOKUP($C20,IF({1,0},信用卡详细信息!$F$3:$F$26,信用卡详细信息!$G$3:$G$26),2,0)</f>
        <v>29000</v>
      </c>
      <c r="E20" s="56" t="str">
        <f>IF(H20="+",$F20+$I20,YEAR(Index!$AJ$27)&amp;"/"&amp;(MONTH(Index!$AJ$27))&amp;"/"&amp;$I20)</f>
        <v>2023/7/21</v>
      </c>
      <c r="F20" s="63" t="str">
        <f>IF(MONTH($D$2)+1&gt;12,YEAR(Index!$AJ$27)&amp;"/"&amp;(MONTH(Index!$AJ$27)),YEAR($D$2)&amp;"/"&amp;(MONTH($D$2)+1))&amp;"/"&amp;VLOOKUP($C20,IF({1,0},信用卡详细信息!$F$3:$F$24,信用卡详细信息!$H$3:$H$24),2,0)</f>
        <v>2023/7/1</v>
      </c>
      <c r="G20" s="64" t="s">
        <v>123</v>
      </c>
      <c r="H20" s="59" t="str">
        <f>LEFT(VLOOKUP($C20,IF({1,0},信用卡详细信息!$F$3:$F$24,信用卡详细信息!$I$3:$I$24),2,0),1)</f>
        <v>*</v>
      </c>
      <c r="I20" s="60" t="str">
        <f>SUBSTITUTE(RIGHT(VLOOKUP($C20,IF({1,0},信用卡详细信息!$F$3:$F$24,信用卡详细信息!$I$3:$I$24),2,0),2),"*","")</f>
        <v>21</v>
      </c>
    </row>
    <row r="21" spans="2:18" ht="16.5">
      <c r="B21" s="61">
        <v>17</v>
      </c>
      <c r="C21" s="62" t="s">
        <v>194</v>
      </c>
      <c r="D21" s="55">
        <f>VLOOKUP($C21,IF({1,0},信用卡详细信息!$F$3:$F$26,信用卡详细信息!$G$3:$G$26),2,0)</f>
        <v>28000</v>
      </c>
      <c r="E21" s="56">
        <f>IF(H21="+",$F21+$I21,YEAR(Index!$AJ$27)&amp;"/"&amp;(MONTH(Index!$AJ$27))&amp;"/"&amp;$I21)</f>
        <v>45129</v>
      </c>
      <c r="F21" s="63" t="str">
        <f>IF(MONTH($D$2)+1&gt;12,YEAR(Index!$AJ$27)&amp;"/"&amp;(MONTH(Index!$AJ$27)),YEAR($D$2)&amp;"/"&amp;(MONTH($D$2)+1))&amp;"/"&amp;VLOOKUP($C21,IF({1,0},信用卡详细信息!$F$3:$F$24,信用卡详细信息!$H$3:$H$24),2,0)</f>
        <v>2023/7/2</v>
      </c>
      <c r="G21" s="64" t="s">
        <v>123</v>
      </c>
      <c r="H21" s="59" t="str">
        <f>LEFT(VLOOKUP($C21,IF({1,0},信用卡详细信息!$F$3:$F$24,信用卡详细信息!$I$3:$I$24),2,0),1)</f>
        <v>+</v>
      </c>
      <c r="I21" s="60" t="str">
        <f>SUBSTITUTE(RIGHT(VLOOKUP($C21,IF({1,0},信用卡详细信息!$F$3:$F$24,信用卡详细信息!$I$3:$I$24),2,0),2),"*","")</f>
        <v>20</v>
      </c>
      <c r="J21" s="228">
        <v>23017</v>
      </c>
      <c r="K21" s="240">
        <f>D21-J21</f>
        <v>4983</v>
      </c>
    </row>
    <row r="22" spans="2:18" ht="16.5">
      <c r="B22" s="61">
        <v>18</v>
      </c>
      <c r="C22" s="62" t="s">
        <v>195</v>
      </c>
      <c r="D22" s="55">
        <f>VLOOKUP($C22,IF({1,0},信用卡详细信息!$F$3:$F$26,信用卡详细信息!$G$3:$G$26),2,0)</f>
        <v>23000</v>
      </c>
      <c r="E22" s="56">
        <f>IF(H22="+",$F22+$I22,YEAR(Index!$AJ$27)&amp;"/"&amp;(MONTH(Index!$AJ$27))&amp;"/"&amp;$I22)</f>
        <v>45130</v>
      </c>
      <c r="F22" s="63" t="str">
        <f>IF(MONTH($D$2)+1&gt;12,YEAR(Index!$AJ$27)&amp;"/"&amp;(MONTH(Index!$AJ$27)),YEAR($D$2)&amp;"/"&amp;(MONTH($D$2)+1))&amp;"/"&amp;VLOOKUP($C22,IF({1,0},信用卡详细信息!$F$3:$F$24,信用卡详细信息!$H$3:$H$24),2,0)</f>
        <v>2023/7/3</v>
      </c>
      <c r="G22" s="64" t="s">
        <v>123</v>
      </c>
      <c r="H22" s="59" t="str">
        <f>LEFT(VLOOKUP($C22,IF({1,0},信用卡详细信息!$F$3:$F$24,信用卡详细信息!$I$3:$I$24),2,0),1)</f>
        <v>+</v>
      </c>
      <c r="I22" s="60" t="str">
        <f>SUBSTITUTE(RIGHT(VLOOKUP($C22,IF({1,0},信用卡详细信息!$F$3:$F$24,信用卡详细信息!$I$3:$I$24),2,0),2),"*","")</f>
        <v>20</v>
      </c>
    </row>
    <row r="23" spans="2:18" ht="16.5">
      <c r="B23" s="61">
        <v>19</v>
      </c>
      <c r="C23" s="62" t="s">
        <v>196</v>
      </c>
      <c r="D23" s="55">
        <f>VLOOKUP($C23,IF({1,0},信用卡详细信息!$F$3:$F$26,信用卡详细信息!$G$3:$G$26),2,0)</f>
        <v>4000</v>
      </c>
      <c r="E23" s="56" t="str">
        <f>IF(H23="+",$F23+$I23,YEAR(Index!$AJ$27)&amp;"/"&amp;(MONTH(Index!$AJ$27))&amp;"/"&amp;$I23)</f>
        <v>2023/7/25</v>
      </c>
      <c r="F23" s="63" t="str">
        <f>IF(MONTH($D$2)+1&gt;12,YEAR(Index!$AJ$27)&amp;"/"&amp;(MONTH(Index!$AJ$27)),YEAR($D$2)&amp;"/"&amp;(MONTH($D$2)+1))&amp;"/"&amp;VLOOKUP($C23,IF({1,0},信用卡详细信息!$F$3:$F$24,信用卡详细信息!$H$3:$H$24),2,0)</f>
        <v>2023/7/1</v>
      </c>
      <c r="G23" s="64" t="s">
        <v>123</v>
      </c>
      <c r="H23" s="59" t="str">
        <f>LEFT(VLOOKUP($C23,IF({1,0},信用卡详细信息!$F$3:$F$24,信用卡详细信息!$I$3:$I$24),2,0),1)</f>
        <v>*</v>
      </c>
      <c r="I23" s="60" t="str">
        <f>SUBSTITUTE(RIGHT(VLOOKUP($C23,IF({1,0},信用卡详细信息!$F$3:$F$24,信用卡详细信息!$I$3:$I$24),2,0),2),"*","")</f>
        <v>25</v>
      </c>
    </row>
    <row r="24" spans="2:18" ht="16.5">
      <c r="B24" s="61">
        <v>20</v>
      </c>
      <c r="C24" s="62" t="s">
        <v>197</v>
      </c>
      <c r="D24" s="55">
        <f>VLOOKUP($C24,IF({1,0},信用卡详细信息!$F$3:$F$26,信用卡详细信息!$G$3:$G$26),2,0)</f>
        <v>47000</v>
      </c>
      <c r="E24" s="56" t="str">
        <f>IF(H24="+",$F24+$I24,YEAR(Index!$AJ$27)&amp;"/"&amp;(MONTH(Index!$AJ$27))&amp;"/"&amp;$I24)</f>
        <v>2023/7/27</v>
      </c>
      <c r="F24" s="63" t="str">
        <f>IF(MONTH($D$2)+1&gt;12,YEAR(Index!$AJ$27)&amp;"/"&amp;(MONTH(Index!$AJ$27)),YEAR($D$2)&amp;"/"&amp;(MONTH($D$2)+1))&amp;"/"&amp;VLOOKUP($C24,IF({1,0},信用卡详细信息!$F$3:$F$24,信用卡详细信息!$H$3:$H$24),2,0)</f>
        <v>2023/7/9</v>
      </c>
      <c r="G24" s="64" t="s">
        <v>123</v>
      </c>
      <c r="H24" s="59" t="str">
        <f>LEFT(VLOOKUP($C24,IF({1,0},信用卡详细信息!$F$3:$F$24,信用卡详细信息!$I$3:$I$24),2,0),1)</f>
        <v>*</v>
      </c>
      <c r="I24" s="60" t="str">
        <f>SUBSTITUTE(RIGHT(VLOOKUP($C24,IF({1,0},信用卡详细信息!$F$3:$F$24,信用卡详细信息!$I$3:$I$24),2,0),2),"*","")</f>
        <v>27</v>
      </c>
      <c r="K24" s="38">
        <v>2000</v>
      </c>
      <c r="L24" s="216" t="s">
        <v>225</v>
      </c>
    </row>
    <row r="25" spans="2:18" ht="17.25" thickBot="1">
      <c r="B25" s="65"/>
      <c r="C25" s="66"/>
      <c r="D25" s="67"/>
      <c r="E25" s="68"/>
      <c r="F25" s="68"/>
      <c r="G25" s="69"/>
      <c r="H25" s="70"/>
      <c r="I25" s="71"/>
    </row>
    <row r="26" spans="2:18" ht="15.75" thickBot="1">
      <c r="C26" s="72" t="s">
        <v>128</v>
      </c>
      <c r="D26" s="73">
        <f>SUM(D5:D24)</f>
        <v>687000</v>
      </c>
      <c r="H26" s="41"/>
    </row>
    <row r="28" spans="2:18">
      <c r="D28" s="239" t="s">
        <v>268</v>
      </c>
      <c r="E28" s="248" t="s">
        <v>269</v>
      </c>
      <c r="F28" s="41">
        <v>7.25</v>
      </c>
      <c r="G28" s="41">
        <v>333.33</v>
      </c>
      <c r="H28" s="249" t="s">
        <v>270</v>
      </c>
      <c r="Q28" s="239" t="s">
        <v>267</v>
      </c>
      <c r="R28" s="38">
        <v>1970000</v>
      </c>
    </row>
    <row r="29" spans="2:18">
      <c r="G29" s="41">
        <v>250</v>
      </c>
      <c r="H29" s="249" t="s">
        <v>271</v>
      </c>
      <c r="R29" s="38">
        <v>1370000</v>
      </c>
    </row>
    <row r="31" spans="2:18">
      <c r="M31" s="239"/>
    </row>
    <row r="33" spans="4:9">
      <c r="D33" s="229" t="s">
        <v>233</v>
      </c>
      <c r="E33" s="41">
        <v>3400</v>
      </c>
    </row>
    <row r="34" spans="4:9">
      <c r="F34" s="241">
        <v>7.15</v>
      </c>
      <c r="G34" s="242">
        <v>1237.68</v>
      </c>
    </row>
    <row r="35" spans="4:9">
      <c r="F35" s="41">
        <v>8.15</v>
      </c>
      <c r="G35" s="38">
        <v>1224.8900000000001</v>
      </c>
    </row>
    <row r="36" spans="4:9">
      <c r="F36" s="41">
        <v>9.15</v>
      </c>
      <c r="G36" s="38">
        <v>1138.94</v>
      </c>
    </row>
    <row r="39" spans="4:9">
      <c r="D39" s="229" t="s">
        <v>231</v>
      </c>
      <c r="E39" s="41">
        <v>1000</v>
      </c>
    </row>
    <row r="40" spans="4:9">
      <c r="D40" s="229" t="s">
        <v>232</v>
      </c>
      <c r="E40" s="41">
        <v>1953</v>
      </c>
      <c r="F40" s="231" t="s">
        <v>243</v>
      </c>
    </row>
    <row r="41" spans="4:9">
      <c r="D41" s="229"/>
      <c r="F41" s="231"/>
    </row>
    <row r="42" spans="4:9">
      <c r="D42" s="229"/>
      <c r="F42" s="243">
        <v>7.15</v>
      </c>
      <c r="G42" s="244" t="s">
        <v>250</v>
      </c>
    </row>
    <row r="43" spans="4:9">
      <c r="D43" s="229"/>
      <c r="F43" s="231"/>
      <c r="G43" s="239" t="s">
        <v>251</v>
      </c>
      <c r="H43" s="38">
        <v>300</v>
      </c>
      <c r="I43" s="245" t="s">
        <v>252</v>
      </c>
    </row>
    <row r="44" spans="4:9">
      <c r="D44" s="229"/>
      <c r="F44" s="231"/>
      <c r="H44" s="38">
        <v>272</v>
      </c>
      <c r="I44" s="239" t="s">
        <v>253</v>
      </c>
    </row>
    <row r="45" spans="4:9">
      <c r="H45" s="38">
        <v>350</v>
      </c>
      <c r="I45" s="239" t="s">
        <v>254</v>
      </c>
    </row>
    <row r="46" spans="4:9">
      <c r="H46" s="38">
        <v>1000</v>
      </c>
      <c r="I46" s="239" t="s">
        <v>255</v>
      </c>
    </row>
    <row r="47" spans="4:9">
      <c r="I47" s="239"/>
    </row>
    <row r="48" spans="4:9">
      <c r="F48" s="246">
        <v>8.15</v>
      </c>
      <c r="G48" s="247" t="s">
        <v>257</v>
      </c>
      <c r="H48" s="38">
        <v>350</v>
      </c>
      <c r="I48" s="239" t="s">
        <v>254</v>
      </c>
    </row>
    <row r="49" spans="4:9">
      <c r="F49" s="231"/>
      <c r="G49" s="239" t="s">
        <v>256</v>
      </c>
      <c r="H49" s="38">
        <v>1000</v>
      </c>
      <c r="I49" s="239" t="s">
        <v>255</v>
      </c>
    </row>
    <row r="50" spans="4:9">
      <c r="F50" s="231"/>
      <c r="I50" s="239"/>
    </row>
    <row r="52" spans="4:9">
      <c r="F52" s="246">
        <v>9.15</v>
      </c>
      <c r="G52" s="247" t="s">
        <v>266</v>
      </c>
      <c r="H52" s="38">
        <v>350</v>
      </c>
      <c r="I52" s="239" t="s">
        <v>254</v>
      </c>
    </row>
    <row r="53" spans="4:9">
      <c r="I53" s="239"/>
    </row>
    <row r="55" spans="4:9">
      <c r="D55" s="230" t="s">
        <v>244</v>
      </c>
      <c r="E55" s="41">
        <v>2622</v>
      </c>
    </row>
    <row r="57" spans="4:9">
      <c r="D57" s="230" t="s">
        <v>245</v>
      </c>
      <c r="E57" s="41">
        <v>3200</v>
      </c>
      <c r="F57" s="231">
        <v>7.15</v>
      </c>
    </row>
    <row r="58" spans="4:9">
      <c r="E58" s="41">
        <v>2500</v>
      </c>
      <c r="F58" s="41">
        <v>8.15</v>
      </c>
    </row>
    <row r="59" spans="4:9">
      <c r="H59" s="232"/>
    </row>
    <row r="60" spans="4:9">
      <c r="G60" s="230" t="s">
        <v>235</v>
      </c>
    </row>
    <row r="61" spans="4:9">
      <c r="F61" s="231">
        <v>7.15</v>
      </c>
      <c r="G61" s="38">
        <v>500</v>
      </c>
      <c r="H61" s="233" t="s">
        <v>236</v>
      </c>
    </row>
    <row r="62" spans="4:9">
      <c r="G62" s="38">
        <v>600</v>
      </c>
      <c r="H62" s="234" t="s">
        <v>237</v>
      </c>
    </row>
    <row r="63" spans="4:9">
      <c r="G63" s="38">
        <v>479</v>
      </c>
      <c r="H63" s="250" t="s">
        <v>273</v>
      </c>
    </row>
    <row r="64" spans="4:9">
      <c r="G64" s="38">
        <v>221</v>
      </c>
      <c r="H64" s="250" t="s">
        <v>273</v>
      </c>
    </row>
    <row r="65" spans="6:8">
      <c r="G65" s="38">
        <v>257</v>
      </c>
      <c r="H65" s="250" t="s">
        <v>270</v>
      </c>
    </row>
    <row r="66" spans="6:8">
      <c r="G66" s="38">
        <v>2251</v>
      </c>
      <c r="H66" s="250" t="s">
        <v>270</v>
      </c>
    </row>
    <row r="67" spans="6:8">
      <c r="G67" s="38">
        <v>874</v>
      </c>
      <c r="H67" s="250" t="s">
        <v>274</v>
      </c>
    </row>
    <row r="70" spans="6:8">
      <c r="F70" s="41">
        <v>8.15</v>
      </c>
      <c r="G70" s="38">
        <v>500</v>
      </c>
      <c r="H70" s="233" t="s">
        <v>238</v>
      </c>
    </row>
    <row r="71" spans="6:8">
      <c r="G71" s="38">
        <v>600</v>
      </c>
      <c r="H71" s="234" t="s">
        <v>239</v>
      </c>
    </row>
    <row r="72" spans="6:8">
      <c r="G72" s="38">
        <v>257</v>
      </c>
      <c r="H72" s="250" t="s">
        <v>273</v>
      </c>
    </row>
    <row r="73" spans="6:8">
      <c r="G73" s="38">
        <v>2251</v>
      </c>
      <c r="H73" s="250" t="s">
        <v>273</v>
      </c>
    </row>
    <row r="74" spans="6:8">
      <c r="G74" s="38">
        <v>874</v>
      </c>
      <c r="H74" s="250" t="s">
        <v>270</v>
      </c>
    </row>
    <row r="78" spans="6:8">
      <c r="F78" s="41">
        <v>9.15</v>
      </c>
      <c r="G78" s="38">
        <v>500</v>
      </c>
      <c r="H78" s="233" t="s">
        <v>240</v>
      </c>
    </row>
    <row r="79" spans="6:8">
      <c r="G79" s="38">
        <v>600</v>
      </c>
      <c r="H79" s="234" t="s">
        <v>241</v>
      </c>
    </row>
    <row r="80" spans="6:8">
      <c r="G80" s="38">
        <v>874</v>
      </c>
      <c r="H80" s="250" t="s">
        <v>273</v>
      </c>
    </row>
    <row r="82" spans="4:8">
      <c r="F82" s="41">
        <v>10.15</v>
      </c>
      <c r="G82" s="38">
        <v>500</v>
      </c>
      <c r="H82" s="233" t="s">
        <v>242</v>
      </c>
    </row>
    <row r="88" spans="4:8">
      <c r="D88" s="251" t="s">
        <v>276</v>
      </c>
      <c r="F88" s="41">
        <v>7.15</v>
      </c>
      <c r="G88" s="38">
        <v>88</v>
      </c>
      <c r="H88" s="251" t="s">
        <v>277</v>
      </c>
    </row>
    <row r="89" spans="4:8">
      <c r="G89" s="38">
        <v>124</v>
      </c>
      <c r="H89" s="252" t="s">
        <v>279</v>
      </c>
    </row>
    <row r="91" spans="4:8">
      <c r="F91" s="41">
        <v>8.15</v>
      </c>
      <c r="G91" s="38">
        <v>88</v>
      </c>
      <c r="H91" s="251" t="s">
        <v>278</v>
      </c>
    </row>
    <row r="92" spans="4:8">
      <c r="G92" s="38">
        <v>124</v>
      </c>
      <c r="H92" s="252" t="s">
        <v>280</v>
      </c>
    </row>
    <row r="94" spans="4:8">
      <c r="F94" s="41">
        <v>9.15</v>
      </c>
      <c r="G94" s="38">
        <v>88</v>
      </c>
      <c r="H94" s="251" t="s">
        <v>281</v>
      </c>
    </row>
    <row r="95" spans="4:8">
      <c r="G95" s="38">
        <v>124</v>
      </c>
      <c r="H95" s="252" t="s">
        <v>282</v>
      </c>
    </row>
    <row r="97" spans="4:8">
      <c r="F97" s="41">
        <v>10.15</v>
      </c>
      <c r="G97" s="38">
        <v>88</v>
      </c>
      <c r="H97" s="251" t="s">
        <v>283</v>
      </c>
    </row>
    <row r="102" spans="4:8">
      <c r="D102" s="253" t="s">
        <v>284</v>
      </c>
      <c r="F102" s="41">
        <v>8.1</v>
      </c>
      <c r="G102" s="38">
        <v>426</v>
      </c>
      <c r="H102" s="254" t="s">
        <v>285</v>
      </c>
    </row>
  </sheetData>
  <autoFilter ref="C4:G24"/>
  <phoneticPr fontId="11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filterMode="1"/>
  <dimension ref="B1:AE31"/>
  <sheetViews>
    <sheetView zoomScale="85" zoomScaleNormal="85" workbookViewId="0"/>
  </sheetViews>
  <sheetFormatPr defaultColWidth="8.875" defaultRowHeight="16.5"/>
  <cols>
    <col min="1" max="1" width="2.375" style="2" customWidth="1"/>
    <col min="2" max="2" width="6" style="1" bestFit="1" customWidth="1"/>
    <col min="3" max="3" width="23.125" style="2" customWidth="1"/>
    <col min="4" max="4" width="7.5" style="2" bestFit="1" customWidth="1"/>
    <col min="5" max="5" width="20.25" style="2" bestFit="1" customWidth="1"/>
    <col min="6" max="6" width="8.5" style="2" customWidth="1"/>
    <col min="7" max="7" width="8.5" style="2" bestFit="1" customWidth="1"/>
    <col min="8" max="8" width="13.25" style="1" customWidth="1"/>
    <col min="9" max="9" width="14.25" style="1" customWidth="1"/>
    <col min="10" max="10" width="6.25" style="2" bestFit="1" customWidth="1"/>
    <col min="11" max="11" width="25.375" style="2" customWidth="1"/>
    <col min="12" max="12" width="9" style="2" bestFit="1" customWidth="1"/>
    <col min="13" max="16384" width="8.875" style="2"/>
  </cols>
  <sheetData>
    <row r="1" spans="2:31" ht="17.25" thickBot="1"/>
    <row r="2" spans="2:31" ht="32.25" customHeight="1" thickBot="1">
      <c r="B2" s="3" t="s">
        <v>0</v>
      </c>
      <c r="C2" s="4" t="s">
        <v>1</v>
      </c>
      <c r="D2" s="4" t="s">
        <v>2</v>
      </c>
      <c r="E2" s="4" t="s">
        <v>3</v>
      </c>
      <c r="F2" s="5" t="s">
        <v>4</v>
      </c>
      <c r="G2" s="5" t="s">
        <v>5</v>
      </c>
      <c r="H2" s="39" t="s">
        <v>115</v>
      </c>
      <c r="I2" s="39" t="s">
        <v>116</v>
      </c>
      <c r="J2" s="4" t="s">
        <v>6</v>
      </c>
      <c r="K2" s="6" t="s">
        <v>7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2:31" ht="16.5" customHeight="1">
      <c r="B3" s="8">
        <v>1</v>
      </c>
      <c r="C3" s="220" t="s">
        <v>8</v>
      </c>
      <c r="D3" s="222" t="s">
        <v>9</v>
      </c>
      <c r="E3" s="223" t="s">
        <v>10</v>
      </c>
      <c r="F3" s="223" t="s">
        <v>11</v>
      </c>
      <c r="G3" s="223">
        <v>4000</v>
      </c>
      <c r="H3" s="224">
        <v>1</v>
      </c>
      <c r="I3" s="225" t="s">
        <v>12</v>
      </c>
      <c r="J3" s="226">
        <v>2000</v>
      </c>
      <c r="K3" s="227" t="s">
        <v>13</v>
      </c>
      <c r="L3" s="9" t="s">
        <v>14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7"/>
      <c r="Z3" s="7"/>
      <c r="AA3" s="7"/>
      <c r="AB3" s="7"/>
      <c r="AC3" s="7"/>
      <c r="AD3" s="7"/>
      <c r="AE3" s="7"/>
    </row>
    <row r="4" spans="2:31" ht="16.5" hidden="1" customHeight="1">
      <c r="B4" s="10">
        <v>2</v>
      </c>
      <c r="C4" s="11" t="s">
        <v>15</v>
      </c>
      <c r="D4" s="11" t="s">
        <v>9</v>
      </c>
      <c r="E4" s="12" t="s">
        <v>16</v>
      </c>
      <c r="F4" s="12" t="s">
        <v>17</v>
      </c>
      <c r="G4" s="12">
        <v>29000</v>
      </c>
      <c r="H4" s="13">
        <v>1</v>
      </c>
      <c r="I4" s="14" t="s">
        <v>18</v>
      </c>
      <c r="J4" s="15">
        <v>0</v>
      </c>
      <c r="K4" s="16"/>
      <c r="L4" s="9" t="s">
        <v>19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7"/>
      <c r="Z4" s="7"/>
      <c r="AA4" s="7"/>
      <c r="AB4" s="7"/>
      <c r="AC4" s="7"/>
      <c r="AD4" s="7"/>
      <c r="AE4" s="7"/>
    </row>
    <row r="5" spans="2:31" ht="16.5" customHeight="1">
      <c r="B5" s="10">
        <v>3</v>
      </c>
      <c r="C5" s="221" t="s">
        <v>20</v>
      </c>
      <c r="D5" s="11" t="s">
        <v>9</v>
      </c>
      <c r="E5" s="17" t="s">
        <v>21</v>
      </c>
      <c r="F5" s="12" t="s">
        <v>22</v>
      </c>
      <c r="G5" s="12">
        <v>25000</v>
      </c>
      <c r="H5" s="13">
        <v>1</v>
      </c>
      <c r="I5" s="14" t="s">
        <v>23</v>
      </c>
      <c r="J5" s="18">
        <v>300</v>
      </c>
      <c r="K5" s="16" t="s">
        <v>24</v>
      </c>
      <c r="L5" s="9" t="s">
        <v>25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7"/>
      <c r="Z5" s="7"/>
      <c r="AA5" s="7"/>
      <c r="AB5" s="7"/>
      <c r="AC5" s="7"/>
      <c r="AD5" s="7"/>
      <c r="AE5" s="7"/>
    </row>
    <row r="6" spans="2:31" ht="16.5" customHeight="1">
      <c r="B6" s="10">
        <v>4</v>
      </c>
      <c r="C6" s="221" t="s">
        <v>26</v>
      </c>
      <c r="D6" s="11" t="s">
        <v>9</v>
      </c>
      <c r="E6" s="12" t="s">
        <v>27</v>
      </c>
      <c r="F6" s="12" t="s">
        <v>28</v>
      </c>
      <c r="G6" s="12">
        <v>28000</v>
      </c>
      <c r="H6" s="13">
        <v>2</v>
      </c>
      <c r="I6" s="14" t="s">
        <v>29</v>
      </c>
      <c r="J6" s="18">
        <v>600</v>
      </c>
      <c r="K6" s="16" t="s">
        <v>30</v>
      </c>
      <c r="L6" s="9" t="s">
        <v>31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7"/>
      <c r="Z6" s="7"/>
      <c r="AA6" s="7"/>
      <c r="AB6" s="7"/>
      <c r="AC6" s="7"/>
      <c r="AD6" s="7"/>
      <c r="AE6" s="7"/>
    </row>
    <row r="7" spans="2:31" ht="16.5" customHeight="1">
      <c r="B7" s="10">
        <v>5</v>
      </c>
      <c r="C7" s="221" t="s">
        <v>32</v>
      </c>
      <c r="D7" s="11" t="s">
        <v>33</v>
      </c>
      <c r="E7" s="12" t="s">
        <v>34</v>
      </c>
      <c r="F7" s="12" t="s">
        <v>35</v>
      </c>
      <c r="G7" s="12">
        <v>23000</v>
      </c>
      <c r="H7" s="13">
        <v>3</v>
      </c>
      <c r="I7" s="14" t="s">
        <v>36</v>
      </c>
      <c r="J7" s="18">
        <v>200</v>
      </c>
      <c r="K7" s="16" t="s">
        <v>37</v>
      </c>
      <c r="L7" s="9" t="s">
        <v>38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7"/>
      <c r="Z7" s="7"/>
      <c r="AA7" s="7"/>
      <c r="AB7" s="7"/>
      <c r="AC7" s="7"/>
      <c r="AD7" s="7"/>
      <c r="AE7" s="7"/>
    </row>
    <row r="8" spans="2:31">
      <c r="B8" s="10">
        <v>6</v>
      </c>
      <c r="C8" s="221" t="s">
        <v>39</v>
      </c>
      <c r="D8" s="11" t="s">
        <v>33</v>
      </c>
      <c r="E8" s="12" t="s">
        <v>40</v>
      </c>
      <c r="F8" s="264" t="s">
        <v>41</v>
      </c>
      <c r="G8" s="264">
        <v>47000</v>
      </c>
      <c r="H8" s="265">
        <v>9</v>
      </c>
      <c r="I8" s="266" t="s">
        <v>42</v>
      </c>
      <c r="J8" s="18">
        <v>300</v>
      </c>
      <c r="K8" s="16" t="s">
        <v>43</v>
      </c>
      <c r="L8" s="9" t="s">
        <v>44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7"/>
      <c r="Z8" s="7"/>
      <c r="AA8" s="7"/>
      <c r="AB8" s="7"/>
      <c r="AC8" s="7"/>
      <c r="AD8" s="7"/>
      <c r="AE8" s="7"/>
    </row>
    <row r="9" spans="2:31" hidden="1">
      <c r="B9" s="10">
        <v>7</v>
      </c>
      <c r="C9" s="11" t="s">
        <v>45</v>
      </c>
      <c r="D9" s="11" t="s">
        <v>33</v>
      </c>
      <c r="E9" s="12" t="s">
        <v>46</v>
      </c>
      <c r="F9" s="264" t="s">
        <v>41</v>
      </c>
      <c r="G9" s="264">
        <v>47000</v>
      </c>
      <c r="H9" s="265">
        <v>9</v>
      </c>
      <c r="I9" s="266" t="s">
        <v>42</v>
      </c>
      <c r="J9" s="19">
        <v>0</v>
      </c>
      <c r="K9" s="16"/>
      <c r="L9" s="9" t="s">
        <v>19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7"/>
      <c r="Z9" s="7"/>
      <c r="AA9" s="7"/>
      <c r="AB9" s="7"/>
      <c r="AC9" s="7"/>
      <c r="AD9" s="7"/>
      <c r="AE9" s="7"/>
    </row>
    <row r="10" spans="2:31" ht="16.5" customHeight="1">
      <c r="B10" s="10">
        <v>8</v>
      </c>
      <c r="C10" s="221" t="s">
        <v>47</v>
      </c>
      <c r="D10" s="11" t="s">
        <v>33</v>
      </c>
      <c r="E10" s="12" t="s">
        <v>48</v>
      </c>
      <c r="F10" s="12" t="s">
        <v>49</v>
      </c>
      <c r="G10" s="12">
        <v>49000</v>
      </c>
      <c r="H10" s="13">
        <v>13</v>
      </c>
      <c r="I10" s="14" t="s">
        <v>50</v>
      </c>
      <c r="J10" s="18">
        <v>200</v>
      </c>
      <c r="K10" s="16" t="s">
        <v>37</v>
      </c>
      <c r="L10" s="9" t="s">
        <v>51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7"/>
      <c r="Z10" s="7"/>
      <c r="AA10" s="7"/>
      <c r="AB10" s="7"/>
      <c r="AC10" s="7"/>
      <c r="AD10" s="7"/>
      <c r="AE10" s="7"/>
    </row>
    <row r="11" spans="2:31" ht="16.5" customHeight="1">
      <c r="B11" s="10">
        <v>9</v>
      </c>
      <c r="C11" s="221" t="s">
        <v>52</v>
      </c>
      <c r="D11" s="11" t="s">
        <v>9</v>
      </c>
      <c r="E11" s="12" t="s">
        <v>53</v>
      </c>
      <c r="F11" s="12" t="s">
        <v>54</v>
      </c>
      <c r="G11" s="12">
        <v>60000</v>
      </c>
      <c r="H11" s="13">
        <v>13</v>
      </c>
      <c r="I11" s="14" t="s">
        <v>50</v>
      </c>
      <c r="J11" s="18">
        <v>480</v>
      </c>
      <c r="K11" s="16" t="s">
        <v>55</v>
      </c>
      <c r="L11" s="9" t="s">
        <v>56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7"/>
      <c r="Z11" s="7"/>
      <c r="AA11" s="7"/>
      <c r="AB11" s="7"/>
      <c r="AC11" s="7"/>
      <c r="AD11" s="7"/>
      <c r="AE11" s="7"/>
    </row>
    <row r="12" spans="2:31" ht="16.5" customHeight="1">
      <c r="B12" s="10">
        <v>10</v>
      </c>
      <c r="C12" s="221" t="s">
        <v>57</v>
      </c>
      <c r="D12" s="11" t="s">
        <v>58</v>
      </c>
      <c r="E12" s="12" t="s">
        <v>59</v>
      </c>
      <c r="F12" s="12" t="s">
        <v>60</v>
      </c>
      <c r="G12" s="12">
        <v>23000</v>
      </c>
      <c r="H12" s="13">
        <v>14</v>
      </c>
      <c r="I12" s="14" t="s">
        <v>61</v>
      </c>
      <c r="J12" s="18">
        <v>140</v>
      </c>
      <c r="K12" s="16" t="s">
        <v>24</v>
      </c>
      <c r="L12" s="9" t="s">
        <v>62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7"/>
      <c r="Z12" s="7"/>
      <c r="AA12" s="7"/>
      <c r="AB12" s="7"/>
      <c r="AC12" s="7"/>
      <c r="AD12" s="7"/>
      <c r="AE12" s="7"/>
    </row>
    <row r="13" spans="2:31" ht="16.5" hidden="1" customHeight="1">
      <c r="B13" s="10">
        <v>11</v>
      </c>
      <c r="C13" s="11" t="s">
        <v>63</v>
      </c>
      <c r="D13" s="11" t="s">
        <v>9</v>
      </c>
      <c r="E13" s="12" t="s">
        <v>64</v>
      </c>
      <c r="F13" s="12" t="s">
        <v>65</v>
      </c>
      <c r="G13" s="12">
        <v>50000</v>
      </c>
      <c r="H13" s="13">
        <v>15</v>
      </c>
      <c r="I13" s="14" t="s">
        <v>29</v>
      </c>
      <c r="J13" s="19">
        <v>0</v>
      </c>
      <c r="K13" s="16"/>
      <c r="L13" s="9" t="s">
        <v>66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7"/>
      <c r="Z13" s="7"/>
      <c r="AA13" s="7"/>
      <c r="AB13" s="7"/>
      <c r="AC13" s="7"/>
      <c r="AD13" s="7"/>
      <c r="AE13" s="7"/>
    </row>
    <row r="14" spans="2:31" ht="16.5" customHeight="1">
      <c r="B14" s="10">
        <v>12</v>
      </c>
      <c r="C14" s="221" t="s">
        <v>8</v>
      </c>
      <c r="D14" s="11" t="s">
        <v>9</v>
      </c>
      <c r="E14" s="20" t="s">
        <v>67</v>
      </c>
      <c r="F14" s="12" t="s">
        <v>68</v>
      </c>
      <c r="G14" s="12">
        <v>20000</v>
      </c>
      <c r="H14" s="13">
        <v>15</v>
      </c>
      <c r="I14" s="14" t="s">
        <v>61</v>
      </c>
      <c r="J14" s="18">
        <v>2000</v>
      </c>
      <c r="K14" s="16" t="s">
        <v>13</v>
      </c>
      <c r="L14" s="9" t="s">
        <v>14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7"/>
      <c r="Z14" s="7"/>
      <c r="AA14" s="7"/>
      <c r="AB14" s="7"/>
      <c r="AC14" s="7"/>
      <c r="AD14" s="7"/>
      <c r="AE14" s="7"/>
    </row>
    <row r="15" spans="2:31" ht="16.5" hidden="1" customHeight="1">
      <c r="B15" s="10">
        <v>13</v>
      </c>
      <c r="C15" s="11" t="s">
        <v>69</v>
      </c>
      <c r="D15" s="11" t="s">
        <v>33</v>
      </c>
      <c r="E15" s="12" t="s">
        <v>70</v>
      </c>
      <c r="F15" s="12" t="s">
        <v>71</v>
      </c>
      <c r="G15" s="12">
        <v>100000</v>
      </c>
      <c r="H15" s="13">
        <v>15</v>
      </c>
      <c r="I15" s="14" t="s">
        <v>72</v>
      </c>
      <c r="J15" s="15">
        <v>0</v>
      </c>
      <c r="K15" s="16"/>
      <c r="L15" s="9" t="s">
        <v>19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7"/>
      <c r="Z15" s="7"/>
      <c r="AA15" s="7"/>
      <c r="AB15" s="7"/>
      <c r="AC15" s="7"/>
      <c r="AD15" s="7"/>
      <c r="AE15" s="7"/>
    </row>
    <row r="16" spans="2:31" ht="16.5" customHeight="1">
      <c r="B16" s="10">
        <v>14</v>
      </c>
      <c r="C16" s="221" t="s">
        <v>73</v>
      </c>
      <c r="D16" s="11" t="s">
        <v>33</v>
      </c>
      <c r="E16" s="12" t="s">
        <v>74</v>
      </c>
      <c r="F16" s="12" t="s">
        <v>75</v>
      </c>
      <c r="G16" s="12">
        <v>21000</v>
      </c>
      <c r="H16" s="13">
        <v>18</v>
      </c>
      <c r="I16" s="14" t="s">
        <v>76</v>
      </c>
      <c r="J16" s="18">
        <v>150</v>
      </c>
      <c r="K16" s="16" t="s">
        <v>43</v>
      </c>
      <c r="L16" s="9" t="s">
        <v>77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7"/>
      <c r="Z16" s="7"/>
      <c r="AA16" s="7"/>
      <c r="AB16" s="7"/>
      <c r="AC16" s="7"/>
      <c r="AD16" s="7"/>
      <c r="AE16" s="7"/>
    </row>
    <row r="17" spans="2:31" ht="16.5" customHeight="1">
      <c r="B17" s="10">
        <v>15</v>
      </c>
      <c r="C17" s="221" t="s">
        <v>78</v>
      </c>
      <c r="D17" s="11" t="s">
        <v>33</v>
      </c>
      <c r="E17" s="12" t="s">
        <v>79</v>
      </c>
      <c r="F17" s="12" t="s">
        <v>80</v>
      </c>
      <c r="G17" s="12">
        <v>8000</v>
      </c>
      <c r="H17" s="13">
        <v>23</v>
      </c>
      <c r="I17" s="14" t="s">
        <v>81</v>
      </c>
      <c r="J17" s="18">
        <v>200</v>
      </c>
      <c r="K17" s="16" t="s">
        <v>37</v>
      </c>
      <c r="L17" s="9" t="s">
        <v>82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7"/>
      <c r="Z17" s="7"/>
      <c r="AA17" s="7"/>
      <c r="AB17" s="7"/>
      <c r="AC17" s="7"/>
      <c r="AD17" s="7"/>
      <c r="AE17" s="7"/>
    </row>
    <row r="18" spans="2:31" ht="16.5" customHeight="1">
      <c r="B18" s="10">
        <v>16</v>
      </c>
      <c r="C18" s="221" t="s">
        <v>83</v>
      </c>
      <c r="D18" s="11" t="s">
        <v>33</v>
      </c>
      <c r="E18" s="12" t="s">
        <v>84</v>
      </c>
      <c r="F18" s="12" t="s">
        <v>85</v>
      </c>
      <c r="G18" s="12">
        <v>25000</v>
      </c>
      <c r="H18" s="13">
        <v>25</v>
      </c>
      <c r="I18" s="14" t="s">
        <v>29</v>
      </c>
      <c r="J18" s="18">
        <v>125</v>
      </c>
      <c r="K18" s="16" t="s">
        <v>43</v>
      </c>
      <c r="L18" s="9" t="s">
        <v>86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7"/>
      <c r="Z18" s="7"/>
      <c r="AA18" s="7"/>
      <c r="AB18" s="7"/>
      <c r="AC18" s="7"/>
      <c r="AD18" s="7"/>
      <c r="AE18" s="7"/>
    </row>
    <row r="19" spans="2:31" ht="16.5" hidden="1" customHeight="1">
      <c r="B19" s="10">
        <v>17</v>
      </c>
      <c r="C19" s="11" t="s">
        <v>87</v>
      </c>
      <c r="D19" s="11" t="s">
        <v>9</v>
      </c>
      <c r="E19" s="12" t="s">
        <v>88</v>
      </c>
      <c r="F19" s="264" t="s">
        <v>89</v>
      </c>
      <c r="G19" s="264">
        <v>32000</v>
      </c>
      <c r="H19" s="265">
        <v>26</v>
      </c>
      <c r="I19" s="266" t="s">
        <v>90</v>
      </c>
      <c r="J19" s="19">
        <v>0</v>
      </c>
      <c r="K19" s="16"/>
      <c r="L19" s="9" t="s">
        <v>19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7"/>
      <c r="Z19" s="7"/>
      <c r="AA19" s="7"/>
      <c r="AB19" s="7"/>
      <c r="AC19" s="7"/>
      <c r="AD19" s="7"/>
      <c r="AE19" s="7"/>
    </row>
    <row r="20" spans="2:31" ht="16.5" hidden="1" customHeight="1">
      <c r="B20" s="10">
        <v>18</v>
      </c>
      <c r="C20" s="11" t="s">
        <v>91</v>
      </c>
      <c r="D20" s="11" t="s">
        <v>9</v>
      </c>
      <c r="E20" s="12" t="s">
        <v>92</v>
      </c>
      <c r="F20" s="264" t="s">
        <v>89</v>
      </c>
      <c r="G20" s="264">
        <v>32000</v>
      </c>
      <c r="H20" s="265">
        <v>26</v>
      </c>
      <c r="I20" s="266" t="s">
        <v>90</v>
      </c>
      <c r="J20" s="19">
        <v>0</v>
      </c>
      <c r="K20" s="16"/>
      <c r="L20" s="9" t="s">
        <v>19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7"/>
      <c r="Z20" s="7"/>
      <c r="AA20" s="7"/>
      <c r="AB20" s="7"/>
      <c r="AC20" s="7"/>
      <c r="AD20" s="7"/>
      <c r="AE20" s="7"/>
    </row>
    <row r="21" spans="2:31" ht="16.5" hidden="1" customHeight="1">
      <c r="B21" s="10">
        <v>19</v>
      </c>
      <c r="C21" s="11" t="s">
        <v>93</v>
      </c>
      <c r="D21" s="11" t="s">
        <v>9</v>
      </c>
      <c r="E21" s="12" t="s">
        <v>94</v>
      </c>
      <c r="F21" s="12" t="s">
        <v>95</v>
      </c>
      <c r="G21" s="12">
        <v>10000</v>
      </c>
      <c r="H21" s="13">
        <v>27</v>
      </c>
      <c r="I21" s="14" t="s">
        <v>90</v>
      </c>
      <c r="J21" s="19">
        <v>0</v>
      </c>
      <c r="K21" s="16"/>
      <c r="L21" s="9" t="s">
        <v>96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7"/>
      <c r="Z21" s="7"/>
      <c r="AA21" s="7"/>
      <c r="AB21" s="7"/>
      <c r="AC21" s="7"/>
      <c r="AD21" s="7"/>
      <c r="AE21" s="7"/>
    </row>
    <row r="22" spans="2:31" ht="16.5" hidden="1" customHeight="1">
      <c r="B22" s="10">
        <v>20</v>
      </c>
      <c r="C22" s="11" t="s">
        <v>93</v>
      </c>
      <c r="D22" s="11" t="s">
        <v>9</v>
      </c>
      <c r="E22" s="12" t="s">
        <v>97</v>
      </c>
      <c r="F22" s="12" t="s">
        <v>98</v>
      </c>
      <c r="G22" s="12">
        <v>30000</v>
      </c>
      <c r="H22" s="13">
        <v>27</v>
      </c>
      <c r="I22" s="14" t="s">
        <v>90</v>
      </c>
      <c r="J22" s="19">
        <v>0</v>
      </c>
      <c r="K22" s="16"/>
      <c r="L22" s="9" t="s">
        <v>96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7"/>
      <c r="Z22" s="7"/>
      <c r="AA22" s="7"/>
      <c r="AB22" s="7"/>
      <c r="AC22" s="7"/>
      <c r="AD22" s="7"/>
      <c r="AE22" s="7"/>
    </row>
    <row r="23" spans="2:31" ht="16.5" customHeight="1">
      <c r="B23" s="10">
        <v>21</v>
      </c>
      <c r="C23" s="221" t="s">
        <v>99</v>
      </c>
      <c r="D23" s="11" t="s">
        <v>9</v>
      </c>
      <c r="E23" s="12" t="s">
        <v>100</v>
      </c>
      <c r="F23" s="12" t="s">
        <v>101</v>
      </c>
      <c r="G23" s="12">
        <v>30000</v>
      </c>
      <c r="H23" s="13">
        <v>27</v>
      </c>
      <c r="I23" s="14" t="s">
        <v>90</v>
      </c>
      <c r="J23" s="18">
        <v>480</v>
      </c>
      <c r="K23" s="16" t="s">
        <v>102</v>
      </c>
      <c r="L23" s="9" t="s">
        <v>103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7"/>
      <c r="Z23" s="7"/>
      <c r="AA23" s="7"/>
      <c r="AB23" s="7"/>
      <c r="AC23" s="7"/>
      <c r="AD23" s="7"/>
      <c r="AE23" s="7"/>
    </row>
    <row r="24" spans="2:31" ht="16.5" customHeight="1">
      <c r="B24" s="10">
        <v>22</v>
      </c>
      <c r="C24" s="221" t="s">
        <v>104</v>
      </c>
      <c r="D24" s="11" t="s">
        <v>33</v>
      </c>
      <c r="E24" s="17" t="s">
        <v>105</v>
      </c>
      <c r="F24" s="12" t="s">
        <v>106</v>
      </c>
      <c r="G24" s="12">
        <v>73000</v>
      </c>
      <c r="H24" s="13">
        <v>28</v>
      </c>
      <c r="I24" s="14" t="s">
        <v>107</v>
      </c>
      <c r="J24" s="18">
        <v>85</v>
      </c>
      <c r="K24" s="16" t="s">
        <v>24</v>
      </c>
      <c r="L24" s="9" t="s">
        <v>108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7"/>
      <c r="Z24" s="7"/>
      <c r="AA24" s="7"/>
      <c r="AB24" s="7"/>
      <c r="AC24" s="7"/>
      <c r="AD24" s="7"/>
      <c r="AE24" s="7"/>
    </row>
    <row r="25" spans="2:31">
      <c r="B25" s="21"/>
      <c r="C25" s="22"/>
      <c r="D25" s="22"/>
      <c r="E25" s="22"/>
      <c r="F25" s="23"/>
      <c r="G25" s="23"/>
      <c r="H25" s="24"/>
      <c r="I25" s="24"/>
      <c r="J25" s="22"/>
      <c r="K25" s="25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2:31" ht="17.25" thickBot="1">
      <c r="B26" s="26"/>
      <c r="C26" s="27"/>
      <c r="D26" s="27"/>
      <c r="E26" s="27"/>
      <c r="F26" s="27"/>
      <c r="G26" s="27"/>
      <c r="H26" s="28"/>
      <c r="I26" s="29"/>
      <c r="J26" s="27"/>
      <c r="K26" s="30"/>
      <c r="L26" s="31"/>
    </row>
    <row r="27" spans="2:31">
      <c r="B27" s="1" t="s">
        <v>109</v>
      </c>
    </row>
    <row r="28" spans="2:31" s="37" customFormat="1" ht="16.5" customHeight="1">
      <c r="B28" s="32">
        <v>5</v>
      </c>
      <c r="C28" s="33" t="s">
        <v>110</v>
      </c>
      <c r="D28" s="33" t="s">
        <v>9</v>
      </c>
      <c r="E28" s="34" t="s">
        <v>111</v>
      </c>
      <c r="F28" s="35"/>
      <c r="G28" s="35"/>
      <c r="H28" s="32"/>
      <c r="I28" s="32"/>
      <c r="J28" s="36">
        <v>500</v>
      </c>
      <c r="K28" s="33" t="s">
        <v>43</v>
      </c>
      <c r="L28" s="33" t="s">
        <v>112</v>
      </c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</row>
    <row r="30" spans="2:31">
      <c r="G30" s="263"/>
    </row>
    <row r="31" spans="2:31">
      <c r="G31" s="263"/>
    </row>
  </sheetData>
  <autoFilter ref="B2:K24">
    <filterColumn colId="1">
      <colorFilter dxfId="0"/>
    </filterColumn>
  </autoFilter>
  <mergeCells count="9">
    <mergeCell ref="G30:G31"/>
    <mergeCell ref="F8:F9"/>
    <mergeCell ref="G8:G9"/>
    <mergeCell ref="H8:H9"/>
    <mergeCell ref="I8:I9"/>
    <mergeCell ref="F19:F20"/>
    <mergeCell ref="G19:G20"/>
    <mergeCell ref="H19:H20"/>
    <mergeCell ref="I19:I20"/>
  </mergeCells>
  <phoneticPr fontId="11"/>
  <pageMargins left="0.7" right="0.7" top="0.75" bottom="0.75" header="0.3" footer="0.3"/>
  <pageSetup paperSize="9" orientation="portrait" horizont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J46"/>
  <sheetViews>
    <sheetView zoomScale="85" zoomScaleNormal="85" workbookViewId="0"/>
  </sheetViews>
  <sheetFormatPr defaultRowHeight="16.5"/>
  <cols>
    <col min="1" max="1" width="3.5" style="74" customWidth="1"/>
    <col min="2" max="2" width="5" style="74" customWidth="1"/>
    <col min="3" max="3" width="13.25" style="74" bestFit="1" customWidth="1"/>
    <col min="4" max="4" width="13.75" style="74" bestFit="1" customWidth="1"/>
    <col min="5" max="6" width="11.875" style="74" bestFit="1" customWidth="1"/>
    <col min="7" max="8" width="9.625" style="74" bestFit="1" customWidth="1"/>
    <col min="9" max="16384" width="9" style="74"/>
  </cols>
  <sheetData>
    <row r="1" spans="2:10" ht="17.25" thickBot="1">
      <c r="B1" s="125"/>
      <c r="C1" s="95"/>
      <c r="D1" s="95"/>
      <c r="E1" s="95"/>
      <c r="F1" s="95"/>
      <c r="G1" s="95"/>
      <c r="H1" s="95"/>
    </row>
    <row r="2" spans="2:10" ht="17.25" thickBot="1">
      <c r="B2" s="126" t="s">
        <v>163</v>
      </c>
      <c r="C2" s="127"/>
      <c r="D2" s="127"/>
      <c r="E2" s="128"/>
      <c r="F2" s="95"/>
      <c r="G2" s="129"/>
      <c r="H2" s="129"/>
    </row>
    <row r="3" spans="2:10" ht="17.25" thickBot="1">
      <c r="B3" s="130" t="s">
        <v>171</v>
      </c>
      <c r="C3" s="130" t="s">
        <v>164</v>
      </c>
      <c r="D3" s="131" t="s">
        <v>165</v>
      </c>
      <c r="E3" s="132" t="s">
        <v>166</v>
      </c>
      <c r="F3" s="95"/>
      <c r="G3" s="129"/>
      <c r="H3" s="129"/>
    </row>
    <row r="4" spans="2:10">
      <c r="B4" s="133">
        <v>1</v>
      </c>
      <c r="C4" s="134" t="s">
        <v>222</v>
      </c>
      <c r="D4" s="135">
        <v>50000</v>
      </c>
      <c r="E4" s="136" t="s">
        <v>224</v>
      </c>
      <c r="F4" s="95"/>
      <c r="G4" s="129"/>
      <c r="H4" s="129"/>
    </row>
    <row r="5" spans="2:10" ht="16.5" customHeight="1" thickBot="1">
      <c r="B5" s="137">
        <v>2</v>
      </c>
      <c r="C5" s="138" t="s">
        <v>223</v>
      </c>
      <c r="D5" s="139">
        <v>70000</v>
      </c>
      <c r="E5" s="140"/>
      <c r="F5" s="95"/>
      <c r="G5" s="129"/>
      <c r="H5" s="129"/>
    </row>
    <row r="6" spans="2:10">
      <c r="B6" s="125"/>
      <c r="C6" s="95"/>
      <c r="D6" s="95"/>
      <c r="E6" s="95"/>
      <c r="F6" s="95"/>
      <c r="G6" s="129"/>
      <c r="H6" s="129"/>
    </row>
    <row r="7" spans="2:10" ht="17.25" thickBot="1"/>
    <row r="8" spans="2:10" ht="17.25" thickBot="1">
      <c r="B8" s="141" t="s">
        <v>153</v>
      </c>
      <c r="C8" s="142"/>
      <c r="D8" s="142"/>
      <c r="E8" s="142"/>
      <c r="F8" s="143"/>
      <c r="G8" s="95"/>
      <c r="H8" s="95"/>
    </row>
    <row r="9" spans="2:10" ht="17.25" thickBot="1">
      <c r="B9" s="144" t="s">
        <v>117</v>
      </c>
      <c r="C9" s="144" t="s">
        <v>154</v>
      </c>
      <c r="D9" s="145" t="s">
        <v>155</v>
      </c>
      <c r="E9" s="145" t="s">
        <v>156</v>
      </c>
      <c r="F9" s="146" t="s">
        <v>157</v>
      </c>
      <c r="G9" s="95"/>
      <c r="H9" s="95"/>
    </row>
    <row r="10" spans="2:10">
      <c r="B10" s="133">
        <v>1</v>
      </c>
      <c r="C10" s="147" t="s">
        <v>158</v>
      </c>
      <c r="D10" s="148">
        <v>1220000</v>
      </c>
      <c r="E10" s="149">
        <v>15</v>
      </c>
      <c r="F10" s="150" t="s">
        <v>132</v>
      </c>
      <c r="G10" s="95"/>
      <c r="H10" s="95"/>
    </row>
    <row r="11" spans="2:10">
      <c r="B11" s="151">
        <v>2</v>
      </c>
      <c r="C11" s="152" t="s">
        <v>159</v>
      </c>
      <c r="D11" s="153">
        <v>900000</v>
      </c>
      <c r="E11" s="154">
        <v>20</v>
      </c>
      <c r="F11" s="155" t="s">
        <v>160</v>
      </c>
      <c r="G11" s="95"/>
      <c r="H11" s="95"/>
    </row>
    <row r="12" spans="2:10">
      <c r="B12" s="151">
        <v>3</v>
      </c>
      <c r="C12" s="152" t="s">
        <v>161</v>
      </c>
      <c r="D12" s="153">
        <v>95000</v>
      </c>
      <c r="E12" s="154">
        <v>1</v>
      </c>
      <c r="F12" s="155" t="s">
        <v>162</v>
      </c>
      <c r="G12" s="95"/>
      <c r="H12" s="95"/>
    </row>
    <row r="13" spans="2:10">
      <c r="B13" s="151"/>
      <c r="C13" s="156"/>
      <c r="D13" s="157"/>
      <c r="E13" s="158"/>
      <c r="F13" s="159"/>
      <c r="G13" s="95"/>
      <c r="H13" s="95"/>
    </row>
    <row r="14" spans="2:10" ht="17.25" thickBot="1">
      <c r="B14" s="137"/>
      <c r="C14" s="160"/>
      <c r="D14" s="161"/>
      <c r="E14" s="162"/>
      <c r="F14" s="163"/>
      <c r="G14" s="95"/>
      <c r="H14" s="95"/>
    </row>
    <row r="15" spans="2:10">
      <c r="B15" s="125"/>
      <c r="C15" s="95"/>
      <c r="D15" s="95"/>
      <c r="E15" s="95"/>
      <c r="F15" s="95"/>
      <c r="G15" s="95"/>
      <c r="H15" s="95"/>
    </row>
    <row r="16" spans="2:10" ht="17.25" thickBot="1">
      <c r="B16" s="125"/>
      <c r="C16" s="95"/>
      <c r="D16" s="95"/>
      <c r="E16" s="95"/>
      <c r="F16" s="95"/>
      <c r="G16" s="129"/>
      <c r="H16" s="129"/>
      <c r="I16" s="95"/>
      <c r="J16" s="95"/>
    </row>
    <row r="17" spans="2:10" ht="17.25" thickBot="1">
      <c r="B17" s="196" t="s">
        <v>140</v>
      </c>
      <c r="C17" s="197"/>
      <c r="D17" s="197"/>
      <c r="E17" s="197"/>
      <c r="F17" s="197"/>
      <c r="G17" s="197"/>
      <c r="H17" s="198"/>
      <c r="I17" s="95"/>
      <c r="J17" s="95"/>
    </row>
    <row r="18" spans="2:10" ht="17.25" thickBot="1">
      <c r="B18" s="199" t="s">
        <v>170</v>
      </c>
      <c r="C18" s="199" t="s">
        <v>141</v>
      </c>
      <c r="D18" s="200" t="s">
        <v>142</v>
      </c>
      <c r="E18" s="200" t="s">
        <v>129</v>
      </c>
      <c r="F18" s="200" t="s">
        <v>130</v>
      </c>
      <c r="G18" s="200" t="s">
        <v>119</v>
      </c>
      <c r="H18" s="201" t="s">
        <v>143</v>
      </c>
      <c r="I18" s="95"/>
      <c r="J18" s="95"/>
    </row>
    <row r="19" spans="2:10">
      <c r="B19" s="151">
        <v>1</v>
      </c>
      <c r="C19" s="202" t="s">
        <v>144</v>
      </c>
      <c r="D19" s="203">
        <v>150000</v>
      </c>
      <c r="E19" s="203">
        <v>146000</v>
      </c>
      <c r="F19" s="203">
        <f t="shared" ref="F19:F28" si="0">D19-E19</f>
        <v>4000</v>
      </c>
      <c r="G19" s="204">
        <v>18</v>
      </c>
      <c r="H19" s="205" t="s">
        <v>123</v>
      </c>
      <c r="I19" s="95"/>
      <c r="J19" s="95"/>
    </row>
    <row r="20" spans="2:10">
      <c r="B20" s="151">
        <v>2</v>
      </c>
      <c r="C20" s="202" t="s">
        <v>145</v>
      </c>
      <c r="D20" s="203">
        <v>120000</v>
      </c>
      <c r="E20" s="203">
        <v>114000</v>
      </c>
      <c r="F20" s="203">
        <f t="shared" si="0"/>
        <v>6000</v>
      </c>
      <c r="G20" s="204">
        <v>8</v>
      </c>
      <c r="H20" s="205" t="s">
        <v>137</v>
      </c>
      <c r="I20" s="95"/>
      <c r="J20" s="95"/>
    </row>
    <row r="21" spans="2:10">
      <c r="B21" s="151">
        <v>6</v>
      </c>
      <c r="C21" s="202" t="s">
        <v>249</v>
      </c>
      <c r="D21" s="203">
        <v>200000</v>
      </c>
      <c r="E21" s="203">
        <v>200000</v>
      </c>
      <c r="F21" s="203">
        <f>D21-E21</f>
        <v>0</v>
      </c>
      <c r="G21" s="206">
        <v>16</v>
      </c>
      <c r="H21" s="205" t="s">
        <v>123</v>
      </c>
      <c r="I21" s="95"/>
      <c r="J21" s="95"/>
    </row>
    <row r="22" spans="2:10">
      <c r="B22" s="151">
        <v>4</v>
      </c>
      <c r="C22" s="202" t="s">
        <v>169</v>
      </c>
      <c r="D22" s="203">
        <v>200000</v>
      </c>
      <c r="E22" s="203">
        <v>100000</v>
      </c>
      <c r="F22" s="203">
        <f>D22-E22</f>
        <v>100000</v>
      </c>
      <c r="G22" s="206">
        <v>20</v>
      </c>
      <c r="H22" s="205" t="s">
        <v>137</v>
      </c>
      <c r="I22" s="95"/>
      <c r="J22" s="95"/>
    </row>
    <row r="23" spans="2:10">
      <c r="B23" s="151">
        <v>5</v>
      </c>
      <c r="C23" s="202" t="s">
        <v>148</v>
      </c>
      <c r="D23" s="203">
        <v>26000</v>
      </c>
      <c r="E23" s="203">
        <v>0</v>
      </c>
      <c r="F23" s="203">
        <f>D23-E23</f>
        <v>26000</v>
      </c>
      <c r="G23" s="206">
        <v>20</v>
      </c>
      <c r="H23" s="205" t="s">
        <v>132</v>
      </c>
      <c r="I23" s="95"/>
      <c r="J23" s="95"/>
    </row>
    <row r="24" spans="2:10">
      <c r="B24" s="151">
        <v>3</v>
      </c>
      <c r="C24" s="202" t="s">
        <v>168</v>
      </c>
      <c r="D24" s="203">
        <v>200000</v>
      </c>
      <c r="E24" s="203">
        <v>0</v>
      </c>
      <c r="F24" s="203">
        <f>D24-E24</f>
        <v>200000</v>
      </c>
      <c r="G24" s="206">
        <v>20</v>
      </c>
      <c r="H24" s="205" t="s">
        <v>146</v>
      </c>
      <c r="I24" s="95"/>
      <c r="J24" s="95"/>
    </row>
    <row r="25" spans="2:10">
      <c r="B25" s="151">
        <v>7</v>
      </c>
      <c r="C25" s="202" t="s">
        <v>167</v>
      </c>
      <c r="D25" s="203">
        <v>195000</v>
      </c>
      <c r="E25" s="203">
        <v>0</v>
      </c>
      <c r="F25" s="203">
        <f t="shared" ref="F25" si="1">D25-E25</f>
        <v>195000</v>
      </c>
      <c r="G25" s="206">
        <v>8</v>
      </c>
      <c r="H25" s="205" t="s">
        <v>146</v>
      </c>
      <c r="I25" s="95"/>
      <c r="J25" s="95"/>
    </row>
    <row r="26" spans="2:10">
      <c r="B26" s="151">
        <v>8</v>
      </c>
      <c r="C26" s="207" t="s">
        <v>147</v>
      </c>
      <c r="D26" s="208">
        <v>50000</v>
      </c>
      <c r="E26" s="208">
        <v>0</v>
      </c>
      <c r="F26" s="208">
        <f>D26-E26</f>
        <v>50000</v>
      </c>
      <c r="G26" s="209" t="s">
        <v>131</v>
      </c>
      <c r="H26" s="210" t="s">
        <v>132</v>
      </c>
      <c r="I26" s="95"/>
      <c r="J26" s="95"/>
    </row>
    <row r="27" spans="2:10">
      <c r="B27" s="151">
        <v>9</v>
      </c>
      <c r="C27" s="202" t="s">
        <v>150</v>
      </c>
      <c r="D27" s="203">
        <v>238000</v>
      </c>
      <c r="E27" s="203">
        <v>0</v>
      </c>
      <c r="F27" s="203">
        <f t="shared" si="0"/>
        <v>238000</v>
      </c>
      <c r="G27" s="204" t="s">
        <v>149</v>
      </c>
      <c r="H27" s="205" t="s">
        <v>132</v>
      </c>
      <c r="I27" s="95"/>
      <c r="J27" s="95"/>
    </row>
    <row r="28" spans="2:10">
      <c r="B28" s="151">
        <v>10</v>
      </c>
      <c r="C28" s="202" t="s">
        <v>151</v>
      </c>
      <c r="D28" s="203">
        <v>6000</v>
      </c>
      <c r="E28" s="203">
        <v>0</v>
      </c>
      <c r="F28" s="203">
        <f t="shared" si="0"/>
        <v>6000</v>
      </c>
      <c r="G28" s="204" t="s">
        <v>131</v>
      </c>
      <c r="H28" s="205" t="s">
        <v>132</v>
      </c>
      <c r="I28" s="95"/>
      <c r="J28" s="95"/>
    </row>
    <row r="29" spans="2:10">
      <c r="B29" s="151">
        <v>11</v>
      </c>
      <c r="C29" s="202" t="s">
        <v>152</v>
      </c>
      <c r="D29" s="203">
        <v>91200</v>
      </c>
      <c r="E29" s="203">
        <v>0</v>
      </c>
      <c r="F29" s="203">
        <f>D29-E29</f>
        <v>91200</v>
      </c>
      <c r="G29" s="206" t="s">
        <v>149</v>
      </c>
      <c r="H29" s="205" t="s">
        <v>146</v>
      </c>
      <c r="I29" s="95"/>
      <c r="J29" s="95"/>
    </row>
    <row r="30" spans="2:10">
      <c r="B30" s="151"/>
      <c r="C30" s="156"/>
      <c r="D30" s="157"/>
      <c r="E30" s="157"/>
      <c r="F30" s="157"/>
      <c r="G30" s="211"/>
      <c r="H30" s="212"/>
      <c r="I30" s="95"/>
      <c r="J30" s="95"/>
    </row>
    <row r="31" spans="2:10" ht="17.25" thickBot="1">
      <c r="B31" s="137"/>
      <c r="C31" s="160"/>
      <c r="D31" s="213"/>
      <c r="E31" s="213"/>
      <c r="F31" s="213"/>
      <c r="G31" s="213"/>
      <c r="H31" s="163"/>
      <c r="I31" s="95"/>
      <c r="J31" s="95"/>
    </row>
    <row r="32" spans="2:10" ht="17.25" thickBot="1">
      <c r="B32" s="125"/>
      <c r="C32" s="189" t="s">
        <v>139</v>
      </c>
      <c r="D32" s="190">
        <f>SUM(D19:D31)</f>
        <v>1476200</v>
      </c>
      <c r="E32" s="214">
        <f>SUM(E19:E31)</f>
        <v>560000</v>
      </c>
      <c r="F32" s="192">
        <f>SUM(F19:F31)</f>
        <v>916200</v>
      </c>
      <c r="G32" s="215"/>
      <c r="H32" s="215"/>
      <c r="I32" s="95"/>
      <c r="J32" s="95"/>
    </row>
    <row r="34" spans="2:10" ht="17.25" thickBot="1"/>
    <row r="35" spans="2:10" ht="17.25" thickBot="1">
      <c r="B35" s="164" t="s">
        <v>199</v>
      </c>
      <c r="C35" s="165"/>
      <c r="D35" s="165"/>
      <c r="E35" s="165"/>
      <c r="F35" s="165"/>
      <c r="G35" s="165"/>
      <c r="H35" s="166"/>
      <c r="I35" s="95"/>
      <c r="J35" s="95"/>
    </row>
    <row r="36" spans="2:10" ht="17.25" thickBot="1">
      <c r="B36" s="167" t="s">
        <v>117</v>
      </c>
      <c r="C36" s="167" t="s">
        <v>133</v>
      </c>
      <c r="D36" s="168" t="s">
        <v>118</v>
      </c>
      <c r="E36" s="168" t="s">
        <v>134</v>
      </c>
      <c r="F36" s="168" t="s">
        <v>135</v>
      </c>
      <c r="G36" s="169" t="s">
        <v>136</v>
      </c>
      <c r="H36" s="170" t="s">
        <v>198</v>
      </c>
      <c r="I36" s="95"/>
      <c r="J36" s="95"/>
    </row>
    <row r="37" spans="2:10">
      <c r="B37" s="151">
        <v>1</v>
      </c>
      <c r="C37" s="171" t="s">
        <v>122</v>
      </c>
      <c r="D37" s="172">
        <v>50000</v>
      </c>
      <c r="E37" s="172">
        <v>0</v>
      </c>
      <c r="F37" s="172">
        <f>D37-E37</f>
        <v>50000</v>
      </c>
      <c r="G37" s="173">
        <v>15</v>
      </c>
      <c r="H37" s="174">
        <v>10</v>
      </c>
      <c r="I37" s="95"/>
      <c r="J37" s="95"/>
    </row>
    <row r="38" spans="2:10">
      <c r="B38" s="151">
        <v>2</v>
      </c>
      <c r="C38" s="171" t="s">
        <v>124</v>
      </c>
      <c r="D38" s="172">
        <v>49000</v>
      </c>
      <c r="E38" s="172">
        <v>0</v>
      </c>
      <c r="F38" s="172">
        <f>D38-E38</f>
        <v>49000</v>
      </c>
      <c r="G38" s="175">
        <v>20</v>
      </c>
      <c r="H38" s="176">
        <v>15</v>
      </c>
      <c r="I38" s="95"/>
      <c r="J38" s="95"/>
    </row>
    <row r="39" spans="2:10">
      <c r="B39" s="151">
        <v>3</v>
      </c>
      <c r="C39" s="147" t="s">
        <v>138</v>
      </c>
      <c r="D39" s="177">
        <v>27262</v>
      </c>
      <c r="E39" s="177">
        <v>0</v>
      </c>
      <c r="F39" s="177">
        <f t="shared" ref="F39:F40" si="2">D39-E39</f>
        <v>27262</v>
      </c>
      <c r="G39" s="178">
        <v>5</v>
      </c>
      <c r="H39" s="179">
        <v>1</v>
      </c>
      <c r="I39" s="95"/>
      <c r="J39" s="95"/>
    </row>
    <row r="40" spans="2:10">
      <c r="B40" s="151">
        <v>4</v>
      </c>
      <c r="C40" s="171" t="s">
        <v>125</v>
      </c>
      <c r="D40" s="172">
        <v>12027</v>
      </c>
      <c r="E40" s="172">
        <v>0</v>
      </c>
      <c r="F40" s="172">
        <f t="shared" si="2"/>
        <v>12027</v>
      </c>
      <c r="G40" s="173">
        <v>11</v>
      </c>
      <c r="H40" s="174">
        <v>5</v>
      </c>
      <c r="I40" s="95"/>
      <c r="J40" s="95"/>
    </row>
    <row r="41" spans="2:10">
      <c r="B41" s="151">
        <v>5</v>
      </c>
      <c r="C41" s="171" t="s">
        <v>126</v>
      </c>
      <c r="D41" s="172">
        <v>11000</v>
      </c>
      <c r="E41" s="172">
        <v>0</v>
      </c>
      <c r="F41" s="172">
        <f>D41-E41</f>
        <v>11000</v>
      </c>
      <c r="G41" s="175">
        <v>6</v>
      </c>
      <c r="H41" s="176"/>
      <c r="I41" s="95"/>
      <c r="J41" s="95"/>
    </row>
    <row r="42" spans="2:10">
      <c r="B42" s="151">
        <v>6</v>
      </c>
      <c r="C42" s="171" t="s">
        <v>127</v>
      </c>
      <c r="D42" s="172">
        <v>500</v>
      </c>
      <c r="E42" s="172">
        <v>0</v>
      </c>
      <c r="F42" s="172">
        <f t="shared" ref="F42" si="3">D42-E42</f>
        <v>500</v>
      </c>
      <c r="G42" s="175">
        <v>8</v>
      </c>
      <c r="H42" s="176"/>
      <c r="I42" s="95"/>
      <c r="J42" s="95"/>
    </row>
    <row r="43" spans="2:10">
      <c r="B43" s="180"/>
      <c r="C43" s="181"/>
      <c r="D43" s="182"/>
      <c r="E43" s="182"/>
      <c r="F43" s="182"/>
      <c r="G43" s="183"/>
      <c r="H43" s="184"/>
      <c r="I43" s="95"/>
      <c r="J43" s="95"/>
    </row>
    <row r="44" spans="2:10" ht="17.25" thickBot="1">
      <c r="B44" s="137"/>
      <c r="C44" s="185"/>
      <c r="D44" s="186"/>
      <c r="E44" s="186"/>
      <c r="F44" s="186"/>
      <c r="G44" s="187"/>
      <c r="H44" s="188"/>
      <c r="I44" s="95"/>
      <c r="J44" s="95"/>
    </row>
    <row r="45" spans="2:10" ht="18.75" thickBot="1">
      <c r="B45" s="125"/>
      <c r="C45" s="189" t="s">
        <v>139</v>
      </c>
      <c r="D45" s="190">
        <f>SUM(D37:D44)</f>
        <v>149789</v>
      </c>
      <c r="E45" s="191">
        <f>SUM(E37:E44)</f>
        <v>0</v>
      </c>
      <c r="F45" s="192">
        <f>SUM(F37:F44)</f>
        <v>149789</v>
      </c>
      <c r="G45" s="129"/>
      <c r="H45" s="129"/>
      <c r="I45" s="95"/>
      <c r="J45" s="95"/>
    </row>
    <row r="46" spans="2:10" ht="18">
      <c r="B46" s="125"/>
      <c r="C46" s="193"/>
      <c r="D46" s="194"/>
      <c r="E46" s="195"/>
      <c r="F46" s="194"/>
      <c r="G46" s="129"/>
      <c r="H46" s="129"/>
      <c r="I46" s="95"/>
      <c r="J46" s="95"/>
    </row>
  </sheetData>
  <phoneticPr fontId="1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Index</vt:lpstr>
      <vt:lpstr>月还明细</vt:lpstr>
      <vt:lpstr>信用卡</vt:lpstr>
      <vt:lpstr>信用卡详细信息</vt:lpstr>
      <vt:lpstr>贷款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2023-07-14T01:16:46Z</dcterms:modified>
</cp:coreProperties>
</file>