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95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<sst xmlns="http://schemas.openxmlformats.org/spreadsheetml/2006/main" count="36" uniqueCount="19">
  <si>
    <t>Pan 1 (1kg) load and Pan2 no load</t>
  </si>
  <si>
    <t>SG No.</t>
  </si>
  <si>
    <t>position(x)(mm)</t>
  </si>
  <si>
    <t>M(x)(Nmm)</t>
  </si>
  <si>
    <r>
      <rPr>
        <sz val="11"/>
        <color theme="1"/>
        <rFont val="Calibri"/>
        <charset val="134"/>
        <scheme val="minor"/>
      </rPr>
      <t>Readings(</t>
    </r>
    <r>
      <rPr>
        <sz val="11"/>
        <color theme="1"/>
        <rFont val="Abyssinica SIL"/>
        <charset val="134"/>
      </rPr>
      <t>umm/mm)</t>
    </r>
  </si>
  <si>
    <t>Error(%)</t>
  </si>
  <si>
    <t>L</t>
  </si>
  <si>
    <t>E</t>
  </si>
  <si>
    <t>Measured</t>
  </si>
  <si>
    <t>Predicted</t>
  </si>
  <si>
    <t>avg error</t>
  </si>
  <si>
    <t>C</t>
  </si>
  <si>
    <t>2.3809*10^(-8)</t>
  </si>
  <si>
    <t>Pan1 0kg load and Pan2 1kg load</t>
  </si>
  <si>
    <t>Pan1 1kg load and Pan2 1kg load</t>
  </si>
  <si>
    <t>DG No.</t>
  </si>
  <si>
    <t>case-1 (P1=1kg P2=0)</t>
  </si>
  <si>
    <t>case-2(P1=1kg P2=1kg)</t>
  </si>
  <si>
    <t>case-3(P1=0 P2 =1kg)</t>
  </si>
</sst>
</file>

<file path=xl/styles.xml><?xml version="1.0" encoding="utf-8"?>
<styleSheet xmlns="http://schemas.openxmlformats.org/spreadsheetml/2006/main">
  <numFmts count="5">
    <numFmt numFmtId="176" formatCode="0.00000_ 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Abyssinica SI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13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1" fillId="32" borderId="0" applyNumberFormat="false" applyBorder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18" fillId="0" borderId="11" applyNumberFormat="false" applyFill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1" fillId="6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1" fillId="7" borderId="0" applyNumberFormat="false" applyBorder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12" fillId="0" borderId="10" applyNumberFormat="false" applyFill="false" applyAlignment="false" applyProtection="false">
      <alignment vertical="center"/>
    </xf>
    <xf numFmtId="0" fontId="11" fillId="11" borderId="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0" fillId="12" borderId="8" applyNumberFormat="false" applyFont="false" applyAlignment="false" applyProtection="false">
      <alignment vertical="center"/>
    </xf>
    <xf numFmtId="0" fontId="15" fillId="19" borderId="7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9" fillId="11" borderId="7" applyNumberFormat="false" applyAlignment="false" applyProtection="false">
      <alignment vertical="center"/>
    </xf>
    <xf numFmtId="0" fontId="16" fillId="20" borderId="0" applyNumberFormat="false" applyBorder="false" applyAlignment="false" applyProtection="false">
      <alignment vertical="center"/>
    </xf>
    <xf numFmtId="0" fontId="8" fillId="0" borderId="6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3" fillId="0" borderId="5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4" fillId="0" borderId="5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3" borderId="4" applyNumberFormat="false" applyAlignment="false" applyProtection="false">
      <alignment vertical="center"/>
    </xf>
    <xf numFmtId="0" fontId="1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Font="true" applyAlignment="true">
      <alignment horizontal="center" vertical="center"/>
    </xf>
    <xf numFmtId="0" fontId="0" fillId="0" borderId="1" xfId="0" applyFont="true" applyFill="true" applyBorder="true" applyAlignment="true"/>
    <xf numFmtId="0" fontId="0" fillId="0" borderId="2" xfId="0" applyFont="true" applyFill="true" applyBorder="true" applyAlignment="true"/>
    <xf numFmtId="0" fontId="0" fillId="0" borderId="3" xfId="0" applyFont="true" applyFill="true" applyBorder="true" applyAlignment="true"/>
    <xf numFmtId="0" fontId="0" fillId="0" borderId="0" xfId="0" applyFont="true" applyFill="true" applyAlignment="true"/>
    <xf numFmtId="0" fontId="0" fillId="0" borderId="0" xfId="0" applyAlignment="true">
      <alignment vertical="center"/>
    </xf>
    <xf numFmtId="176" fontId="0" fillId="0" borderId="0" xfId="0" applyNumberFormat="true">
      <alignment vertical="center"/>
    </xf>
    <xf numFmtId="0" fontId="0" fillId="0" borderId="0" xfId="0" applyAlignment="true">
      <alignment vertical="center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lineChart>
        <c:grouping val="standard"/>
        <c:varyColors val="false"/>
        <c:ser>
          <c:idx val="0"/>
          <c:order val="0"/>
          <c:tx>
            <c:strRef>
              <c:f>Sheet1!$D$3</c:f>
              <c:strCache>
                <c:ptCount val="1"/>
                <c:pt idx="0">
                  <c:v>Measured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Sheet1!$B$4:$B$18</c:f>
              <c:numCache>
                <c:formatCode>General</c:formatCode>
                <c:ptCount val="15"/>
                <c:pt idx="0">
                  <c:v>26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-6.2404842</c:v>
                </c:pt>
                <c:pt idx="1">
                  <c:v>-17.132253</c:v>
                </c:pt>
                <c:pt idx="2">
                  <c:v>-27.88941</c:v>
                </c:pt>
                <c:pt idx="3">
                  <c:v>-39.9428823</c:v>
                </c:pt>
                <c:pt idx="4">
                  <c:v>-50.2287377</c:v>
                </c:pt>
                <c:pt idx="5">
                  <c:v>-45.9132942</c:v>
                </c:pt>
                <c:pt idx="6">
                  <c:v>-40.5957683</c:v>
                </c:pt>
                <c:pt idx="7">
                  <c:v>-35.4617918</c:v>
                </c:pt>
                <c:pt idx="8">
                  <c:v>-31.3017337</c:v>
                </c:pt>
                <c:pt idx="9">
                  <c:v>-25.8556194</c:v>
                </c:pt>
                <c:pt idx="10">
                  <c:v>-20.9079855</c:v>
                </c:pt>
                <c:pt idx="11">
                  <c:v>-15.6737955</c:v>
                </c:pt>
                <c:pt idx="12">
                  <c:v>-10.4002196</c:v>
                </c:pt>
                <c:pt idx="13">
                  <c:v>-5.7131479</c:v>
                </c:pt>
                <c:pt idx="14">
                  <c:v>-1.9110928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Sheet1!$B$4:$B$18</c:f>
              <c:numCache>
                <c:formatCode>General</c:formatCode>
                <c:ptCount val="15"/>
                <c:pt idx="0">
                  <c:v>26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</c:numCache>
            </c:numRef>
          </c:cat>
          <c:val>
            <c:numRef>
              <c:f>Sheet1!$E$4:$E$18</c:f>
              <c:numCache>
                <c:formatCode>0.00000_ </c:formatCode>
                <c:ptCount val="15"/>
                <c:pt idx="0">
                  <c:v>-4.17719133676301</c:v>
                </c:pt>
                <c:pt idx="1">
                  <c:v>-13.6562024471098</c:v>
                </c:pt>
                <c:pt idx="2">
                  <c:v>-23.2958747627168</c:v>
                </c:pt>
                <c:pt idx="3">
                  <c:v>-32.9355470783237</c:v>
                </c:pt>
                <c:pt idx="4">
                  <c:v>-42.5752193939306</c:v>
                </c:pt>
                <c:pt idx="5">
                  <c:v>-39.3687457595376</c:v>
                </c:pt>
                <c:pt idx="6">
                  <c:v>-34.9944406751445</c:v>
                </c:pt>
                <c:pt idx="7">
                  <c:v>-30.6201355907514</c:v>
                </c:pt>
                <c:pt idx="8">
                  <c:v>-26.2458305063584</c:v>
                </c:pt>
                <c:pt idx="9">
                  <c:v>-21.8715254219653</c:v>
                </c:pt>
                <c:pt idx="10">
                  <c:v>-17.4972203375723</c:v>
                </c:pt>
                <c:pt idx="11">
                  <c:v>-13.1229152531792</c:v>
                </c:pt>
                <c:pt idx="12">
                  <c:v>-8.74861016878613</c:v>
                </c:pt>
                <c:pt idx="13">
                  <c:v>-4.37430508439306</c:v>
                </c:pt>
                <c:pt idx="14">
                  <c:v>0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282032268"/>
        <c:axId val="368707383"/>
      </c:lineChart>
      <c:catAx>
        <c:axId val="282032268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x(mm)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707383"/>
        <c:crosses val="autoZero"/>
        <c:auto val="true"/>
        <c:lblAlgn val="ctr"/>
        <c:lblOffset val="100"/>
        <c:noMultiLvlLbl val="false"/>
      </c:catAx>
      <c:valAx>
        <c:axId val="368707383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starin (umm/mm)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0322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lineChart>
        <c:grouping val="standard"/>
        <c:varyColors val="false"/>
        <c:ser>
          <c:idx val="0"/>
          <c:order val="0"/>
          <c:tx>
            <c:strRef>
              <c:f>Sheet1!$D$23</c:f>
              <c:strCache>
                <c:ptCount val="1"/>
                <c:pt idx="0">
                  <c:v>Measured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Sheet1!$B$24:$B$38</c:f>
              <c:numCache>
                <c:formatCode>General</c:formatCode>
                <c:ptCount val="15"/>
                <c:pt idx="0">
                  <c:v>26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</c:numCache>
            </c:numRef>
          </c:cat>
          <c:val>
            <c:numRef>
              <c:f>Sheet1!$D$24:$D$38</c:f>
              <c:numCache>
                <c:formatCode>General</c:formatCode>
                <c:ptCount val="15"/>
                <c:pt idx="0">
                  <c:v>-5.2581246</c:v>
                </c:pt>
                <c:pt idx="1">
                  <c:v>-11.1861586</c:v>
                </c:pt>
                <c:pt idx="2">
                  <c:v>-16.93612955</c:v>
                </c:pt>
                <c:pt idx="3">
                  <c:v>-23.6619249</c:v>
                </c:pt>
                <c:pt idx="4">
                  <c:v>-29.9108772</c:v>
                </c:pt>
                <c:pt idx="5">
                  <c:v>-36.1662525</c:v>
                </c:pt>
                <c:pt idx="6">
                  <c:v>-42.24140595</c:v>
                </c:pt>
                <c:pt idx="7">
                  <c:v>-48.8528695</c:v>
                </c:pt>
                <c:pt idx="8">
                  <c:v>-56.3217372</c:v>
                </c:pt>
                <c:pt idx="9">
                  <c:v>-61.62379185</c:v>
                </c:pt>
                <c:pt idx="10">
                  <c:v>-52.1282333</c:v>
                </c:pt>
                <c:pt idx="11">
                  <c:v>-38.6457681</c:v>
                </c:pt>
                <c:pt idx="12">
                  <c:v>-25.6696015</c:v>
                </c:pt>
                <c:pt idx="13">
                  <c:v>-13.32244285</c:v>
                </c:pt>
                <c:pt idx="14">
                  <c:v>-2.64988115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Sheet1!$E$23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Sheet1!$B$24:$B$38</c:f>
              <c:numCache>
                <c:formatCode>General</c:formatCode>
                <c:ptCount val="15"/>
                <c:pt idx="0">
                  <c:v>26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</c:numCache>
            </c:numRef>
          </c:cat>
          <c:val>
            <c:numRef>
              <c:f>Sheet1!$E$24:$E$38</c:f>
              <c:numCache>
                <c:formatCode>0.00000_ </c:formatCode>
                <c:ptCount val="15"/>
                <c:pt idx="0">
                  <c:v>-2.03594199606936</c:v>
                </c:pt>
                <c:pt idx="1">
                  <c:v>-6.65596421791908</c:v>
                </c:pt>
                <c:pt idx="2">
                  <c:v>-11.3542919011561</c:v>
                </c:pt>
                <c:pt idx="3">
                  <c:v>-16.0526195843931</c:v>
                </c:pt>
                <c:pt idx="4">
                  <c:v>-20.7509472676301</c:v>
                </c:pt>
                <c:pt idx="5">
                  <c:v>-25.4492749508671</c:v>
                </c:pt>
                <c:pt idx="6">
                  <c:v>-30.147602634104</c:v>
                </c:pt>
                <c:pt idx="7">
                  <c:v>-34.845930317341</c:v>
                </c:pt>
                <c:pt idx="8">
                  <c:v>-39.544258000578</c:v>
                </c:pt>
                <c:pt idx="9">
                  <c:v>-44.242585683815</c:v>
                </c:pt>
                <c:pt idx="10">
                  <c:v>-37.262598867052</c:v>
                </c:pt>
                <c:pt idx="11">
                  <c:v>-27.946949150289</c:v>
                </c:pt>
                <c:pt idx="12">
                  <c:v>-18.631299433526</c:v>
                </c:pt>
                <c:pt idx="13">
                  <c:v>-9.31564971676301</c:v>
                </c:pt>
                <c:pt idx="14">
                  <c:v>0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361173853"/>
        <c:axId val="812360062"/>
      </c:lineChart>
      <c:catAx>
        <c:axId val="361173853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x(mm)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360062"/>
        <c:crosses val="autoZero"/>
        <c:auto val="true"/>
        <c:lblAlgn val="ctr"/>
        <c:lblOffset val="100"/>
        <c:noMultiLvlLbl val="false"/>
      </c:catAx>
      <c:valAx>
        <c:axId val="81236006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strain (umm/mm)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1738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lineChart>
        <c:grouping val="standard"/>
        <c:varyColors val="false"/>
        <c:ser>
          <c:idx val="0"/>
          <c:order val="0"/>
          <c:tx>
            <c:strRef>
              <c:f>Sheet1!$D$43</c:f>
              <c:strCache>
                <c:ptCount val="1"/>
                <c:pt idx="0">
                  <c:v>Measured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Sheet1!$B$44:$B$58</c:f>
              <c:numCache>
                <c:formatCode>General</c:formatCode>
                <c:ptCount val="15"/>
                <c:pt idx="0">
                  <c:v>26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</c:numCache>
            </c:numRef>
          </c:cat>
          <c:val>
            <c:numRef>
              <c:f>Sheet1!$D$44:$D$58</c:f>
              <c:numCache>
                <c:formatCode>General</c:formatCode>
                <c:ptCount val="15"/>
                <c:pt idx="0">
                  <c:v>-8.1342173</c:v>
                </c:pt>
                <c:pt idx="1">
                  <c:v>-24.3465482</c:v>
                </c:pt>
                <c:pt idx="2">
                  <c:v>-40.56093755</c:v>
                </c:pt>
                <c:pt idx="3">
                  <c:v>-57.78494215</c:v>
                </c:pt>
                <c:pt idx="4">
                  <c:v>-74.2941824</c:v>
                </c:pt>
                <c:pt idx="5">
                  <c:v>-75.41916395</c:v>
                </c:pt>
                <c:pt idx="6">
                  <c:v>-75.7341069</c:v>
                </c:pt>
                <c:pt idx="7">
                  <c:v>-76.97573355</c:v>
                </c:pt>
                <c:pt idx="8">
                  <c:v>-80.11006035</c:v>
                </c:pt>
                <c:pt idx="9">
                  <c:v>-80.3743283</c:v>
                </c:pt>
                <c:pt idx="10">
                  <c:v>-66.19042595</c:v>
                </c:pt>
                <c:pt idx="11">
                  <c:v>-48.6537329</c:v>
                </c:pt>
                <c:pt idx="12">
                  <c:v>-32.02986065</c:v>
                </c:pt>
                <c:pt idx="13">
                  <c:v>-16.2006845</c:v>
                </c:pt>
                <c:pt idx="14">
                  <c:v>-2.2529271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Sheet1!$E$43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Sheet1!$B$44:$B$58</c:f>
              <c:numCache>
                <c:formatCode>General</c:formatCode>
                <c:ptCount val="15"/>
                <c:pt idx="0">
                  <c:v>26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</c:numCache>
            </c:numRef>
          </c:cat>
          <c:val>
            <c:numRef>
              <c:f>Sheet1!$E$44:$E$58</c:f>
              <c:numCache>
                <c:formatCode>0.00000_ </c:formatCode>
                <c:ptCount val="15"/>
                <c:pt idx="0">
                  <c:v>-6.21313333283237</c:v>
                </c:pt>
                <c:pt idx="1">
                  <c:v>-20.3121666650289</c:v>
                </c:pt>
                <c:pt idx="2">
                  <c:v>-34.6501666638728</c:v>
                </c:pt>
                <c:pt idx="3">
                  <c:v>-48.9881666627168</c:v>
                </c:pt>
                <c:pt idx="4">
                  <c:v>-63.3261666615607</c:v>
                </c:pt>
                <c:pt idx="5">
                  <c:v>-64.8180207104046</c:v>
                </c:pt>
                <c:pt idx="6">
                  <c:v>-65.1420433092485</c:v>
                </c:pt>
                <c:pt idx="7">
                  <c:v>-65.4660659080925</c:v>
                </c:pt>
                <c:pt idx="8">
                  <c:v>-65.7900885069364</c:v>
                </c:pt>
                <c:pt idx="9">
                  <c:v>-66.1141111057803</c:v>
                </c:pt>
                <c:pt idx="10">
                  <c:v>-54.7598192046243</c:v>
                </c:pt>
                <c:pt idx="11">
                  <c:v>-41.0698644034682</c:v>
                </c:pt>
                <c:pt idx="12">
                  <c:v>-27.3799096023121</c:v>
                </c:pt>
                <c:pt idx="13">
                  <c:v>-13.6899548011561</c:v>
                </c:pt>
                <c:pt idx="14">
                  <c:v>0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251477920"/>
        <c:axId val="454323907"/>
      </c:lineChart>
      <c:catAx>
        <c:axId val="251477920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x</a:t>
                </a:r>
                <a:r>
                  <a:rPr lang="en-US" altLang="en-US"/>
                  <a:t>(mm)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323907"/>
        <c:crosses val="autoZero"/>
        <c:auto val="true"/>
        <c:lblAlgn val="ctr"/>
        <c:lblOffset val="100"/>
        <c:noMultiLvlLbl val="false"/>
      </c:catAx>
      <c:valAx>
        <c:axId val="454323907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strain</a:t>
                </a:r>
                <a:r>
                  <a:rPr lang="en-US" altLang="en-US"/>
                  <a:t> (umm/mm)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4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Sheet1!$C$65</c:f>
              <c:strCache>
                <c:ptCount val="1"/>
                <c:pt idx="0">
                  <c:v>case-1 (P1=1kg P2=0)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Sheet1!$B$66:$B$70</c:f>
              <c:numCache>
                <c:formatCode>General</c:formatCode>
                <c:ptCount val="5"/>
                <c:pt idx="0">
                  <c:v>35</c:v>
                </c:pt>
                <c:pt idx="1">
                  <c:v>225</c:v>
                </c:pt>
                <c:pt idx="2">
                  <c:v>415</c:v>
                </c:pt>
                <c:pt idx="3">
                  <c:v>605</c:v>
                </c:pt>
                <c:pt idx="4">
                  <c:v>795</c:v>
                </c:pt>
              </c:numCache>
            </c:numRef>
          </c:cat>
          <c:val>
            <c:numRef>
              <c:f>Sheet1!$C$66:$C$70</c:f>
              <c:numCache>
                <c:formatCode>General</c:formatCode>
                <c:ptCount val="5"/>
                <c:pt idx="0">
                  <c:v>-0.08</c:v>
                </c:pt>
                <c:pt idx="1">
                  <c:v>-0.38</c:v>
                </c:pt>
                <c:pt idx="2">
                  <c:v>-0.44</c:v>
                </c:pt>
                <c:pt idx="3">
                  <c:v>-0.33</c:v>
                </c:pt>
                <c:pt idx="4">
                  <c:v>-0.09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521276163"/>
        <c:axId val="736520759"/>
      </c:lineChart>
      <c:catAx>
        <c:axId val="521276163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position(mm)</a:t>
                </a:r>
                <a:endParaRPr lang="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520759"/>
        <c:crosses val="autoZero"/>
        <c:auto val="true"/>
        <c:lblAlgn val="ctr"/>
        <c:lblOffset val="100"/>
        <c:noMultiLvlLbl val="false"/>
      </c:catAx>
      <c:valAx>
        <c:axId val="73652075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deflection</a:t>
                </a:r>
                <a:endParaRPr lang="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2761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Sheet1!$D$65</c:f>
              <c:strCache>
                <c:ptCount val="1"/>
                <c:pt idx="0">
                  <c:v>case-2(P1=1kg P2=1kg)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Sheet1!$B$66:$B$70</c:f>
              <c:numCache>
                <c:formatCode>General</c:formatCode>
                <c:ptCount val="5"/>
                <c:pt idx="0">
                  <c:v>35</c:v>
                </c:pt>
                <c:pt idx="1">
                  <c:v>225</c:v>
                </c:pt>
                <c:pt idx="2">
                  <c:v>415</c:v>
                </c:pt>
                <c:pt idx="3">
                  <c:v>605</c:v>
                </c:pt>
                <c:pt idx="4">
                  <c:v>795</c:v>
                </c:pt>
              </c:numCache>
            </c:numRef>
          </c:cat>
          <c:val>
            <c:numRef>
              <c:f>Sheet1!$D$66:$D$70</c:f>
              <c:numCache>
                <c:formatCode>General</c:formatCode>
                <c:ptCount val="5"/>
                <c:pt idx="0">
                  <c:v>-0.13</c:v>
                </c:pt>
                <c:pt idx="1">
                  <c:v>-0.79</c:v>
                </c:pt>
                <c:pt idx="2">
                  <c:v>-0.96</c:v>
                </c:pt>
                <c:pt idx="3">
                  <c:v>-0.78</c:v>
                </c:pt>
                <c:pt idx="4">
                  <c:v>-0.2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819260654"/>
        <c:axId val="550343009"/>
      </c:lineChart>
      <c:catAx>
        <c:axId val="819260654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position(mm)</a:t>
                </a:r>
                <a:endParaRPr lang="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343009"/>
        <c:crosses val="autoZero"/>
        <c:auto val="true"/>
        <c:lblAlgn val="ctr"/>
        <c:lblOffset val="100"/>
        <c:noMultiLvlLbl val="false"/>
      </c:catAx>
      <c:valAx>
        <c:axId val="55034300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deflection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2606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Sheet1!$E$65</c:f>
              <c:strCache>
                <c:ptCount val="1"/>
                <c:pt idx="0">
                  <c:v>case-3(P1=0 P2 =1kg)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Sheet1!$B$66:$B$70</c:f>
              <c:numCache>
                <c:formatCode>General</c:formatCode>
                <c:ptCount val="5"/>
                <c:pt idx="0">
                  <c:v>35</c:v>
                </c:pt>
                <c:pt idx="1">
                  <c:v>225</c:v>
                </c:pt>
                <c:pt idx="2">
                  <c:v>415</c:v>
                </c:pt>
                <c:pt idx="3">
                  <c:v>605</c:v>
                </c:pt>
                <c:pt idx="4">
                  <c:v>795</c:v>
                </c:pt>
              </c:numCache>
            </c:numRef>
          </c:cat>
          <c:val>
            <c:numRef>
              <c:f>Sheet1!$E$66:$E$70</c:f>
              <c:numCache>
                <c:formatCode>General</c:formatCode>
                <c:ptCount val="5"/>
                <c:pt idx="0">
                  <c:v>-0.03</c:v>
                </c:pt>
                <c:pt idx="1">
                  <c:v>-0.03</c:v>
                </c:pt>
                <c:pt idx="2">
                  <c:v>-0.56</c:v>
                </c:pt>
                <c:pt idx="3">
                  <c:v>-0.5</c:v>
                </c:pt>
                <c:pt idx="4">
                  <c:v>-0.19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199263623"/>
        <c:axId val="947532666"/>
      </c:lineChart>
      <c:catAx>
        <c:axId val="199263623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position(mm)</a:t>
                </a:r>
                <a:endParaRPr lang="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532666"/>
        <c:crosses val="autoZero"/>
        <c:auto val="true"/>
        <c:lblAlgn val="ctr"/>
        <c:lblOffset val="100"/>
        <c:noMultiLvlLbl val="false"/>
      </c:catAx>
      <c:valAx>
        <c:axId val="94753266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deflection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263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447675</xdr:colOff>
      <xdr:row>8</xdr:row>
      <xdr:rowOff>155575</xdr:rowOff>
    </xdr:from>
    <xdr:to>
      <xdr:col>12</xdr:col>
      <xdr:colOff>228600</xdr:colOff>
      <xdr:row>22</xdr:row>
      <xdr:rowOff>88900</xdr:rowOff>
    </xdr:to>
    <xdr:graphicFrame>
      <xdr:nvGraphicFramePr>
        <xdr:cNvPr id="2" name="Chart 1"/>
        <xdr:cNvGraphicFramePr/>
      </xdr:nvGraphicFramePr>
      <xdr:xfrm>
        <a:off x="8562975" y="1774825"/>
        <a:ext cx="457200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23</xdr:row>
      <xdr:rowOff>146050</xdr:rowOff>
    </xdr:from>
    <xdr:to>
      <xdr:col>11</xdr:col>
      <xdr:colOff>800100</xdr:colOff>
      <xdr:row>37</xdr:row>
      <xdr:rowOff>88900</xdr:rowOff>
    </xdr:to>
    <xdr:graphicFrame>
      <xdr:nvGraphicFramePr>
        <xdr:cNvPr id="3" name="Chart 2"/>
        <xdr:cNvGraphicFramePr/>
      </xdr:nvGraphicFramePr>
      <xdr:xfrm>
        <a:off x="8296275" y="4794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128270</xdr:colOff>
      <xdr:row>44</xdr:row>
      <xdr:rowOff>15240</xdr:rowOff>
    </xdr:from>
    <xdr:to>
      <xdr:col>12</xdr:col>
      <xdr:colOff>261620</xdr:colOff>
      <xdr:row>57</xdr:row>
      <xdr:rowOff>158115</xdr:rowOff>
    </xdr:to>
    <xdr:graphicFrame>
      <xdr:nvGraphicFramePr>
        <xdr:cNvPr id="4" name="Chart 3"/>
        <xdr:cNvGraphicFramePr/>
      </xdr:nvGraphicFramePr>
      <xdr:xfrm>
        <a:off x="8243570" y="8892540"/>
        <a:ext cx="49244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687070</xdr:colOff>
      <xdr:row>60</xdr:row>
      <xdr:rowOff>24765</xdr:rowOff>
    </xdr:from>
    <xdr:to>
      <xdr:col>8</xdr:col>
      <xdr:colOff>1420495</xdr:colOff>
      <xdr:row>70</xdr:row>
      <xdr:rowOff>120015</xdr:rowOff>
    </xdr:to>
    <xdr:graphicFrame>
      <xdr:nvGraphicFramePr>
        <xdr:cNvPr id="5" name="Chart 4"/>
        <xdr:cNvGraphicFramePr/>
      </xdr:nvGraphicFramePr>
      <xdr:xfrm>
        <a:off x="6316345" y="12111990"/>
        <a:ext cx="4057650" cy="2295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1065530</xdr:colOff>
      <xdr:row>72</xdr:row>
      <xdr:rowOff>20955</xdr:rowOff>
    </xdr:from>
    <xdr:to>
      <xdr:col>9</xdr:col>
      <xdr:colOff>739775</xdr:colOff>
      <xdr:row>84</xdr:row>
      <xdr:rowOff>129540</xdr:rowOff>
    </xdr:to>
    <xdr:graphicFrame>
      <xdr:nvGraphicFramePr>
        <xdr:cNvPr id="6" name="Chart 5"/>
        <xdr:cNvGraphicFramePr/>
      </xdr:nvGraphicFramePr>
      <xdr:xfrm>
        <a:off x="6694805" y="14708505"/>
        <a:ext cx="4436745" cy="2508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71</xdr:row>
      <xdr:rowOff>191770</xdr:rowOff>
    </xdr:from>
    <xdr:to>
      <xdr:col>5</xdr:col>
      <xdr:colOff>560070</xdr:colOff>
      <xdr:row>84</xdr:row>
      <xdr:rowOff>189865</xdr:rowOff>
    </xdr:to>
    <xdr:graphicFrame>
      <xdr:nvGraphicFramePr>
        <xdr:cNvPr id="7" name="Chart 6"/>
        <xdr:cNvGraphicFramePr/>
      </xdr:nvGraphicFramePr>
      <xdr:xfrm>
        <a:off x="1762125" y="14679295"/>
        <a:ext cx="4427220" cy="2598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"/>
  <sheetViews>
    <sheetView tabSelected="1" zoomScale="85" zoomScaleNormal="85" topLeftCell="A59" workbookViewId="0">
      <selection activeCell="D39" sqref="D39"/>
    </sheetView>
  </sheetViews>
  <sheetFormatPr defaultColWidth="8.8" defaultRowHeight="15.75"/>
  <cols>
    <col min="2" max="2" width="9.3" customWidth="true"/>
    <col min="3" max="3" width="13.2" customWidth="true"/>
    <col min="4" max="4" width="13.6"/>
    <col min="5" max="5" width="14.2"/>
    <col min="6" max="6" width="13.6"/>
    <col min="7" max="7" width="12.5"/>
    <col min="9" max="9" width="15.1" customWidth="true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ht="17.25" spans="1:11">
      <c r="A2" s="1" t="s">
        <v>1</v>
      </c>
      <c r="B2" s="2" t="s">
        <v>2</v>
      </c>
      <c r="C2" s="2" t="s">
        <v>3</v>
      </c>
      <c r="D2" s="3" t="s">
        <v>4</v>
      </c>
      <c r="E2" s="1"/>
      <c r="F2" s="1" t="s">
        <v>5</v>
      </c>
      <c r="G2" s="8"/>
      <c r="H2" s="8"/>
      <c r="I2" s="8" t="s">
        <v>6</v>
      </c>
      <c r="J2" s="8" t="s">
        <v>7</v>
      </c>
      <c r="K2" s="8"/>
    </row>
    <row r="3" spans="1:11">
      <c r="A3" s="1"/>
      <c r="B3" s="2"/>
      <c r="C3" s="2"/>
      <c r="D3" s="2" t="s">
        <v>8</v>
      </c>
      <c r="E3" s="2" t="s">
        <v>9</v>
      </c>
      <c r="F3" s="1"/>
      <c r="G3" s="8"/>
      <c r="H3" s="8"/>
      <c r="I3" s="8">
        <v>865</v>
      </c>
      <c r="J3" s="8">
        <v>70000</v>
      </c>
      <c r="K3" s="8"/>
    </row>
    <row r="4" spans="1:6">
      <c r="A4">
        <v>1</v>
      </c>
      <c r="B4" s="4">
        <v>26</v>
      </c>
      <c r="C4">
        <f>1*9.81*B4*595/865</f>
        <v>175.445895953757</v>
      </c>
      <c r="D4" s="5">
        <v>-6.2404842</v>
      </c>
      <c r="E4" s="9">
        <f>(-2.3809*10^(-8)*C4)*1000000</f>
        <v>-4.17719133676301</v>
      </c>
      <c r="F4">
        <f>((D4-E4)/D4)*100</f>
        <v>33.0630251934136</v>
      </c>
    </row>
    <row r="5" spans="1:9">
      <c r="A5">
        <v>2</v>
      </c>
      <c r="B5" s="4">
        <v>85</v>
      </c>
      <c r="C5">
        <f>1*9.81*B5*595/865</f>
        <v>573.573121387283</v>
      </c>
      <c r="D5" s="5">
        <v>-17.132253</v>
      </c>
      <c r="E5" s="9">
        <f t="shared" ref="E5:E18" si="0">(-2.3809*10^(-8)*C5)*1000000</f>
        <v>-13.6562024471098</v>
      </c>
      <c r="F5">
        <f t="shared" ref="F5:F18" si="1">((D5-E5)/D5)*100</f>
        <v>20.2895121435002</v>
      </c>
      <c r="G5" t="s">
        <v>10</v>
      </c>
      <c r="I5" t="s">
        <v>11</v>
      </c>
    </row>
    <row r="6" spans="1:9">
      <c r="A6">
        <v>3</v>
      </c>
      <c r="B6" s="4">
        <v>145</v>
      </c>
      <c r="C6">
        <f>1*9.81*B6*595/865</f>
        <v>978.448265895954</v>
      </c>
      <c r="D6" s="5">
        <v>-27.88941</v>
      </c>
      <c r="E6" s="9">
        <f t="shared" si="0"/>
        <v>-23.2958747627168</v>
      </c>
      <c r="F6">
        <f t="shared" si="1"/>
        <v>16.4705357240732</v>
      </c>
      <c r="G6">
        <f>AVERAGE(F4:F18)</f>
        <v>23.1848690911715</v>
      </c>
      <c r="I6" s="10" t="s">
        <v>12</v>
      </c>
    </row>
    <row r="7" spans="1:6">
      <c r="A7">
        <v>4</v>
      </c>
      <c r="B7" s="4">
        <v>205</v>
      </c>
      <c r="C7">
        <f>1*9.81*B7*595/865</f>
        <v>1383.32341040462</v>
      </c>
      <c r="D7" s="5">
        <v>-39.9428823</v>
      </c>
      <c r="E7" s="9">
        <f t="shared" si="0"/>
        <v>-32.9355470783237</v>
      </c>
      <c r="F7">
        <f t="shared" si="1"/>
        <v>17.5433890049449</v>
      </c>
    </row>
    <row r="8" spans="1:6">
      <c r="A8">
        <v>5</v>
      </c>
      <c r="B8" s="4">
        <v>265</v>
      </c>
      <c r="C8">
        <f>1*9.81*B8*595/865</f>
        <v>1788.19855491329</v>
      </c>
      <c r="D8" s="5">
        <v>-50.2287377</v>
      </c>
      <c r="E8" s="9">
        <f t="shared" si="0"/>
        <v>-42.5752193939306</v>
      </c>
      <c r="F8">
        <f t="shared" si="1"/>
        <v>15.2373295777038</v>
      </c>
    </row>
    <row r="9" spans="1:6">
      <c r="A9">
        <v>6</v>
      </c>
      <c r="B9" s="4">
        <v>325</v>
      </c>
      <c r="C9">
        <f>1*9.81*(865-B9)*270/865</f>
        <v>1653.52369942197</v>
      </c>
      <c r="D9" s="5">
        <v>-45.9132942</v>
      </c>
      <c r="E9" s="9">
        <f t="shared" si="0"/>
        <v>-39.3687457595376</v>
      </c>
      <c r="F9">
        <f t="shared" si="1"/>
        <v>14.2541469839958</v>
      </c>
    </row>
    <row r="10" spans="1:6">
      <c r="A10">
        <v>7</v>
      </c>
      <c r="B10" s="4">
        <v>385</v>
      </c>
      <c r="C10">
        <f t="shared" ref="C10:C18" si="2">1*9.81*(865-B10)*270/865</f>
        <v>1469.79884393064</v>
      </c>
      <c r="D10" s="5">
        <v>-40.5957683</v>
      </c>
      <c r="E10" s="9">
        <f t="shared" si="0"/>
        <v>-34.9944406751445</v>
      </c>
      <c r="F10">
        <f t="shared" si="1"/>
        <v>13.7978115932234</v>
      </c>
    </row>
    <row r="11" spans="1:6">
      <c r="A11">
        <v>8</v>
      </c>
      <c r="B11" s="4">
        <v>445</v>
      </c>
      <c r="C11">
        <f t="shared" si="2"/>
        <v>1286.07398843931</v>
      </c>
      <c r="D11" s="5">
        <v>-35.4617918</v>
      </c>
      <c r="E11" s="9">
        <f t="shared" si="0"/>
        <v>-30.6201355907514</v>
      </c>
      <c r="F11">
        <f t="shared" si="1"/>
        <v>13.6531629212502</v>
      </c>
    </row>
    <row r="12" spans="1:6">
      <c r="A12">
        <v>9</v>
      </c>
      <c r="B12" s="4">
        <v>505</v>
      </c>
      <c r="C12">
        <f t="shared" si="2"/>
        <v>1102.34913294798</v>
      </c>
      <c r="D12" s="5">
        <v>-31.3017337</v>
      </c>
      <c r="E12" s="9">
        <f t="shared" si="0"/>
        <v>-26.2458305063584</v>
      </c>
      <c r="F12">
        <f t="shared" si="1"/>
        <v>16.1521506830838</v>
      </c>
    </row>
    <row r="13" spans="1:6">
      <c r="A13">
        <v>10</v>
      </c>
      <c r="B13" s="4">
        <v>565</v>
      </c>
      <c r="C13">
        <f t="shared" si="2"/>
        <v>918.624277456647</v>
      </c>
      <c r="D13" s="5">
        <v>-25.8556194</v>
      </c>
      <c r="E13" s="9">
        <f t="shared" si="0"/>
        <v>-21.8715254219653</v>
      </c>
      <c r="F13">
        <f t="shared" si="1"/>
        <v>15.4090061289914</v>
      </c>
    </row>
    <row r="14" spans="1:6">
      <c r="A14">
        <v>11</v>
      </c>
      <c r="B14" s="4">
        <v>625</v>
      </c>
      <c r="C14">
        <f t="shared" si="2"/>
        <v>734.899421965318</v>
      </c>
      <c r="D14" s="5">
        <v>-20.9079855</v>
      </c>
      <c r="E14" s="9">
        <f t="shared" si="0"/>
        <v>-17.4972203375723</v>
      </c>
      <c r="F14">
        <f t="shared" si="1"/>
        <v>16.3132175619107</v>
      </c>
    </row>
    <row r="15" spans="1:6">
      <c r="A15">
        <v>12</v>
      </c>
      <c r="B15" s="4">
        <v>685</v>
      </c>
      <c r="C15">
        <f t="shared" si="2"/>
        <v>551.174566473989</v>
      </c>
      <c r="D15" s="5">
        <v>-15.6737955</v>
      </c>
      <c r="E15" s="9">
        <f t="shared" si="0"/>
        <v>-13.1229152531792</v>
      </c>
      <c r="F15">
        <f t="shared" si="1"/>
        <v>16.2748087840039</v>
      </c>
    </row>
    <row r="16" spans="1:6">
      <c r="A16">
        <v>13</v>
      </c>
      <c r="B16" s="4">
        <v>745</v>
      </c>
      <c r="C16">
        <f t="shared" si="2"/>
        <v>367.449710982659</v>
      </c>
      <c r="D16" s="5">
        <v>-10.4002196</v>
      </c>
      <c r="E16" s="9">
        <f t="shared" si="0"/>
        <v>-8.74861016878613</v>
      </c>
      <c r="F16">
        <f t="shared" si="1"/>
        <v>15.8805245921333</v>
      </c>
    </row>
    <row r="17" spans="1:6">
      <c r="A17">
        <v>14</v>
      </c>
      <c r="B17" s="4">
        <v>805</v>
      </c>
      <c r="C17">
        <f t="shared" si="2"/>
        <v>183.724855491329</v>
      </c>
      <c r="D17" s="5">
        <v>-5.7131479</v>
      </c>
      <c r="E17" s="9">
        <f t="shared" si="0"/>
        <v>-4.37430508439306</v>
      </c>
      <c r="F17">
        <f t="shared" si="1"/>
        <v>23.4344154753448</v>
      </c>
    </row>
    <row r="18" ht="16.5" spans="1:6">
      <c r="A18">
        <v>15</v>
      </c>
      <c r="B18" s="6">
        <v>865</v>
      </c>
      <c r="C18">
        <f t="shared" si="2"/>
        <v>0</v>
      </c>
      <c r="D18" s="5">
        <v>-1.9110928</v>
      </c>
      <c r="E18" s="9">
        <f t="shared" si="0"/>
        <v>0</v>
      </c>
      <c r="F18">
        <f t="shared" si="1"/>
        <v>100</v>
      </c>
    </row>
    <row r="21" spans="1:7">
      <c r="A21" s="1" t="s">
        <v>13</v>
      </c>
      <c r="B21" s="1"/>
      <c r="C21" s="1"/>
      <c r="D21" s="1"/>
      <c r="E21" s="1"/>
      <c r="F21" s="1"/>
      <c r="G21" s="1"/>
    </row>
    <row r="22" ht="17.25" spans="1:7">
      <c r="A22" s="1" t="s">
        <v>1</v>
      </c>
      <c r="B22" s="2" t="s">
        <v>2</v>
      </c>
      <c r="C22" s="2" t="s">
        <v>3</v>
      </c>
      <c r="D22" s="3" t="s">
        <v>4</v>
      </c>
      <c r="E22" s="1"/>
      <c r="F22" s="1" t="s">
        <v>5</v>
      </c>
      <c r="G22" s="8"/>
    </row>
    <row r="23" spans="1:7">
      <c r="A23" s="1"/>
      <c r="B23" s="2"/>
      <c r="C23" s="2"/>
      <c r="D23" s="2" t="s">
        <v>8</v>
      </c>
      <c r="E23" s="2" t="s">
        <v>9</v>
      </c>
      <c r="F23" s="1"/>
      <c r="G23" s="8"/>
    </row>
    <row r="24" spans="1:7">
      <c r="A24">
        <v>1</v>
      </c>
      <c r="B24" s="4">
        <v>26</v>
      </c>
      <c r="C24">
        <f>9.81*B24*290/865</f>
        <v>85.5114450867052</v>
      </c>
      <c r="D24" s="7">
        <v>-5.2581246</v>
      </c>
      <c r="E24" s="9">
        <f>-(2.3809*10^(-8)*C24*1000000)</f>
        <v>-2.03594199606936</v>
      </c>
      <c r="F24">
        <f>((D24-E24)/D24)*100</f>
        <v>61.280073201967</v>
      </c>
      <c r="G24" t="s">
        <v>10</v>
      </c>
    </row>
    <row r="25" spans="1:7">
      <c r="A25">
        <v>2</v>
      </c>
      <c r="B25" s="4">
        <v>85</v>
      </c>
      <c r="C25">
        <f t="shared" ref="C25:C33" si="3">9.81*B25*290/865</f>
        <v>279.556647398844</v>
      </c>
      <c r="D25" s="5">
        <v>-11.1861586</v>
      </c>
      <c r="E25" s="9">
        <f t="shared" ref="E25:E38" si="4">-(2.3809*10^(-8)*C25*1000000)</f>
        <v>-6.65596421791908</v>
      </c>
      <c r="F25">
        <f t="shared" ref="F25:F38" si="5">((D25-E25)/D25)*100</f>
        <v>40.4982134088544</v>
      </c>
      <c r="G25">
        <f>AVERAGE(F24:F38)</f>
        <v>37.0762315690394</v>
      </c>
    </row>
    <row r="26" spans="1:6">
      <c r="A26">
        <v>3</v>
      </c>
      <c r="B26" s="4">
        <v>145</v>
      </c>
      <c r="C26">
        <f t="shared" si="3"/>
        <v>476.890751445087</v>
      </c>
      <c r="D26" s="5">
        <v>-16.93612955</v>
      </c>
      <c r="E26" s="9">
        <f t="shared" si="4"/>
        <v>-11.3542919011561</v>
      </c>
      <c r="F26">
        <f t="shared" si="5"/>
        <v>32.9581657507095</v>
      </c>
    </row>
    <row r="27" spans="1:6">
      <c r="A27">
        <v>4</v>
      </c>
      <c r="B27" s="4">
        <v>205</v>
      </c>
      <c r="C27">
        <f t="shared" si="3"/>
        <v>674.224855491329</v>
      </c>
      <c r="D27" s="5">
        <v>-23.6619249</v>
      </c>
      <c r="E27" s="9">
        <f t="shared" si="4"/>
        <v>-16.0526195843931</v>
      </c>
      <c r="F27">
        <f t="shared" si="5"/>
        <v>32.1584374380586</v>
      </c>
    </row>
    <row r="28" spans="1:6">
      <c r="A28">
        <v>5</v>
      </c>
      <c r="B28" s="4">
        <v>265</v>
      </c>
      <c r="C28">
        <f t="shared" si="3"/>
        <v>871.558959537572</v>
      </c>
      <c r="D28" s="5">
        <v>-29.9108772</v>
      </c>
      <c r="E28" s="9">
        <f t="shared" si="4"/>
        <v>-20.7509472676301</v>
      </c>
      <c r="F28">
        <f t="shared" si="5"/>
        <v>30.6240765562365</v>
      </c>
    </row>
    <row r="29" spans="1:6">
      <c r="A29">
        <v>6</v>
      </c>
      <c r="B29" s="4">
        <v>325</v>
      </c>
      <c r="C29">
        <f t="shared" si="3"/>
        <v>1068.89306358382</v>
      </c>
      <c r="D29" s="5">
        <v>-36.1662525</v>
      </c>
      <c r="E29" s="9">
        <f t="shared" si="4"/>
        <v>-25.4492749508671</v>
      </c>
      <c r="F29">
        <f t="shared" si="5"/>
        <v>29.6325353287098</v>
      </c>
    </row>
    <row r="30" spans="1:6">
      <c r="A30">
        <v>7</v>
      </c>
      <c r="B30" s="4">
        <v>385</v>
      </c>
      <c r="C30">
        <f t="shared" si="3"/>
        <v>1266.22716763006</v>
      </c>
      <c r="D30" s="5">
        <v>-42.24140595</v>
      </c>
      <c r="E30" s="9">
        <f t="shared" si="4"/>
        <v>-30.147602634104</v>
      </c>
      <c r="F30">
        <f t="shared" si="5"/>
        <v>28.6302102023098</v>
      </c>
    </row>
    <row r="31" spans="1:6">
      <c r="A31">
        <v>8</v>
      </c>
      <c r="B31" s="4">
        <v>445</v>
      </c>
      <c r="C31">
        <f t="shared" si="3"/>
        <v>1463.5612716763</v>
      </c>
      <c r="D31" s="5">
        <v>-48.8528695</v>
      </c>
      <c r="E31" s="9">
        <f t="shared" si="4"/>
        <v>-34.845930317341</v>
      </c>
      <c r="F31">
        <f t="shared" si="5"/>
        <v>28.6716815737078</v>
      </c>
    </row>
    <row r="32" spans="1:6">
      <c r="A32">
        <v>9</v>
      </c>
      <c r="B32" s="4">
        <v>505</v>
      </c>
      <c r="C32">
        <f t="shared" si="3"/>
        <v>1660.89537572254</v>
      </c>
      <c r="D32" s="5">
        <v>-56.3217372</v>
      </c>
      <c r="E32" s="9">
        <f t="shared" si="4"/>
        <v>-39.544258000578</v>
      </c>
      <c r="F32">
        <f t="shared" si="5"/>
        <v>29.7886394019501</v>
      </c>
    </row>
    <row r="33" spans="1:6">
      <c r="A33">
        <v>10</v>
      </c>
      <c r="B33" s="4">
        <v>565</v>
      </c>
      <c r="C33">
        <f t="shared" si="3"/>
        <v>1858.22947976879</v>
      </c>
      <c r="D33" s="5">
        <v>-61.62379185</v>
      </c>
      <c r="E33" s="9">
        <f t="shared" si="4"/>
        <v>-44.242585683815</v>
      </c>
      <c r="F33">
        <f t="shared" si="5"/>
        <v>28.205349986403</v>
      </c>
    </row>
    <row r="34" spans="1:6">
      <c r="A34">
        <v>11</v>
      </c>
      <c r="B34" s="4">
        <v>625</v>
      </c>
      <c r="C34">
        <f>9.81*(865-B34)*575/865</f>
        <v>1565.06358381503</v>
      </c>
      <c r="D34" s="5">
        <v>-52.1282333</v>
      </c>
      <c r="E34" s="9">
        <f t="shared" si="4"/>
        <v>-37.262598867052</v>
      </c>
      <c r="F34">
        <f t="shared" si="5"/>
        <v>28.5174338201636</v>
      </c>
    </row>
    <row r="35" spans="1:6">
      <c r="A35">
        <v>12</v>
      </c>
      <c r="B35" s="4">
        <v>685</v>
      </c>
      <c r="C35">
        <f>9.81*(865-B35)*575/865</f>
        <v>1173.79768786127</v>
      </c>
      <c r="D35" s="5">
        <v>-38.6457681</v>
      </c>
      <c r="E35" s="9">
        <f t="shared" si="4"/>
        <v>-27.946949150289</v>
      </c>
      <c r="F35">
        <f t="shared" si="5"/>
        <v>27.6843221799258</v>
      </c>
    </row>
    <row r="36" spans="1:6">
      <c r="A36">
        <v>13</v>
      </c>
      <c r="B36" s="4">
        <v>745</v>
      </c>
      <c r="C36">
        <f>9.81*(865-B36)*575/865</f>
        <v>782.531791907515</v>
      </c>
      <c r="D36" s="5">
        <v>-25.6696015</v>
      </c>
      <c r="E36" s="9">
        <f t="shared" si="4"/>
        <v>-18.631299433526</v>
      </c>
      <c r="F36">
        <f t="shared" si="5"/>
        <v>27.418820921213</v>
      </c>
    </row>
    <row r="37" spans="1:6">
      <c r="A37">
        <v>14</v>
      </c>
      <c r="B37" s="4">
        <v>805</v>
      </c>
      <c r="C37">
        <f>9.81*(865-B37)*575/865</f>
        <v>391.265895953757</v>
      </c>
      <c r="D37" s="5">
        <v>-13.32244285</v>
      </c>
      <c r="E37" s="9">
        <f t="shared" si="4"/>
        <v>-9.31564971676301</v>
      </c>
      <c r="F37">
        <f t="shared" si="5"/>
        <v>30.0755137653827</v>
      </c>
    </row>
    <row r="38" ht="16.5" spans="1:6">
      <c r="A38">
        <v>15</v>
      </c>
      <c r="B38" s="6">
        <v>865</v>
      </c>
      <c r="C38">
        <f>9.81*(865-B38)*575/865</f>
        <v>0</v>
      </c>
      <c r="D38" s="5">
        <v>-2.64988115</v>
      </c>
      <c r="E38" s="9">
        <f t="shared" si="4"/>
        <v>0</v>
      </c>
      <c r="F38">
        <f t="shared" si="5"/>
        <v>100</v>
      </c>
    </row>
    <row r="41" spans="1:7">
      <c r="A41" s="1" t="s">
        <v>14</v>
      </c>
      <c r="B41" s="1"/>
      <c r="C41" s="1"/>
      <c r="D41" s="1"/>
      <c r="E41" s="1"/>
      <c r="F41" s="1"/>
      <c r="G41" s="1"/>
    </row>
    <row r="42" ht="17.25" spans="1:7">
      <c r="A42" s="1" t="s">
        <v>1</v>
      </c>
      <c r="B42" s="2" t="s">
        <v>2</v>
      </c>
      <c r="C42" s="2" t="s">
        <v>3</v>
      </c>
      <c r="D42" s="3" t="s">
        <v>4</v>
      </c>
      <c r="E42" s="1"/>
      <c r="F42" s="1" t="s">
        <v>5</v>
      </c>
      <c r="G42" s="8"/>
    </row>
    <row r="43" spans="1:7">
      <c r="A43" s="1"/>
      <c r="B43" s="2"/>
      <c r="C43" s="2"/>
      <c r="D43" s="2" t="s">
        <v>8</v>
      </c>
      <c r="E43" s="2" t="s">
        <v>9</v>
      </c>
      <c r="F43" s="1"/>
      <c r="G43" s="8"/>
    </row>
    <row r="44" spans="1:7">
      <c r="A44">
        <v>1</v>
      </c>
      <c r="B44" s="4">
        <v>26</v>
      </c>
      <c r="C44">
        <f>(9.81*(865-270+290)/865)*B44</f>
        <v>260.957341040462</v>
      </c>
      <c r="D44" s="7">
        <v>-8.1342173</v>
      </c>
      <c r="E44" s="9">
        <f>-2.3809*10^(-8)*C44*1000000</f>
        <v>-6.21313333283237</v>
      </c>
      <c r="F44">
        <f>((D44-E44)/D44)*100</f>
        <v>23.6173180075682</v>
      </c>
      <c r="G44" t="s">
        <v>10</v>
      </c>
    </row>
    <row r="45" spans="1:7">
      <c r="A45">
        <v>2</v>
      </c>
      <c r="B45" s="4">
        <v>85</v>
      </c>
      <c r="C45">
        <f>(9.81*(865-270+290)/865)*B45</f>
        <v>853.129768786127</v>
      </c>
      <c r="D45" s="5">
        <v>-24.3465482</v>
      </c>
      <c r="E45" s="9">
        <f t="shared" ref="E45:E58" si="6">-2.3809*10^(-8)*C45*1000000</f>
        <v>-20.3121666650289</v>
      </c>
      <c r="F45">
        <f t="shared" ref="F45:F58" si="7">((D45-E45)/D45)*100</f>
        <v>16.5706510090457</v>
      </c>
      <c r="G45">
        <f>AVERAGE(F44:F58)</f>
        <v>21.7487228897157</v>
      </c>
    </row>
    <row r="46" spans="1:6">
      <c r="A46">
        <v>3</v>
      </c>
      <c r="B46" s="4">
        <v>145</v>
      </c>
      <c r="C46">
        <f>(9.81*(865-270+290)/865)*B46</f>
        <v>1455.33901734104</v>
      </c>
      <c r="D46" s="5">
        <v>-40.56093755</v>
      </c>
      <c r="E46" s="9">
        <f t="shared" si="6"/>
        <v>-34.6501666638728</v>
      </c>
      <c r="F46">
        <f t="shared" si="7"/>
        <v>14.5725696770221</v>
      </c>
    </row>
    <row r="47" spans="1:6">
      <c r="A47">
        <v>4</v>
      </c>
      <c r="B47" s="4">
        <v>205</v>
      </c>
      <c r="C47">
        <f>(9.81*(865-270+290)/865)*B47</f>
        <v>2057.54826589595</v>
      </c>
      <c r="D47" s="5">
        <v>-57.78494215</v>
      </c>
      <c r="E47" s="9">
        <f t="shared" si="6"/>
        <v>-48.9881666627168</v>
      </c>
      <c r="F47">
        <f t="shared" si="7"/>
        <v>15.2233006731205</v>
      </c>
    </row>
    <row r="48" spans="1:6">
      <c r="A48">
        <v>5</v>
      </c>
      <c r="B48" s="4">
        <v>265</v>
      </c>
      <c r="C48">
        <f>(9.81*(865-270+290)/865)*B48</f>
        <v>2659.75751445087</v>
      </c>
      <c r="D48" s="5">
        <v>-74.2941824</v>
      </c>
      <c r="E48" s="9">
        <f t="shared" si="6"/>
        <v>-63.3261666615607</v>
      </c>
      <c r="F48">
        <f t="shared" si="7"/>
        <v>14.7629536851048</v>
      </c>
    </row>
    <row r="49" spans="1:6">
      <c r="A49">
        <v>6</v>
      </c>
      <c r="B49" s="4">
        <v>325</v>
      </c>
      <c r="C49">
        <f>(9.81*(865-270+290)/865)*B49-9.81*(B49-270)</f>
        <v>2722.41676300578</v>
      </c>
      <c r="D49" s="5">
        <v>-75.41916395</v>
      </c>
      <c r="E49" s="9">
        <f t="shared" si="6"/>
        <v>-64.8180207104046</v>
      </c>
      <c r="F49">
        <f t="shared" si="7"/>
        <v>14.0562990682627</v>
      </c>
    </row>
    <row r="50" spans="1:6">
      <c r="A50">
        <v>7</v>
      </c>
      <c r="B50" s="4">
        <v>385</v>
      </c>
      <c r="C50">
        <f>(9.81*(865-270+290)/865)*B50-9.81*(B50-270)</f>
        <v>2736.02601156069</v>
      </c>
      <c r="D50" s="5">
        <v>-75.7341069</v>
      </c>
      <c r="E50" s="9">
        <f t="shared" si="6"/>
        <v>-65.1420433092485</v>
      </c>
      <c r="F50">
        <f t="shared" si="7"/>
        <v>13.9858566032043</v>
      </c>
    </row>
    <row r="51" spans="1:6">
      <c r="A51">
        <v>8</v>
      </c>
      <c r="B51" s="4">
        <v>445</v>
      </c>
      <c r="C51">
        <f>(9.81*(865-270+290)/865)*B51-9.81*(B51-270)</f>
        <v>2749.63526011561</v>
      </c>
      <c r="D51" s="5">
        <v>-76.97573355</v>
      </c>
      <c r="E51" s="9">
        <f t="shared" si="6"/>
        <v>-65.4660659080925</v>
      </c>
      <c r="F51">
        <f t="shared" si="7"/>
        <v>14.9523325223414</v>
      </c>
    </row>
    <row r="52" spans="1:6">
      <c r="A52">
        <v>9</v>
      </c>
      <c r="B52" s="4">
        <v>505</v>
      </c>
      <c r="C52">
        <f>(9.81*(865-270+290)/865)*B52-9.81*(B52-270)</f>
        <v>2763.24450867052</v>
      </c>
      <c r="D52" s="5">
        <v>-80.11006035</v>
      </c>
      <c r="E52" s="9">
        <f t="shared" si="6"/>
        <v>-65.7900885069364</v>
      </c>
      <c r="F52">
        <f t="shared" si="7"/>
        <v>17.8753726816579</v>
      </c>
    </row>
    <row r="53" spans="1:6">
      <c r="A53">
        <v>10</v>
      </c>
      <c r="B53" s="4">
        <v>565</v>
      </c>
      <c r="C53">
        <f>(9.81*(865-270+290)/865)*B53-9.81*(B53-270)</f>
        <v>2776.85375722543</v>
      </c>
      <c r="D53" s="5">
        <v>-80.3743283</v>
      </c>
      <c r="E53" s="9">
        <f t="shared" si="6"/>
        <v>-66.1141111057803</v>
      </c>
      <c r="F53">
        <f t="shared" si="7"/>
        <v>17.7422536472005</v>
      </c>
    </row>
    <row r="54" spans="1:6">
      <c r="A54">
        <v>11</v>
      </c>
      <c r="B54" s="4">
        <v>625</v>
      </c>
      <c r="C54">
        <f>(9.81*(865-290+270)/865)*(865-B54)</f>
        <v>2299.96300578035</v>
      </c>
      <c r="D54" s="5">
        <v>-66.19042595</v>
      </c>
      <c r="E54" s="9">
        <f t="shared" si="6"/>
        <v>-54.7598192046243</v>
      </c>
      <c r="F54">
        <f t="shared" si="7"/>
        <v>17.2692750972933</v>
      </c>
    </row>
    <row r="55" spans="1:6">
      <c r="A55">
        <v>12</v>
      </c>
      <c r="B55" s="4">
        <v>685</v>
      </c>
      <c r="C55">
        <f>(9.81*(865-290+270)/865)*(865-B55)</f>
        <v>1724.97225433526</v>
      </c>
      <c r="D55" s="5">
        <v>-48.6537329</v>
      </c>
      <c r="E55" s="9">
        <f t="shared" si="6"/>
        <v>-41.0698644034682</v>
      </c>
      <c r="F55">
        <f t="shared" si="7"/>
        <v>15.5874339839848</v>
      </c>
    </row>
    <row r="56" spans="1:6">
      <c r="A56">
        <v>13</v>
      </c>
      <c r="B56" s="4">
        <v>745</v>
      </c>
      <c r="C56">
        <f>(9.81*(865-290+270)/865)*(865-B56)</f>
        <v>1149.98150289017</v>
      </c>
      <c r="D56" s="5">
        <v>-32.02986065</v>
      </c>
      <c r="E56" s="9">
        <f t="shared" si="6"/>
        <v>-27.3799096023121</v>
      </c>
      <c r="F56">
        <f t="shared" si="7"/>
        <v>14.5175500402555</v>
      </c>
    </row>
    <row r="57" spans="1:6">
      <c r="A57">
        <v>14</v>
      </c>
      <c r="B57" s="4">
        <v>805</v>
      </c>
      <c r="C57">
        <f>(9.81*(865-290+270)/865)*(865-B57)</f>
        <v>574.990751445087</v>
      </c>
      <c r="D57" s="5">
        <v>-16.2006845</v>
      </c>
      <c r="E57" s="9">
        <f t="shared" si="6"/>
        <v>-13.6899548011561</v>
      </c>
      <c r="F57">
        <f t="shared" si="7"/>
        <v>15.4976766496745</v>
      </c>
    </row>
    <row r="58" ht="16.5" spans="1:6">
      <c r="A58">
        <v>15</v>
      </c>
      <c r="B58" s="6">
        <v>865</v>
      </c>
      <c r="C58">
        <f>(9.81*(865-290+270)/865)*(865-B58)</f>
        <v>0</v>
      </c>
      <c r="D58" s="5">
        <v>-2.2529271</v>
      </c>
      <c r="E58" s="9">
        <f t="shared" si="6"/>
        <v>0</v>
      </c>
      <c r="F58">
        <f t="shared" si="7"/>
        <v>100</v>
      </c>
    </row>
    <row r="59" spans="4:4">
      <c r="D59" s="5"/>
    </row>
    <row r="65" ht="31.5" spans="1:5">
      <c r="A65" t="s">
        <v>15</v>
      </c>
      <c r="B65" s="10" t="s">
        <v>2</v>
      </c>
      <c r="C65" s="10" t="s">
        <v>16</v>
      </c>
      <c r="D65" s="10" t="s">
        <v>17</v>
      </c>
      <c r="E65" s="10" t="s">
        <v>18</v>
      </c>
    </row>
    <row r="66" spans="1:5">
      <c r="A66">
        <v>1</v>
      </c>
      <c r="B66">
        <v>35</v>
      </c>
      <c r="C66">
        <v>-0.08</v>
      </c>
      <c r="D66">
        <v>-0.13</v>
      </c>
      <c r="E66">
        <v>-0.03</v>
      </c>
    </row>
    <row r="67" spans="1:5">
      <c r="A67">
        <v>2</v>
      </c>
      <c r="B67">
        <v>225</v>
      </c>
      <c r="C67">
        <v>-0.38</v>
      </c>
      <c r="D67">
        <v>-0.79</v>
      </c>
      <c r="E67">
        <v>-0.03</v>
      </c>
    </row>
    <row r="68" spans="1:5">
      <c r="A68">
        <v>3</v>
      </c>
      <c r="B68">
        <v>415</v>
      </c>
      <c r="C68">
        <v>-0.44</v>
      </c>
      <c r="D68">
        <v>-0.96</v>
      </c>
      <c r="E68">
        <v>-0.56</v>
      </c>
    </row>
    <row r="69" spans="1:5">
      <c r="A69">
        <v>4</v>
      </c>
      <c r="B69">
        <v>605</v>
      </c>
      <c r="C69">
        <v>-0.33</v>
      </c>
      <c r="D69">
        <v>-0.78</v>
      </c>
      <c r="E69">
        <v>-0.5</v>
      </c>
    </row>
    <row r="70" spans="1:5">
      <c r="A70">
        <v>5</v>
      </c>
      <c r="B70">
        <v>795</v>
      </c>
      <c r="C70">
        <v>-0.09</v>
      </c>
      <c r="D70">
        <v>-0.2</v>
      </c>
      <c r="E70">
        <v>-0.19</v>
      </c>
    </row>
  </sheetData>
  <mergeCells count="18">
    <mergeCell ref="A1:G1"/>
    <mergeCell ref="D2:E2"/>
    <mergeCell ref="A21:G21"/>
    <mergeCell ref="D22:E22"/>
    <mergeCell ref="A41:G41"/>
    <mergeCell ref="D42:E42"/>
    <mergeCell ref="A2:A3"/>
    <mergeCell ref="A22:A23"/>
    <mergeCell ref="A42:A43"/>
    <mergeCell ref="B2:B3"/>
    <mergeCell ref="B22:B23"/>
    <mergeCell ref="B42:B43"/>
    <mergeCell ref="C2:C3"/>
    <mergeCell ref="C22:C23"/>
    <mergeCell ref="C42:C43"/>
    <mergeCell ref="F2:F3"/>
    <mergeCell ref="F22:F23"/>
    <mergeCell ref="F42:F4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</cp:lastModifiedBy>
  <dcterms:created xsi:type="dcterms:W3CDTF">2021-02-16T07:41:00Z</dcterms:created>
  <dcterms:modified xsi:type="dcterms:W3CDTF">2021-02-18T20:58:11Z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