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ras/Desktop/cow_art/"/>
    </mc:Choice>
  </mc:AlternateContent>
  <xr:revisionPtr revIDLastSave="0" documentId="13_ncr:1_{DE6F7C22-235D-2348-8A3A-C4C4E8B71236}" xr6:coauthVersionLast="36" xr6:coauthVersionMax="36" xr10:uidLastSave="{00000000-0000-0000-0000-000000000000}"/>
  <bookViews>
    <workbookView xWindow="1640" yWindow="460" windowWidth="31960" windowHeight="16060" xr2:uid="{99463D57-0FEC-FA4B-9359-21B0F36C00D8}"/>
  </bookViews>
  <sheets>
    <sheet name="Sheet1" sheetId="1" r:id="rId1"/>
  </sheets>
  <definedNames>
    <definedName name="_xlchart.v1.0" hidden="1">Sheet1!$D$3:$D$12</definedName>
    <definedName name="_xlchart.v1.1" hidden="1">Sheet1!$J$2</definedName>
    <definedName name="_xlchart.v1.10" hidden="1">Sheet1!$J$2</definedName>
    <definedName name="_xlchart.v1.11" hidden="1">Sheet1!$J$3:$J$12</definedName>
    <definedName name="_xlchart.v1.12" hidden="1">Sheet1!$D$3:$D$12</definedName>
    <definedName name="_xlchart.v1.13" hidden="1">Sheet1!$J$2</definedName>
    <definedName name="_xlchart.v1.14" hidden="1">Sheet1!$J$3:$J$12</definedName>
    <definedName name="_xlchart.v1.2" hidden="1">Sheet1!$J$3:$J$12</definedName>
    <definedName name="_xlchart.v1.3" hidden="1">Sheet1!$D$3:$D$12</definedName>
    <definedName name="_xlchart.v1.4" hidden="1">Sheet1!$J$2</definedName>
    <definedName name="_xlchart.v1.5" hidden="1">Sheet1!$J$3:$J$12</definedName>
    <definedName name="_xlchart.v1.6" hidden="1">Sheet1!$D$3:$D$12</definedName>
    <definedName name="_xlchart.v1.7" hidden="1">Sheet1!$J$2</definedName>
    <definedName name="_xlchart.v1.8" hidden="1">Sheet1!$J$3:$J$12</definedName>
    <definedName name="_xlchart.v1.9" hidden="1">Sheet1!$D$3:$D$12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M7" i="1"/>
  <c r="L4" i="1"/>
  <c r="L5" i="1"/>
  <c r="L6" i="1"/>
  <c r="L7" i="1"/>
  <c r="L8" i="1"/>
  <c r="L9" i="1"/>
  <c r="L10" i="1"/>
  <c r="L3" i="1"/>
  <c r="M3" i="1"/>
  <c r="M8" i="1"/>
  <c r="M4" i="1"/>
  <c r="M5" i="1"/>
  <c r="M6" i="1"/>
  <c r="M9" i="1"/>
  <c r="M10" i="1"/>
  <c r="H4" i="1"/>
  <c r="F4" i="1" s="1"/>
  <c r="H5" i="1"/>
  <c r="F5" i="1" s="1"/>
  <c r="H6" i="1"/>
  <c r="F6" i="1" s="1"/>
  <c r="H7" i="1"/>
  <c r="F7" i="1" s="1"/>
  <c r="H8" i="1"/>
  <c r="F8" i="1" s="1"/>
  <c r="H9" i="1"/>
  <c r="F9" i="1" s="1"/>
  <c r="H10" i="1"/>
  <c r="F10" i="1" s="1"/>
  <c r="F3" i="1"/>
  <c r="G11" i="1"/>
  <c r="E11" i="1" s="1"/>
  <c r="G12" i="1"/>
  <c r="E12" i="1" s="1"/>
  <c r="G10" i="1"/>
  <c r="G4" i="1"/>
  <c r="G5" i="1"/>
  <c r="G6" i="1"/>
  <c r="G7" i="1"/>
  <c r="G8" i="1"/>
  <c r="G9" i="1"/>
  <c r="G3" i="1"/>
  <c r="I3" i="1"/>
  <c r="I4" i="1"/>
  <c r="I5" i="1"/>
  <c r="I6" i="1"/>
  <c r="I7" i="1"/>
  <c r="I8" i="1"/>
  <c r="I9" i="1"/>
  <c r="I10" i="1"/>
  <c r="I11" i="1"/>
  <c r="I12" i="1"/>
  <c r="J3" i="1"/>
  <c r="H11" i="1"/>
  <c r="H12" i="1"/>
  <c r="J9" i="1"/>
  <c r="J10" i="1"/>
  <c r="J11" i="1"/>
  <c r="J12" i="1"/>
  <c r="K10" i="1"/>
  <c r="K9" i="1"/>
  <c r="K8" i="1"/>
  <c r="K5" i="1"/>
  <c r="K4" i="1"/>
  <c r="J4" i="1"/>
  <c r="J5" i="1"/>
  <c r="J6" i="1"/>
  <c r="J7" i="1"/>
  <c r="J8" i="1"/>
  <c r="C13" i="1"/>
  <c r="D13" i="1"/>
  <c r="U3" i="1"/>
  <c r="U4" i="1"/>
  <c r="U5" i="1"/>
  <c r="U6" i="1"/>
  <c r="U7" i="1"/>
  <c r="U9" i="1"/>
  <c r="U8" i="1"/>
  <c r="U10" i="1"/>
  <c r="U11" i="1"/>
  <c r="U12" i="1"/>
  <c r="T4" i="1"/>
  <c r="T5" i="1"/>
  <c r="T6" i="1"/>
  <c r="T7" i="1"/>
  <c r="T9" i="1"/>
  <c r="T8" i="1"/>
  <c r="T10" i="1"/>
  <c r="T11" i="1"/>
  <c r="T12" i="1"/>
  <c r="T3" i="1"/>
  <c r="D15" i="1" l="1"/>
  <c r="L12" i="1"/>
  <c r="M12" i="1"/>
  <c r="L11" i="1"/>
  <c r="M11" i="1"/>
</calcChain>
</file>

<file path=xl/sharedStrings.xml><?xml version="1.0" encoding="utf-8"?>
<sst xmlns="http://schemas.openxmlformats.org/spreadsheetml/2006/main" count="37" uniqueCount="30">
  <si>
    <t>height (cm)</t>
  </si>
  <si>
    <t>width (cm)</t>
  </si>
  <si>
    <t>height (in)</t>
  </si>
  <si>
    <t>width (in)</t>
  </si>
  <si>
    <t>snowy cows</t>
  </si>
  <si>
    <t>balloon windows</t>
  </si>
  <si>
    <t>rocket cows</t>
  </si>
  <si>
    <t>windmill</t>
  </si>
  <si>
    <t>red city</t>
  </si>
  <si>
    <t>red stars</t>
  </si>
  <si>
    <t>star pack</t>
  </si>
  <si>
    <t>balloon pack</t>
  </si>
  <si>
    <t>planet cow</t>
  </si>
  <si>
    <t>balloon cow</t>
  </si>
  <si>
    <t>full image</t>
  </si>
  <si>
    <t>height</t>
  </si>
  <si>
    <t>width</t>
  </si>
  <si>
    <t>expected height from non-empty</t>
  </si>
  <si>
    <t>expected width from non-empty</t>
  </si>
  <si>
    <t>predicted width</t>
  </si>
  <si>
    <t>predicted height</t>
  </si>
  <si>
    <t>predicted height (width 9.55)</t>
  </si>
  <si>
    <t>predicted width (height 7.2)</t>
  </si>
  <si>
    <t>actual min separation (px)</t>
  </si>
  <si>
    <t>2*4mm gap in pixels (predicted)</t>
  </si>
  <si>
    <t>non-empty image (excluding transparent space on edges)</t>
  </si>
  <si>
    <t>non-white image (excluding transparent space AND white pixels on edges)</t>
  </si>
  <si>
    <t>advertised measurement (on the product page)</t>
  </si>
  <si>
    <t>actual measurement of printed sticker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</si>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</sst>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0" fillId="2" borderId="1" xfId="0" applyNumberFormat="1" applyFill="1" applyBorder="1"/>
    <xf numFmtId="2" fontId="0" fillId="2" borderId="0" xfId="0" applyNumberFormat="1" applyFill="1"/>
    <xf numFmtId="2" fontId="0" fillId="0" borderId="1" xfId="0" applyNumberFormat="1" applyBorder="1"/>
    <xf numFmtId="2" fontId="0" fillId="0" borderId="0" xfId="0" applyNumberFormat="1" applyBorder="1"/>
    <xf numFmtId="2" fontId="0" fillId="2" borderId="1" xfId="0" applyNumberFormat="1" applyFill="1" applyBorder="1" applyAlignment="1">
      <alignment wrapText="1"/>
    </xf>
    <xf numFmtId="2" fontId="0" fillId="2" borderId="0" xfId="0" applyNumberFormat="1" applyFill="1" applyAlignment="1">
      <alignment wrapText="1"/>
    </xf>
    <xf numFmtId="2" fontId="0" fillId="0" borderId="1" xfId="0" applyNumberFormat="1" applyBorder="1" applyAlignment="1">
      <alignment wrapText="1"/>
    </xf>
    <xf numFmtId="2" fontId="0" fillId="0" borderId="0" xfId="0" applyNumberFormat="1" applyBorder="1" applyAlignment="1">
      <alignment wrapText="1"/>
    </xf>
    <xf numFmtId="2" fontId="0" fillId="0" borderId="0" xfId="0" applyNumberFormat="1" applyFill="1" applyBorder="1"/>
    <xf numFmtId="2" fontId="0" fillId="0" borderId="1" xfId="0" applyNumberFormat="1" applyFill="1" applyBorder="1"/>
    <xf numFmtId="2" fontId="0" fillId="0" borderId="0" xfId="0" applyNumberFormat="1" applyFill="1"/>
    <xf numFmtId="2" fontId="1" fillId="2" borderId="0" xfId="0" applyNumberFormat="1" applyFont="1" applyFill="1"/>
    <xf numFmtId="1" fontId="0" fillId="2" borderId="0" xfId="0" applyNumberFormat="1" applyFill="1"/>
    <xf numFmtId="1" fontId="0" fillId="0" borderId="1" xfId="0" applyNumberFormat="1" applyBorder="1"/>
    <xf numFmtId="1" fontId="0" fillId="0" borderId="0" xfId="0" applyNumberFormat="1"/>
    <xf numFmtId="1" fontId="0" fillId="2" borderId="1" xfId="0" applyNumberFormat="1" applyFill="1" applyBorder="1"/>
    <xf numFmtId="1" fontId="0" fillId="2" borderId="0" xfId="0" applyNumberFormat="1" applyFill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0" fillId="2" borderId="1" xfId="0" applyNumberFormat="1" applyFill="1" applyBorder="1" applyAlignment="1">
      <alignment wrapText="1"/>
    </xf>
    <xf numFmtId="1" fontId="0" fillId="0" borderId="0" xfId="0" applyNumberFormat="1" applyFill="1" applyBorder="1"/>
    <xf numFmtId="1" fontId="0" fillId="0" borderId="1" xfId="0" applyNumberFormat="1" applyFill="1" applyBorder="1"/>
    <xf numFmtId="1" fontId="0" fillId="0" borderId="0" xfId="0" applyNumberFormat="1" applyFill="1"/>
    <xf numFmtId="1" fontId="1" fillId="2" borderId="0" xfId="0" applyNumberFormat="1" applyFont="1" applyFill="1"/>
    <xf numFmtId="0" fontId="0" fillId="0" borderId="0" xfId="0" applyFont="1" applyFill="1"/>
    <xf numFmtId="2" fontId="0" fillId="2" borderId="1" xfId="0" applyNumberFormat="1" applyFont="1" applyFill="1" applyBorder="1"/>
    <xf numFmtId="2" fontId="0" fillId="2" borderId="0" xfId="0" applyNumberFormat="1" applyFont="1" applyFill="1"/>
    <xf numFmtId="1" fontId="0" fillId="2" borderId="0" xfId="0" applyNumberFormat="1" applyFont="1" applyFill="1"/>
    <xf numFmtId="1" fontId="0" fillId="0" borderId="1" xfId="0" applyNumberFormat="1" applyFont="1" applyFill="1" applyBorder="1"/>
    <xf numFmtId="1" fontId="0" fillId="0" borderId="0" xfId="0" applyNumberFormat="1" applyFont="1" applyFill="1"/>
    <xf numFmtId="1" fontId="0" fillId="2" borderId="1" xfId="0" applyNumberFormat="1" applyFont="1" applyFill="1" applyBorder="1"/>
    <xf numFmtId="2" fontId="0" fillId="0" borderId="1" xfId="0" applyNumberFormat="1" applyFont="1" applyFill="1" applyBorder="1"/>
    <xf numFmtId="2" fontId="0" fillId="0" borderId="0" xfId="0" applyNumberFormat="1" applyFont="1" applyFill="1" applyBorder="1"/>
    <xf numFmtId="0" fontId="0" fillId="0" borderId="1" xfId="0" applyFont="1" applyFill="1" applyBorder="1"/>
    <xf numFmtId="2" fontId="3" fillId="2" borderId="0" xfId="0" applyNumberFormat="1" applyFont="1" applyFill="1"/>
    <xf numFmtId="0" fontId="0" fillId="0" borderId="0" xfId="0" applyFont="1"/>
    <xf numFmtId="1" fontId="0" fillId="0" borderId="1" xfId="0" applyNumberFormat="1" applyFont="1" applyBorder="1"/>
    <xf numFmtId="1" fontId="0" fillId="0" borderId="0" xfId="0" applyNumberFormat="1" applyFont="1"/>
    <xf numFmtId="2" fontId="0" fillId="0" borderId="1" xfId="0" applyNumberFormat="1" applyFont="1" applyBorder="1"/>
    <xf numFmtId="2" fontId="0" fillId="0" borderId="0" xfId="0" applyNumberFormat="1" applyFont="1" applyBorder="1"/>
    <xf numFmtId="0" fontId="0" fillId="0" borderId="1" xfId="0" applyFont="1" applyBorder="1"/>
    <xf numFmtId="1" fontId="1" fillId="2" borderId="1" xfId="0" applyNumberFormat="1" applyFont="1" applyFill="1" applyBorder="1"/>
    <xf numFmtId="2" fontId="0" fillId="0" borderId="0" xfId="0" applyNumberFormat="1" applyFont="1" applyFill="1"/>
    <xf numFmtId="2" fontId="0" fillId="0" borderId="1" xfId="0" applyNumberFormat="1" applyFill="1" applyBorder="1" applyAlignment="1">
      <alignment wrapText="1"/>
    </xf>
    <xf numFmtId="2" fontId="0" fillId="0" borderId="0" xfId="0" applyNumberForma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1" fillId="0" borderId="0" xfId="0" applyNumberFormat="1" applyFont="1" applyFill="1"/>
    <xf numFmtId="2" fontId="1" fillId="0" borderId="1" xfId="0" applyNumberFormat="1" applyFont="1" applyFill="1" applyBorder="1"/>
    <xf numFmtId="1" fontId="0" fillId="0" borderId="0" xfId="0" applyNumberFormat="1" applyFill="1" applyAlignment="1">
      <alignment wrapText="1"/>
    </xf>
    <xf numFmtId="1" fontId="1" fillId="0" borderId="0" xfId="0" applyNumberFormat="1" applyFont="1" applyFill="1"/>
    <xf numFmtId="0" fontId="0" fillId="0" borderId="0" xfId="0" applyAlignment="1"/>
    <xf numFmtId="2" fontId="0" fillId="2" borderId="1" xfId="0" applyNumberFormat="1" applyFill="1" applyBorder="1" applyAlignment="1"/>
    <xf numFmtId="2" fontId="0" fillId="2" borderId="0" xfId="0" applyNumberFormat="1" applyFill="1" applyAlignment="1"/>
    <xf numFmtId="2" fontId="0" fillId="0" borderId="1" xfId="0" applyNumberFormat="1" applyFill="1" applyBorder="1" applyAlignment="1"/>
    <xf numFmtId="2" fontId="0" fillId="0" borderId="0" xfId="0" applyNumberFormat="1" applyFill="1" applyAlignment="1"/>
    <xf numFmtId="2" fontId="0" fillId="0" borderId="0" xfId="0" applyNumberFormat="1" applyFont="1" applyFill="1" applyAlignment="1"/>
    <xf numFmtId="1" fontId="0" fillId="2" borderId="1" xfId="0" applyNumberFormat="1" applyFill="1" applyBorder="1" applyAlignment="1"/>
    <xf numFmtId="1" fontId="0" fillId="2" borderId="0" xfId="0" applyNumberFormat="1" applyFill="1" applyAlignment="1"/>
    <xf numFmtId="1" fontId="0" fillId="0" borderId="0" xfId="0" applyNumberFormat="1" applyFill="1" applyAlignment="1"/>
    <xf numFmtId="1" fontId="0" fillId="0" borderId="1" xfId="0" applyNumberFormat="1" applyBorder="1" applyAlignment="1"/>
    <xf numFmtId="1" fontId="0" fillId="0" borderId="0" xfId="0" applyNumberFormat="1" applyAlignment="1"/>
    <xf numFmtId="2" fontId="0" fillId="0" borderId="1" xfId="0" applyNumberFormat="1" applyBorder="1" applyAlignment="1"/>
    <xf numFmtId="2" fontId="0" fillId="0" borderId="0" xfId="0" applyNumberFormat="1" applyBorder="1" applyAlignment="1"/>
    <xf numFmtId="0" fontId="0" fillId="0" borderId="1" xfId="0" applyBorder="1" applyAlignment="1"/>
    <xf numFmtId="2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expected width from non-empty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414085739282589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Sheet1!$D$3:$D$10</c:f>
              <c:numCache>
                <c:formatCode>0.00</c:formatCode>
                <c:ptCount val="8"/>
                <c:pt idx="0">
                  <c:v>7.25</c:v>
                </c:pt>
                <c:pt idx="1">
                  <c:v>7.9</c:v>
                </c:pt>
                <c:pt idx="2">
                  <c:v>8.35</c:v>
                </c:pt>
                <c:pt idx="3">
                  <c:v>8.85</c:v>
                </c:pt>
                <c:pt idx="4">
                  <c:v>9.5</c:v>
                </c:pt>
                <c:pt idx="5">
                  <c:v>9.35</c:v>
                </c:pt>
                <c:pt idx="6">
                  <c:v>9.35</c:v>
                </c:pt>
                <c:pt idx="7">
                  <c:v>9.3000000000000007</c:v>
                </c:pt>
              </c:numCache>
            </c:numRef>
          </c:xVal>
          <c:yVal>
            <c:numRef>
              <c:f>Sheet1!$J$3:$J$10</c:f>
              <c:numCache>
                <c:formatCode>0.00</c:formatCode>
                <c:ptCount val="8"/>
                <c:pt idx="0">
                  <c:v>7.2880061115355232</c:v>
                </c:pt>
                <c:pt idx="1">
                  <c:v>8.0024360535931791</c:v>
                </c:pt>
                <c:pt idx="2">
                  <c:v>8.4607725321888427</c:v>
                </c:pt>
                <c:pt idx="3">
                  <c:v>9.0561330561330564</c:v>
                </c:pt>
                <c:pt idx="4">
                  <c:v>9.771701112877583</c:v>
                </c:pt>
                <c:pt idx="5">
                  <c:v>9.6</c:v>
                </c:pt>
                <c:pt idx="6">
                  <c:v>9.5875000000000004</c:v>
                </c:pt>
                <c:pt idx="7">
                  <c:v>9.6649047326367548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3-5A45-820C-9002AD3A6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682975"/>
        <c:axId val="1689684655"/>
      </c:scatterChart>
      <c:valAx>
        <c:axId val="1689682975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684655"/>
        <c:crosses val="autoZero"/>
        <c:crossBetween val="midCat"/>
      </c:valAx>
      <c:valAx>
        <c:axId val="1689684655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68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expected height from non-empty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476898901737066"/>
                  <c:y val="-2.81293302540415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Sheet1!$C$11:$C$12</c:f>
              <c:numCache>
                <c:formatCode>0.00</c:formatCode>
                <c:ptCount val="2"/>
                <c:pt idx="0">
                  <c:v>6.35</c:v>
                </c:pt>
                <c:pt idx="1">
                  <c:v>6.1</c:v>
                </c:pt>
              </c:numCache>
            </c:numRef>
          </c:xVal>
          <c:yVal>
            <c:numRef>
              <c:f>Sheet1!$I$11:$I$12</c:f>
              <c:numCache>
                <c:formatCode>0.00</c:formatCode>
                <c:ptCount val="2"/>
                <c:pt idx="0">
                  <c:v>6.1694690265486729</c:v>
                </c:pt>
                <c:pt idx="1">
                  <c:v>5.9168478260869568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A2-8F43-95DE-FAC7271A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565599"/>
        <c:axId val="1691867007"/>
      </c:scatterChart>
      <c:valAx>
        <c:axId val="161556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67007"/>
        <c:crosses val="autoZero"/>
        <c:crossBetween val="midCat"/>
      </c:valAx>
      <c:valAx>
        <c:axId val="1691867007"/>
        <c:scaling>
          <c:orientation val="minMax"/>
          <c:min val="5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6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2*4mm gap in pixels (predicted)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006321084864394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(Sheet1!$K$4:$K$5,Sheet1!$K$8:$K$10)</c:f>
              <c:numCache>
                <c:formatCode>0</c:formatCode>
                <c:ptCount val="5"/>
                <c:pt idx="0">
                  <c:v>178</c:v>
                </c:pt>
                <c:pt idx="1">
                  <c:v>128</c:v>
                </c:pt>
                <c:pt idx="2">
                  <c:v>179</c:v>
                </c:pt>
                <c:pt idx="3">
                  <c:v>124</c:v>
                </c:pt>
                <c:pt idx="4">
                  <c:v>185</c:v>
                </c:pt>
              </c:numCache>
            </c:numRef>
          </c:xVal>
          <c:yVal>
            <c:numRef>
              <c:f>(Sheet1!$M$4:$M$5,Sheet1!$M$8:$M$10)</c:f>
              <c:numCache>
                <c:formatCode>0</c:formatCode>
                <c:ptCount val="5"/>
                <c:pt idx="0">
                  <c:v>182.44444444444446</c:v>
                </c:pt>
                <c:pt idx="1">
                  <c:v>129.44444444444443</c:v>
                </c:pt>
                <c:pt idx="2">
                  <c:v>170</c:v>
                </c:pt>
                <c:pt idx="3">
                  <c:v>128</c:v>
                </c:pt>
                <c:pt idx="4">
                  <c:v>180.7777777777778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A-464A-93FA-680876B84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95839"/>
        <c:axId val="1693207711"/>
      </c:scatterChart>
      <c:valAx>
        <c:axId val="168909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207711"/>
        <c:crosses val="autoZero"/>
        <c:crossBetween val="midCat"/>
      </c:valAx>
      <c:valAx>
        <c:axId val="169320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9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374650</xdr:colOff>
      <xdr:row>27</xdr:row>
      <xdr:rowOff>6350</xdr:rowOff>
    </xdr:from>
    <xdr:to>
      <xdr:col>9</xdr:col>
      <xdr:colOff>495300</xdr:colOff>
      <xdr:row>40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C750F-E166-F648-A7E2-71179B759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406400</xdr:colOff>
      <xdr:row>13</xdr:row>
      <xdr:rowOff>44450</xdr:rowOff>
    </xdr:from>
    <xdr:to>
      <xdr:col>9</xdr:col>
      <xdr:colOff>482600</xdr:colOff>
      <xdr:row>26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0D2FF9-9348-C747-9BE0-ED2B46D68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558800</xdr:colOff>
      <xdr:row>13</xdr:row>
      <xdr:rowOff>63500</xdr:rowOff>
    </xdr:from>
    <xdr:to>
      <xdr:col>13</xdr:col>
      <xdr:colOff>444500</xdr:colOff>
      <xdr:row>26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2D55EB-FD52-7E45-A982-5E3926DD8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20DE-CC28-884D-A8F3-1BDD92A3CC3C}">
  <dimension ref="A1:W15"/>
  <sheetViews>
    <sheetView tabSelected="1" workbookViewId="0">
      <selection activeCell="J10" sqref="J10"/>
    </sheetView>
  </sheetViews>
  <sheetFormatPr baseColWidth="10" defaultRowHeight="16" x14ac:dyDescent="0.2"/>
  <cols>
    <col min="1" max="1" width="7.5" customWidth="1"/>
    <col min="2" max="2" width="15" customWidth="1"/>
    <col min="3" max="3" width="10.83203125" style="7"/>
    <col min="4" max="6" width="10.83203125" style="8"/>
    <col min="7" max="7" width="10.83203125" style="16"/>
    <col min="8" max="8" width="10.83203125" style="17"/>
    <col min="9" max="9" width="10.83203125" style="49"/>
    <col min="10" max="10" width="10.83203125" style="17"/>
    <col min="11" max="11" width="10" style="22" customWidth="1"/>
    <col min="12" max="12" width="10.83203125" style="19"/>
    <col min="13" max="13" width="14.33203125" style="29" customWidth="1"/>
    <col min="14" max="14" width="10.83203125" style="20"/>
    <col min="15" max="15" width="10.83203125" style="21"/>
    <col min="16" max="16" width="10.83203125" style="22"/>
    <col min="17" max="17" width="10.83203125" style="19"/>
    <col min="18" max="18" width="10.83203125" style="20"/>
    <col min="19" max="19" width="10.83203125" style="21"/>
    <col min="20" max="20" width="10.83203125" style="9"/>
    <col min="21" max="21" width="10.83203125" style="10"/>
    <col min="22" max="22" width="10.83203125" style="1"/>
  </cols>
  <sheetData>
    <row r="1" spans="1:23" s="57" customFormat="1" x14ac:dyDescent="0.2">
      <c r="C1" s="58" t="s">
        <v>28</v>
      </c>
      <c r="D1" s="59"/>
      <c r="E1" s="59"/>
      <c r="F1" s="59"/>
      <c r="G1" s="60"/>
      <c r="H1" s="61"/>
      <c r="I1" s="62"/>
      <c r="J1" s="61"/>
      <c r="K1" s="63"/>
      <c r="L1" s="64"/>
      <c r="M1" s="65"/>
      <c r="N1" s="66" t="s">
        <v>14</v>
      </c>
      <c r="O1" s="67"/>
      <c r="P1" s="63" t="s">
        <v>25</v>
      </c>
      <c r="Q1" s="64"/>
      <c r="R1" s="66" t="s">
        <v>26</v>
      </c>
      <c r="S1" s="67"/>
      <c r="T1" s="68" t="s">
        <v>27</v>
      </c>
      <c r="U1" s="69"/>
      <c r="V1" s="70"/>
    </row>
    <row r="2" spans="1:23" s="5" customFormat="1" ht="48" customHeight="1" x14ac:dyDescent="0.2">
      <c r="C2" s="11" t="s">
        <v>0</v>
      </c>
      <c r="D2" s="12" t="s">
        <v>1</v>
      </c>
      <c r="E2" s="12" t="s">
        <v>20</v>
      </c>
      <c r="F2" s="12" t="s">
        <v>19</v>
      </c>
      <c r="G2" s="50" t="s">
        <v>21</v>
      </c>
      <c r="H2" s="51" t="s">
        <v>22</v>
      </c>
      <c r="I2" s="52" t="s">
        <v>17</v>
      </c>
      <c r="J2" s="51" t="s">
        <v>18</v>
      </c>
      <c r="K2" s="26" t="s">
        <v>23</v>
      </c>
      <c r="L2" s="23" t="s">
        <v>24</v>
      </c>
      <c r="M2" s="55" t="s">
        <v>24</v>
      </c>
      <c r="N2" s="24" t="s">
        <v>15</v>
      </c>
      <c r="O2" s="25" t="s">
        <v>16</v>
      </c>
      <c r="P2" s="26" t="s">
        <v>15</v>
      </c>
      <c r="Q2" s="23" t="s">
        <v>16</v>
      </c>
      <c r="R2" s="24" t="s">
        <v>15</v>
      </c>
      <c r="S2" s="25" t="s">
        <v>16</v>
      </c>
      <c r="T2" s="13" t="s">
        <v>0</v>
      </c>
      <c r="U2" s="14" t="s">
        <v>1</v>
      </c>
      <c r="V2" s="6" t="s">
        <v>2</v>
      </c>
      <c r="W2" s="5" t="s">
        <v>3</v>
      </c>
    </row>
    <row r="3" spans="1:23" x14ac:dyDescent="0.2">
      <c r="A3">
        <v>93</v>
      </c>
      <c r="B3" t="s">
        <v>4</v>
      </c>
      <c r="C3" s="7">
        <v>7.2</v>
      </c>
      <c r="D3" s="8">
        <v>7.25</v>
      </c>
      <c r="E3" s="8">
        <v>7.2</v>
      </c>
      <c r="F3" s="8">
        <f>H3</f>
        <v>7.2637987226464489</v>
      </c>
      <c r="G3" s="16">
        <f>(9.55*P3/Q3+1.9192)/1.2799</f>
        <v>8.8709112003148842</v>
      </c>
      <c r="H3" s="53">
        <f>(7.2*Q3/P3+0.8351)/1.1183</f>
        <v>7.2637987226464489</v>
      </c>
      <c r="I3" s="49">
        <f>9.55*P3/Q3</f>
        <v>9.4346792452830197</v>
      </c>
      <c r="J3" s="17">
        <f>7.2*Q3/P3</f>
        <v>7.2880061115355232</v>
      </c>
      <c r="L3" s="19">
        <f>(0.8*P3/E3-16.462)/0.8921</f>
        <v>144.58294411438681</v>
      </c>
      <c r="M3" s="29">
        <f>0.8*P3/E3</f>
        <v>145.44444444444446</v>
      </c>
      <c r="N3" s="20">
        <v>1424</v>
      </c>
      <c r="O3" s="21">
        <v>1833</v>
      </c>
      <c r="P3" s="22">
        <v>1309</v>
      </c>
      <c r="Q3" s="19">
        <v>1325</v>
      </c>
      <c r="R3" s="20">
        <v>1242</v>
      </c>
      <c r="S3" s="21">
        <v>1325</v>
      </c>
      <c r="T3" s="9">
        <f>V3*2.54</f>
        <v>7.62</v>
      </c>
      <c r="U3" s="10">
        <f>W3*2.54</f>
        <v>7.62</v>
      </c>
      <c r="V3" s="1">
        <v>3</v>
      </c>
      <c r="W3">
        <v>3</v>
      </c>
    </row>
    <row r="4" spans="1:23" x14ac:dyDescent="0.2">
      <c r="A4">
        <v>84</v>
      </c>
      <c r="B4" t="s">
        <v>5</v>
      </c>
      <c r="C4" s="7">
        <v>7.17</v>
      </c>
      <c r="D4" s="8">
        <v>7.9</v>
      </c>
      <c r="E4" s="8">
        <v>7.2</v>
      </c>
      <c r="F4" s="8">
        <f t="shared" ref="F4:F9" si="0">H4</f>
        <v>7.9026522879309482</v>
      </c>
      <c r="G4" s="16">
        <f>(9.55*P4/Q4+1.9192)/1.2799</f>
        <v>8.2128162838064185</v>
      </c>
      <c r="H4" s="53">
        <f t="shared" ref="H4:H10" si="1">(7.2*Q4/P4+0.8351)/1.1183</f>
        <v>7.9026522879309482</v>
      </c>
      <c r="I4" s="49">
        <f t="shared" ref="I4:I12" si="2">9.55*P4/Q4</f>
        <v>8.5923835616438353</v>
      </c>
      <c r="J4" s="17">
        <f t="shared" ref="J4:J12" si="3">7.2*Q4/P4</f>
        <v>8.0024360535931791</v>
      </c>
      <c r="K4" s="22">
        <f>178</f>
        <v>178</v>
      </c>
      <c r="L4" s="19">
        <f>(0.8*P4/E4-16.462)/0.8921</f>
        <v>186.05811505934813</v>
      </c>
      <c r="M4" s="29">
        <f>0.8*P4/E4</f>
        <v>182.44444444444446</v>
      </c>
      <c r="N4" s="20">
        <v>1642</v>
      </c>
      <c r="O4" s="21">
        <v>1825</v>
      </c>
      <c r="P4" s="22">
        <v>1642</v>
      </c>
      <c r="Q4" s="19">
        <v>1825</v>
      </c>
      <c r="R4" s="20">
        <v>1592</v>
      </c>
      <c r="S4" s="21">
        <v>1792</v>
      </c>
      <c r="T4" s="9">
        <f t="shared" ref="T4:U12" si="4">V4*2.54</f>
        <v>7.62</v>
      </c>
      <c r="U4" s="10">
        <f t="shared" si="4"/>
        <v>8.3819999999999997</v>
      </c>
      <c r="V4" s="1">
        <v>3</v>
      </c>
      <c r="W4">
        <v>3.3</v>
      </c>
    </row>
    <row r="5" spans="1:23" x14ac:dyDescent="0.2">
      <c r="A5">
        <v>99</v>
      </c>
      <c r="B5" t="s">
        <v>6</v>
      </c>
      <c r="C5" s="7">
        <v>7.2</v>
      </c>
      <c r="D5" s="8">
        <v>8.35</v>
      </c>
      <c r="E5" s="8">
        <v>7.2</v>
      </c>
      <c r="F5" s="8">
        <f t="shared" si="0"/>
        <v>8.3125033820878507</v>
      </c>
      <c r="G5" s="16">
        <f>(9.55*P5/Q5+1.9192)/1.2799</f>
        <v>7.8491424783174768</v>
      </c>
      <c r="H5" s="53">
        <f t="shared" si="1"/>
        <v>8.3125033820878507</v>
      </c>
      <c r="I5" s="49">
        <f t="shared" si="2"/>
        <v>8.1269174579985393</v>
      </c>
      <c r="J5" s="17">
        <f t="shared" si="3"/>
        <v>8.4607725321888427</v>
      </c>
      <c r="K5" s="22">
        <f>128</f>
        <v>128</v>
      </c>
      <c r="L5" s="19">
        <f>(0.8*P5/E5-16.462)/0.8921</f>
        <v>126.64773505710617</v>
      </c>
      <c r="M5" s="29">
        <f>0.8*P5/E5</f>
        <v>129.44444444444443</v>
      </c>
      <c r="N5" s="20">
        <v>1172</v>
      </c>
      <c r="O5" s="27">
        <v>1388</v>
      </c>
      <c r="P5" s="22">
        <v>1165</v>
      </c>
      <c r="Q5" s="19">
        <v>1369</v>
      </c>
      <c r="R5" s="20">
        <v>1116</v>
      </c>
      <c r="S5" s="21">
        <v>1322</v>
      </c>
      <c r="T5" s="9">
        <f t="shared" si="4"/>
        <v>7.62</v>
      </c>
      <c r="U5" s="10">
        <f t="shared" si="4"/>
        <v>8.89</v>
      </c>
      <c r="V5" s="1">
        <v>3</v>
      </c>
      <c r="W5">
        <v>3.5</v>
      </c>
    </row>
    <row r="6" spans="1:23" x14ac:dyDescent="0.2">
      <c r="A6">
        <v>68</v>
      </c>
      <c r="B6" t="s">
        <v>7</v>
      </c>
      <c r="C6" s="7">
        <v>7.2</v>
      </c>
      <c r="D6" s="8">
        <v>8.85</v>
      </c>
      <c r="E6" s="8">
        <v>7.2</v>
      </c>
      <c r="F6" s="8">
        <f t="shared" si="0"/>
        <v>8.8448833552115325</v>
      </c>
      <c r="G6" s="16">
        <f>(9.55*P6/Q6+1.9192)/1.2799</f>
        <v>7.4317092179851336</v>
      </c>
      <c r="H6" s="53">
        <f t="shared" si="1"/>
        <v>8.8448833552115325</v>
      </c>
      <c r="I6" s="49">
        <f t="shared" si="2"/>
        <v>7.5926446280991735</v>
      </c>
      <c r="J6" s="17">
        <f t="shared" si="3"/>
        <v>9.0561330561330564</v>
      </c>
      <c r="L6" s="19">
        <f>(0.8*P6/E6-16.462)/0.8921</f>
        <v>101.36407228885651</v>
      </c>
      <c r="M6" s="29">
        <f>0.8*P6/E6</f>
        <v>106.88888888888889</v>
      </c>
      <c r="N6" s="20">
        <v>986</v>
      </c>
      <c r="O6" s="21">
        <v>1226</v>
      </c>
      <c r="P6" s="22">
        <v>962</v>
      </c>
      <c r="Q6" s="19">
        <v>1210</v>
      </c>
      <c r="R6" s="20">
        <v>929</v>
      </c>
      <c r="S6" s="21">
        <v>1171</v>
      </c>
      <c r="T6" s="9">
        <f t="shared" si="4"/>
        <v>7.62</v>
      </c>
      <c r="U6" s="10">
        <f t="shared" si="4"/>
        <v>9.3980000000000015</v>
      </c>
      <c r="V6" s="1">
        <v>3</v>
      </c>
      <c r="W6">
        <v>3.7</v>
      </c>
    </row>
    <row r="7" spans="1:23" x14ac:dyDescent="0.2">
      <c r="A7">
        <v>87</v>
      </c>
      <c r="B7" t="s">
        <v>8</v>
      </c>
      <c r="C7" s="7">
        <v>7.2</v>
      </c>
      <c r="D7" s="8">
        <v>9.5</v>
      </c>
      <c r="E7" s="8">
        <v>7.2</v>
      </c>
      <c r="F7" s="8">
        <f t="shared" si="0"/>
        <v>9.4847546390750086</v>
      </c>
      <c r="G7" s="16">
        <f>(9.55*P7/Q7+1.9192)/1.2799</f>
        <v>6.9973012278054352</v>
      </c>
      <c r="H7" s="53">
        <f t="shared" si="1"/>
        <v>9.4847546390750086</v>
      </c>
      <c r="I7" s="49">
        <f t="shared" si="2"/>
        <v>7.036645841468177</v>
      </c>
      <c r="J7" s="17">
        <f t="shared" si="3"/>
        <v>9.771701112877583</v>
      </c>
      <c r="L7" s="19">
        <f>(0.8*P7/E7-16.462)/0.8921</f>
        <v>216.57288046930466</v>
      </c>
      <c r="M7" s="29">
        <f>0.8*P7/E7</f>
        <v>209.66666666666669</v>
      </c>
      <c r="N7" s="20">
        <v>1900</v>
      </c>
      <c r="O7" s="21">
        <v>2573</v>
      </c>
      <c r="P7" s="22">
        <v>1887</v>
      </c>
      <c r="Q7" s="19">
        <v>2561</v>
      </c>
      <c r="R7" s="20">
        <v>1820</v>
      </c>
      <c r="S7" s="21">
        <v>2529</v>
      </c>
      <c r="T7" s="9">
        <f t="shared" si="4"/>
        <v>7.62</v>
      </c>
      <c r="U7" s="10">
        <f t="shared" si="4"/>
        <v>10.16</v>
      </c>
      <c r="V7" s="1">
        <v>3</v>
      </c>
      <c r="W7">
        <v>4</v>
      </c>
    </row>
    <row r="8" spans="1:23" s="2" customFormat="1" x14ac:dyDescent="0.2">
      <c r="B8" s="2" t="s">
        <v>10</v>
      </c>
      <c r="C8" s="7">
        <v>7.17</v>
      </c>
      <c r="D8" s="8">
        <v>9.35</v>
      </c>
      <c r="E8" s="8">
        <v>7.2</v>
      </c>
      <c r="F8" s="8">
        <f t="shared" si="0"/>
        <v>9.3312170258427969</v>
      </c>
      <c r="G8" s="16">
        <f>(9.55*P8/Q8+1.9192)/1.2799</f>
        <v>7.0956324712868204</v>
      </c>
      <c r="H8" s="53">
        <f t="shared" si="1"/>
        <v>9.3312170258427969</v>
      </c>
      <c r="I8" s="49">
        <f t="shared" si="2"/>
        <v>7.1625000000000005</v>
      </c>
      <c r="J8" s="17">
        <f t="shared" si="3"/>
        <v>9.6</v>
      </c>
      <c r="K8" s="22">
        <f>179</f>
        <v>179</v>
      </c>
      <c r="L8" s="19">
        <f>(0.8*P8/E8-16.462)/0.8921</f>
        <v>172.10850801479657</v>
      </c>
      <c r="M8" s="29">
        <f>0.8*P8/E8</f>
        <v>170</v>
      </c>
      <c r="N8" s="28">
        <v>1530</v>
      </c>
      <c r="O8" s="29">
        <v>2040</v>
      </c>
      <c r="P8" s="22">
        <v>1530</v>
      </c>
      <c r="Q8" s="19">
        <v>2040</v>
      </c>
      <c r="R8" s="28">
        <v>1525</v>
      </c>
      <c r="S8" s="29">
        <v>2036</v>
      </c>
      <c r="T8" s="16">
        <f>V8*2.54</f>
        <v>7.62</v>
      </c>
      <c r="U8" s="15">
        <f>W8*2.54</f>
        <v>10.16</v>
      </c>
      <c r="V8" s="3">
        <v>3</v>
      </c>
      <c r="W8" s="2">
        <v>4</v>
      </c>
    </row>
    <row r="9" spans="1:23" s="31" customFormat="1" x14ac:dyDescent="0.2">
      <c r="A9" s="31">
        <v>105</v>
      </c>
      <c r="B9" s="31" t="s">
        <v>9</v>
      </c>
      <c r="C9" s="32">
        <v>7.12</v>
      </c>
      <c r="D9" s="33">
        <v>9.35</v>
      </c>
      <c r="E9" s="8">
        <v>7.2</v>
      </c>
      <c r="F9" s="8">
        <f t="shared" si="0"/>
        <v>9.3200393454350348</v>
      </c>
      <c r="G9" s="16">
        <f>(9.55*P9/Q9+1.9192)/1.2799</f>
        <v>7.1029286125168882</v>
      </c>
      <c r="H9" s="53">
        <f t="shared" si="1"/>
        <v>9.3200393454350348</v>
      </c>
      <c r="I9" s="49">
        <f t="shared" si="2"/>
        <v>7.1718383311603651</v>
      </c>
      <c r="J9" s="49">
        <f t="shared" si="3"/>
        <v>9.5875000000000004</v>
      </c>
      <c r="K9" s="37">
        <f>124</f>
        <v>124</v>
      </c>
      <c r="L9" s="19">
        <f>(0.8*P9/E9-16.462)/0.8921</f>
        <v>125.02858423943503</v>
      </c>
      <c r="M9" s="29">
        <f>0.8*P9/E9</f>
        <v>128</v>
      </c>
      <c r="N9" s="35">
        <v>1162</v>
      </c>
      <c r="O9" s="36">
        <v>1550</v>
      </c>
      <c r="P9" s="37">
        <v>1152</v>
      </c>
      <c r="Q9" s="34">
        <v>1534</v>
      </c>
      <c r="R9" s="35">
        <v>1152</v>
      </c>
      <c r="S9" s="36">
        <v>1534</v>
      </c>
      <c r="T9" s="38">
        <f>V9*2.54</f>
        <v>7.62</v>
      </c>
      <c r="U9" s="39">
        <f>W9*2.54</f>
        <v>10.16</v>
      </c>
      <c r="V9" s="40">
        <v>3</v>
      </c>
      <c r="W9" s="31">
        <v>4</v>
      </c>
    </row>
    <row r="10" spans="1:23" s="42" customFormat="1" x14ac:dyDescent="0.2">
      <c r="A10" s="42">
        <v>51</v>
      </c>
      <c r="B10" s="42" t="s">
        <v>11</v>
      </c>
      <c r="C10" s="32">
        <v>7.2</v>
      </c>
      <c r="D10" s="33">
        <v>9.3000000000000007</v>
      </c>
      <c r="E10" s="33">
        <v>7.2</v>
      </c>
      <c r="F10" s="33">
        <f>H10</f>
        <v>9.3892557745119873</v>
      </c>
      <c r="G10" s="38">
        <f>(9.55*P10/Q10+1.9192)/1.2799</f>
        <v>7.0580515533636881</v>
      </c>
      <c r="H10" s="53">
        <f t="shared" si="1"/>
        <v>9.3892557745119873</v>
      </c>
      <c r="I10" s="49">
        <f t="shared" si="2"/>
        <v>7.1144001831501837</v>
      </c>
      <c r="J10" s="49">
        <f t="shared" si="3"/>
        <v>9.6649047326367548</v>
      </c>
      <c r="K10" s="37">
        <f>185</f>
        <v>185</v>
      </c>
      <c r="L10" s="19">
        <f>(0.8*P10/E10-16.462)/0.8921</f>
        <v>184.18986411588142</v>
      </c>
      <c r="M10" s="29">
        <f>0.8*P10/E10</f>
        <v>180.7777777777778</v>
      </c>
      <c r="N10" s="43">
        <v>1638</v>
      </c>
      <c r="O10" s="44">
        <v>2184</v>
      </c>
      <c r="P10" s="37">
        <v>1627</v>
      </c>
      <c r="Q10" s="34">
        <v>2184</v>
      </c>
      <c r="R10" s="43">
        <v>1614</v>
      </c>
      <c r="S10" s="44">
        <v>2175</v>
      </c>
      <c r="T10" s="45">
        <f t="shared" si="4"/>
        <v>7.62</v>
      </c>
      <c r="U10" s="46">
        <f t="shared" si="4"/>
        <v>10.16</v>
      </c>
      <c r="V10" s="47">
        <v>3</v>
      </c>
      <c r="W10" s="42">
        <v>4</v>
      </c>
    </row>
    <row r="11" spans="1:23" s="42" customFormat="1" x14ac:dyDescent="0.2">
      <c r="A11" s="42">
        <v>94</v>
      </c>
      <c r="B11" s="42" t="s">
        <v>12</v>
      </c>
      <c r="C11" s="32">
        <v>6.35</v>
      </c>
      <c r="D11" s="33">
        <v>9.56</v>
      </c>
      <c r="E11" s="33">
        <f t="shared" ref="E11:E12" si="5">G11</f>
        <v>6.3498951277077413</v>
      </c>
      <c r="F11" s="33">
        <v>9.5500000000000007</v>
      </c>
      <c r="G11" s="54">
        <f>(9.55*P11/Q11+0.2471)/1.0105</f>
        <v>6.3498951277077413</v>
      </c>
      <c r="H11" s="49">
        <f>(7.2*Q11/P11+0.7348)/1.1052</f>
        <v>10.749190625635229</v>
      </c>
      <c r="I11" s="49">
        <f t="shared" si="2"/>
        <v>6.1694690265486729</v>
      </c>
      <c r="J11" s="49">
        <f t="shared" si="3"/>
        <v>11.145205479452056</v>
      </c>
      <c r="K11" s="37"/>
      <c r="L11" s="19">
        <f>(0.8*P11/E11-16.462)/0.8921</f>
        <v>74.33137604120931</v>
      </c>
      <c r="M11" s="29">
        <f>0.8*P11/E11</f>
        <v>82.773020566362831</v>
      </c>
      <c r="N11" s="43">
        <v>666</v>
      </c>
      <c r="O11" s="44">
        <v>1037</v>
      </c>
      <c r="P11" s="37">
        <v>657</v>
      </c>
      <c r="Q11" s="34">
        <v>1017</v>
      </c>
      <c r="R11" s="43">
        <v>644</v>
      </c>
      <c r="S11" s="44">
        <v>977</v>
      </c>
      <c r="T11" s="45">
        <f t="shared" si="4"/>
        <v>6.6040000000000001</v>
      </c>
      <c r="U11" s="46">
        <f t="shared" si="4"/>
        <v>10.16</v>
      </c>
      <c r="V11" s="47">
        <v>2.6</v>
      </c>
      <c r="W11" s="42">
        <v>4</v>
      </c>
    </row>
    <row r="12" spans="1:23" s="42" customFormat="1" x14ac:dyDescent="0.2">
      <c r="A12" s="42">
        <v>1</v>
      </c>
      <c r="B12" s="42" t="s">
        <v>13</v>
      </c>
      <c r="C12" s="32">
        <v>6.1</v>
      </c>
      <c r="D12" s="33">
        <v>9.5500000000000007</v>
      </c>
      <c r="E12" s="33">
        <f t="shared" si="5"/>
        <v>6.0998988877654199</v>
      </c>
      <c r="F12" s="33">
        <v>9.5500000000000007</v>
      </c>
      <c r="G12" s="54">
        <f>(9.55*P12/Q12+0.2471)/1.0105</f>
        <v>6.0998988877654199</v>
      </c>
      <c r="H12" s="49">
        <f>(7.2*Q12/P12+0.7348)/1.1052</f>
        <v>11.179743604396442</v>
      </c>
      <c r="I12" s="49">
        <f t="shared" si="2"/>
        <v>5.9168478260869568</v>
      </c>
      <c r="J12" s="49">
        <f t="shared" si="3"/>
        <v>11.621052631578948</v>
      </c>
      <c r="K12" s="37"/>
      <c r="L12" s="19">
        <f>(0.8*P12/E12-16.462)/0.8921</f>
        <v>56.964245868800688</v>
      </c>
      <c r="M12" s="29">
        <f>0.8*P12/E12</f>
        <v>67.279803739557096</v>
      </c>
      <c r="N12" s="43">
        <v>676</v>
      </c>
      <c r="O12" s="44">
        <v>869</v>
      </c>
      <c r="P12" s="37">
        <v>513</v>
      </c>
      <c r="Q12" s="34">
        <v>828</v>
      </c>
      <c r="R12" s="43">
        <v>507</v>
      </c>
      <c r="S12" s="44">
        <v>819</v>
      </c>
      <c r="T12" s="45">
        <f t="shared" si="4"/>
        <v>6.35</v>
      </c>
      <c r="U12" s="46">
        <f t="shared" si="4"/>
        <v>10.16</v>
      </c>
      <c r="V12" s="47">
        <v>2.5</v>
      </c>
      <c r="W12" s="42">
        <v>4</v>
      </c>
    </row>
    <row r="13" spans="1:23" x14ac:dyDescent="0.2">
      <c r="B13" s="4" t="s">
        <v>29</v>
      </c>
      <c r="C13" s="71">
        <f>MAX(C3:C12)</f>
        <v>7.2</v>
      </c>
      <c r="D13" s="41">
        <f>MAX(D3:D12)</f>
        <v>9.56</v>
      </c>
      <c r="E13" s="18"/>
      <c r="F13" s="18"/>
      <c r="G13" s="54"/>
      <c r="H13" s="53"/>
      <c r="J13" s="53"/>
      <c r="K13" s="48"/>
      <c r="L13" s="30"/>
      <c r="M13" s="56"/>
    </row>
    <row r="15" spans="1:23" x14ac:dyDescent="0.2">
      <c r="D15" s="8">
        <f>SLOPE(D3:D12,J3:J12)</f>
        <v>0.54335891179034068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2019-03-10T00:17:01Z</dcterms:created>
  <dcterms:modified xsi:type="dcterms:W3CDTF">2019-03-11T23:39:00Z</dcterms:modified>
</cp:coreProperties>
</file>