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T\Downloads\"/>
    </mc:Choice>
  </mc:AlternateContent>
  <xr:revisionPtr revIDLastSave="0" documentId="13_ncr:1_{B2E75C63-AA1F-4DD5-8C85-954DC231DE93}" xr6:coauthVersionLast="47" xr6:coauthVersionMax="47" xr10:uidLastSave="{00000000-0000-0000-0000-000000000000}"/>
  <bookViews>
    <workbookView xWindow="-120" yWindow="-120" windowWidth="24240" windowHeight="13140" xr2:uid="{991474FE-FF0F-4B7D-A289-27B06C712054}"/>
  </bookViews>
  <sheets>
    <sheet name="Creditors-K" sheetId="1" r:id="rId1"/>
    <sheet name="Loans" sheetId="3" r:id="rId2"/>
  </sheets>
  <externalReferences>
    <externalReference r:id="rId3"/>
    <externalReference r:id="rId4"/>
  </externalReferences>
  <definedNames>
    <definedName name="__MV5" localSheetId="1">#REF!</definedName>
    <definedName name="__MV5">#REF!</definedName>
    <definedName name="_FILEREF">""</definedName>
    <definedName name="_GLBAL">0</definedName>
    <definedName name="_MV5" localSheetId="1">#REF!</definedName>
    <definedName name="_MV5">#REF!</definedName>
    <definedName name="path">INFO("directory")</definedName>
    <definedName name="timesheet_dates" localSheetId="1">'[1]Timesheet data'!#REF!</definedName>
    <definedName name="timesheet_dates">'[1]Timesheet data'!#REF!</definedName>
    <definedName name="work_data" localSheetId="1">#REF!</definedName>
    <definedName name="work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E41" i="3"/>
  <c r="D41" i="3"/>
  <c r="C41" i="3"/>
  <c r="B41" i="3"/>
  <c r="E40" i="3"/>
  <c r="E43" i="3" s="1"/>
  <c r="L31" i="3"/>
  <c r="K31" i="3"/>
  <c r="I31" i="3"/>
  <c r="H31" i="3"/>
  <c r="L29" i="3"/>
  <c r="K29" i="3"/>
  <c r="I29" i="3"/>
  <c r="H29" i="3"/>
  <c r="E29" i="3"/>
  <c r="D29" i="3"/>
  <c r="C29" i="3"/>
  <c r="B29" i="3"/>
  <c r="E22" i="3"/>
  <c r="E25" i="3" s="1"/>
  <c r="E30" i="3" s="1"/>
  <c r="D22" i="3"/>
  <c r="D40" i="3" s="1"/>
  <c r="D43" i="3" s="1"/>
  <c r="C22" i="3"/>
  <c r="C40" i="3" s="1"/>
  <c r="C43" i="3" s="1"/>
  <c r="F21" i="3"/>
  <c r="F20" i="3"/>
  <c r="F19" i="3"/>
  <c r="F18" i="3"/>
  <c r="F17" i="3"/>
  <c r="F16" i="3"/>
  <c r="F15" i="3"/>
  <c r="C14" i="3"/>
  <c r="F12" i="3"/>
  <c r="F1" i="3"/>
  <c r="B14" i="3" l="1"/>
  <c r="C25" i="3"/>
  <c r="C30" i="3" s="1"/>
  <c r="D25" i="3"/>
  <c r="D30" i="3" s="1"/>
  <c r="K30" i="3" l="1"/>
  <c r="K33" i="3" s="1"/>
  <c r="L30" i="3"/>
  <c r="L33" i="3" s="1"/>
  <c r="B22" i="3"/>
  <c r="F14" i="3"/>
  <c r="F22" i="3" l="1"/>
  <c r="B40" i="3"/>
  <c r="B43" i="3" s="1"/>
  <c r="F43" i="3" s="1"/>
  <c r="B46" i="3" s="1"/>
  <c r="C47" i="3" s="1"/>
  <c r="B25" i="3"/>
  <c r="B30" i="3" s="1"/>
  <c r="C8" i="1" s="1"/>
  <c r="I30" i="3" l="1"/>
  <c r="I33" i="3" s="1"/>
  <c r="F33" i="3" s="1"/>
  <c r="H30" i="3"/>
  <c r="H33" i="3" s="1"/>
  <c r="F30" i="3"/>
  <c r="B36" i="3" l="1"/>
  <c r="C37" i="3" s="1"/>
  <c r="F34" i="3"/>
  <c r="E9" i="1" l="1"/>
  <c r="C12" i="1"/>
  <c r="C14" i="1" s="1"/>
  <c r="E8" i="1" l="1"/>
  <c r="E11" i="1" l="1"/>
  <c r="E12" i="1" s="1"/>
  <c r="E2" i="1"/>
</calcChain>
</file>

<file path=xl/sharedStrings.xml><?xml version="1.0" encoding="utf-8"?>
<sst xmlns="http://schemas.openxmlformats.org/spreadsheetml/2006/main" count="85" uniqueCount="61">
  <si>
    <t>ACCOUNTS PAYABLE/CREDITORS</t>
  </si>
  <si>
    <t>K</t>
  </si>
  <si>
    <t>$</t>
  </si>
  <si>
    <t>Details</t>
  </si>
  <si>
    <t>Code</t>
  </si>
  <si>
    <t>Gross</t>
  </si>
  <si>
    <t>Net</t>
  </si>
  <si>
    <t>TOTAL</t>
  </si>
  <si>
    <t>Accruals</t>
  </si>
  <si>
    <t>Total, if combined in accounts</t>
  </si>
  <si>
    <t>Notes:</t>
  </si>
  <si>
    <t>For exempt/zero rated purchases, please manually adjust the GST column</t>
  </si>
  <si>
    <t>Ensure that un-presented cheques are not included in creditors</t>
  </si>
  <si>
    <t>Record creditor amounts for Accrued interest, Accounting fees and Paye</t>
  </si>
  <si>
    <t>If creditors are numerous, code directly from client listing ( ie. Don't re-analyse)</t>
  </si>
  <si>
    <t>IN &amp; DS Robinson Family Trust</t>
  </si>
  <si>
    <t>Year End : 31/03/2024</t>
  </si>
  <si>
    <t>TERM LIABILITIES</t>
  </si>
  <si>
    <t>L</t>
  </si>
  <si>
    <t>Name Of Term Liability</t>
  </si>
  <si>
    <t>ASB Bank</t>
  </si>
  <si>
    <t>TOTALS</t>
  </si>
  <si>
    <t>Loan 92 (05)</t>
  </si>
  <si>
    <t>'Loan 92 (009)</t>
  </si>
  <si>
    <t>Opening Balance (+)</t>
  </si>
  <si>
    <t>Less:-Loan Repayments(-)</t>
  </si>
  <si>
    <t>Plus:-Further Advances(+)</t>
  </si>
  <si>
    <t xml:space="preserve">Plus:- Interest(+) </t>
  </si>
  <si>
    <t>Closing Balance</t>
  </si>
  <si>
    <t>Accrued Interest Calculation</t>
  </si>
  <si>
    <t>Balance</t>
  </si>
  <si>
    <t>Interest rate</t>
  </si>
  <si>
    <t>Date interest was last paid dd/mm/yy</t>
  </si>
  <si>
    <t>Balance date dd/mm/yy</t>
  </si>
  <si>
    <t>Days to be accrued</t>
  </si>
  <si>
    <t>Loan 92 (009)</t>
  </si>
  <si>
    <t>Accrued Interest</t>
  </si>
  <si>
    <t>Interest</t>
  </si>
  <si>
    <t>ND-Interest</t>
  </si>
  <si>
    <t>Accrued Interest last year reversal (-)</t>
  </si>
  <si>
    <t>ND Interest (-)</t>
  </si>
  <si>
    <t>Last year Accrual</t>
  </si>
  <si>
    <t>Net Loan Interest for year</t>
  </si>
  <si>
    <t>Accrued Interest Journal (Auto Reversal)</t>
  </si>
  <si>
    <t>Total</t>
  </si>
  <si>
    <t>Interest                                - 375/376</t>
  </si>
  <si>
    <t>Accounts Payable/Accruals  - 908/909</t>
  </si>
  <si>
    <t>CURRENT PORTION</t>
  </si>
  <si>
    <r>
      <rPr>
        <b/>
        <u/>
        <sz val="10"/>
        <rFont val="Arial"/>
        <family val="2"/>
      </rPr>
      <t xml:space="preserve">Note </t>
    </r>
    <r>
      <rPr>
        <b/>
        <sz val="10"/>
        <rFont val="Arial"/>
        <family val="2"/>
      </rPr>
      <t>:</t>
    </r>
    <r>
      <rPr>
        <b/>
        <sz val="10"/>
        <color rgb="FFFF0000"/>
        <rFont val="Arial"/>
        <family val="2"/>
      </rPr>
      <t>100% of interest on loan 92 (Prince Regent Dr) - (009) as Non-ded. as this loan was raised after 27 March 2021</t>
    </r>
  </si>
  <si>
    <t>Monthly repayment</t>
  </si>
  <si>
    <t>Current Portion</t>
  </si>
  <si>
    <t>Journal</t>
  </si>
  <si>
    <t>Current Portion                          945</t>
  </si>
  <si>
    <t>Current Portion                          928</t>
  </si>
  <si>
    <t>Attach copies of Statements verifying balances</t>
  </si>
  <si>
    <t>Secured liabilities must be shown in Financial Statements as " Secured"</t>
  </si>
  <si>
    <t>Accrued Interest on ASB Loan 92 (05) -(Walworth Ave rental)</t>
  </si>
  <si>
    <t>Accrued Interest on ASB Loan 92 (009) -(Prince Regent Dr reno)</t>
  </si>
  <si>
    <t xml:space="preserve">If any loans are in relation to residential properties, please complete the above workpaper first, </t>
  </si>
  <si>
    <t>then proceed to the "non-deductible interest" sheet</t>
  </si>
  <si>
    <t>If any loans are in relation to residential property, please use the 2nd workpaper to calculate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</si>
</sst>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 * #,##0.00_ ;_ * \-#,##0.00_ ;_ * &quot;-&quot;??_ ;_ @_ "/>
    <numFmt numFmtId="166" formatCode="_(* #,##0_);_(* \(#,##0\);_(* &quot;-&quot;??_);_(@_)"/>
    <numFmt numFmtId="167" formatCode="_ &quot;$&quot;\ * #,##0.00_ ;_ &quot;$&quot;\ * \-#,##0.00_ ;_ &quot;$&quot;\ * &quot;-&quot;??_ ;_ @_ "/>
  </numFmts>
  <fonts count="24" x14ac:knownFonts="1">
    <font>
      <sz val="10"/>
      <name val="Arial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8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2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24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3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4" fontId="6" fillId="0" borderId="2" xfId="0" applyNumberFormat="1" applyFont="1" applyBorder="1"/>
    <xf numFmtId="0" fontId="4" fillId="0" borderId="2" xfId="0" applyFont="1" applyBorder="1"/>
    <xf numFmtId="0" fontId="7" fillId="0" borderId="2" xfId="0" applyFont="1" applyBorder="1" applyAlignment="1">
      <alignment horizontal="right"/>
    </xf>
    <xf numFmtId="0" fontId="8" fillId="0" borderId="5" xfId="0" applyFont="1" applyBorder="1"/>
    <xf numFmtId="0" fontId="8" fillId="0" borderId="6" xfId="0" applyFont="1" applyBorder="1"/>
    <xf numFmtId="0" fontId="10" fillId="0" borderId="10" xfId="0" applyFont="1" applyBorder="1" applyAlignment="1">
      <alignment horizontal="left"/>
    </xf>
    <xf numFmtId="0" fontId="8" fillId="2" borderId="10" xfId="0" applyFont="1" applyFill="1" applyBorder="1"/>
    <xf numFmtId="0" fontId="8" fillId="2" borderId="12" xfId="0" applyFont="1" applyFill="1" applyBorder="1" applyAlignment="1">
      <alignment horizontal="center"/>
    </xf>
    <xf numFmtId="165" fontId="8" fillId="0" borderId="13" xfId="1" applyFont="1" applyFill="1" applyBorder="1" applyAlignment="1">
      <alignment horizontal="right"/>
    </xf>
    <xf numFmtId="0" fontId="2" fillId="0" borderId="10" xfId="0" applyFont="1" applyBorder="1" applyAlignment="1">
      <alignment horizontal="left"/>
    </xf>
    <xf numFmtId="43" fontId="8" fillId="0" borderId="0" xfId="2" applyNumberFormat="1" applyFont="1" applyFill="1" applyBorder="1" applyProtection="1"/>
    <xf numFmtId="0" fontId="10" fillId="0" borderId="11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2" fontId="11" fillId="0" borderId="11" xfId="0" applyNumberFormat="1" applyFont="1" applyBorder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1" fillId="0" borderId="24" xfId="0" applyNumberFormat="1" applyFont="1" applyBorder="1" applyAlignment="1">
      <alignment horizontal="right"/>
    </xf>
    <xf numFmtId="43" fontId="11" fillId="0" borderId="25" xfId="2" applyNumberFormat="1" applyFont="1" applyFill="1" applyBorder="1" applyProtection="1"/>
    <xf numFmtId="0" fontId="9" fillId="0" borderId="0" xfId="0" applyFont="1"/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right"/>
    </xf>
    <xf numFmtId="0" fontId="13" fillId="0" borderId="3" xfId="0" applyFont="1" applyBorder="1" applyAlignment="1">
      <alignment horizontal="center"/>
    </xf>
    <xf numFmtId="0" fontId="9" fillId="0" borderId="4" xfId="0" applyFont="1" applyBorder="1"/>
    <xf numFmtId="44" fontId="8" fillId="0" borderId="6" xfId="2" applyFont="1" applyFill="1" applyBorder="1"/>
    <xf numFmtId="164" fontId="8" fillId="0" borderId="7" xfId="0" applyNumberFormat="1" applyFont="1" applyBorder="1"/>
    <xf numFmtId="0" fontId="10" fillId="0" borderId="20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1" fillId="0" borderId="20" xfId="0" applyFont="1" applyBorder="1"/>
    <xf numFmtId="0" fontId="14" fillId="0" borderId="18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21" xfId="0" applyFont="1" applyBorder="1"/>
    <xf numFmtId="0" fontId="2" fillId="0" borderId="0" xfId="0" applyFont="1" applyAlignment="1">
      <alignment horizontal="left"/>
    </xf>
    <xf numFmtId="44" fontId="9" fillId="0" borderId="15" xfId="2" applyFont="1" applyFill="1" applyBorder="1" applyProtection="1"/>
    <xf numFmtId="44" fontId="9" fillId="0" borderId="16" xfId="2" applyFont="1" applyFill="1" applyBorder="1" applyProtection="1"/>
    <xf numFmtId="44" fontId="9" fillId="0" borderId="29" xfId="2" applyFont="1" applyFill="1" applyBorder="1" applyProtection="1"/>
    <xf numFmtId="0" fontId="12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4" fontId="9" fillId="0" borderId="0" xfId="2" applyFont="1" applyFill="1" applyBorder="1" applyProtection="1"/>
    <xf numFmtId="44" fontId="9" fillId="0" borderId="30" xfId="2" applyFont="1" applyFill="1" applyBorder="1" applyProtection="1"/>
    <xf numFmtId="44" fontId="9" fillId="0" borderId="31" xfId="2" applyFont="1" applyFill="1" applyBorder="1" applyProtection="1"/>
    <xf numFmtId="0" fontId="10" fillId="0" borderId="10" xfId="0" applyFont="1" applyBorder="1" applyAlignment="1">
      <alignment horizontal="right"/>
    </xf>
    <xf numFmtId="165" fontId="8" fillId="2" borderId="32" xfId="1" applyFont="1" applyFill="1" applyBorder="1" applyAlignment="1">
      <alignment horizontal="center"/>
    </xf>
    <xf numFmtId="44" fontId="9" fillId="0" borderId="33" xfId="2" applyFont="1" applyFill="1" applyBorder="1" applyProtection="1"/>
    <xf numFmtId="165" fontId="8" fillId="0" borderId="28" xfId="1" applyFont="1" applyFill="1" applyBorder="1" applyAlignment="1">
      <alignment horizontal="right"/>
    </xf>
    <xf numFmtId="44" fontId="9" fillId="0" borderId="34" xfId="2" applyFont="1" applyFill="1" applyBorder="1" applyProtection="1"/>
    <xf numFmtId="14" fontId="15" fillId="0" borderId="0" xfId="0" applyNumberFormat="1" applyFont="1" applyAlignment="1">
      <alignment horizontal="right"/>
    </xf>
    <xf numFmtId="0" fontId="12" fillId="3" borderId="10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0" borderId="0" xfId="3" applyFont="1"/>
    <xf numFmtId="0" fontId="16" fillId="0" borderId="0" xfId="3" applyFont="1" applyAlignment="1">
      <alignment horizontal="right"/>
    </xf>
    <xf numFmtId="0" fontId="4" fillId="0" borderId="0" xfId="3" applyFont="1"/>
    <xf numFmtId="14" fontId="4" fillId="0" borderId="0" xfId="3" applyNumberFormat="1" applyFont="1" applyAlignment="1">
      <alignment horizontal="left"/>
    </xf>
    <xf numFmtId="0" fontId="1" fillId="0" borderId="0" xfId="3"/>
    <xf numFmtId="0" fontId="2" fillId="0" borderId="0" xfId="3" applyFont="1"/>
    <xf numFmtId="0" fontId="5" fillId="0" borderId="1" xfId="3" applyFont="1" applyBorder="1" applyAlignment="1">
      <alignment horizontal="left"/>
    </xf>
    <xf numFmtId="0" fontId="3" fillId="0" borderId="2" xfId="3" applyFont="1" applyBorder="1"/>
    <xf numFmtId="0" fontId="7" fillId="0" borderId="2" xfId="3" applyFont="1" applyBorder="1" applyAlignment="1">
      <alignment horizontal="right"/>
    </xf>
    <xf numFmtId="0" fontId="13" fillId="0" borderId="3" xfId="3" applyFont="1" applyBorder="1" applyAlignment="1">
      <alignment horizontal="center"/>
    </xf>
    <xf numFmtId="0" fontId="8" fillId="0" borderId="35" xfId="3" applyFont="1" applyBorder="1"/>
    <xf numFmtId="0" fontId="8" fillId="0" borderId="16" xfId="3" applyFont="1" applyBorder="1"/>
    <xf numFmtId="0" fontId="8" fillId="0" borderId="29" xfId="3" applyFont="1" applyBorder="1"/>
    <xf numFmtId="0" fontId="8" fillId="0" borderId="36" xfId="3" applyFont="1" applyBorder="1"/>
    <xf numFmtId="43" fontId="8" fillId="0" borderId="6" xfId="3" applyNumberFormat="1" applyFont="1" applyBorder="1"/>
    <xf numFmtId="43" fontId="8" fillId="0" borderId="7" xfId="3" applyNumberFormat="1" applyFont="1" applyBorder="1"/>
    <xf numFmtId="43" fontId="12" fillId="0" borderId="18" xfId="3" applyNumberFormat="1" applyFont="1" applyBorder="1" applyAlignment="1" applyProtection="1">
      <alignment horizontal="left"/>
      <protection locked="0"/>
    </xf>
    <xf numFmtId="43" fontId="12" fillId="3" borderId="37" xfId="3" applyNumberFormat="1" applyFont="1" applyFill="1" applyBorder="1" applyAlignment="1" applyProtection="1">
      <alignment horizontal="center"/>
      <protection locked="0"/>
    </xf>
    <xf numFmtId="43" fontId="12" fillId="0" borderId="9" xfId="3" applyNumberFormat="1" applyFont="1" applyBorder="1" applyAlignment="1">
      <alignment horizontal="center"/>
    </xf>
    <xf numFmtId="43" fontId="3" fillId="0" borderId="38" xfId="3" applyNumberFormat="1" applyFont="1" applyBorder="1" applyProtection="1">
      <protection locked="0"/>
    </xf>
    <xf numFmtId="166" fontId="12" fillId="3" borderId="37" xfId="3" quotePrefix="1" applyNumberFormat="1" applyFont="1" applyFill="1" applyBorder="1" applyAlignment="1" applyProtection="1">
      <alignment horizontal="center"/>
      <protection locked="0"/>
    </xf>
    <xf numFmtId="43" fontId="12" fillId="0" borderId="9" xfId="3" applyNumberFormat="1" applyFont="1" applyBorder="1"/>
    <xf numFmtId="43" fontId="12" fillId="0" borderId="38" xfId="3" applyNumberFormat="1" applyFont="1" applyBorder="1" applyProtection="1">
      <protection locked="0"/>
    </xf>
    <xf numFmtId="166" fontId="3" fillId="0" borderId="37" xfId="3" applyNumberFormat="1" applyFont="1" applyBorder="1" applyAlignment="1" applyProtection="1">
      <alignment horizontal="center"/>
      <protection locked="0"/>
    </xf>
    <xf numFmtId="43" fontId="3" fillId="0" borderId="37" xfId="3" applyNumberFormat="1" applyFont="1" applyBorder="1" applyProtection="1">
      <protection locked="0"/>
    </xf>
    <xf numFmtId="43" fontId="3" fillId="0" borderId="18" xfId="3" applyNumberFormat="1" applyFont="1" applyBorder="1" applyAlignment="1" applyProtection="1">
      <alignment horizontal="left"/>
      <protection locked="0"/>
    </xf>
    <xf numFmtId="43" fontId="12" fillId="0" borderId="12" xfId="3" applyNumberFormat="1" applyFont="1" applyBorder="1" applyAlignment="1" applyProtection="1">
      <alignment horizontal="center"/>
      <protection locked="0"/>
    </xf>
    <xf numFmtId="43" fontId="3" fillId="0" borderId="12" xfId="3" applyNumberFormat="1" applyFont="1" applyBorder="1" applyProtection="1">
      <protection locked="0"/>
    </xf>
    <xf numFmtId="43" fontId="12" fillId="0" borderId="10" xfId="3" applyNumberFormat="1" applyFont="1" applyBorder="1" applyProtection="1">
      <protection locked="0"/>
    </xf>
    <xf numFmtId="43" fontId="3" fillId="0" borderId="39" xfId="3" applyNumberFormat="1" applyFont="1" applyBorder="1" applyProtection="1">
      <protection locked="0"/>
    </xf>
    <xf numFmtId="43" fontId="3" fillId="3" borderId="13" xfId="3" applyNumberFormat="1" applyFont="1" applyFill="1" applyBorder="1" applyProtection="1">
      <protection locked="0"/>
    </xf>
    <xf numFmtId="43" fontId="3" fillId="3" borderId="39" xfId="3" applyNumberFormat="1" applyFont="1" applyFill="1" applyBorder="1" applyProtection="1">
      <protection locked="0"/>
    </xf>
    <xf numFmtId="43" fontId="3" fillId="3" borderId="10" xfId="3" applyNumberFormat="1" applyFont="1" applyFill="1" applyBorder="1" applyProtection="1">
      <protection locked="0"/>
    </xf>
    <xf numFmtId="43" fontId="3" fillId="0" borderId="10" xfId="2" applyNumberFormat="1" applyFont="1" applyFill="1" applyBorder="1" applyAlignment="1" applyProtection="1">
      <alignment horizontal="left"/>
      <protection locked="0"/>
    </xf>
    <xf numFmtId="43" fontId="4" fillId="3" borderId="10" xfId="4" applyFont="1" applyFill="1" applyBorder="1" applyAlignment="1" applyProtection="1">
      <alignment horizontal="left"/>
      <protection locked="0"/>
    </xf>
    <xf numFmtId="43" fontId="1" fillId="0" borderId="0" xfId="3" applyNumberFormat="1"/>
    <xf numFmtId="0" fontId="12" fillId="0" borderId="39" xfId="3" applyFont="1" applyBorder="1"/>
    <xf numFmtId="0" fontId="12" fillId="0" borderId="10" xfId="3" applyFont="1" applyBorder="1"/>
    <xf numFmtId="0" fontId="3" fillId="0" borderId="43" xfId="3" applyFont="1" applyBorder="1"/>
    <xf numFmtId="0" fontId="3" fillId="0" borderId="10" xfId="3" applyFont="1" applyBorder="1"/>
    <xf numFmtId="0" fontId="17" fillId="0" borderId="44" xfId="3" applyFont="1" applyBorder="1"/>
    <xf numFmtId="0" fontId="17" fillId="0" borderId="45" xfId="3" applyFont="1" applyBorder="1"/>
    <xf numFmtId="0" fontId="17" fillId="0" borderId="46" xfId="3" applyFont="1" applyBorder="1"/>
    <xf numFmtId="0" fontId="17" fillId="0" borderId="47" xfId="3" applyFont="1" applyBorder="1"/>
    <xf numFmtId="0" fontId="17" fillId="0" borderId="48" xfId="3" applyFont="1" applyBorder="1"/>
    <xf numFmtId="0" fontId="17" fillId="0" borderId="49" xfId="3" applyFont="1" applyBorder="1"/>
    <xf numFmtId="0" fontId="18" fillId="0" borderId="0" xfId="3" applyFont="1"/>
    <xf numFmtId="43" fontId="12" fillId="0" borderId="39" xfId="3" applyNumberFormat="1" applyFont="1" applyBorder="1" applyProtection="1">
      <protection locked="0"/>
    </xf>
    <xf numFmtId="8" fontId="1" fillId="0" borderId="51" xfId="3" applyNumberFormat="1" applyBorder="1"/>
    <xf numFmtId="8" fontId="1" fillId="0" borderId="52" xfId="3" applyNumberFormat="1" applyBorder="1"/>
    <xf numFmtId="43" fontId="12" fillId="0" borderId="37" xfId="2" applyNumberFormat="1" applyFont="1" applyFill="1" applyBorder="1" applyProtection="1">
      <protection locked="0"/>
    </xf>
    <xf numFmtId="43" fontId="12" fillId="0" borderId="12" xfId="2" applyNumberFormat="1" applyFont="1" applyFill="1" applyBorder="1" applyProtection="1">
      <protection locked="0"/>
    </xf>
    <xf numFmtId="43" fontId="12" fillId="0" borderId="37" xfId="2" applyNumberFormat="1" applyFont="1" applyFill="1" applyBorder="1" applyAlignment="1" applyProtection="1">
      <alignment horizontal="right"/>
      <protection locked="0"/>
    </xf>
    <xf numFmtId="8" fontId="12" fillId="0" borderId="29" xfId="3" applyNumberFormat="1" applyFont="1" applyBorder="1"/>
    <xf numFmtId="43" fontId="1" fillId="0" borderId="51" xfId="6" applyFont="1" applyBorder="1"/>
    <xf numFmtId="43" fontId="1" fillId="0" borderId="52" xfId="6" applyFont="1" applyBorder="1"/>
    <xf numFmtId="0" fontId="19" fillId="0" borderId="0" xfId="3" applyFont="1"/>
    <xf numFmtId="43" fontId="12" fillId="0" borderId="16" xfId="2" applyNumberFormat="1" applyFont="1" applyFill="1" applyBorder="1" applyProtection="1">
      <protection locked="0"/>
    </xf>
    <xf numFmtId="43" fontId="12" fillId="0" borderId="13" xfId="2" applyNumberFormat="1" applyFont="1" applyFill="1" applyBorder="1" applyProtection="1">
      <protection locked="0"/>
    </xf>
    <xf numFmtId="43" fontId="12" fillId="0" borderId="27" xfId="3" applyNumberFormat="1" applyFont="1" applyBorder="1"/>
    <xf numFmtId="0" fontId="1" fillId="0" borderId="51" xfId="3" applyBorder="1"/>
    <xf numFmtId="0" fontId="1" fillId="0" borderId="52" xfId="3" applyBorder="1"/>
    <xf numFmtId="43" fontId="12" fillId="0" borderId="53" xfId="3" applyNumberFormat="1" applyFont="1" applyBorder="1" applyProtection="1">
      <protection locked="0"/>
    </xf>
    <xf numFmtId="43" fontId="12" fillId="0" borderId="54" xfId="2" applyNumberFormat="1" applyFont="1" applyFill="1" applyBorder="1" applyProtection="1">
      <protection locked="0"/>
    </xf>
    <xf numFmtId="43" fontId="12" fillId="0" borderId="55" xfId="2" applyNumberFormat="1" applyFont="1" applyFill="1" applyBorder="1" applyProtection="1">
      <protection locked="0"/>
    </xf>
    <xf numFmtId="43" fontId="12" fillId="0" borderId="8" xfId="2" applyNumberFormat="1" applyFont="1" applyFill="1" applyBorder="1" applyProtection="1">
      <protection locked="0"/>
    </xf>
    <xf numFmtId="43" fontId="3" fillId="0" borderId="17" xfId="2" applyNumberFormat="1" applyFont="1" applyFill="1" applyBorder="1" applyProtection="1"/>
    <xf numFmtId="8" fontId="17" fillId="0" borderId="56" xfId="3" applyNumberFormat="1" applyFont="1" applyBorder="1"/>
    <xf numFmtId="8" fontId="17" fillId="0" borderId="57" xfId="3" applyNumberFormat="1" applyFont="1" applyBorder="1"/>
    <xf numFmtId="43" fontId="12" fillId="0" borderId="58" xfId="2" applyNumberFormat="1" applyFont="1" applyFill="1" applyBorder="1" applyProtection="1">
      <protection locked="0"/>
    </xf>
    <xf numFmtId="43" fontId="3" fillId="0" borderId="59" xfId="3" applyNumberFormat="1" applyFont="1" applyBorder="1" applyProtection="1">
      <protection locked="0"/>
    </xf>
    <xf numFmtId="43" fontId="12" fillId="0" borderId="60" xfId="2" applyNumberFormat="1" applyFont="1" applyFill="1" applyBorder="1" applyProtection="1">
      <protection locked="0"/>
    </xf>
    <xf numFmtId="8" fontId="1" fillId="0" borderId="0" xfId="3" applyNumberFormat="1"/>
    <xf numFmtId="43" fontId="3" fillId="0" borderId="43" xfId="3" applyNumberFormat="1" applyFont="1" applyBorder="1" applyProtection="1">
      <protection locked="0"/>
    </xf>
    <xf numFmtId="43" fontId="10" fillId="0" borderId="39" xfId="3" applyNumberFormat="1" applyFont="1" applyBorder="1" applyAlignment="1" applyProtection="1">
      <alignment horizontal="left"/>
      <protection locked="0"/>
    </xf>
    <xf numFmtId="0" fontId="17" fillId="0" borderId="0" xfId="3" applyFont="1"/>
    <xf numFmtId="43" fontId="3" fillId="0" borderId="37" xfId="2" applyNumberFormat="1" applyFont="1" applyFill="1" applyBorder="1" applyProtection="1">
      <protection locked="0"/>
    </xf>
    <xf numFmtId="10" fontId="3" fillId="0" borderId="37" xfId="5" applyNumberFormat="1" applyFont="1" applyFill="1" applyBorder="1" applyProtection="1">
      <protection locked="0"/>
    </xf>
    <xf numFmtId="43" fontId="3" fillId="0" borderId="26" xfId="2" applyNumberFormat="1" applyFont="1" applyFill="1" applyBorder="1" applyProtection="1"/>
    <xf numFmtId="43" fontId="3" fillId="0" borderId="18" xfId="3" applyNumberFormat="1" applyFont="1" applyBorder="1"/>
    <xf numFmtId="43" fontId="3" fillId="0" borderId="14" xfId="3" quotePrefix="1" applyNumberFormat="1" applyFont="1" applyBorder="1"/>
    <xf numFmtId="167" fontId="3" fillId="0" borderId="27" xfId="7" applyFont="1" applyFill="1" applyBorder="1" applyProtection="1"/>
    <xf numFmtId="43" fontId="3" fillId="0" borderId="35" xfId="3" applyNumberFormat="1" applyFont="1" applyBorder="1"/>
    <xf numFmtId="43" fontId="3" fillId="0" borderId="16" xfId="3" quotePrefix="1" applyNumberFormat="1" applyFont="1" applyBorder="1"/>
    <xf numFmtId="43" fontId="3" fillId="0" borderId="60" xfId="3" quotePrefix="1" applyNumberFormat="1" applyFont="1" applyBorder="1"/>
    <xf numFmtId="43" fontId="3" fillId="0" borderId="37" xfId="3" applyNumberFormat="1" applyFont="1" applyBorder="1"/>
    <xf numFmtId="167" fontId="3" fillId="0" borderId="29" xfId="7" applyFont="1" applyFill="1" applyBorder="1" applyProtection="1"/>
    <xf numFmtId="0" fontId="6" fillId="0" borderId="62" xfId="3" applyFont="1" applyBorder="1" applyAlignment="1">
      <alignment horizontal="left"/>
    </xf>
    <xf numFmtId="0" fontId="3" fillId="0" borderId="18" xfId="3" applyFont="1" applyBorder="1" applyAlignment="1">
      <alignment horizontal="left"/>
    </xf>
    <xf numFmtId="43" fontId="12" fillId="0" borderId="63" xfId="2" applyNumberFormat="1" applyFont="1" applyFill="1" applyBorder="1" applyProtection="1">
      <protection locked="0"/>
    </xf>
    <xf numFmtId="0" fontId="3" fillId="0" borderId="64" xfId="3" applyFont="1" applyBorder="1" applyAlignment="1">
      <alignment horizontal="left"/>
    </xf>
    <xf numFmtId="0" fontId="3" fillId="0" borderId="65" xfId="3" applyFont="1" applyBorder="1" applyAlignment="1">
      <alignment horizontal="left"/>
    </xf>
    <xf numFmtId="43" fontId="12" fillId="0" borderId="61" xfId="2" applyNumberFormat="1" applyFont="1" applyFill="1" applyBorder="1" applyProtection="1">
      <protection locked="0"/>
    </xf>
    <xf numFmtId="0" fontId="3" fillId="0" borderId="38" xfId="3" applyFont="1" applyBorder="1" applyAlignment="1">
      <alignment horizontal="left"/>
    </xf>
    <xf numFmtId="0" fontId="3" fillId="0" borderId="8" xfId="3" applyFont="1" applyBorder="1" applyAlignment="1">
      <alignment horizontal="left"/>
    </xf>
    <xf numFmtId="43" fontId="2" fillId="0" borderId="18" xfId="3" applyNumberFormat="1" applyFont="1" applyBorder="1"/>
    <xf numFmtId="43" fontId="12" fillId="0" borderId="12" xfId="3" applyNumberFormat="1" applyFont="1" applyBorder="1"/>
    <xf numFmtId="43" fontId="12" fillId="0" borderId="13" xfId="3" applyNumberFormat="1" applyFont="1" applyBorder="1"/>
    <xf numFmtId="43" fontId="14" fillId="0" borderId="18" xfId="3" applyNumberFormat="1" applyFont="1" applyBorder="1"/>
    <xf numFmtId="43" fontId="12" fillId="0" borderId="37" xfId="3" applyNumberFormat="1" applyFont="1" applyBorder="1"/>
    <xf numFmtId="43" fontId="12" fillId="0" borderId="17" xfId="2" applyNumberFormat="1" applyFont="1" applyFill="1" applyBorder="1" applyProtection="1"/>
    <xf numFmtId="0" fontId="8" fillId="0" borderId="66" xfId="3" applyFont="1" applyBorder="1"/>
    <xf numFmtId="43" fontId="8" fillId="0" borderId="23" xfId="3" applyNumberFormat="1" applyFont="1" applyBorder="1"/>
    <xf numFmtId="43" fontId="8" fillId="0" borderId="67" xfId="3" applyNumberFormat="1" applyFont="1" applyBorder="1"/>
    <xf numFmtId="44" fontId="12" fillId="3" borderId="12" xfId="0" applyNumberFormat="1" applyFont="1" applyFill="1" applyBorder="1" applyAlignment="1">
      <alignment horizontal="center"/>
    </xf>
    <xf numFmtId="44" fontId="12" fillId="0" borderId="9" xfId="0" applyNumberFormat="1" applyFont="1" applyBorder="1" applyAlignment="1">
      <alignment horizontal="center"/>
    </xf>
    <xf numFmtId="0" fontId="3" fillId="3" borderId="37" xfId="3" quotePrefix="1" applyFont="1" applyFill="1" applyBorder="1" applyAlignment="1" applyProtection="1">
      <alignment horizontal="center"/>
      <protection locked="0"/>
    </xf>
    <xf numFmtId="43" fontId="22" fillId="2" borderId="12" xfId="3" applyNumberFormat="1" applyFont="1" applyFill="1" applyBorder="1" applyAlignment="1" applyProtection="1">
      <alignment horizontal="center"/>
      <protection locked="0"/>
    </xf>
    <xf numFmtId="43" fontId="23" fillId="0" borderId="9" xfId="3" applyNumberFormat="1" applyFont="1" applyBorder="1"/>
    <xf numFmtId="43" fontId="22" fillId="0" borderId="13" xfId="3" applyNumberFormat="1" applyFont="1" applyBorder="1" applyProtection="1">
      <protection locked="0"/>
    </xf>
    <xf numFmtId="43" fontId="22" fillId="2" borderId="13" xfId="3" applyNumberFormat="1" applyFont="1" applyFill="1" applyBorder="1" applyProtection="1">
      <protection locked="0"/>
    </xf>
    <xf numFmtId="43" fontId="22" fillId="2" borderId="12" xfId="3" applyNumberFormat="1" applyFont="1" applyFill="1" applyBorder="1" applyProtection="1">
      <protection locked="0"/>
    </xf>
    <xf numFmtId="43" fontId="23" fillId="0" borderId="40" xfId="2" applyNumberFormat="1" applyFont="1" applyFill="1" applyBorder="1" applyAlignment="1" applyProtection="1">
      <protection locked="0"/>
    </xf>
    <xf numFmtId="43" fontId="23" fillId="0" borderId="41" xfId="3" applyNumberFormat="1" applyFont="1" applyBorder="1"/>
    <xf numFmtId="44" fontId="23" fillId="0" borderId="16" xfId="2" applyFont="1" applyFill="1" applyBorder="1" applyAlignment="1" applyProtection="1"/>
    <xf numFmtId="43" fontId="22" fillId="0" borderId="42" xfId="3" applyNumberFormat="1" applyFont="1" applyBorder="1"/>
    <xf numFmtId="44" fontId="23" fillId="0" borderId="37" xfId="2" applyFont="1" applyFill="1" applyBorder="1" applyAlignment="1" applyProtection="1"/>
    <xf numFmtId="44" fontId="23" fillId="0" borderId="12" xfId="2" applyFont="1" applyFill="1" applyBorder="1" applyAlignment="1" applyProtection="1"/>
    <xf numFmtId="44" fontId="23" fillId="0" borderId="9" xfId="2" applyFont="1" applyFill="1" applyBorder="1" applyAlignment="1" applyProtection="1"/>
    <xf numFmtId="44" fontId="23" fillId="0" borderId="17" xfId="2" applyFont="1" applyFill="1" applyBorder="1" applyAlignment="1" applyProtection="1"/>
    <xf numFmtId="10" fontId="22" fillId="2" borderId="12" xfId="5" applyNumberFormat="1" applyFont="1" applyFill="1" applyBorder="1" applyAlignment="1" applyProtection="1"/>
    <xf numFmtId="10" fontId="23" fillId="2" borderId="17" xfId="5" applyNumberFormat="1" applyFont="1" applyFill="1" applyBorder="1" applyAlignment="1" applyProtection="1"/>
    <xf numFmtId="14" fontId="22" fillId="2" borderId="12" xfId="2" applyNumberFormat="1" applyFont="1" applyFill="1" applyBorder="1" applyAlignment="1" applyProtection="1"/>
    <xf numFmtId="14" fontId="23" fillId="2" borderId="17" xfId="2" applyNumberFormat="1" applyFont="1" applyFill="1" applyBorder="1" applyAlignment="1" applyProtection="1"/>
    <xf numFmtId="3" fontId="22" fillId="0" borderId="13" xfId="2" applyNumberFormat="1" applyFont="1" applyFill="1" applyBorder="1" applyAlignment="1" applyProtection="1"/>
    <xf numFmtId="3" fontId="23" fillId="0" borderId="26" xfId="2" applyNumberFormat="1" applyFont="1" applyFill="1" applyBorder="1" applyAlignment="1" applyProtection="1"/>
    <xf numFmtId="44" fontId="23" fillId="0" borderId="14" xfId="2" applyFont="1" applyFill="1" applyBorder="1" applyAlignment="1" applyProtection="1"/>
    <xf numFmtId="44" fontId="23" fillId="0" borderId="27" xfId="2" applyFont="1" applyFill="1" applyBorder="1" applyAlignment="1" applyProtection="1"/>
    <xf numFmtId="43" fontId="23" fillId="0" borderId="50" xfId="2" applyNumberFormat="1" applyFont="1" applyFill="1" applyBorder="1" applyAlignment="1" applyProtection="1">
      <protection locked="0"/>
    </xf>
    <xf numFmtId="43" fontId="23" fillId="0" borderId="42" xfId="3" applyNumberFormat="1" applyFont="1" applyBorder="1"/>
    <xf numFmtId="43" fontId="23" fillId="0" borderId="37" xfId="2" applyNumberFormat="1" applyFont="1" applyFill="1" applyBorder="1" applyAlignment="1" applyProtection="1">
      <alignment horizontal="right"/>
      <protection locked="0"/>
    </xf>
    <xf numFmtId="43" fontId="23" fillId="2" borderId="9" xfId="3" applyNumberFormat="1" applyFont="1" applyFill="1" applyBorder="1"/>
    <xf numFmtId="0" fontId="10" fillId="4" borderId="38" xfId="3" applyFont="1" applyFill="1" applyBorder="1" applyAlignment="1">
      <alignment horizontal="left"/>
    </xf>
    <xf numFmtId="0" fontId="10" fillId="4" borderId="8" xfId="3" applyFont="1" applyFill="1" applyBorder="1" applyAlignment="1">
      <alignment horizontal="left"/>
    </xf>
    <xf numFmtId="43" fontId="10" fillId="4" borderId="16" xfId="2" applyNumberFormat="1" applyFont="1" applyFill="1" applyBorder="1" applyProtection="1">
      <protection locked="0"/>
    </xf>
    <xf numFmtId="43" fontId="10" fillId="4" borderId="37" xfId="3" applyNumberFormat="1" applyFont="1" applyFill="1" applyBorder="1"/>
    <xf numFmtId="43" fontId="10" fillId="4" borderId="17" xfId="2" applyNumberFormat="1" applyFont="1" applyFill="1" applyBorder="1" applyProtection="1"/>
    <xf numFmtId="0" fontId="3" fillId="4" borderId="8" xfId="3" applyFont="1" applyFill="1" applyBorder="1" applyAlignment="1">
      <alignment horizontal="left"/>
    </xf>
    <xf numFmtId="43" fontId="12" fillId="4" borderId="16" xfId="2" applyNumberFormat="1" applyFont="1" applyFill="1" applyBorder="1" applyProtection="1">
      <protection locked="0"/>
    </xf>
    <xf numFmtId="43" fontId="3" fillId="4" borderId="37" xfId="3" applyNumberFormat="1" applyFont="1" applyFill="1" applyBorder="1"/>
    <xf numFmtId="43" fontId="3" fillId="4" borderId="17" xfId="2" applyNumberFormat="1" applyFont="1" applyFill="1" applyBorder="1" applyProtection="1"/>
    <xf numFmtId="43" fontId="12" fillId="0" borderId="16" xfId="3" applyNumberFormat="1" applyFont="1" applyBorder="1"/>
    <xf numFmtId="43" fontId="3" fillId="0" borderId="16" xfId="3" applyNumberFormat="1" applyFont="1" applyBorder="1"/>
    <xf numFmtId="43" fontId="12" fillId="0" borderId="26" xfId="2" applyNumberFormat="1" applyFont="1" applyFill="1" applyBorder="1" applyProtection="1"/>
  </cellXfs>
  <cellStyles count="8">
    <cellStyle name="Comma" xfId="1" builtinId="3"/>
    <cellStyle name="Comma 2" xfId="6" xr:uid="{CA531788-6D4C-4402-9A8A-4AE0DA9F1465}"/>
    <cellStyle name="Comma_2007workpapers" xfId="4" xr:uid="{AC33922D-F73B-4E16-BCA5-F285919C64E5}"/>
    <cellStyle name="Currency 2" xfId="7" xr:uid="{1DE74086-A35C-439E-9F52-B45E01C0D332}"/>
    <cellStyle name="Currency_2007workpapers" xfId="2" xr:uid="{17146D6A-A720-4AFB-B7FE-8A8CA45BDFA3}"/>
    <cellStyle name="Normal" xfId="0" builtinId="0"/>
    <cellStyle name="Normal 2" xfId="3" xr:uid="{9815580E-6534-4BFC-9CF6-D49B2F809F41}"/>
    <cellStyle name="Percent 2" xfId="5" xr:uid="{5C5A1504-4AAA-42AB-9C88-E1349C7220F5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trepreneurial%20Services\Admin\Team%201%20Red\JILL\timesheets\02xxxx%20-%20020816%20diary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40.157\nz-puneet\UHY\2024\Henderson%20Team%201\IN%20&amp;%20DS%20Robinson%20Family%20Trust\Supporting%20Documents\Analytical%20Review\Q%20-486%20-%20Non%20Deductible%20Expenses.xlsx" TargetMode="External"/><Relationship Id="rId1" Type="http://schemas.openxmlformats.org/officeDocument/2006/relationships/externalLinkPath" Target="file:///\\192.168.40.157\nz-puneet\UHY\2024\Henderson%20Team%201\IN%20&amp;%20DS%20Robinson%20Family%20Trust\Supporting%20Documents\Analytical%20Review\Q%20-486%20-%20Non%20Deductible%20Exp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 Diary"/>
      <sheetName val="Client Codes"/>
      <sheetName val="Timesheet template"/>
      <sheetName val="Chargeable-budget"/>
      <sheetName val="2003 calc"/>
      <sheetName val="Timesheet data"/>
      <sheetName val="Instructions"/>
      <sheetName val="Chargable Summary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ans"/>
      <sheetName val="Non-deduct Interest"/>
      <sheetName val="ASB - 005 Working"/>
      <sheetName val="ASB - 009 Working"/>
    </sheetNames>
    <sheetDataSet>
      <sheetData sheetId="0"/>
      <sheetData sheetId="1"/>
      <sheetData sheetId="2">
        <row r="8">
          <cell r="L8">
            <v>42482.92</v>
          </cell>
        </row>
      </sheetData>
      <sheetData sheetId="3">
        <row r="8">
          <cell r="L8">
            <v>7403.56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1B28-FB90-42ED-8753-B6CC0B2DC4C2}">
  <sheetPr codeName="Sheet23">
    <pageSetUpPr fitToPage="1"/>
  </sheetPr>
  <dimension ref="A1:H55"/>
  <sheetViews>
    <sheetView tabSelected="1" zoomScaleNormal="100" workbookViewId="0">
      <selection activeCell="G18" sqref="G18"/>
    </sheetView>
  </sheetViews>
  <sheetFormatPr defaultRowHeight="12.75" x14ac:dyDescent="0.2"/>
  <cols>
    <col min="1" max="1" width="56.140625" customWidth="1"/>
    <col min="2" max="2" width="7.85546875" customWidth="1"/>
    <col min="3" max="3" width="15.5703125" customWidth="1"/>
    <col min="4" max="4" width="12.28515625" customWidth="1"/>
    <col min="5" max="5" width="13" customWidth="1"/>
  </cols>
  <sheetData>
    <row r="1" spans="1:8" ht="18.75" x14ac:dyDescent="0.3">
      <c r="A1" s="56" t="s">
        <v>15</v>
      </c>
    </row>
    <row r="2" spans="1:8" ht="18.75" x14ac:dyDescent="0.3">
      <c r="A2" s="57" t="s">
        <v>16</v>
      </c>
      <c r="B2" s="1"/>
      <c r="C2" s="53"/>
      <c r="D2" s="1"/>
      <c r="E2" s="2">
        <f ca="1">NOW()</f>
        <v>45491.428595486112</v>
      </c>
      <c r="F2" s="1"/>
      <c r="G2" s="1"/>
      <c r="H2" s="1"/>
    </row>
    <row r="3" spans="1:8" ht="13.5" thickBot="1" x14ac:dyDescent="0.25">
      <c r="A3" s="1"/>
      <c r="B3" s="1"/>
      <c r="C3" s="1"/>
      <c r="D3" s="1"/>
      <c r="E3" s="1"/>
      <c r="F3" s="1"/>
      <c r="G3" s="1"/>
      <c r="H3" s="1"/>
    </row>
    <row r="4" spans="1:8" ht="32.25" thickBot="1" x14ac:dyDescent="0.55000000000000004">
      <c r="A4" s="3" t="s">
        <v>0</v>
      </c>
      <c r="B4" s="4"/>
      <c r="C4" s="5"/>
      <c r="D4" s="6"/>
      <c r="E4" s="28" t="s">
        <v>1</v>
      </c>
      <c r="F4" s="1"/>
      <c r="G4" s="1"/>
      <c r="H4" s="1"/>
    </row>
    <row r="5" spans="1:8" ht="15" x14ac:dyDescent="0.25">
      <c r="A5" s="29"/>
      <c r="B5" s="7"/>
      <c r="C5" s="8"/>
      <c r="D5" s="30"/>
      <c r="E5" s="31"/>
      <c r="F5" s="1"/>
      <c r="G5" s="1"/>
      <c r="H5" s="1"/>
    </row>
    <row r="6" spans="1:8" ht="18.75" x14ac:dyDescent="0.3">
      <c r="A6" s="13" t="s">
        <v>8</v>
      </c>
      <c r="B6" s="38"/>
      <c r="C6" s="39"/>
      <c r="D6" s="40"/>
      <c r="E6" s="41"/>
      <c r="F6" s="1"/>
      <c r="G6" s="1"/>
      <c r="H6" s="1"/>
    </row>
    <row r="7" spans="1:8" x14ac:dyDescent="0.2">
      <c r="A7" s="42" t="s">
        <v>3</v>
      </c>
      <c r="B7" s="43" t="s">
        <v>4</v>
      </c>
      <c r="C7" s="43" t="s">
        <v>5</v>
      </c>
      <c r="D7" s="43"/>
      <c r="E7" s="44" t="s">
        <v>6</v>
      </c>
      <c r="F7" s="1"/>
      <c r="G7" s="1"/>
      <c r="H7" s="1"/>
    </row>
    <row r="8" spans="1:8" x14ac:dyDescent="0.2">
      <c r="A8" s="54" t="s">
        <v>56</v>
      </c>
      <c r="B8" s="55"/>
      <c r="C8" s="162">
        <f ca="1">Loans!B30</f>
        <v>1260.4104997945205</v>
      </c>
      <c r="D8" s="43"/>
      <c r="E8" s="163">
        <f ca="1">+C8</f>
        <v>1260.4104997945205</v>
      </c>
      <c r="F8" s="1"/>
      <c r="G8" s="1"/>
      <c r="H8" s="1"/>
    </row>
    <row r="9" spans="1:8" x14ac:dyDescent="0.2">
      <c r="A9" s="54" t="s">
        <v>57</v>
      </c>
      <c r="B9" s="55"/>
      <c r="C9" s="162">
        <f>Loans!C30</f>
        <v>167.74069096438356</v>
      </c>
      <c r="D9" s="43"/>
      <c r="E9" s="163">
        <f>+C9</f>
        <v>167.74069096438356</v>
      </c>
      <c r="F9" s="1"/>
      <c r="G9" s="1"/>
      <c r="H9" s="1"/>
    </row>
    <row r="10" spans="1:8" x14ac:dyDescent="0.2">
      <c r="A10" s="54"/>
      <c r="B10" s="55"/>
      <c r="C10" s="55"/>
      <c r="D10" s="43"/>
      <c r="E10" s="44"/>
      <c r="F10" s="1"/>
      <c r="G10" s="1"/>
      <c r="H10" s="1"/>
    </row>
    <row r="11" spans="1:8" ht="15" x14ac:dyDescent="0.25">
      <c r="A11" s="10"/>
      <c r="B11" s="11"/>
      <c r="C11" s="49"/>
      <c r="D11" s="12"/>
      <c r="E11" s="51">
        <f t="shared" ref="E11" si="0">C11</f>
        <v>0</v>
      </c>
      <c r="F11" s="1"/>
      <c r="G11" s="1"/>
      <c r="H11" s="1"/>
    </row>
    <row r="12" spans="1:8" ht="16.5" thickBot="1" x14ac:dyDescent="0.3">
      <c r="A12" s="48" t="s">
        <v>7</v>
      </c>
      <c r="B12" s="15"/>
      <c r="C12" s="50">
        <f ca="1">SUM(C8:C11)</f>
        <v>1428.151190758904</v>
      </c>
      <c r="D12" s="12"/>
      <c r="E12" s="52">
        <f ca="1">SUM(E8:E11)</f>
        <v>1428.151190758904</v>
      </c>
      <c r="F12" s="1"/>
      <c r="G12" s="1"/>
      <c r="H12" s="1"/>
    </row>
    <row r="13" spans="1:8" ht="16.5" thickTop="1" x14ac:dyDescent="0.25">
      <c r="A13" s="9"/>
      <c r="B13" s="17"/>
      <c r="C13" s="45"/>
      <c r="D13" s="12"/>
      <c r="E13" s="46"/>
      <c r="F13" s="1"/>
      <c r="G13" s="1"/>
      <c r="H13" s="1"/>
    </row>
    <row r="14" spans="1:8" ht="16.5" thickBot="1" x14ac:dyDescent="0.3">
      <c r="A14" s="9" t="s">
        <v>9</v>
      </c>
      <c r="B14" s="17"/>
      <c r="C14" s="47">
        <f ca="1">C12</f>
        <v>1428.151190758904</v>
      </c>
      <c r="D14" s="12"/>
      <c r="E14" s="46"/>
      <c r="F14" s="1"/>
      <c r="G14" s="1"/>
      <c r="H14" s="1"/>
    </row>
    <row r="15" spans="1:8" ht="16.5" thickTop="1" x14ac:dyDescent="0.25">
      <c r="A15" s="9"/>
      <c r="B15" s="17"/>
      <c r="C15" s="45"/>
      <c r="D15" s="45"/>
      <c r="E15" s="46"/>
      <c r="F15" s="1"/>
      <c r="G15" s="1"/>
      <c r="H15" s="1"/>
    </row>
    <row r="16" spans="1:8" ht="18.75" x14ac:dyDescent="0.3">
      <c r="A16" s="16" t="s">
        <v>10</v>
      </c>
      <c r="B16" s="17"/>
      <c r="C16" s="17"/>
      <c r="D16" s="17"/>
      <c r="E16" s="32"/>
      <c r="F16" s="1"/>
      <c r="G16" s="1"/>
      <c r="H16" s="1"/>
    </row>
    <row r="17" spans="1:8" ht="15.75" x14ac:dyDescent="0.25">
      <c r="A17" s="35" t="s">
        <v>11</v>
      </c>
      <c r="B17" s="17"/>
      <c r="C17" s="17"/>
      <c r="D17" s="17"/>
      <c r="E17" s="32"/>
      <c r="F17" s="1"/>
      <c r="G17" s="1"/>
      <c r="H17" s="1"/>
    </row>
    <row r="18" spans="1:8" ht="18.75" x14ac:dyDescent="0.3">
      <c r="A18" s="36" t="s">
        <v>12</v>
      </c>
      <c r="B18" s="18"/>
      <c r="C18" s="18"/>
      <c r="D18" s="18"/>
      <c r="E18" s="33"/>
      <c r="F18" s="1"/>
      <c r="G18" s="1"/>
      <c r="H18" s="1"/>
    </row>
    <row r="19" spans="1:8" ht="18.75" x14ac:dyDescent="0.3">
      <c r="A19" s="36" t="s">
        <v>13</v>
      </c>
      <c r="B19" s="19"/>
      <c r="C19" s="19"/>
      <c r="D19" s="20"/>
      <c r="E19" s="34"/>
      <c r="F19" s="1"/>
      <c r="G19" s="1"/>
      <c r="H19" s="1"/>
    </row>
    <row r="20" spans="1:8" ht="19.5" thickBot="1" x14ac:dyDescent="0.35">
      <c r="A20" s="37" t="s">
        <v>14</v>
      </c>
      <c r="B20" s="21"/>
      <c r="C20" s="22"/>
      <c r="D20" s="23"/>
      <c r="E20" s="24"/>
      <c r="F20" s="1"/>
      <c r="G20" s="1"/>
      <c r="H20" s="1"/>
    </row>
    <row r="21" spans="1:8" ht="15" x14ac:dyDescent="0.25">
      <c r="A21" s="25"/>
      <c r="B21" s="26"/>
      <c r="C21" s="26"/>
      <c r="D21" s="27"/>
      <c r="E21" s="14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</row>
    <row r="55" spans="1:8" x14ac:dyDescent="0.2">
      <c r="A55" s="1"/>
      <c r="B55" s="1"/>
      <c r="C55" s="1"/>
      <c r="D55" s="1"/>
      <c r="E55" s="1"/>
    </row>
  </sheetData>
  <pageMargins left="0.68" right="0.44" top="0.57999999999999996" bottom="0.52" header="0.5" footer="0.5"/>
  <pageSetup paperSize="9"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A290-2F5E-48DA-8BF0-DD2A1B99A97B}">
  <sheetPr>
    <pageSetUpPr fitToPage="1"/>
  </sheetPr>
  <dimension ref="A1:M58"/>
  <sheetViews>
    <sheetView topLeftCell="A24" workbookViewId="0">
      <selection activeCell="I48" sqref="I48"/>
    </sheetView>
  </sheetViews>
  <sheetFormatPr defaultColWidth="9.140625" defaultRowHeight="12.75" x14ac:dyDescent="0.2"/>
  <cols>
    <col min="1" max="1" width="31.42578125" style="62" customWidth="1"/>
    <col min="2" max="2" width="14" style="62" customWidth="1"/>
    <col min="3" max="4" width="13.7109375" style="62" customWidth="1"/>
    <col min="5" max="5" width="14.42578125" style="62" customWidth="1"/>
    <col min="6" max="6" width="13.5703125" style="62" customWidth="1"/>
    <col min="7" max="7" width="9.140625" style="62"/>
    <col min="8" max="8" width="14.28515625" style="62" customWidth="1"/>
    <col min="9" max="9" width="15.140625" style="62" customWidth="1"/>
    <col min="10" max="10" width="17.7109375" style="62" customWidth="1"/>
    <col min="11" max="11" width="15.7109375" style="62" customWidth="1"/>
    <col min="12" max="12" width="17" style="62" customWidth="1"/>
    <col min="13" max="16384" width="9.140625" style="62"/>
  </cols>
  <sheetData>
    <row r="1" spans="1:6" ht="18.75" x14ac:dyDescent="0.3">
      <c r="A1" s="63" t="s">
        <v>15</v>
      </c>
      <c r="B1" s="58"/>
      <c r="C1" s="59"/>
      <c r="D1" s="59"/>
      <c r="E1" s="60"/>
      <c r="F1" s="61">
        <f ca="1">TODAY()</f>
        <v>45491</v>
      </c>
    </row>
    <row r="2" spans="1:6" ht="18.75" x14ac:dyDescent="0.3">
      <c r="A2" s="63" t="s">
        <v>16</v>
      </c>
      <c r="B2" s="58"/>
      <c r="C2" s="58"/>
      <c r="D2" s="58"/>
      <c r="E2" s="58"/>
      <c r="F2" s="58"/>
    </row>
    <row r="3" spans="1:6" ht="19.5" thickBot="1" x14ac:dyDescent="0.35">
      <c r="A3" s="63"/>
      <c r="B3" s="58"/>
      <c r="C3" s="58"/>
      <c r="D3" s="58"/>
      <c r="E3" s="58"/>
      <c r="F3" s="58"/>
    </row>
    <row r="4" spans="1:6" ht="32.25" thickBot="1" x14ac:dyDescent="0.55000000000000004">
      <c r="A4" s="64" t="s">
        <v>17</v>
      </c>
      <c r="B4" s="65"/>
      <c r="C4" s="66"/>
      <c r="D4" s="66"/>
      <c r="E4" s="65"/>
      <c r="F4" s="67" t="s">
        <v>18</v>
      </c>
    </row>
    <row r="5" spans="1:6" ht="15.75" thickBot="1" x14ac:dyDescent="0.3">
      <c r="A5" s="68"/>
      <c r="B5" s="69"/>
      <c r="C5" s="69"/>
      <c r="D5" s="69"/>
      <c r="E5" s="69"/>
      <c r="F5" s="70"/>
    </row>
    <row r="6" spans="1:6" ht="15" x14ac:dyDescent="0.25">
      <c r="A6" s="71"/>
      <c r="B6" s="72"/>
      <c r="C6" s="72"/>
      <c r="D6" s="72"/>
      <c r="E6" s="72"/>
      <c r="F6" s="73"/>
    </row>
    <row r="7" spans="1:6" x14ac:dyDescent="0.2">
      <c r="A7" s="74" t="s">
        <v>19</v>
      </c>
      <c r="B7" s="75" t="s">
        <v>20</v>
      </c>
      <c r="C7" s="75" t="s">
        <v>20</v>
      </c>
      <c r="D7" s="75"/>
      <c r="E7" s="75"/>
      <c r="F7" s="76" t="s">
        <v>21</v>
      </c>
    </row>
    <row r="8" spans="1:6" x14ac:dyDescent="0.2">
      <c r="A8" s="77"/>
      <c r="B8" s="78" t="s">
        <v>22</v>
      </c>
      <c r="C8" s="75" t="s">
        <v>23</v>
      </c>
      <c r="D8" s="164"/>
      <c r="E8" s="164"/>
      <c r="F8" s="79"/>
    </row>
    <row r="9" spans="1:6" x14ac:dyDescent="0.2">
      <c r="A9" s="80"/>
      <c r="B9" s="81"/>
      <c r="C9" s="82"/>
      <c r="D9" s="82"/>
      <c r="E9" s="82"/>
      <c r="F9" s="79"/>
    </row>
    <row r="10" spans="1:6" x14ac:dyDescent="0.2">
      <c r="A10" s="83"/>
      <c r="B10" s="84" t="s">
        <v>2</v>
      </c>
      <c r="C10" s="84" t="s">
        <v>2</v>
      </c>
      <c r="D10" s="84" t="s">
        <v>2</v>
      </c>
      <c r="E10" s="84" t="s">
        <v>2</v>
      </c>
      <c r="F10" s="79"/>
    </row>
    <row r="11" spans="1:6" x14ac:dyDescent="0.2">
      <c r="A11" s="83"/>
      <c r="B11" s="82"/>
      <c r="C11" s="85"/>
      <c r="D11" s="85"/>
      <c r="E11" s="82"/>
      <c r="F11" s="79"/>
    </row>
    <row r="12" spans="1:6" x14ac:dyDescent="0.2">
      <c r="A12" s="86" t="s">
        <v>24</v>
      </c>
      <c r="B12" s="165">
        <v>355180.89</v>
      </c>
      <c r="C12" s="165">
        <v>49518.5</v>
      </c>
      <c r="D12" s="165"/>
      <c r="E12" s="165"/>
      <c r="F12" s="166">
        <f t="shared" ref="F12:F22" si="0">SUM(B12:E12)</f>
        <v>404699.39</v>
      </c>
    </row>
    <row r="13" spans="1:6" x14ac:dyDescent="0.2">
      <c r="A13" s="87"/>
      <c r="B13" s="167"/>
      <c r="C13" s="167"/>
      <c r="D13" s="167"/>
      <c r="E13" s="167"/>
      <c r="F13" s="166"/>
    </row>
    <row r="14" spans="1:6" x14ac:dyDescent="0.2">
      <c r="A14" s="87" t="s">
        <v>25</v>
      </c>
      <c r="B14" s="168">
        <f ca="1">-'[2]ASB - 005 Working'!L8</f>
        <v>-42482.92</v>
      </c>
      <c r="C14" s="168">
        <f>-'[2]ASB - 009 Working'!L8</f>
        <v>-7403.56</v>
      </c>
      <c r="D14" s="168"/>
      <c r="E14" s="168"/>
      <c r="F14" s="166">
        <f t="shared" ca="1" si="0"/>
        <v>-49886.479999999996</v>
      </c>
    </row>
    <row r="15" spans="1:6" x14ac:dyDescent="0.2">
      <c r="A15" s="89"/>
      <c r="B15" s="168"/>
      <c r="C15" s="168"/>
      <c r="D15" s="168"/>
      <c r="E15" s="168"/>
      <c r="F15" s="166">
        <f t="shared" si="0"/>
        <v>0</v>
      </c>
    </row>
    <row r="16" spans="1:6" x14ac:dyDescent="0.2">
      <c r="A16" s="90"/>
      <c r="B16" s="169"/>
      <c r="C16" s="169"/>
      <c r="D16" s="169"/>
      <c r="E16" s="169"/>
      <c r="F16" s="166">
        <f t="shared" si="0"/>
        <v>0</v>
      </c>
    </row>
    <row r="17" spans="1:13" x14ac:dyDescent="0.2">
      <c r="A17" s="91"/>
      <c r="B17" s="169"/>
      <c r="C17" s="169"/>
      <c r="D17" s="169"/>
      <c r="E17" s="169"/>
      <c r="F17" s="166">
        <f t="shared" si="0"/>
        <v>0</v>
      </c>
    </row>
    <row r="18" spans="1:13" x14ac:dyDescent="0.2">
      <c r="A18" s="91" t="s">
        <v>26</v>
      </c>
      <c r="B18" s="169"/>
      <c r="C18" s="169"/>
      <c r="D18" s="169"/>
      <c r="E18" s="169"/>
      <c r="F18" s="166">
        <f t="shared" si="0"/>
        <v>0</v>
      </c>
    </row>
    <row r="19" spans="1:13" x14ac:dyDescent="0.2">
      <c r="A19" s="91" t="s">
        <v>27</v>
      </c>
      <c r="B19" s="169">
        <v>21276.5</v>
      </c>
      <c r="C19" s="169">
        <v>3016.53</v>
      </c>
      <c r="D19" s="169"/>
      <c r="E19" s="169"/>
      <c r="F19" s="166">
        <f>SUM(B19:E19)</f>
        <v>24293.03</v>
      </c>
    </row>
    <row r="20" spans="1:13" x14ac:dyDescent="0.2">
      <c r="A20" s="92"/>
      <c r="B20" s="169"/>
      <c r="C20" s="169"/>
      <c r="D20" s="169"/>
      <c r="E20" s="169"/>
      <c r="F20" s="166">
        <f t="shared" si="0"/>
        <v>0</v>
      </c>
    </row>
    <row r="21" spans="1:13" x14ac:dyDescent="0.2">
      <c r="A21" s="92"/>
      <c r="B21" s="168"/>
      <c r="C21" s="168"/>
      <c r="D21" s="168"/>
      <c r="E21" s="168"/>
      <c r="F21" s="166">
        <f t="shared" si="0"/>
        <v>0</v>
      </c>
    </row>
    <row r="22" spans="1:13" ht="13.5" thickBot="1" x14ac:dyDescent="0.25">
      <c r="A22" s="86" t="s">
        <v>28</v>
      </c>
      <c r="B22" s="170">
        <f ca="1">SUM(B12:B21)</f>
        <v>333974.47000000003</v>
      </c>
      <c r="C22" s="170">
        <f>SUM(C12:C21)</f>
        <v>45131.47</v>
      </c>
      <c r="D22" s="170">
        <f>SUM(D12:D21)</f>
        <v>0</v>
      </c>
      <c r="E22" s="170">
        <f>SUM(E12:E21)</f>
        <v>0</v>
      </c>
      <c r="F22" s="171">
        <f t="shared" ca="1" si="0"/>
        <v>379105.94000000006</v>
      </c>
    </row>
    <row r="23" spans="1:13" ht="13.5" thickTop="1" x14ac:dyDescent="0.2">
      <c r="A23" s="94"/>
      <c r="B23" s="172"/>
      <c r="C23" s="172"/>
      <c r="D23" s="172"/>
      <c r="E23" s="172"/>
      <c r="F23" s="173"/>
    </row>
    <row r="24" spans="1:13" x14ac:dyDescent="0.2">
      <c r="A24" s="95" t="s">
        <v>29</v>
      </c>
      <c r="B24" s="174"/>
      <c r="C24" s="175"/>
      <c r="D24" s="175"/>
      <c r="E24" s="175"/>
      <c r="F24" s="176"/>
    </row>
    <row r="25" spans="1:13" ht="13.5" thickBot="1" x14ac:dyDescent="0.25">
      <c r="A25" s="96" t="s">
        <v>30</v>
      </c>
      <c r="B25" s="175">
        <f ca="1">B22</f>
        <v>333974.47000000003</v>
      </c>
      <c r="C25" s="175">
        <f>C22</f>
        <v>45131.47</v>
      </c>
      <c r="D25" s="175">
        <f>D22</f>
        <v>0</v>
      </c>
      <c r="E25" s="175">
        <f>E22</f>
        <v>0</v>
      </c>
      <c r="F25" s="177"/>
    </row>
    <row r="26" spans="1:13" x14ac:dyDescent="0.2">
      <c r="A26" s="97" t="s">
        <v>31</v>
      </c>
      <c r="B26" s="178">
        <v>7.2499999999999995E-2</v>
      </c>
      <c r="C26" s="178">
        <v>7.1400000000000005E-2</v>
      </c>
      <c r="D26" s="178"/>
      <c r="E26" s="178"/>
      <c r="F26" s="179"/>
      <c r="H26" s="98" t="s">
        <v>20</v>
      </c>
      <c r="I26" s="99" t="s">
        <v>20</v>
      </c>
      <c r="K26" s="98" t="s">
        <v>20</v>
      </c>
      <c r="L26" s="99" t="s">
        <v>20</v>
      </c>
    </row>
    <row r="27" spans="1:13" ht="13.5" thickBot="1" x14ac:dyDescent="0.25">
      <c r="A27" s="97" t="s">
        <v>32</v>
      </c>
      <c r="B27" s="180">
        <v>45364</v>
      </c>
      <c r="C27" s="180">
        <v>45364</v>
      </c>
      <c r="D27" s="180"/>
      <c r="E27" s="180"/>
      <c r="F27" s="181"/>
      <c r="H27" s="100" t="s">
        <v>22</v>
      </c>
      <c r="I27" s="101" t="s">
        <v>22</v>
      </c>
      <c r="K27" s="100" t="s">
        <v>35</v>
      </c>
      <c r="L27" s="101" t="s">
        <v>35</v>
      </c>
    </row>
    <row r="28" spans="1:13" x14ac:dyDescent="0.2">
      <c r="A28" s="97" t="s">
        <v>33</v>
      </c>
      <c r="B28" s="180">
        <v>45382</v>
      </c>
      <c r="C28" s="180">
        <v>45382</v>
      </c>
      <c r="D28" s="180"/>
      <c r="E28" s="180"/>
      <c r="F28" s="181"/>
      <c r="H28" s="102" t="s">
        <v>37</v>
      </c>
      <c r="I28" s="103" t="s">
        <v>38</v>
      </c>
      <c r="K28" s="102" t="s">
        <v>37</v>
      </c>
      <c r="L28" s="103" t="s">
        <v>38</v>
      </c>
      <c r="M28" s="104"/>
    </row>
    <row r="29" spans="1:13" x14ac:dyDescent="0.2">
      <c r="A29" s="97" t="s">
        <v>34</v>
      </c>
      <c r="B29" s="182">
        <f>B28-B27+1</f>
        <v>19</v>
      </c>
      <c r="C29" s="182">
        <f>C28-C27+1</f>
        <v>19</v>
      </c>
      <c r="D29" s="182">
        <f t="shared" ref="D29:E29" si="1">D28-D27</f>
        <v>0</v>
      </c>
      <c r="E29" s="182">
        <f t="shared" si="1"/>
        <v>0</v>
      </c>
      <c r="F29" s="183"/>
      <c r="H29" s="106">
        <f>B19*50%</f>
        <v>10638.25</v>
      </c>
      <c r="I29" s="107">
        <f>B19*50%</f>
        <v>10638.25</v>
      </c>
      <c r="J29" s="104" t="s">
        <v>37</v>
      </c>
      <c r="K29" s="106">
        <f>C19*0%</f>
        <v>0</v>
      </c>
      <c r="L29" s="106">
        <f>C19*100%</f>
        <v>3016.53</v>
      </c>
      <c r="M29" s="104" t="s">
        <v>37</v>
      </c>
    </row>
    <row r="30" spans="1:13" ht="13.5" thickBot="1" x14ac:dyDescent="0.25">
      <c r="A30" s="95" t="s">
        <v>36</v>
      </c>
      <c r="B30" s="184">
        <f ca="1">B25*B26/365*B29</f>
        <v>1260.4104997945205</v>
      </c>
      <c r="C30" s="184">
        <f>C25*C26/365*C29</f>
        <v>167.74069096438356</v>
      </c>
      <c r="D30" s="184">
        <f>D25*D26/365*D29</f>
        <v>0</v>
      </c>
      <c r="E30" s="184">
        <f>E25*E26/365*E29</f>
        <v>0</v>
      </c>
      <c r="F30" s="185">
        <f ca="1">SUM(B30:E30)</f>
        <v>1428.151190758904</v>
      </c>
      <c r="H30" s="106">
        <f ca="1">B30*50%</f>
        <v>630.20524989726027</v>
      </c>
      <c r="I30" s="106">
        <f ca="1">B30*50%</f>
        <v>630.20524989726027</v>
      </c>
      <c r="J30" s="104" t="s">
        <v>36</v>
      </c>
      <c r="K30" s="106">
        <f>C30*0%</f>
        <v>0</v>
      </c>
      <c r="L30" s="106">
        <f>C30*100%</f>
        <v>167.74069096438356</v>
      </c>
      <c r="M30" s="104" t="s">
        <v>36</v>
      </c>
    </row>
    <row r="31" spans="1:13" ht="13.5" thickTop="1" x14ac:dyDescent="0.2">
      <c r="A31" s="105"/>
      <c r="B31" s="186"/>
      <c r="C31" s="186"/>
      <c r="D31" s="186"/>
      <c r="E31" s="186"/>
      <c r="F31" s="187"/>
      <c r="H31" s="112">
        <f>-922.59*75%</f>
        <v>-691.9425</v>
      </c>
      <c r="I31" s="113">
        <f>-922.59*25%</f>
        <v>-230.64750000000001</v>
      </c>
      <c r="J31" s="114" t="s">
        <v>41</v>
      </c>
      <c r="K31" s="106">
        <f>-154.4*0%</f>
        <v>0</v>
      </c>
      <c r="L31" s="112">
        <f>-154.4*100%</f>
        <v>-154.4</v>
      </c>
      <c r="M31" s="114" t="s">
        <v>41</v>
      </c>
    </row>
    <row r="32" spans="1:13" x14ac:dyDescent="0.2">
      <c r="A32" s="188" t="s">
        <v>39</v>
      </c>
      <c r="B32" s="169"/>
      <c r="C32" s="169"/>
      <c r="D32" s="169"/>
      <c r="E32" s="169"/>
      <c r="F32" s="189">
        <v>-1076.99</v>
      </c>
      <c r="H32" s="118"/>
      <c r="I32" s="119"/>
      <c r="K32" s="118"/>
      <c r="L32" s="119"/>
    </row>
    <row r="33" spans="1:13" ht="13.5" thickBot="1" x14ac:dyDescent="0.25">
      <c r="A33" s="105"/>
      <c r="B33" s="108"/>
      <c r="C33" s="109"/>
      <c r="D33" s="108"/>
      <c r="E33" s="108" t="s">
        <v>40</v>
      </c>
      <c r="F33" s="111">
        <f ca="1">-I33-L33</f>
        <v>-14067.678440861646</v>
      </c>
      <c r="H33" s="125">
        <f ca="1">SUM(H29:H31)</f>
        <v>10576.512749897262</v>
      </c>
      <c r="I33" s="126">
        <f ca="1">SUM(I29:I31)</f>
        <v>11037.807749897262</v>
      </c>
      <c r="J33" s="104" t="s">
        <v>44</v>
      </c>
      <c r="K33" s="125">
        <f>SUM(K29:K31)</f>
        <v>0</v>
      </c>
      <c r="L33" s="126">
        <f>SUM(L29:L31)</f>
        <v>3029.8706909643838</v>
      </c>
      <c r="M33" s="104" t="s">
        <v>44</v>
      </c>
    </row>
    <row r="34" spans="1:13" ht="13.5" thickBot="1" x14ac:dyDescent="0.25">
      <c r="A34" s="105"/>
      <c r="B34" s="115"/>
      <c r="C34" s="116"/>
      <c r="D34" s="108"/>
      <c r="E34" s="110" t="s">
        <v>42</v>
      </c>
      <c r="F34" s="117">
        <f ca="1">SUM(F19:F21)+F30+F32+F33</f>
        <v>10576.512749897256</v>
      </c>
      <c r="H34" s="93"/>
    </row>
    <row r="35" spans="1:13" ht="13.5" thickTop="1" x14ac:dyDescent="0.2">
      <c r="A35" s="120" t="s">
        <v>43</v>
      </c>
      <c r="B35" s="121"/>
      <c r="C35" s="122"/>
      <c r="D35" s="108"/>
      <c r="E35" s="123"/>
      <c r="F35" s="124"/>
      <c r="H35" s="130"/>
    </row>
    <row r="36" spans="1:13" x14ac:dyDescent="0.2">
      <c r="A36" s="87" t="s">
        <v>45</v>
      </c>
      <c r="B36" s="108">
        <f ca="1">F30</f>
        <v>1428.151190758904</v>
      </c>
      <c r="C36" s="127"/>
      <c r="D36" s="108"/>
      <c r="E36" s="123"/>
      <c r="F36" s="124"/>
      <c r="H36" s="130"/>
      <c r="J36" s="130"/>
    </row>
    <row r="37" spans="1:13" x14ac:dyDescent="0.2">
      <c r="A37" s="128" t="s">
        <v>46</v>
      </c>
      <c r="B37" s="129"/>
      <c r="C37" s="150">
        <f ca="1">B36</f>
        <v>1428.151190758904</v>
      </c>
      <c r="D37" s="108"/>
      <c r="E37" s="123"/>
      <c r="F37" s="124"/>
      <c r="H37" s="133" t="s">
        <v>48</v>
      </c>
    </row>
    <row r="38" spans="1:13" x14ac:dyDescent="0.2">
      <c r="A38" s="131"/>
      <c r="B38" s="108"/>
      <c r="C38" s="108"/>
      <c r="D38" s="108"/>
      <c r="E38" s="108"/>
      <c r="F38" s="124"/>
    </row>
    <row r="39" spans="1:13" ht="15.75" x14ac:dyDescent="0.25">
      <c r="A39" s="132" t="s">
        <v>47</v>
      </c>
      <c r="B39" s="108"/>
      <c r="C39" s="108"/>
      <c r="D39" s="108"/>
      <c r="E39" s="108"/>
      <c r="F39" s="124"/>
    </row>
    <row r="40" spans="1:13" x14ac:dyDescent="0.2">
      <c r="A40" s="87" t="s">
        <v>30</v>
      </c>
      <c r="B40" s="134">
        <f ca="1">B22</f>
        <v>333974.47000000003</v>
      </c>
      <c r="C40" s="134">
        <f>C22</f>
        <v>45131.47</v>
      </c>
      <c r="D40" s="134">
        <f>D22</f>
        <v>0</v>
      </c>
      <c r="E40" s="134">
        <f>E22</f>
        <v>0</v>
      </c>
      <c r="F40" s="124"/>
    </row>
    <row r="41" spans="1:13" x14ac:dyDescent="0.2">
      <c r="A41" s="87" t="s">
        <v>31</v>
      </c>
      <c r="B41" s="135">
        <f>B26</f>
        <v>7.2499999999999995E-2</v>
      </c>
      <c r="C41" s="135">
        <f>C26</f>
        <v>7.1400000000000005E-2</v>
      </c>
      <c r="D41" s="135">
        <f>D26</f>
        <v>0</v>
      </c>
      <c r="E41" s="135">
        <f>E26</f>
        <v>0</v>
      </c>
      <c r="F41" s="124"/>
    </row>
    <row r="42" spans="1:13" x14ac:dyDescent="0.2">
      <c r="A42" s="87" t="s">
        <v>49</v>
      </c>
      <c r="B42" s="88">
        <v>3707.56</v>
      </c>
      <c r="C42" s="88">
        <v>633.99</v>
      </c>
      <c r="D42" s="88"/>
      <c r="E42" s="88"/>
      <c r="F42" s="136"/>
    </row>
    <row r="43" spans="1:13" ht="13.5" thickBot="1" x14ac:dyDescent="0.25">
      <c r="A43" s="137" t="s">
        <v>50</v>
      </c>
      <c r="B43" s="138">
        <f ca="1">+(-(B40*B41)+(B42*12))</f>
        <v>20277.570925</v>
      </c>
      <c r="C43" s="138">
        <f t="shared" ref="C43:E43" si="2">+(-(C40*C41)+(C42*12))</f>
        <v>4385.4930420000001</v>
      </c>
      <c r="D43" s="138">
        <f t="shared" si="2"/>
        <v>0</v>
      </c>
      <c r="E43" s="138">
        <f t="shared" si="2"/>
        <v>0</v>
      </c>
      <c r="F43" s="139">
        <f ca="1">SUM(B43:E43)</f>
        <v>24663.063967000002</v>
      </c>
    </row>
    <row r="44" spans="1:13" ht="13.5" thickTop="1" x14ac:dyDescent="0.2">
      <c r="A44" s="140"/>
      <c r="B44" s="141"/>
      <c r="C44" s="142"/>
      <c r="D44" s="143"/>
      <c r="E44" s="143"/>
      <c r="F44" s="144"/>
    </row>
    <row r="45" spans="1:13" x14ac:dyDescent="0.2">
      <c r="A45" s="145" t="s">
        <v>51</v>
      </c>
      <c r="B45" s="121"/>
      <c r="C45" s="122"/>
      <c r="D45" s="143"/>
      <c r="E45" s="143"/>
      <c r="F45" s="124"/>
    </row>
    <row r="46" spans="1:13" x14ac:dyDescent="0.2">
      <c r="A46" s="146" t="s">
        <v>52</v>
      </c>
      <c r="B46" s="108">
        <f ca="1">F43</f>
        <v>24663.063967000002</v>
      </c>
      <c r="C46" s="147"/>
      <c r="D46" s="143"/>
      <c r="E46" s="143"/>
      <c r="F46" s="124"/>
    </row>
    <row r="47" spans="1:13" x14ac:dyDescent="0.2">
      <c r="A47" s="148" t="s">
        <v>53</v>
      </c>
      <c r="B47" s="149"/>
      <c r="C47" s="150">
        <f ca="1">B46</f>
        <v>24663.063967000002</v>
      </c>
      <c r="D47" s="143"/>
      <c r="E47" s="143"/>
      <c r="F47" s="124"/>
    </row>
    <row r="48" spans="1:13" x14ac:dyDescent="0.2">
      <c r="A48" s="151"/>
      <c r="B48" s="152"/>
      <c r="C48" s="115"/>
      <c r="D48" s="143"/>
      <c r="E48" s="143"/>
      <c r="F48" s="124"/>
    </row>
    <row r="49" spans="1:6" ht="15.75" x14ac:dyDescent="0.25">
      <c r="A49" s="190" t="s">
        <v>58</v>
      </c>
      <c r="B49" s="191"/>
      <c r="C49" s="192"/>
      <c r="D49" s="193"/>
      <c r="E49" s="193"/>
      <c r="F49" s="194"/>
    </row>
    <row r="50" spans="1:6" ht="15.75" x14ac:dyDescent="0.25">
      <c r="A50" s="190" t="s">
        <v>59</v>
      </c>
      <c r="B50" s="195"/>
      <c r="C50" s="196"/>
      <c r="D50" s="197"/>
      <c r="E50" s="197"/>
      <c r="F50" s="198"/>
    </row>
    <row r="51" spans="1:6" x14ac:dyDescent="0.2">
      <c r="A51" s="151"/>
      <c r="B51" s="152"/>
      <c r="C51" s="115"/>
      <c r="D51" s="143"/>
      <c r="E51" s="143"/>
      <c r="F51" s="124"/>
    </row>
    <row r="52" spans="1:6" ht="18.75" x14ac:dyDescent="0.3">
      <c r="A52" s="153" t="s">
        <v>10</v>
      </c>
      <c r="B52" s="154"/>
      <c r="C52" s="155"/>
      <c r="D52" s="143"/>
      <c r="E52" s="143"/>
      <c r="F52" s="124"/>
    </row>
    <row r="53" spans="1:6" ht="15.75" x14ac:dyDescent="0.25">
      <c r="A53" s="156" t="s">
        <v>54</v>
      </c>
      <c r="B53" s="157"/>
      <c r="C53" s="155"/>
      <c r="D53" s="143"/>
      <c r="E53" s="143"/>
      <c r="F53" s="124"/>
    </row>
    <row r="54" spans="1:6" ht="15.75" x14ac:dyDescent="0.25">
      <c r="A54" s="156" t="s">
        <v>55</v>
      </c>
      <c r="B54" s="157"/>
      <c r="C54" s="155"/>
      <c r="D54" s="143"/>
      <c r="E54" s="143"/>
      <c r="F54" s="158"/>
    </row>
    <row r="55" spans="1:6" ht="15.75" x14ac:dyDescent="0.25">
      <c r="A55" s="156" t="s">
        <v>60</v>
      </c>
      <c r="B55" s="199"/>
      <c r="C55" s="155"/>
      <c r="D55" s="200"/>
      <c r="E55" s="200"/>
      <c r="F55" s="201"/>
    </row>
    <row r="56" spans="1:6" ht="15.75" thickBot="1" x14ac:dyDescent="0.3">
      <c r="A56" s="159"/>
      <c r="B56" s="160"/>
      <c r="C56" s="160"/>
      <c r="D56" s="160"/>
      <c r="E56" s="160"/>
      <c r="F56" s="161"/>
    </row>
    <row r="57" spans="1:6" x14ac:dyDescent="0.2">
      <c r="A57" s="58"/>
      <c r="B57" s="58"/>
      <c r="C57" s="58"/>
      <c r="D57" s="58"/>
      <c r="E57" s="58"/>
      <c r="F57" s="58"/>
    </row>
    <row r="58" spans="1:6" x14ac:dyDescent="0.2">
      <c r="A58" s="58"/>
      <c r="B58" s="58"/>
      <c r="C58" s="58"/>
      <c r="D58" s="58"/>
      <c r="E58" s="58"/>
      <c r="F58" s="58"/>
    </row>
  </sheetData>
  <pageMargins left="0.49" right="0.28999999999999998" top="0.45" bottom="0.51" header="0.31" footer="0.37"/>
  <pageSetup paperSize="9" scale="9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DBDB470C7479AAE037D9100A39F" ma:contentTypeVersion="18" ma:contentTypeDescription="Create a new document." ma:contentTypeScope="" ma:versionID="e901c09727a2ed7d028c25e13c6161d2">
  <xsd:schema xmlns:xsd="http://www.w3.org/2001/XMLSchema" xmlns:xs="http://www.w3.org/2001/XMLSchema" xmlns:p="http://schemas.microsoft.com/office/2006/metadata/properties" xmlns:ns2="fcf50c73-f44d-44c7-8ed4-a59d2e271407" xmlns:ns3="a9d6f6ae-c110-4819-b744-bae58a1a560f" targetNamespace="http://schemas.microsoft.com/office/2006/metadata/properties" ma:root="true" ma:fieldsID="1f7bf64c09f08761e005f310137d069a" ns2:_="" ns3:_="">
    <xsd:import namespace="fcf50c73-f44d-44c7-8ed4-a59d2e271407"/>
    <xsd:import namespace="a9d6f6ae-c110-4819-b744-bae58a1a56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0c73-f44d-44c7-8ed4-a59d2e2714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6f6ae-c110-4819-b744-bae58a1a56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71083e2-be99-4db1-80f7-4721cd2263e0}" ma:internalName="TaxCatchAll" ma:showField="CatchAllData" ma:web="a9d6f6ae-c110-4819-b744-bae58a1a56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d6f6ae-c110-4819-b744-bae58a1a560f" xsi:nil="true"/>
    <lcf76f155ced4ddcb4097134ff3c332f xmlns="fcf50c73-f44d-44c7-8ed4-a59d2e27140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78697B-1C97-4316-8491-9A1E4A186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0c73-f44d-44c7-8ed4-a59d2e271407"/>
    <ds:schemaRef ds:uri="a9d6f6ae-c110-4819-b744-bae58a1a56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7AAD32-2653-4DAC-A8BB-43660548E987}">
  <ds:schemaRefs>
    <ds:schemaRef ds:uri="http://schemas.microsoft.com/office/2006/metadata/properties"/>
    <ds:schemaRef ds:uri="http://schemas.microsoft.com/office/infopath/2007/PartnerControls"/>
    <ds:schemaRef ds:uri="a9d6f6ae-c110-4819-b744-bae58a1a560f"/>
    <ds:schemaRef ds:uri="fcf50c73-f44d-44c7-8ed4-a59d2e271407"/>
  </ds:schemaRefs>
</ds:datastoreItem>
</file>

<file path=customXml/itemProps3.xml><?xml version="1.0" encoding="utf-8"?>
<ds:datastoreItem xmlns:ds="http://schemas.openxmlformats.org/officeDocument/2006/customXml" ds:itemID="{4C5122B3-B44E-4863-AFFA-8DC2A924B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Creditors-K</vt:lpstr>
      <vt:lpstr>Loans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 Mayo</dc:creator>
  <cp:keywords/>
  <dc:description/>
  <cp:lastModifiedBy>s206</cp:lastModifiedBy>
  <cp:revision/>
  <cp:lastPrinted>2024-05-21T04:39:46Z</cp:lastPrinted>
  <dcterms:created xsi:type="dcterms:W3CDTF">2021-06-21T01:13:58Z</dcterms:created>
  <dcterms:modified xsi:type="dcterms:W3CDTF">2024-07-18T04:47:15Z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0x010100366FEDBDB470C7479AAE037D9100A39F</vt:lpwstr>
  </property>
  <property fmtid="{D5CDD505-2E9C-101B-9397-08002B2CF9AE}" pid="3" name="Order">
    <vt:r8>2981300</vt:r8>
  </property>
  <property fmtid="{D5CDD505-2E9C-101B-9397-08002B2CF9AE}" pid="4" name="MediaServiceImageTags">
    <vt:lpwstr/>
  </property>
</Properties>
</file>