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ika/Documents/Data Analytics BootCamp/"/>
    </mc:Choice>
  </mc:AlternateContent>
  <xr:revisionPtr revIDLastSave="0" documentId="13_ncr:1_{F414CFAC-1F91-3D4A-A854-63A8F2DF1530}" xr6:coauthVersionLast="47" xr6:coauthVersionMax="47" xr10:uidLastSave="{00000000-0000-0000-0000-000000000000}"/>
  <bookViews>
    <workbookView xWindow="0" yWindow="740" windowWidth="22320" windowHeight="16220" firstSheet="1" activeTab="4" xr2:uid="{83A5377E-9F72-C943-AE81-FB93E1B38BB8}"/>
  </bookViews>
  <sheets>
    <sheet name="Tables" sheetId="1" r:id="rId1"/>
    <sheet name="Charts" sheetId="2" r:id="rId2"/>
    <sheet name="Cell Formatting" sheetId="3" r:id="rId3"/>
    <sheet name="Emp Salary" sheetId="4" r:id="rId4"/>
    <sheet name="Personal Income Tracker" sheetId="5" r:id="rId5"/>
  </sheets>
  <definedNames>
    <definedName name="_xlnm._FilterDatabase" localSheetId="0" hidden="1">Tables!$A$1:$E$1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5" l="1"/>
  <c r="N27" i="5" s="1"/>
  <c r="N14" i="5"/>
  <c r="N15" i="5"/>
  <c r="N16" i="5"/>
  <c r="N17" i="5"/>
  <c r="N18" i="5"/>
  <c r="N19" i="5"/>
  <c r="N20" i="5"/>
  <c r="N21" i="5"/>
  <c r="N22" i="5"/>
  <c r="N23" i="5"/>
  <c r="N24" i="5"/>
  <c r="C25" i="5"/>
  <c r="D25" i="5"/>
  <c r="E25" i="5"/>
  <c r="B25" i="5"/>
  <c r="F27" i="5"/>
  <c r="G27" i="5"/>
  <c r="H27" i="5"/>
  <c r="I27" i="5"/>
  <c r="J27" i="5"/>
  <c r="K27" i="5"/>
  <c r="L27" i="5"/>
  <c r="M27" i="5"/>
  <c r="N7" i="5"/>
  <c r="N8" i="5"/>
  <c r="N9" i="5"/>
  <c r="E10" i="5"/>
  <c r="E27" i="5" s="1"/>
  <c r="D10" i="5"/>
  <c r="D27" i="5" s="1"/>
  <c r="C10" i="5"/>
  <c r="C27" i="5" s="1"/>
  <c r="B10" i="5"/>
  <c r="B27" i="5" l="1"/>
  <c r="N10" i="5"/>
  <c r="C8" i="3"/>
  <c r="D8" i="3"/>
  <c r="E8" i="3"/>
  <c r="F8" i="3"/>
  <c r="G8" i="3"/>
  <c r="B8" i="3"/>
  <c r="D6" i="4"/>
  <c r="D5" i="4"/>
  <c r="D4" i="4"/>
  <c r="D3" i="4"/>
  <c r="G7" i="3"/>
  <c r="F7" i="3"/>
  <c r="E7" i="3"/>
  <c r="D7" i="3"/>
  <c r="C7" i="3"/>
  <c r="C22" i="1"/>
  <c r="C23" i="1"/>
  <c r="C21" i="1"/>
  <c r="B21" i="1" a="1"/>
  <c r="B21" i="1" s="1"/>
  <c r="D16" i="1"/>
  <c r="D14" i="1"/>
  <c r="H3" i="1"/>
  <c r="H4" i="1"/>
  <c r="H2" i="1"/>
  <c r="E3" i="1"/>
  <c r="E4" i="1"/>
  <c r="E9" i="1"/>
  <c r="E5" i="1"/>
  <c r="E6" i="1"/>
  <c r="E7" i="1"/>
  <c r="E8" i="1"/>
  <c r="E10" i="1"/>
  <c r="E11" i="1"/>
  <c r="E12" i="1"/>
  <c r="E13" i="1"/>
  <c r="E2" i="1"/>
  <c r="E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<sst xmlns="http://schemas.openxmlformats.org/spreadsheetml/2006/main" count="115" uniqueCount="72">
  <si>
    <t>Category</t>
  </si>
  <si>
    <t>Item</t>
  </si>
  <si>
    <t>Amount</t>
  </si>
  <si>
    <t>Major Expense?</t>
  </si>
  <si>
    <t>Date</t>
  </si>
  <si>
    <t>Rent</t>
  </si>
  <si>
    <t>Utilities</t>
  </si>
  <si>
    <t>Food</t>
  </si>
  <si>
    <t>Home rent</t>
  </si>
  <si>
    <t>Hydro</t>
  </si>
  <si>
    <t>Internet</t>
  </si>
  <si>
    <t>Lunch</t>
  </si>
  <si>
    <t>Grocery</t>
  </si>
  <si>
    <t>Total</t>
  </si>
  <si>
    <t>Total Amount</t>
  </si>
  <si>
    <t>Company</t>
  </si>
  <si>
    <t>Profit</t>
  </si>
  <si>
    <t>Revenue</t>
  </si>
  <si>
    <t>Tata Motors</t>
  </si>
  <si>
    <t>Reliance</t>
  </si>
  <si>
    <t>Tesla</t>
  </si>
  <si>
    <t>Google</t>
  </si>
  <si>
    <t>Vedanta</t>
  </si>
  <si>
    <t>Q1</t>
  </si>
  <si>
    <t>Q2</t>
  </si>
  <si>
    <t>Line Item</t>
  </si>
  <si>
    <t>Feb-23</t>
  </si>
  <si>
    <t>Mar-23</t>
  </si>
  <si>
    <t>Apr-23</t>
  </si>
  <si>
    <t>May-23</t>
  </si>
  <si>
    <t>Jun-23</t>
  </si>
  <si>
    <t xml:space="preserve">  - Cost of goods sold (COGS)</t>
  </si>
  <si>
    <t xml:space="preserve">  - Selling, general and administrative (SG&amp;A)</t>
  </si>
  <si>
    <t xml:space="preserve">  - Depreciation and amortization</t>
  </si>
  <si>
    <t>Operating income</t>
  </si>
  <si>
    <t>Salary</t>
  </si>
  <si>
    <t>Bonus</t>
  </si>
  <si>
    <t>Total Compensation</t>
  </si>
  <si>
    <t>Tom</t>
  </si>
  <si>
    <t>Peter</t>
  </si>
  <si>
    <t>Mohan</t>
  </si>
  <si>
    <t>Laila</t>
  </si>
  <si>
    <t>Operating income percentage</t>
  </si>
  <si>
    <t>Personal income, Expense Tracker</t>
  </si>
  <si>
    <t>Monthly Savings Target</t>
  </si>
  <si>
    <t>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</si>
  <si>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</si>
  <si>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</si>
  <si>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</si>
  <si>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</si>
  <si>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</si>
  <si>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</si>
  <si>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</si>
  <si>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</si>
  <si>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</si>
  <si>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</si>
  <si>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</si>
  <si>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</si>
  <si>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</si>
  <si>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Dividend</t>
  </si>
  <si>
    <t>Freelancing</t>
  </si>
  <si>
    <t>Total Income</t>
  </si>
  <si>
    <t>Expenses</t>
  </si>
  <si>
    <t>Housing</t>
  </si>
  <si>
    <t>Phone</t>
  </si>
  <si>
    <t>WiFi</t>
  </si>
  <si>
    <t>Maintenance</t>
  </si>
  <si>
    <t>Groceries</t>
  </si>
  <si>
    <t>Dining out</t>
  </si>
  <si>
    <t>Transportation</t>
  </si>
  <si>
    <t>Bus/Train</t>
  </si>
  <si>
    <t>Savings/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</si>
</sst>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-1009]mmmm\ d\,\ yyyy;@"/>
    <numFmt numFmtId="165" formatCode="[$-409]d\-mmm;@"/>
    <numFmt numFmtId="166" formatCode="0.0%"/>
    <numFmt numFmtId="167" formatCode="[$-409]mmm/yy;@"/>
    <numFmt numFmtId="168" formatCode="&quot;$&quot;#,##0.00"/>
    <numFmt numFmtId="170" formatCode="&quot;$&quot;#,##0.00;[Red]&quot;$&quot;#,##0.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5" borderId="0" xfId="0" applyFill="1"/>
    <xf numFmtId="0" fontId="0" fillId="0" borderId="1" xfId="0" applyBorder="1"/>
    <xf numFmtId="165" fontId="4" fillId="4" borderId="1" xfId="0" applyNumberFormat="1" applyFont="1" applyFill="1" applyBorder="1"/>
    <xf numFmtId="0" fontId="0" fillId="0" borderId="1" xfId="0" applyBorder="1" applyAlignment="1">
      <alignment wrapText="1"/>
    </xf>
    <xf numFmtId="167" fontId="4" fillId="4" borderId="1" xfId="0" applyNumberFormat="1" applyFont="1" applyFill="1" applyBorder="1" applyAlignment="1">
      <alignment horizontal="center"/>
    </xf>
    <xf numFmtId="168" fontId="0" fillId="0" borderId="0" xfId="0" applyNumberFormat="1"/>
    <xf numFmtId="44" fontId="0" fillId="0" borderId="1" xfId="1" applyFont="1" applyBorder="1"/>
    <xf numFmtId="166" fontId="1" fillId="0" borderId="1" xfId="2" applyNumberFormat="1" applyFont="1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5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/>
    <xf numFmtId="0" fontId="1" fillId="0" borderId="0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7" fillId="2" borderId="0" xfId="0" applyFont="1" applyFill="1"/>
    <xf numFmtId="170" fontId="8" fillId="2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Tables!$H$1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0C-744D-8D73-67EA69DC864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0C-744D-8D73-67EA69DC864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0C-744D-8D73-67EA69DC8647}"/>
              </c:ext>
            </c:extLst>
          </c:dPt>
          <c:cat>
            <c:strRef>
              <c:f>Tables!$G$2:$G$4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Tables!$H$2:$H$4</c:f>
              <c:numCache>
                <c:formatCode>General</c:formatCode>
                <c:ptCount val="3"/>
                <c:pt idx="0">
                  <c:v>325</c:v>
                </c:pt>
                <c:pt idx="1">
                  <c:v>330</c:v>
                </c:pt>
                <c:pt idx="2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94A-A5AA-AA803824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Tables!$H$1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Tables!$H$2:$H$4</c:f>
              <c:numCache>
                <c:formatCode>General</c:formatCode>
                <c:ptCount val="3"/>
                <c:pt idx="0">
                  <c:v>325</c:v>
                </c:pt>
                <c:pt idx="1">
                  <c:v>330</c:v>
                </c:pt>
                <c:pt idx="2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4-1B42-B7BB-911486222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927248"/>
        <c:axId val="755928960"/>
      </c:barChart>
      <c:catAx>
        <c:axId val="7559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28960"/>
        <c:crosses val="autoZero"/>
        <c:auto val="1"/>
        <c:lblAlgn val="ctr"/>
        <c:lblOffset val="100"/>
        <c:noMultiLvlLbl val="0"/>
      </c:catAx>
      <c:valAx>
        <c:axId val="7559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2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Revenue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Charts!$A$2:$A$6</c:f>
              <c:strCache>
                <c:ptCount val="5"/>
                <c:pt idx="0">
                  <c:v>Tata Motors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Charts!$B$2:$B$6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7-454F-B6EF-AF620C46DCFE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Profit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Charts!$A$2:$A$6</c:f>
              <c:strCache>
                <c:ptCount val="5"/>
                <c:pt idx="0">
                  <c:v>Tata Motors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Charts!$C$2:$C$6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7-454F-B6EF-AF620C46DC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18471456"/>
        <c:axId val="419034960"/>
      </c:barChart>
      <c:catAx>
        <c:axId val="418471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34960"/>
        <c:crosses val="autoZero"/>
        <c:auto val="1"/>
        <c:lblAlgn val="ctr"/>
        <c:lblOffset val="100"/>
        <c:noMultiLvlLbl val="0"/>
      </c:catAx>
      <c:valAx>
        <c:axId val="419034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7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6</xdr:row>
      <xdr:rowOff>165100</xdr:rowOff>
    </xdr:from>
    <xdr:to>
      <xdr:col>9</xdr:col>
      <xdr:colOff>190500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443CE-8EDE-2256-26F7-2376A016F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11</xdr:row>
      <xdr:rowOff>38100</xdr:rowOff>
    </xdr:from>
    <xdr:to>
      <xdr:col>14</xdr:col>
      <xdr:colOff>711200</xdr:colOff>
      <xdr:row>24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6BA034-088A-D4F3-10E2-AB9368496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7</xdr:row>
      <xdr:rowOff>165100</xdr:rowOff>
    </xdr:from>
    <xdr:to>
      <xdr:col>6</xdr:col>
      <xdr:colOff>800100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D6CA7-4CAD-B792-93B5-B8058BAAC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F6547-DBCB-4446-951D-275E7114DF52}" name="MyExpenses" displayName="MyExpenses" ref="A1:E14" totalsRowCount="1" headerRowDxfId="10">
  <autoFilter ref="A1:E13" xr:uid="{A77F6547-DBCB-4446-951D-275E7114DF52}"/>
  <tableColumns count="5">
    <tableColumn id="1" xr3:uid="{543F6E6A-4381-B448-8EE9-979672F2F635}" name="Date" totalsRowLabel="Total" dataDxfId="9"/>
    <tableColumn id="2" xr3:uid="{EF9E9648-CEC9-C547-8A97-99292AC02324}" name="Category"/>
    <tableColumn id="3" xr3:uid="{AEC6FB85-F110-5347-B659-5597BB6EDCDF}" name="Item"/>
    <tableColumn id="4" xr3:uid="{09A3E636-5870-1A40-8FE6-EE079ADC66C1}" name="Amount" totalsRowFunction="sum"/>
    <tableColumn id="5" xr3:uid="{514FD2BA-6D5F-FF45-BA74-8859C5145579}" name="Major Expense?" totalsRowFunction="count" dataDxfId="8" totalsRowDxfId="7">
      <calculatedColumnFormula>IF(D2&gt;=100, "Yes", "No")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C3ABA-D03C-9140-8686-CE4D75EAE9EA}" name="Table3" displayName="Table3" ref="A1:C6" totalsRowShown="0">
  <autoFilter ref="A1:C6" xr:uid="{01CC3ABA-D03C-9140-8686-CE4D75EAE9EA}"/>
  <tableColumns count="3">
    <tableColumn id="1" xr3:uid="{812B1625-6F50-4645-9912-BADB7D592DFE}" name="Company"/>
    <tableColumn id="2" xr3:uid="{0DE1E074-570A-834B-B39B-4BBD56C883F3}" name="Revenue"/>
    <tableColumn id="3" xr3:uid="{4A591FC6-858F-4741-ADCA-A7D502551AC1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43C5AF-661A-914A-961A-760D13224694}" name="IncomeTable" displayName="IncomeTable" ref="A6:N10" totalsRowCount="1" headerRowDxfId="5" tableBorderDxfId="6">
  <autoFilter ref="A6:N9" xr:uid="{2443C5AF-661A-914A-961A-760D132246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A2AE029-D4F7-794D-859F-6D1263036E01}" name="Item" totalsRowLabel="Total Income"/>
    <tableColumn id="2" xr3:uid="{C9D1E6B8-1190-054F-B9AB-4981162AFFE9}" name="Jan" totalsRowFunction="sum"/>
    <tableColumn id="3" xr3:uid="{A8DA9604-45E4-8642-B361-11F3990D4329}" name="Feb" totalsRowFunction="sum"/>
    <tableColumn id="4" xr3:uid="{C1C53F06-546A-4C45-AAA1-DFBA0891125C}" name="Mar" totalsRowFunction="sum"/>
    <tableColumn id="5" xr3:uid="{E53EEFD0-4B3D-8845-A06F-6F03E54809BE}" name="Apr" totalsRowFunction="sum"/>
    <tableColumn id="6" xr3:uid="{4841DE3A-2A7A-D542-B5FD-C4B4BE1ED341}" name="May"/>
    <tableColumn id="7" xr3:uid="{4CFA4C7E-FA1E-2C42-BCD4-75F465A5739F}" name="Jun"/>
    <tableColumn id="8" xr3:uid="{874D8FCA-EBB1-AB43-9B89-A48A34131AC3}" name="Jul"/>
    <tableColumn id="9" xr3:uid="{401FAF27-CB88-E249-B52D-79500FDB9112}" name="Aug"/>
    <tableColumn id="10" xr3:uid="{B2366F5B-001E-4B47-9971-09CC7C03C979}" name="Sep"/>
    <tableColumn id="11" xr3:uid="{C0B74146-208E-3542-9416-7511F923E74B}" name="Oct"/>
    <tableColumn id="12" xr3:uid="{DD78CD20-7AC5-2F4E-9748-19A9C59E178D}" name="Nov"/>
    <tableColumn id="13" xr3:uid="{F3FE4AE6-8409-294E-8FA7-FDC1BBBA361A}" name="Dec"/>
    <tableColumn id="14" xr3:uid="{BB034851-22B5-3345-AEE3-4B4977C11844}" name="Year To Date" totalsRowFunction="custom" dataDxfId="4">
      <calculatedColumnFormula>SUM(IncomeTable[[#This Row],[Jan]:[Dec]])</calculatedColumnFormula>
      <totalsRowFormula>SUM(IncomeTable[Year To Date])</totalsRow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8BF2B9-752A-4044-9093-DBE7571FACF7}" name="Table7" displayName="Table7" ref="A13:N25" totalsRowCount="1" headerRowDxfId="3">
  <autoFilter ref="A13:N24" xr:uid="{418BF2B9-752A-4044-9093-DBE7571FACF7}"/>
  <tableColumns count="14">
    <tableColumn id="1" xr3:uid="{68B23B3B-A3F9-A745-B7A5-CDBB80874EE3}" name="Item" totalsRowLabel="Total"/>
    <tableColumn id="2" xr3:uid="{58343D3F-B0A4-194D-992D-F228B8BFE2DD}" name="Jan" totalsRowFunction="sum"/>
    <tableColumn id="3" xr3:uid="{F324EEBB-10F6-A64A-ACAC-B1E569109697}" name="Feb" totalsRowFunction="sum"/>
    <tableColumn id="4" xr3:uid="{5A2EC5D2-ABAF-6843-81B8-F25A8639DC3B}" name="Mar" totalsRowFunction="sum"/>
    <tableColumn id="5" xr3:uid="{0EF92B0D-0A25-554B-8363-925919E640C7}" name="Apr" totalsRowFunction="sum"/>
    <tableColumn id="6" xr3:uid="{18B0E570-237C-DF4E-926B-F1A0E2FB9726}" name="May"/>
    <tableColumn id="7" xr3:uid="{81FBBC47-8E58-FA4A-AA05-017BCAE07ADE}" name="Jun"/>
    <tableColumn id="8" xr3:uid="{FE1916B0-2B71-2E45-AC11-61AA00549D0B}" name="Jul"/>
    <tableColumn id="9" xr3:uid="{4C48E312-4882-5446-BECF-917494AEE423}" name="Aug"/>
    <tableColumn id="10" xr3:uid="{34E057CF-F3B2-5D4A-99A0-026FF24FB438}" name="Sep"/>
    <tableColumn id="11" xr3:uid="{B67965BF-912D-4E45-BF95-482562E2AA26}" name="Oct"/>
    <tableColumn id="12" xr3:uid="{FBE73630-B06C-1341-9DBB-18A5D9D010AE}" name="Nov"/>
    <tableColumn id="13" xr3:uid="{5D075297-322E-7C40-86EE-9054505162F3}" name="Dec"/>
    <tableColumn id="14" xr3:uid="{12A6DFC3-9E9A-404D-A8F9-566C88047DBB}" name="Year To Date" totalsRowFunction="sum" dataDxfId="1">
      <calculatedColumnFormula>SUM(Table7[[#This Row],[Jan]:[Dec]])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A552-3D54-BC4E-89C5-392811A22E52}">
  <dimension ref="A1:H23"/>
  <sheetViews>
    <sheetView workbookViewId="0">
      <selection activeCell="D26" sqref="D26"/>
    </sheetView>
  </sheetViews>
  <sheetFormatPr baseColWidth="10" defaultRowHeight="16" x14ac:dyDescent="0.2"/>
  <cols>
    <col min="2" max="2" width="11.1640625" bestFit="1" customWidth="1"/>
    <col min="4" max="4" width="14.6640625" customWidth="1"/>
    <col min="5" max="5" width="16.6640625" style="4" customWidth="1"/>
    <col min="8" max="8" width="13.6640625" customWidth="1"/>
  </cols>
  <sheetData>
    <row r="1" spans="1:8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0</v>
      </c>
      <c r="H1" s="1" t="s">
        <v>14</v>
      </c>
    </row>
    <row r="2" spans="1:8" x14ac:dyDescent="0.2">
      <c r="A2" s="2">
        <v>45413</v>
      </c>
      <c r="B2" t="s">
        <v>5</v>
      </c>
      <c r="C2" t="s">
        <v>8</v>
      </c>
      <c r="D2">
        <v>800</v>
      </c>
      <c r="E2" s="4" t="str">
        <f t="shared" ref="E2:E13" si="0">IF(D2&gt;=100, "Yes", "No")</f>
        <v>Yes</v>
      </c>
      <c r="G2" t="s">
        <v>7</v>
      </c>
      <c r="H2">
        <f>SUMIF($B$2:$B$13, G2, $D$2:$D$13)</f>
        <v>325</v>
      </c>
    </row>
    <row r="3" spans="1:8" x14ac:dyDescent="0.2">
      <c r="A3" s="2">
        <v>45413</v>
      </c>
      <c r="B3" t="s">
        <v>6</v>
      </c>
      <c r="C3" t="s">
        <v>9</v>
      </c>
      <c r="D3">
        <v>70</v>
      </c>
      <c r="E3" s="4" t="str">
        <f t="shared" si="0"/>
        <v>No</v>
      </c>
      <c r="G3" t="s">
        <v>6</v>
      </c>
      <c r="H3">
        <f t="shared" ref="H3:H4" si="1">SUMIF($B$2:$B$13, G3, $D$2:$D$13)</f>
        <v>330</v>
      </c>
    </row>
    <row r="4" spans="1:8" x14ac:dyDescent="0.2">
      <c r="A4" s="2">
        <v>45414</v>
      </c>
      <c r="B4" t="s">
        <v>6</v>
      </c>
      <c r="C4" t="s">
        <v>10</v>
      </c>
      <c r="D4">
        <v>60</v>
      </c>
      <c r="E4" s="4" t="str">
        <f t="shared" si="0"/>
        <v>No</v>
      </c>
      <c r="G4" t="s">
        <v>5</v>
      </c>
      <c r="H4">
        <f t="shared" si="1"/>
        <v>2400</v>
      </c>
    </row>
    <row r="5" spans="1:8" x14ac:dyDescent="0.2">
      <c r="A5" s="2">
        <v>45414</v>
      </c>
      <c r="B5" t="s">
        <v>7</v>
      </c>
      <c r="C5" t="s">
        <v>11</v>
      </c>
      <c r="D5">
        <v>25</v>
      </c>
      <c r="E5" s="4" t="str">
        <f t="shared" si="0"/>
        <v>No</v>
      </c>
    </row>
    <row r="6" spans="1:8" x14ac:dyDescent="0.2">
      <c r="A6" s="2">
        <v>45414</v>
      </c>
      <c r="B6" t="s">
        <v>5</v>
      </c>
      <c r="C6" t="s">
        <v>8</v>
      </c>
      <c r="D6">
        <v>800</v>
      </c>
      <c r="E6" s="4" t="str">
        <f t="shared" si="0"/>
        <v>Yes</v>
      </c>
    </row>
    <row r="7" spans="1:8" x14ac:dyDescent="0.2">
      <c r="A7" s="2">
        <v>45414</v>
      </c>
      <c r="B7" t="s">
        <v>6</v>
      </c>
      <c r="C7" t="s">
        <v>9</v>
      </c>
      <c r="D7">
        <v>70</v>
      </c>
      <c r="E7" s="4" t="str">
        <f t="shared" si="0"/>
        <v>No</v>
      </c>
    </row>
    <row r="8" spans="1:8" x14ac:dyDescent="0.2">
      <c r="A8" s="2">
        <v>45414</v>
      </c>
      <c r="B8" t="s">
        <v>7</v>
      </c>
      <c r="C8" t="s">
        <v>12</v>
      </c>
      <c r="D8">
        <v>100</v>
      </c>
      <c r="E8" s="4" t="str">
        <f t="shared" si="0"/>
        <v>Yes</v>
      </c>
    </row>
    <row r="9" spans="1:8" x14ac:dyDescent="0.2">
      <c r="A9" s="2">
        <v>45415</v>
      </c>
      <c r="B9" t="s">
        <v>7</v>
      </c>
      <c r="C9" t="s">
        <v>12</v>
      </c>
      <c r="D9">
        <v>100</v>
      </c>
      <c r="E9" s="4" t="str">
        <f t="shared" si="0"/>
        <v>Yes</v>
      </c>
    </row>
    <row r="10" spans="1:8" x14ac:dyDescent="0.2">
      <c r="A10" s="2">
        <v>45415</v>
      </c>
      <c r="B10" t="s">
        <v>6</v>
      </c>
      <c r="C10" t="s">
        <v>10</v>
      </c>
      <c r="D10">
        <v>60</v>
      </c>
      <c r="E10" s="4" t="str">
        <f t="shared" si="0"/>
        <v>No</v>
      </c>
    </row>
    <row r="11" spans="1:8" x14ac:dyDescent="0.2">
      <c r="A11" s="2">
        <v>45415</v>
      </c>
      <c r="B11" t="s">
        <v>5</v>
      </c>
      <c r="C11" t="s">
        <v>8</v>
      </c>
      <c r="D11">
        <v>800</v>
      </c>
      <c r="E11" s="4" t="str">
        <f t="shared" si="0"/>
        <v>Yes</v>
      </c>
    </row>
    <row r="12" spans="1:8" x14ac:dyDescent="0.2">
      <c r="A12" s="2">
        <v>45415</v>
      </c>
      <c r="B12" t="s">
        <v>6</v>
      </c>
      <c r="C12" t="s">
        <v>9</v>
      </c>
      <c r="D12">
        <v>70</v>
      </c>
      <c r="E12" s="4" t="str">
        <f t="shared" si="0"/>
        <v>No</v>
      </c>
    </row>
    <row r="13" spans="1:8" x14ac:dyDescent="0.2">
      <c r="A13" s="2">
        <v>45415</v>
      </c>
      <c r="B13" t="s">
        <v>7</v>
      </c>
      <c r="C13" t="s">
        <v>12</v>
      </c>
      <c r="D13">
        <v>100</v>
      </c>
      <c r="E13" s="4" t="str">
        <f t="shared" si="0"/>
        <v>Yes</v>
      </c>
    </row>
    <row r="14" spans="1:8" x14ac:dyDescent="0.2">
      <c r="A14" t="s">
        <v>13</v>
      </c>
      <c r="D14">
        <f>SUBTOTAL(109,MyExpenses[Amount])</f>
        <v>3055</v>
      </c>
      <c r="E14" s="4">
        <f>SUBTOTAL(103,MyExpenses[Major Expense?])</f>
        <v>12</v>
      </c>
    </row>
    <row r="15" spans="1:8" x14ac:dyDescent="0.2">
      <c r="D15" s="3"/>
    </row>
    <row r="16" spans="1:8" x14ac:dyDescent="0.2">
      <c r="D16">
        <f>SUM(MyExpenses[Amount])</f>
        <v>3055</v>
      </c>
    </row>
    <row r="20" spans="2:3" x14ac:dyDescent="0.2">
      <c r="B20" s="1" t="s">
        <v>0</v>
      </c>
      <c r="C20" s="1" t="s">
        <v>14</v>
      </c>
    </row>
    <row r="21" spans="2:3" x14ac:dyDescent="0.2">
      <c r="B21" s="5" cm="1">
        <f t="array" ref="B21:B23">_xlfn.UNIQUE(MyExpenses[Date])</f>
        <v>45413</v>
      </c>
      <c r="C21">
        <f>SUMIF(MyExpenses[Date],B21,MyExpenses[Amount])</f>
        <v>870</v>
      </c>
    </row>
    <row r="22" spans="2:3" x14ac:dyDescent="0.2">
      <c r="B22" s="5">
        <v>45414</v>
      </c>
      <c r="C22">
        <f>SUMIF(MyExpenses[Date],B22,MyExpenses[Amount])</f>
        <v>1055</v>
      </c>
    </row>
    <row r="23" spans="2:3" x14ac:dyDescent="0.2">
      <c r="B23" s="5">
        <v>45415</v>
      </c>
      <c r="C23">
        <f>SUMIF(MyExpenses[Date],B23,MyExpenses[Amount])</f>
        <v>1130</v>
      </c>
    </row>
  </sheetData>
  <sortState xmlns:xlrd2="http://schemas.microsoft.com/office/spreadsheetml/2017/richdata2" ref="A2:E13">
    <sortCondition ref="A2:A13"/>
  </sortState>
  <conditionalFormatting sqref="E2:E13">
    <cfRule type="containsText" dxfId="2" priority="1" operator="containsText" text="Yes">
      <formula>NOT(ISERROR(SEARCH("Yes",E2)))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EC2-738A-8F4A-9E41-DC2A3CAA664C}">
  <dimension ref="A1:C6"/>
  <sheetViews>
    <sheetView workbookViewId="0">
      <selection activeCell="D2" sqref="D2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15</v>
      </c>
      <c r="B1" t="s">
        <v>17</v>
      </c>
      <c r="C1" t="s">
        <v>16</v>
      </c>
    </row>
    <row r="2" spans="1:3" x14ac:dyDescent="0.2">
      <c r="A2" t="s">
        <v>18</v>
      </c>
      <c r="B2">
        <v>100</v>
      </c>
      <c r="C2">
        <v>24</v>
      </c>
    </row>
    <row r="3" spans="1:3" x14ac:dyDescent="0.2">
      <c r="A3" t="s">
        <v>19</v>
      </c>
      <c r="B3">
        <v>80</v>
      </c>
      <c r="C3">
        <v>20</v>
      </c>
    </row>
    <row r="4" spans="1:3" x14ac:dyDescent="0.2">
      <c r="A4" t="s">
        <v>20</v>
      </c>
      <c r="B4">
        <v>70</v>
      </c>
      <c r="C4">
        <v>1</v>
      </c>
    </row>
    <row r="5" spans="1:3" x14ac:dyDescent="0.2">
      <c r="A5" t="s">
        <v>21</v>
      </c>
      <c r="B5">
        <v>200</v>
      </c>
      <c r="C5">
        <v>40</v>
      </c>
    </row>
    <row r="6" spans="1:3" x14ac:dyDescent="0.2">
      <c r="A6" t="s">
        <v>22</v>
      </c>
      <c r="B6">
        <v>85</v>
      </c>
      <c r="C6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81F0-6131-7C4C-8BA2-464888D0D9B2}">
  <dimension ref="A1:G11"/>
  <sheetViews>
    <sheetView workbookViewId="0">
      <selection activeCell="G25" sqref="G25"/>
    </sheetView>
  </sheetViews>
  <sheetFormatPr baseColWidth="10" defaultRowHeight="16" x14ac:dyDescent="0.2"/>
  <cols>
    <col min="1" max="1" width="27.1640625" customWidth="1"/>
    <col min="2" max="2" width="11.1640625" bestFit="1" customWidth="1"/>
  </cols>
  <sheetData>
    <row r="1" spans="1:7" x14ac:dyDescent="0.2">
      <c r="A1" s="7"/>
      <c r="B1" s="14" t="s">
        <v>23</v>
      </c>
      <c r="C1" s="14"/>
      <c r="D1" s="14"/>
      <c r="E1" s="14" t="s">
        <v>24</v>
      </c>
      <c r="F1" s="14"/>
      <c r="G1" s="14"/>
    </row>
    <row r="2" spans="1:7" x14ac:dyDescent="0.2">
      <c r="A2" s="8" t="s">
        <v>25</v>
      </c>
      <c r="B2" s="10">
        <v>44949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30</v>
      </c>
    </row>
    <row r="3" spans="1:7" x14ac:dyDescent="0.2">
      <c r="A3" s="7" t="s">
        <v>17</v>
      </c>
      <c r="B3" s="12">
        <v>100</v>
      </c>
      <c r="C3" s="12">
        <v>85</v>
      </c>
      <c r="D3" s="12">
        <v>87</v>
      </c>
      <c r="E3" s="12">
        <v>73</v>
      </c>
      <c r="F3" s="12">
        <v>68</v>
      </c>
      <c r="G3" s="12">
        <v>85</v>
      </c>
    </row>
    <row r="4" spans="1:7" x14ac:dyDescent="0.2">
      <c r="A4" s="7" t="s">
        <v>31</v>
      </c>
      <c r="B4" s="12">
        <v>42</v>
      </c>
      <c r="C4" s="12">
        <v>37</v>
      </c>
      <c r="D4" s="12">
        <v>38</v>
      </c>
      <c r="E4" s="12">
        <v>32</v>
      </c>
      <c r="F4" s="12">
        <v>18</v>
      </c>
      <c r="G4" s="12">
        <v>49</v>
      </c>
    </row>
    <row r="5" spans="1:7" ht="34" x14ac:dyDescent="0.2">
      <c r="A5" s="9" t="s">
        <v>32</v>
      </c>
      <c r="B5" s="12">
        <v>12</v>
      </c>
      <c r="C5" s="12">
        <v>1</v>
      </c>
      <c r="D5" s="12">
        <v>4</v>
      </c>
      <c r="E5" s="12">
        <v>5</v>
      </c>
      <c r="F5" s="12">
        <v>8</v>
      </c>
      <c r="G5" s="12">
        <v>2</v>
      </c>
    </row>
    <row r="6" spans="1:7" ht="34" x14ac:dyDescent="0.2">
      <c r="A6" s="9" t="s">
        <v>33</v>
      </c>
      <c r="B6" s="12">
        <v>17</v>
      </c>
      <c r="C6" s="12">
        <v>15</v>
      </c>
      <c r="D6" s="12">
        <v>7</v>
      </c>
      <c r="E6" s="12">
        <v>12</v>
      </c>
      <c r="F6" s="12">
        <v>10</v>
      </c>
      <c r="G6" s="12">
        <v>9</v>
      </c>
    </row>
    <row r="7" spans="1:7" x14ac:dyDescent="0.2">
      <c r="A7" s="7" t="s">
        <v>34</v>
      </c>
      <c r="B7" s="12">
        <v>28</v>
      </c>
      <c r="C7" s="12">
        <f t="shared" ref="C7:G7" si="0">C3-C4-C5-C6</f>
        <v>32</v>
      </c>
      <c r="D7" s="12">
        <f t="shared" si="0"/>
        <v>38</v>
      </c>
      <c r="E7" s="12">
        <f t="shared" si="0"/>
        <v>24</v>
      </c>
      <c r="F7" s="12">
        <f t="shared" si="0"/>
        <v>32</v>
      </c>
      <c r="G7" s="12">
        <f t="shared" si="0"/>
        <v>25</v>
      </c>
    </row>
    <row r="8" spans="1:7" x14ac:dyDescent="0.2">
      <c r="A8" s="7" t="s">
        <v>42</v>
      </c>
      <c r="B8" s="13">
        <f>B7/B3</f>
        <v>0.28000000000000003</v>
      </c>
      <c r="C8" s="13">
        <f t="shared" ref="C8:G8" si="1">C7/C3</f>
        <v>0.37647058823529411</v>
      </c>
      <c r="D8" s="13">
        <f t="shared" si="1"/>
        <v>0.43678160919540232</v>
      </c>
      <c r="E8" s="13">
        <f t="shared" si="1"/>
        <v>0.32876712328767121</v>
      </c>
      <c r="F8" s="13">
        <f t="shared" si="1"/>
        <v>0.47058823529411764</v>
      </c>
      <c r="G8" s="13">
        <f t="shared" si="1"/>
        <v>0.29411764705882354</v>
      </c>
    </row>
    <row r="11" spans="1:7" x14ac:dyDescent="0.2">
      <c r="A11" s="11">
        <v>3247597642323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7ABD-2677-E446-9A64-A41D65B53406}">
  <dimension ref="A2:D6"/>
  <sheetViews>
    <sheetView workbookViewId="0">
      <selection activeCell="D6" sqref="D6"/>
    </sheetView>
  </sheetViews>
  <sheetFormatPr baseColWidth="10" defaultColWidth="8.83203125" defaultRowHeight="16" x14ac:dyDescent="0.2"/>
  <cols>
    <col min="3" max="3" width="11.5" customWidth="1"/>
    <col min="4" max="4" width="19" bestFit="1" customWidth="1"/>
  </cols>
  <sheetData>
    <row r="2" spans="1:4" x14ac:dyDescent="0.2">
      <c r="B2" s="6" t="s">
        <v>35</v>
      </c>
      <c r="C2" s="6" t="s">
        <v>36</v>
      </c>
      <c r="D2" s="6" t="s">
        <v>37</v>
      </c>
    </row>
    <row r="3" spans="1:4" x14ac:dyDescent="0.2">
      <c r="A3" t="s">
        <v>38</v>
      </c>
      <c r="B3">
        <v>100000</v>
      </c>
      <c r="C3">
        <v>50000</v>
      </c>
      <c r="D3">
        <f>C3+B3</f>
        <v>150000</v>
      </c>
    </row>
    <row r="4" spans="1:4" x14ac:dyDescent="0.2">
      <c r="A4" t="s">
        <v>39</v>
      </c>
      <c r="B4">
        <v>150000</v>
      </c>
      <c r="C4">
        <v>40000</v>
      </c>
      <c r="D4">
        <f t="shared" ref="D4:D6" si="0">C4+B4</f>
        <v>190000</v>
      </c>
    </row>
    <row r="5" spans="1:4" x14ac:dyDescent="0.2">
      <c r="A5" t="s">
        <v>40</v>
      </c>
      <c r="B5">
        <v>87000</v>
      </c>
      <c r="C5">
        <v>23000</v>
      </c>
      <c r="D5">
        <f t="shared" si="0"/>
        <v>110000</v>
      </c>
    </row>
    <row r="6" spans="1:4" x14ac:dyDescent="0.2">
      <c r="A6" t="s">
        <v>41</v>
      </c>
      <c r="B6">
        <v>125000</v>
      </c>
      <c r="C6">
        <v>45000</v>
      </c>
      <c r="D6">
        <f t="shared" si="0"/>
        <v>170000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F209-BE6D-BD46-BA3F-6AD5720D131C}">
  <dimension ref="A1:N27"/>
  <sheetViews>
    <sheetView tabSelected="1" zoomScaleNormal="100" workbookViewId="0">
      <selection activeCell="F30" sqref="F30"/>
    </sheetView>
  </sheetViews>
  <sheetFormatPr baseColWidth="10" defaultRowHeight="16" x14ac:dyDescent="0.2"/>
  <cols>
    <col min="1" max="1" width="19.1640625" customWidth="1"/>
    <col min="14" max="14" width="14.1640625" customWidth="1"/>
  </cols>
  <sheetData>
    <row r="1" spans="1:14" s="15" customFormat="1" ht="25" customHeight="1" x14ac:dyDescent="0.2">
      <c r="A1" s="17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15" customFormat="1" x14ac:dyDescent="0.2"/>
    <row r="3" spans="1:14" s="15" customFormat="1" x14ac:dyDescent="0.2">
      <c r="A3" s="18" t="s">
        <v>44</v>
      </c>
      <c r="B3" s="18"/>
      <c r="C3" s="18"/>
      <c r="D3" s="18">
        <v>400</v>
      </c>
    </row>
    <row r="4" spans="1:14" s="15" customFormat="1" x14ac:dyDescent="0.2"/>
    <row r="5" spans="1:14" s="15" customFormat="1" x14ac:dyDescent="0.2">
      <c r="A5" s="20" t="s">
        <v>45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s="15" customFormat="1" x14ac:dyDescent="0.2">
      <c r="A6" s="16" t="s">
        <v>1</v>
      </c>
      <c r="B6" s="16" t="s">
        <v>46</v>
      </c>
      <c r="C6" s="16" t="s">
        <v>47</v>
      </c>
      <c r="D6" s="16" t="s">
        <v>48</v>
      </c>
      <c r="E6" s="16" t="s">
        <v>49</v>
      </c>
      <c r="F6" s="16" t="s">
        <v>50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55</v>
      </c>
      <c r="L6" s="16" t="s">
        <v>56</v>
      </c>
      <c r="M6" s="16" t="s">
        <v>57</v>
      </c>
      <c r="N6" s="16" t="s">
        <v>58</v>
      </c>
    </row>
    <row r="7" spans="1:14" x14ac:dyDescent="0.2">
      <c r="A7" t="s">
        <v>35</v>
      </c>
      <c r="B7">
        <v>1000</v>
      </c>
      <c r="C7">
        <v>1000</v>
      </c>
      <c r="D7">
        <v>1000</v>
      </c>
      <c r="E7">
        <v>1000</v>
      </c>
      <c r="N7">
        <f>SUM(IncomeTable[[#This Row],[Jan]:[Dec]])</f>
        <v>4000</v>
      </c>
    </row>
    <row r="8" spans="1:14" x14ac:dyDescent="0.2">
      <c r="A8" t="s">
        <v>59</v>
      </c>
      <c r="B8">
        <v>30</v>
      </c>
      <c r="C8">
        <v>20</v>
      </c>
      <c r="D8">
        <v>40</v>
      </c>
      <c r="E8">
        <v>50</v>
      </c>
      <c r="N8">
        <f>SUM(IncomeTable[[#This Row],[Jan]:[Dec]])</f>
        <v>140</v>
      </c>
    </row>
    <row r="9" spans="1:14" x14ac:dyDescent="0.2">
      <c r="A9" t="s">
        <v>60</v>
      </c>
      <c r="B9">
        <v>420</v>
      </c>
      <c r="C9">
        <v>400</v>
      </c>
      <c r="D9">
        <v>550</v>
      </c>
      <c r="E9">
        <v>650</v>
      </c>
      <c r="N9">
        <f>SUM(IncomeTable[[#This Row],[Jan]:[Dec]])</f>
        <v>2020</v>
      </c>
    </row>
    <row r="10" spans="1:14" x14ac:dyDescent="0.2">
      <c r="A10" t="s">
        <v>61</v>
      </c>
      <c r="B10">
        <f>SUBTOTAL(109,IncomeTable[Jan])</f>
        <v>1450</v>
      </c>
      <c r="C10">
        <f>SUBTOTAL(109,IncomeTable[Feb])</f>
        <v>1420</v>
      </c>
      <c r="D10">
        <f>SUBTOTAL(109,IncomeTable[Mar])</f>
        <v>1590</v>
      </c>
      <c r="E10">
        <f>SUBTOTAL(109,IncomeTable[Apr])</f>
        <v>1700</v>
      </c>
      <c r="N10">
        <f>SUM(IncomeTable[Year To Date])</f>
        <v>6160</v>
      </c>
    </row>
    <row r="11" spans="1:14" s="23" customForma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">
      <c r="A12" s="20" t="s">
        <v>62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</row>
    <row r="13" spans="1:14" s="15" customFormat="1" x14ac:dyDescent="0.2">
      <c r="A13" s="16" t="s">
        <v>1</v>
      </c>
      <c r="B13" s="16" t="s">
        <v>46</v>
      </c>
      <c r="C13" s="16" t="s">
        <v>47</v>
      </c>
      <c r="D13" s="16" t="s">
        <v>48</v>
      </c>
      <c r="E13" s="16" t="s">
        <v>49</v>
      </c>
      <c r="F13" s="16" t="s">
        <v>50</v>
      </c>
      <c r="G13" s="16" t="s">
        <v>51</v>
      </c>
      <c r="H13" s="16" t="s">
        <v>52</v>
      </c>
      <c r="I13" s="16" t="s">
        <v>53</v>
      </c>
      <c r="J13" s="16" t="s">
        <v>54</v>
      </c>
      <c r="K13" s="16" t="s">
        <v>55</v>
      </c>
      <c r="L13" s="16" t="s">
        <v>56</v>
      </c>
      <c r="M13" s="16" t="s">
        <v>57</v>
      </c>
      <c r="N13" s="16" t="s">
        <v>58</v>
      </c>
    </row>
    <row r="14" spans="1:14" s="24" customFormat="1" x14ac:dyDescent="0.2">
      <c r="A14" s="24" t="s">
        <v>63</v>
      </c>
      <c r="N14" s="24">
        <f>SUM(Table7[[#This Row],[Jan]:[Dec]])</f>
        <v>0</v>
      </c>
    </row>
    <row r="15" spans="1:14" x14ac:dyDescent="0.2">
      <c r="A15" t="s">
        <v>5</v>
      </c>
      <c r="B15">
        <v>600</v>
      </c>
      <c r="C15">
        <v>600</v>
      </c>
      <c r="D15">
        <v>600</v>
      </c>
      <c r="E15">
        <v>600</v>
      </c>
      <c r="N15">
        <f>SUM(Table7[[#This Row],[Jan]:[Dec]])</f>
        <v>2400</v>
      </c>
    </row>
    <row r="16" spans="1:14" x14ac:dyDescent="0.2">
      <c r="A16" t="s">
        <v>64</v>
      </c>
      <c r="B16">
        <v>40</v>
      </c>
      <c r="C16">
        <v>40</v>
      </c>
      <c r="D16">
        <v>40</v>
      </c>
      <c r="E16">
        <v>40</v>
      </c>
      <c r="N16">
        <f>SUM(Table7[[#This Row],[Jan]:[Dec]])</f>
        <v>160</v>
      </c>
    </row>
    <row r="17" spans="1:14" x14ac:dyDescent="0.2">
      <c r="A17" t="s">
        <v>9</v>
      </c>
      <c r="B17">
        <v>30</v>
      </c>
      <c r="C17">
        <v>30</v>
      </c>
      <c r="D17">
        <v>30</v>
      </c>
      <c r="E17">
        <v>30</v>
      </c>
      <c r="N17">
        <f>SUM(Table7[[#This Row],[Jan]:[Dec]])</f>
        <v>120</v>
      </c>
    </row>
    <row r="18" spans="1:14" x14ac:dyDescent="0.2">
      <c r="A18" t="s">
        <v>65</v>
      </c>
      <c r="B18">
        <v>40</v>
      </c>
      <c r="C18">
        <v>40</v>
      </c>
      <c r="D18">
        <v>40</v>
      </c>
      <c r="E18">
        <v>40</v>
      </c>
      <c r="N18">
        <f>SUM(Table7[[#This Row],[Jan]:[Dec]])</f>
        <v>160</v>
      </c>
    </row>
    <row r="19" spans="1:14" x14ac:dyDescent="0.2">
      <c r="A19" t="s">
        <v>66</v>
      </c>
      <c r="B19">
        <v>100</v>
      </c>
      <c r="C19">
        <v>50</v>
      </c>
      <c r="D19">
        <v>100</v>
      </c>
      <c r="E19">
        <v>50</v>
      </c>
      <c r="N19">
        <f>SUM(Table7[[#This Row],[Jan]:[Dec]])</f>
        <v>300</v>
      </c>
    </row>
    <row r="20" spans="1:14" s="24" customFormat="1" x14ac:dyDescent="0.2">
      <c r="A20" s="24" t="s">
        <v>7</v>
      </c>
      <c r="N20" s="24">
        <f>SUM(Table7[[#This Row],[Jan]:[Dec]])</f>
        <v>0</v>
      </c>
    </row>
    <row r="21" spans="1:14" x14ac:dyDescent="0.2">
      <c r="A21" t="s">
        <v>67</v>
      </c>
      <c r="B21">
        <v>200</v>
      </c>
      <c r="C21">
        <v>200</v>
      </c>
      <c r="D21">
        <v>250</v>
      </c>
      <c r="E21">
        <v>300</v>
      </c>
      <c r="N21">
        <f>SUM(Table7[[#This Row],[Jan]:[Dec]])</f>
        <v>950</v>
      </c>
    </row>
    <row r="22" spans="1:14" x14ac:dyDescent="0.2">
      <c r="A22" t="s">
        <v>68</v>
      </c>
      <c r="B22">
        <v>30</v>
      </c>
      <c r="C22">
        <v>40</v>
      </c>
      <c r="D22">
        <v>25</v>
      </c>
      <c r="E22">
        <v>30</v>
      </c>
      <c r="N22">
        <f>SUM(Table7[[#This Row],[Jan]:[Dec]])</f>
        <v>125</v>
      </c>
    </row>
    <row r="23" spans="1:14" s="24" customFormat="1" x14ac:dyDescent="0.2">
      <c r="A23" s="24" t="s">
        <v>69</v>
      </c>
      <c r="N23" s="24">
        <f>SUM(Table7[[#This Row],[Jan]:[Dec]])</f>
        <v>0</v>
      </c>
    </row>
    <row r="24" spans="1:14" x14ac:dyDescent="0.2">
      <c r="A24" t="s">
        <v>70</v>
      </c>
      <c r="B24">
        <v>100</v>
      </c>
      <c r="C24">
        <v>100</v>
      </c>
      <c r="D24">
        <v>100</v>
      </c>
      <c r="E24">
        <v>100</v>
      </c>
      <c r="N24">
        <f>SUM(Table7[[#This Row],[Jan]:[Dec]])</f>
        <v>400</v>
      </c>
    </row>
    <row r="25" spans="1:14" x14ac:dyDescent="0.2">
      <c r="A25" t="s">
        <v>13</v>
      </c>
      <c r="B25">
        <f>SUBTOTAL(109,Table7[Jan])</f>
        <v>1140</v>
      </c>
      <c r="C25">
        <f>SUBTOTAL(109,Table7[Feb])</f>
        <v>1100</v>
      </c>
      <c r="D25">
        <f>SUBTOTAL(109,Table7[Mar])</f>
        <v>1185</v>
      </c>
      <c r="E25">
        <f>SUBTOTAL(109,Table7[Apr])</f>
        <v>1190</v>
      </c>
      <c r="N25">
        <f>SUBTOTAL(109,Table7[Year To Date])</f>
        <v>4615</v>
      </c>
    </row>
    <row r="27" spans="1:14" x14ac:dyDescent="0.2">
      <c r="A27" s="25" t="s">
        <v>71</v>
      </c>
      <c r="B27" s="26">
        <f>IncomeTable[[#Totals],[Jan]]-Table7[[#Totals],[Jan]]</f>
        <v>310</v>
      </c>
      <c r="C27" s="26">
        <f>IncomeTable[[#Totals],[Feb]]-Table7[[#Totals],[Feb]]</f>
        <v>320</v>
      </c>
      <c r="D27" s="26">
        <f>IncomeTable[[#Totals],[Mar]]-Table7[[#Totals],[Mar]]</f>
        <v>405</v>
      </c>
      <c r="E27" s="26">
        <f>IncomeTable[[#Totals],[Apr]]-Table7[[#Totals],[Apr]]</f>
        <v>510</v>
      </c>
      <c r="F27" s="26">
        <f>IncomeTable[[#Totals],[May]]-Table7[[#Totals],[May]]</f>
        <v>0</v>
      </c>
      <c r="G27" s="26">
        <f>IncomeTable[[#Totals],[Jun]]-Table7[[#Totals],[Jun]]</f>
        <v>0</v>
      </c>
      <c r="H27" s="26">
        <f>IncomeTable[[#Totals],[Jul]]-Table7[[#Totals],[Jul]]</f>
        <v>0</v>
      </c>
      <c r="I27" s="26">
        <f>IncomeTable[[#Totals],[Aug]]-Table7[[#Totals],[Aug]]</f>
        <v>0</v>
      </c>
      <c r="J27" s="26">
        <f>IncomeTable[[#Totals],[Sep]]-Table7[[#Totals],[Sep]]</f>
        <v>0</v>
      </c>
      <c r="K27" s="26">
        <f>IncomeTable[[#Totals],[Oct]]-Table7[[#Totals],[Oct]]</f>
        <v>0</v>
      </c>
      <c r="L27" s="26">
        <f>IncomeTable[[#Totals],[Nov]]-Table7[[#Totals],[Nov]]</f>
        <v>0</v>
      </c>
      <c r="M27" s="26">
        <f>IncomeTable[[#Totals],[Dec]]-Table7[[#Totals],[Dec]]</f>
        <v>0</v>
      </c>
      <c r="N27" s="26">
        <f>IncomeTable[[#Totals],[Year To Date]]-Table7[[#Totals],[Year To Date]]</f>
        <v>1545</v>
      </c>
    </row>
  </sheetData>
  <mergeCells count="3">
    <mergeCell ref="A1:N1"/>
    <mergeCell ref="A5:N5"/>
    <mergeCell ref="A12:N12"/>
  </mergeCells>
  <phoneticPr fontId="6" type="noConversion"/>
  <conditionalFormatting sqref="B27:M27">
    <cfRule type="cellIs" dxfId="0" priority="1" operator="lessThan">
      <formula>400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Charts</vt:lpstr>
      <vt:lpstr>Cell Formatting</vt:lpstr>
      <vt:lpstr>Emp Salary</vt:lpstr>
      <vt:lpstr>Personal Income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Lakshika Josephine Paiva</cp:lastModifiedBy>
  <dcterms:created xsi:type="dcterms:W3CDTF">2024-02-27T13:33:53Z</dcterms:created>
  <dcterms:modified xsi:type="dcterms:W3CDTF">2024-03-02T19:17:54Z</dcterms:modified>
</cp:coreProperties>
</file>