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ersonal\"/>
    </mc:Choice>
  </mc:AlternateContent>
  <bookViews>
    <workbookView xWindow="0" yWindow="0" windowWidth="21600" windowHeight="9150" tabRatio="660"/>
  </bookViews>
  <sheets>
    <sheet name="SG Listed ETF" sheetId="1" r:id="rId1"/>
    <sheet name="Today's Cost Medicine" sheetId="2" r:id="rId2"/>
    <sheet name="Sayee_calculation" sheetId="3" r:id="rId3"/>
    <sheet name="Visalakshi_calculation" sheetId="5" r:id="rId4"/>
    <sheet name="Retirement_calculation" sheetId="6" r:id="rId5"/>
  </sheets>
  <definedNames>
    <definedName name="_xlnm._FilterDatabase" localSheetId="0" hidden="1">'SG Listed ETF'!$A$1:$M$76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I118" i="1" s="1"/>
  <c r="J118" i="1" s="1"/>
  <c r="H118" i="1"/>
  <c r="G119" i="1"/>
  <c r="H119" i="1"/>
  <c r="I119" i="1"/>
  <c r="J119" i="1"/>
  <c r="K119" i="1" s="1"/>
  <c r="G117" i="1"/>
  <c r="I117" i="1" s="1"/>
  <c r="J117" i="1" s="1"/>
  <c r="H117" i="1"/>
  <c r="G113" i="1"/>
  <c r="I113" i="1" s="1"/>
  <c r="H113" i="1"/>
  <c r="G114" i="1"/>
  <c r="I114" i="1" s="1"/>
  <c r="J114" i="1" s="1"/>
  <c r="H114" i="1"/>
  <c r="G115" i="1"/>
  <c r="H115" i="1"/>
  <c r="I115" i="1"/>
  <c r="J115" i="1" s="1"/>
  <c r="K115" i="1" s="1"/>
  <c r="G116" i="1"/>
  <c r="I116" i="1" s="1"/>
  <c r="H116" i="1"/>
  <c r="G112" i="1"/>
  <c r="I112" i="1" s="1"/>
  <c r="J112" i="1" s="1"/>
  <c r="K112" i="1" s="1"/>
  <c r="H112" i="1"/>
  <c r="G108" i="1"/>
  <c r="I108" i="1" s="1"/>
  <c r="G109" i="1"/>
  <c r="I109" i="1" s="1"/>
  <c r="G110" i="1"/>
  <c r="G111" i="1"/>
  <c r="I111" i="1" s="1"/>
  <c r="G107" i="1"/>
  <c r="I107" i="1" s="1"/>
  <c r="H111" i="1"/>
  <c r="I110" i="1"/>
  <c r="H110" i="1"/>
  <c r="H108" i="1"/>
  <c r="H109" i="1"/>
  <c r="E107" i="1"/>
  <c r="H107" i="1" s="1"/>
  <c r="K118" i="1" l="1"/>
  <c r="L118" i="1"/>
  <c r="L119" i="1"/>
  <c r="J111" i="1"/>
  <c r="J116" i="1"/>
  <c r="K116" i="1" s="1"/>
  <c r="J113" i="1"/>
  <c r="K113" i="1" s="1"/>
  <c r="K117" i="1"/>
  <c r="L117" i="1"/>
  <c r="K114" i="1"/>
  <c r="L114" i="1"/>
  <c r="L115" i="1"/>
  <c r="L113" i="1"/>
  <c r="J110" i="1"/>
  <c r="L110" i="1" s="1"/>
  <c r="L112" i="1"/>
  <c r="K111" i="1"/>
  <c r="L111" i="1"/>
  <c r="K110" i="1"/>
  <c r="J109" i="1"/>
  <c r="J107" i="1"/>
  <c r="L107" i="1" s="1"/>
  <c r="J108" i="1"/>
  <c r="F30" i="2"/>
  <c r="D21" i="2"/>
  <c r="E21" i="2"/>
  <c r="F21" i="2"/>
  <c r="G21" i="2"/>
  <c r="H21" i="2"/>
  <c r="I21" i="2"/>
  <c r="J21" i="2"/>
  <c r="K21" i="2"/>
  <c r="C21" i="2"/>
  <c r="D19" i="2"/>
  <c r="D17" i="2"/>
  <c r="C19" i="2"/>
  <c r="C17" i="2"/>
  <c r="J17" i="2"/>
  <c r="J16" i="2"/>
  <c r="J20" i="2" s="1"/>
  <c r="J6" i="2"/>
  <c r="J7" i="2"/>
  <c r="J8" i="2"/>
  <c r="J9" i="2"/>
  <c r="J10" i="2"/>
  <c r="J11" i="2"/>
  <c r="J12" i="2"/>
  <c r="J13" i="2"/>
  <c r="J5" i="2"/>
  <c r="J4" i="2"/>
  <c r="E20" i="2"/>
  <c r="F20" i="2"/>
  <c r="G20" i="2"/>
  <c r="H20" i="2"/>
  <c r="K20" i="2"/>
  <c r="I19" i="2"/>
  <c r="I18" i="2"/>
  <c r="I17" i="2"/>
  <c r="I16" i="2"/>
  <c r="I20" i="2" s="1"/>
  <c r="I4" i="2"/>
  <c r="I8" i="2"/>
  <c r="I9" i="2"/>
  <c r="I10" i="2"/>
  <c r="I11" i="2"/>
  <c r="I12" i="2"/>
  <c r="I13" i="2"/>
  <c r="I6" i="2"/>
  <c r="I7" i="2"/>
  <c r="I5" i="2"/>
  <c r="K14" i="2"/>
  <c r="F14" i="2"/>
  <c r="G14" i="2"/>
  <c r="H14" i="2"/>
  <c r="C14" i="2"/>
  <c r="D14" i="2"/>
  <c r="E14" i="2"/>
  <c r="L116" i="1" l="1"/>
  <c r="L109" i="1"/>
  <c r="K109" i="1"/>
  <c r="L108" i="1"/>
  <c r="K108" i="1"/>
  <c r="K107" i="1"/>
  <c r="D20" i="2"/>
  <c r="C20" i="2"/>
  <c r="J14" i="2"/>
  <c r="I14" i="2"/>
</calcChain>
</file>

<file path=xl/sharedStrings.xml><?xml version="1.0" encoding="utf-8"?>
<sst xmlns="http://schemas.openxmlformats.org/spreadsheetml/2006/main" count="667" uniqueCount="199">
  <si>
    <t>Last</t>
  </si>
  <si>
    <t>Change</t>
  </si>
  <si>
    <t>Turnover</t>
  </si>
  <si>
    <t>YTD Return</t>
  </si>
  <si>
    <t xml:space="preserve"> Dividend Yield %</t>
  </si>
  <si>
    <t xml:space="preserve"> Expense Ratio %</t>
  </si>
  <si>
    <t>Documents</t>
  </si>
  <si>
    <t xml:space="preserve"> Category</t>
  </si>
  <si>
    <t>SIP/EIP</t>
  </si>
  <si>
    <t>Trading Currency</t>
  </si>
  <si>
    <t>ABF SG BOND ETF</t>
  </si>
  <si>
    <t>+0.001 (+0.09%)</t>
  </si>
  <si>
    <t>Fixed Income</t>
  </si>
  <si>
    <t>EIP</t>
  </si>
  <si>
    <t>SGD</t>
  </si>
  <si>
    <t>CIMB FT ASEAN40</t>
  </si>
  <si>
    <t>+0.030 (+0.31%)</t>
  </si>
  <si>
    <t>Equity</t>
  </si>
  <si>
    <t>USD</t>
  </si>
  <si>
    <t>-</t>
  </si>
  <si>
    <t>- -</t>
  </si>
  <si>
    <t>CIMB S&amp;PAPAC 100</t>
  </si>
  <si>
    <t>-0.006 (-0.47%)</t>
  </si>
  <si>
    <t>DBX AC ASIA EXJP</t>
  </si>
  <si>
    <t>-0.120 (-0.27%)</t>
  </si>
  <si>
    <t>SIP</t>
  </si>
  <si>
    <t>DBX BANGLADESH</t>
  </si>
  <si>
    <t>DBX CSI300 IDX</t>
  </si>
  <si>
    <t>DBX EONIA MM C</t>
  </si>
  <si>
    <t>Money Market</t>
  </si>
  <si>
    <t>DBX ESTOXX50 C</t>
  </si>
  <si>
    <t>DBX EUR SOV EURZ</t>
  </si>
  <si>
    <t>DBX FTSE CHINA50</t>
  </si>
  <si>
    <t>-0.050 (-0.13%)</t>
  </si>
  <si>
    <t>DBX FTSE VIETNAM</t>
  </si>
  <si>
    <t>-0.020 (-0.07%)</t>
  </si>
  <si>
    <t>DBX GLBL DIV 100</t>
  </si>
  <si>
    <t>DBX INDONESIA</t>
  </si>
  <si>
    <t>DBX MS MALAYSIA</t>
  </si>
  <si>
    <t>DBX MSC THAILAND</t>
  </si>
  <si>
    <t>DBX MSCI CHINA</t>
  </si>
  <si>
    <t>-0.040 (-0.22%)</t>
  </si>
  <si>
    <t>DBX MSCI EUROPE</t>
  </si>
  <si>
    <t>DBX MSCI INDIA</t>
  </si>
  <si>
    <t>DBX MSCI JAPAN</t>
  </si>
  <si>
    <t>-0.100 (-0.17%)</t>
  </si>
  <si>
    <t>DBX MSCI KOREA</t>
  </si>
  <si>
    <t>DBX MSCI TAIWAN</t>
  </si>
  <si>
    <t>DBX MSCI USA</t>
  </si>
  <si>
    <t>DBX MSCI WORLD</t>
  </si>
  <si>
    <t>DBX MSCIBRAZIL</t>
  </si>
  <si>
    <t>-0.084 (-1.78%)</t>
  </si>
  <si>
    <t>DBX PACIFIC EXJP</t>
  </si>
  <si>
    <t>DBX PAKISTAN IM</t>
  </si>
  <si>
    <t>DBX PHILPPINS 1C</t>
  </si>
  <si>
    <t>DBX RUSSIA CAP</t>
  </si>
  <si>
    <t>DBX S&amp;P 500</t>
  </si>
  <si>
    <t>DBX S&amp;P/ASX 200</t>
  </si>
  <si>
    <t>DBX SINGAPORE IM</t>
  </si>
  <si>
    <t>DBX US TRSY</t>
  </si>
  <si>
    <t>DBX US TRSY INF</t>
  </si>
  <si>
    <t>DBX USD CASH</t>
  </si>
  <si>
    <t>DBXT AU GOV BOND</t>
  </si>
  <si>
    <t>+0.280 (+0.13%)</t>
  </si>
  <si>
    <t>AUD</t>
  </si>
  <si>
    <t>DBXT NIFTY50</t>
  </si>
  <si>
    <t>DBXT S&amp;P 500 -1x US$</t>
  </si>
  <si>
    <t>Other</t>
  </si>
  <si>
    <t>DBXT SINGA GOV</t>
  </si>
  <si>
    <t>ISH BRC USD ASIA</t>
  </si>
  <si>
    <t>ISH JPM USD ASIA</t>
  </si>
  <si>
    <t>ISH MSCI INDIA</t>
  </si>
  <si>
    <t>-0.010 (-0.08%)</t>
  </si>
  <si>
    <t>+0.010 (+0.11%)</t>
  </si>
  <si>
    <t>LYX ASIA EX JPN</t>
  </si>
  <si>
    <t>LYX CHINA ENTRP</t>
  </si>
  <si>
    <t>-0.130 (-0.78%)</t>
  </si>
  <si>
    <t>LYX COMM TR CRB</t>
  </si>
  <si>
    <t>Commodity</t>
  </si>
  <si>
    <t>LYX CRB EXENRGY</t>
  </si>
  <si>
    <t>LYX DJIA</t>
  </si>
  <si>
    <t>+0.070 (+0.30%)</t>
  </si>
  <si>
    <t>LYX EM LATAM</t>
  </si>
  <si>
    <t>+0.020 (+0.32%)</t>
  </si>
  <si>
    <t>LYX HKG HSI 10</t>
  </si>
  <si>
    <t>LYX INDONESIA C</t>
  </si>
  <si>
    <t>LYX MSCI EM MKT</t>
  </si>
  <si>
    <t>+0.100 (+0.82%)</t>
  </si>
  <si>
    <t>LYX MSCI EUROPE</t>
  </si>
  <si>
    <t>+0.120 (+0.79%)</t>
  </si>
  <si>
    <t>LYX MSCI INDIA</t>
  </si>
  <si>
    <t>LYX MSCI KOREA</t>
  </si>
  <si>
    <t>+0.060 (+0.88%)</t>
  </si>
  <si>
    <t>LYX MSCI PAC XJP</t>
  </si>
  <si>
    <t>+0.050 (+0.81%)</t>
  </si>
  <si>
    <t>LYX MSCI TAIWAN</t>
  </si>
  <si>
    <t>-0.001 (-0.07%)</t>
  </si>
  <si>
    <t>LYX MSCI WORLD</t>
  </si>
  <si>
    <t>LYX MSI MALAYSIA</t>
  </si>
  <si>
    <t>LYX NASDAQ 100</t>
  </si>
  <si>
    <t>+0.180 (+0.74%)</t>
  </si>
  <si>
    <t>LYX RUSSIA GDR</t>
  </si>
  <si>
    <t>LYX THLND SET50</t>
  </si>
  <si>
    <t>NikkoAM-STC Asia REI</t>
  </si>
  <si>
    <t>+0.004 (+0.36%)</t>
  </si>
  <si>
    <t>NIKO AM SNGPORE</t>
  </si>
  <si>
    <t>ONESTOXXASEAN</t>
  </si>
  <si>
    <t>PHILLIP SGX REIT</t>
  </si>
  <si>
    <t>SPDR DJI AVERAGE</t>
  </si>
  <si>
    <t>SPDR GOLD SHARES</t>
  </si>
  <si>
    <t>-7.800 (-6.05%)</t>
  </si>
  <si>
    <t>SPDR S&amp;P 500</t>
  </si>
  <si>
    <t>-0.010 -</t>
  </si>
  <si>
    <t>SPDR STRAITS</t>
  </si>
  <si>
    <t>-0.010 (-0.29%)</t>
  </si>
  <si>
    <t>UETF SSE50 CHINA</t>
  </si>
  <si>
    <t>-0.010 (-0.41%)</t>
  </si>
  <si>
    <t>Counter Name</t>
  </si>
  <si>
    <t>SC</t>
  </si>
  <si>
    <t>SPR</t>
  </si>
  <si>
    <t>Year 1</t>
  </si>
  <si>
    <t>Year 2</t>
  </si>
  <si>
    <t>Year 3</t>
  </si>
  <si>
    <t>Year 4</t>
  </si>
  <si>
    <t>Year 5</t>
  </si>
  <si>
    <t>Tution Fee</t>
  </si>
  <si>
    <t>NUS</t>
  </si>
  <si>
    <t>Avg</t>
  </si>
  <si>
    <t>NTU</t>
  </si>
  <si>
    <t>USA</t>
  </si>
  <si>
    <t>UK</t>
  </si>
  <si>
    <t>Cost</t>
  </si>
  <si>
    <t>AUS</t>
  </si>
  <si>
    <t>Special Term Fee/accomodation cost</t>
  </si>
  <si>
    <t>NA</t>
  </si>
  <si>
    <t>Medical Tution Fee per annum (2017 -2018)</t>
  </si>
  <si>
    <t>Estimated Fee in 12 years with inflation of 6.5 = $1,600,000</t>
  </si>
  <si>
    <t xml:space="preserve">Today's value </t>
  </si>
  <si>
    <t>Sayee SIP</t>
  </si>
  <si>
    <t>Monthly Amount</t>
  </si>
  <si>
    <t>Years</t>
  </si>
  <si>
    <t>expected rate (annually)</t>
  </si>
  <si>
    <t>Visalakshi SIP</t>
  </si>
  <si>
    <t>Retirement SIP</t>
  </si>
  <si>
    <t>Goal Name</t>
  </si>
  <si>
    <t>Calculate</t>
  </si>
  <si>
    <t>Yearly Tuition Cost</t>
  </si>
  <si>
    <t>Yearly Books &amp; Supplies Cost</t>
  </si>
  <si>
    <t>Yearly Living Expenses</t>
  </si>
  <si>
    <t>Additional Expenses</t>
  </si>
  <si>
    <t>Years Till College Attendance</t>
  </si>
  <si>
    <t>Years Attending College</t>
  </si>
  <si>
    <t>Average Savings Per Month</t>
  </si>
  <si>
    <t>Current College Savings</t>
  </si>
  <si>
    <t>Inflation Rate</t>
  </si>
  <si>
    <t>Investment Rate</t>
  </si>
  <si>
    <t>Yearly Education Cost</t>
  </si>
  <si>
    <t>Estimated Total Tuition</t>
  </si>
  <si>
    <t>Current Investment Profile</t>
  </si>
  <si>
    <t>Shortfall under present conditions</t>
  </si>
  <si>
    <t>Excess under present conditions</t>
  </si>
  <si>
    <t>Increase initial savings to</t>
  </si>
  <si>
    <t>Increase monthly savings by</t>
  </si>
  <si>
    <t>Read more</t>
  </si>
  <si>
    <t>Follow us</t>
  </si>
  <si>
    <t xml:space="preserve"> Investopedia on Facebook</t>
  </si>
  <si>
    <t>Calculate Saving For a Sayee's Education</t>
  </si>
  <si>
    <t xml:space="preserve">www.investopedia.com/calculator/saveeducation.aspx#ixzz4x4TRtjxf </t>
  </si>
  <si>
    <t xml:space="preserve"> Saving For a Child's Education Calculator | Investopedia</t>
  </si>
  <si>
    <t>This will need to be sum of Karaikudi Flat, Coimbatore Land, Trichy Land and Sriperambedur Land</t>
  </si>
  <si>
    <t xml:space="preserve">This will need to be sum of Trichy flat and Chennai house </t>
  </si>
  <si>
    <t>Yearly Retirement Cost</t>
  </si>
  <si>
    <t>Misc Cost</t>
  </si>
  <si>
    <t>Bi-annual Travel Cost</t>
  </si>
  <si>
    <t>This will need to be sum of Singapore House and SRS account savings</t>
  </si>
  <si>
    <t>Calculate Saving For Retirement @67 with Life till 97</t>
  </si>
  <si>
    <t>per Quarter</t>
  </si>
  <si>
    <t>monthly 5 trades</t>
  </si>
  <si>
    <t>Platform Fee</t>
  </si>
  <si>
    <t>Trading fee</t>
  </si>
  <si>
    <t>FSM One</t>
  </si>
  <si>
    <t>SAXO</t>
  </si>
  <si>
    <t>FX conversion loss</t>
  </si>
  <si>
    <t>Platform fee/year</t>
  </si>
  <si>
    <t>Commission/year (for monthly 5 trades)</t>
  </si>
  <si>
    <t>Total Fee/year</t>
  </si>
  <si>
    <t>Total Fee/ 10 years</t>
  </si>
  <si>
    <t>DBS</t>
  </si>
  <si>
    <t>Min Commission</t>
  </si>
  <si>
    <t>CIMB i*Trade</t>
  </si>
  <si>
    <t>DBS Cash Upfront Account (CUT)</t>
  </si>
  <si>
    <t>CIMB i*Trade (CUT)</t>
  </si>
  <si>
    <t>Kim Eng</t>
  </si>
  <si>
    <t>Kim Eng (CUT)</t>
  </si>
  <si>
    <t>Kim Eng (MIP)</t>
  </si>
  <si>
    <t>Poems</t>
  </si>
  <si>
    <t>Fee paid %/year</t>
  </si>
  <si>
    <t xml:space="preserve">UTRADE Edge Accounts </t>
  </si>
  <si>
    <t xml:space="preserve">UTRADE Plus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</si>
</sst>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%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28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8" tint="-0.49998474074526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5" borderId="0" xfId="0" applyFont="1" applyFill="1"/>
    <xf numFmtId="44" fontId="0" fillId="0" borderId="0" xfId="1" applyFont="1"/>
    <xf numFmtId="0" fontId="0" fillId="2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44" fontId="0" fillId="0" borderId="0" xfId="0" applyNumberFormat="1"/>
    <xf numFmtId="0" fontId="8" fillId="0" borderId="0" xfId="0" applyFont="1"/>
    <xf numFmtId="44" fontId="0" fillId="0" borderId="0" xfId="1" applyFont="1" applyAlignment="1">
      <alignment wrapText="1"/>
    </xf>
    <xf numFmtId="44" fontId="9" fillId="0" borderId="0" xfId="0" applyNumberFormat="1" applyFont="1"/>
    <xf numFmtId="44" fontId="10" fillId="7" borderId="0" xfId="0" applyNumberFormat="1" applyFont="1" applyFill="1"/>
    <xf numFmtId="0" fontId="0" fillId="14" borderId="0" xfId="0" applyFill="1"/>
    <xf numFmtId="8" fontId="0" fillId="0" borderId="0" xfId="0" applyNumberFormat="1"/>
    <xf numFmtId="0" fontId="3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3" fillId="3" borderId="0" xfId="0" applyFont="1" applyFill="1"/>
    <xf numFmtId="44" fontId="3" fillId="0" borderId="0" xfId="1" applyFont="1"/>
    <xf numFmtId="0" fontId="6" fillId="0" borderId="0" xfId="2"/>
    <xf numFmtId="0" fontId="10" fillId="0" borderId="0" xfId="0" applyFont="1"/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8" fontId="7" fillId="13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64" fontId="0" fillId="0" borderId="0" xfId="3" applyNumberFormat="1" applyFont="1"/>
    <xf numFmtId="0" fontId="0" fillId="0" borderId="0" xfId="0" applyAlignment="1">
      <alignment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vestopedia.com/calculator/saveeducation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vestopedia.com/calculator/saveeducatio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91" zoomScale="90" zoomScaleNormal="90" workbookViewId="0">
      <selection activeCell="B14" sqref="B14"/>
    </sheetView>
  </sheetViews>
  <sheetFormatPr defaultRowHeight="12.75" x14ac:dyDescent="0.2"/>
  <cols>
    <col min="1" max="1" width="21.140625" bestFit="1" customWidth="1"/>
    <col min="2" max="2" width="29.85546875" customWidth="1"/>
    <col min="3" max="3" width="8" customWidth="1"/>
    <col min="4" max="4" width="9.140625" bestFit="1" customWidth="1"/>
    <col min="5" max="5" width="11.140625" bestFit="1" customWidth="1"/>
    <col min="6" max="6" width="16.140625" bestFit="1" customWidth="1"/>
    <col min="7" max="7" width="16.85546875" bestFit="1" customWidth="1"/>
    <col min="8" max="8" width="16.7109375" bestFit="1" customWidth="1"/>
    <col min="9" max="9" width="34.42578125" bestFit="1" customWidth="1"/>
    <col min="10" max="10" width="12.85546875" bestFit="1" customWidth="1"/>
    <col min="11" max="11" width="17.28515625" bestFit="1" customWidth="1"/>
    <col min="12" max="12" width="15.28515625" bestFit="1" customWidth="1"/>
    <col min="13" max="13" width="16.85546875" bestFit="1" customWidth="1"/>
  </cols>
  <sheetData>
    <row r="1" spans="1:13" x14ac:dyDescent="0.2">
      <c r="A1" s="3" t="s">
        <v>117</v>
      </c>
      <c r="B1" s="3" t="s">
        <v>0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8</v>
      </c>
      <c r="M1" s="3" t="s">
        <v>9</v>
      </c>
    </row>
    <row r="2" spans="1:13" x14ac:dyDescent="0.2">
      <c r="A2" t="s">
        <v>106</v>
      </c>
      <c r="B2" t="s">
        <v>19</v>
      </c>
      <c r="C2" t="s">
        <v>20</v>
      </c>
      <c r="D2" t="s">
        <v>19</v>
      </c>
      <c r="E2" t="s">
        <v>19</v>
      </c>
      <c r="G2">
        <v>2.35</v>
      </c>
      <c r="H2">
        <v>0</v>
      </c>
      <c r="J2" t="s">
        <v>17</v>
      </c>
      <c r="L2" t="s">
        <v>13</v>
      </c>
      <c r="M2" t="s">
        <v>18</v>
      </c>
    </row>
    <row r="3" spans="1:13" x14ac:dyDescent="0.2">
      <c r="A3" t="s">
        <v>30</v>
      </c>
      <c r="B3" t="s">
        <v>19</v>
      </c>
      <c r="C3" t="s">
        <v>20</v>
      </c>
      <c r="D3" t="s">
        <v>19</v>
      </c>
      <c r="E3" s="1">
        <v>0.1812</v>
      </c>
      <c r="F3" s="1"/>
      <c r="G3" t="s">
        <v>19</v>
      </c>
      <c r="H3">
        <v>0.09</v>
      </c>
      <c r="J3" t="s">
        <v>17</v>
      </c>
      <c r="L3" t="s">
        <v>25</v>
      </c>
      <c r="M3" t="s">
        <v>18</v>
      </c>
    </row>
    <row r="4" spans="1:13" x14ac:dyDescent="0.2">
      <c r="A4" t="s">
        <v>111</v>
      </c>
      <c r="B4">
        <v>257.20999999999998</v>
      </c>
      <c r="C4" t="s">
        <v>112</v>
      </c>
      <c r="D4" s="2">
        <v>20577</v>
      </c>
      <c r="E4" s="1">
        <v>0.1079</v>
      </c>
      <c r="F4" s="1"/>
      <c r="G4">
        <v>1.86</v>
      </c>
      <c r="H4">
        <v>0.09</v>
      </c>
      <c r="J4" t="s">
        <v>17</v>
      </c>
      <c r="L4" t="s">
        <v>25</v>
      </c>
      <c r="M4" t="s">
        <v>18</v>
      </c>
    </row>
    <row r="5" spans="1:13" x14ac:dyDescent="0.2">
      <c r="A5" t="s">
        <v>28</v>
      </c>
      <c r="B5" t="s">
        <v>19</v>
      </c>
      <c r="C5" t="s">
        <v>20</v>
      </c>
      <c r="D5" t="s">
        <v>19</v>
      </c>
      <c r="E5" s="1">
        <v>3.49E-2</v>
      </c>
      <c r="F5" s="1"/>
      <c r="G5" t="s">
        <v>19</v>
      </c>
      <c r="H5">
        <v>0.15</v>
      </c>
      <c r="J5" t="s">
        <v>29</v>
      </c>
      <c r="L5" t="s">
        <v>25</v>
      </c>
      <c r="M5" t="s">
        <v>18</v>
      </c>
    </row>
    <row r="6" spans="1:13" x14ac:dyDescent="0.2">
      <c r="A6" t="s">
        <v>31</v>
      </c>
      <c r="B6" t="s">
        <v>19</v>
      </c>
      <c r="C6" t="s">
        <v>20</v>
      </c>
      <c r="D6" t="s">
        <v>19</v>
      </c>
      <c r="E6" s="1">
        <v>3.5400000000000001E-2</v>
      </c>
      <c r="F6" s="1"/>
      <c r="G6" t="s">
        <v>19</v>
      </c>
      <c r="H6">
        <v>0.15</v>
      </c>
      <c r="J6" t="s">
        <v>12</v>
      </c>
      <c r="L6" t="s">
        <v>25</v>
      </c>
      <c r="M6" t="s">
        <v>18</v>
      </c>
    </row>
    <row r="7" spans="1:13" x14ac:dyDescent="0.2">
      <c r="A7" t="s">
        <v>59</v>
      </c>
      <c r="B7" t="s">
        <v>19</v>
      </c>
      <c r="C7" t="s">
        <v>20</v>
      </c>
      <c r="D7" t="s">
        <v>19</v>
      </c>
      <c r="E7" s="1">
        <v>-3.6299999999999999E-2</v>
      </c>
      <c r="F7" s="1"/>
      <c r="G7">
        <v>1.35</v>
      </c>
      <c r="H7">
        <v>0.15</v>
      </c>
      <c r="J7" t="s">
        <v>12</v>
      </c>
      <c r="L7" t="s">
        <v>13</v>
      </c>
      <c r="M7" t="s">
        <v>18</v>
      </c>
    </row>
    <row r="8" spans="1:13" x14ac:dyDescent="0.2">
      <c r="A8" t="s">
        <v>61</v>
      </c>
      <c r="B8" t="s">
        <v>19</v>
      </c>
      <c r="C8" t="s">
        <v>20</v>
      </c>
      <c r="D8" t="s">
        <v>19</v>
      </c>
      <c r="E8" s="1">
        <v>-4.7100000000000003E-2</v>
      </c>
      <c r="F8" s="1"/>
      <c r="G8" t="s">
        <v>19</v>
      </c>
      <c r="H8">
        <v>0.15</v>
      </c>
      <c r="J8" t="s">
        <v>29</v>
      </c>
      <c r="L8" t="s">
        <v>25</v>
      </c>
      <c r="M8" t="s">
        <v>18</v>
      </c>
    </row>
    <row r="9" spans="1:13" x14ac:dyDescent="0.2">
      <c r="A9" t="s">
        <v>108</v>
      </c>
      <c r="B9" t="s">
        <v>19</v>
      </c>
      <c r="C9" t="s">
        <v>20</v>
      </c>
      <c r="D9" t="s">
        <v>19</v>
      </c>
      <c r="E9" s="1">
        <v>0.14319999999999999</v>
      </c>
      <c r="F9" s="1"/>
      <c r="G9">
        <v>2.09</v>
      </c>
      <c r="H9">
        <v>0.17</v>
      </c>
      <c r="J9" t="s">
        <v>17</v>
      </c>
      <c r="L9" t="s">
        <v>25</v>
      </c>
      <c r="M9" t="s">
        <v>18</v>
      </c>
    </row>
    <row r="10" spans="1:13" x14ac:dyDescent="0.2">
      <c r="A10" t="s">
        <v>56</v>
      </c>
      <c r="B10" t="s">
        <v>19</v>
      </c>
      <c r="C10" t="s">
        <v>20</v>
      </c>
      <c r="D10" t="s">
        <v>19</v>
      </c>
      <c r="E10" s="1">
        <v>9.9400000000000002E-2</v>
      </c>
      <c r="F10" s="1"/>
      <c r="G10" t="s">
        <v>19</v>
      </c>
      <c r="H10">
        <v>0.2</v>
      </c>
      <c r="J10" t="s">
        <v>17</v>
      </c>
      <c r="L10" t="s">
        <v>25</v>
      </c>
      <c r="M10" t="s">
        <v>18</v>
      </c>
    </row>
    <row r="11" spans="1:13" x14ac:dyDescent="0.2">
      <c r="A11" t="s">
        <v>60</v>
      </c>
      <c r="B11" t="s">
        <v>19</v>
      </c>
      <c r="C11" t="s">
        <v>20</v>
      </c>
      <c r="D11" t="s">
        <v>19</v>
      </c>
      <c r="E11" s="1">
        <v>-3.7199999999999997E-2</v>
      </c>
      <c r="F11" s="1"/>
      <c r="G11">
        <v>0.63</v>
      </c>
      <c r="H11">
        <v>0.2</v>
      </c>
      <c r="J11" t="s">
        <v>12</v>
      </c>
      <c r="L11" t="s">
        <v>13</v>
      </c>
      <c r="M11" t="s">
        <v>18</v>
      </c>
    </row>
    <row r="12" spans="1:13" x14ac:dyDescent="0.2">
      <c r="A12" t="s">
        <v>68</v>
      </c>
      <c r="B12" t="s">
        <v>19</v>
      </c>
      <c r="C12" t="s">
        <v>20</v>
      </c>
      <c r="D12" t="s">
        <v>19</v>
      </c>
      <c r="E12" s="1">
        <v>2.2599999999999999E-2</v>
      </c>
      <c r="F12" s="1"/>
      <c r="G12" t="s">
        <v>19</v>
      </c>
      <c r="H12">
        <v>0.2</v>
      </c>
      <c r="J12" t="s">
        <v>12</v>
      </c>
      <c r="L12" t="s">
        <v>25</v>
      </c>
      <c r="M12" t="s">
        <v>14</v>
      </c>
    </row>
    <row r="13" spans="1:13" x14ac:dyDescent="0.2">
      <c r="A13" t="s">
        <v>10</v>
      </c>
      <c r="B13">
        <v>1.159</v>
      </c>
      <c r="C13" t="s">
        <v>11</v>
      </c>
      <c r="D13">
        <v>116</v>
      </c>
      <c r="E13" s="1">
        <v>2.63E-2</v>
      </c>
      <c r="F13" s="1"/>
      <c r="G13">
        <v>1.85</v>
      </c>
      <c r="H13">
        <v>0.25</v>
      </c>
      <c r="J13" t="s">
        <v>12</v>
      </c>
      <c r="L13" t="s">
        <v>13</v>
      </c>
      <c r="M13" t="s">
        <v>14</v>
      </c>
    </row>
    <row r="14" spans="1:13" x14ac:dyDescent="0.2">
      <c r="A14" t="s">
        <v>42</v>
      </c>
      <c r="B14" t="s">
        <v>19</v>
      </c>
      <c r="C14" t="s">
        <v>20</v>
      </c>
      <c r="D14" t="s">
        <v>19</v>
      </c>
      <c r="E14" s="1">
        <v>0.1623</v>
      </c>
      <c r="F14" s="1"/>
      <c r="G14" t="s">
        <v>19</v>
      </c>
      <c r="H14">
        <v>0.25</v>
      </c>
      <c r="J14" t="s">
        <v>17</v>
      </c>
      <c r="L14" t="s">
        <v>25</v>
      </c>
      <c r="M14" t="s">
        <v>18</v>
      </c>
    </row>
    <row r="15" spans="1:13" x14ac:dyDescent="0.2">
      <c r="A15" t="s">
        <v>62</v>
      </c>
      <c r="B15">
        <v>220.78</v>
      </c>
      <c r="C15" t="s">
        <v>63</v>
      </c>
      <c r="D15" s="2">
        <v>16558</v>
      </c>
      <c r="E15" s="1">
        <v>2.5100000000000001E-2</v>
      </c>
      <c r="F15" s="1"/>
      <c r="G15" t="s">
        <v>19</v>
      </c>
      <c r="H15">
        <v>0.25</v>
      </c>
      <c r="J15" t="s">
        <v>12</v>
      </c>
      <c r="L15" t="s">
        <v>25</v>
      </c>
      <c r="M15" t="s">
        <v>64</v>
      </c>
    </row>
    <row r="16" spans="1:13" x14ac:dyDescent="0.2">
      <c r="A16" t="s">
        <v>70</v>
      </c>
      <c r="B16" t="s">
        <v>19</v>
      </c>
      <c r="C16" t="s">
        <v>20</v>
      </c>
      <c r="D16" t="s">
        <v>19</v>
      </c>
      <c r="E16" s="1">
        <v>4.5999999999999999E-3</v>
      </c>
      <c r="F16" s="1"/>
      <c r="G16">
        <v>4.12</v>
      </c>
      <c r="H16">
        <v>0.27</v>
      </c>
      <c r="J16" t="s">
        <v>12</v>
      </c>
      <c r="L16" t="s">
        <v>13</v>
      </c>
      <c r="M16" t="s">
        <v>14</v>
      </c>
    </row>
    <row r="17" spans="1:13" x14ac:dyDescent="0.2">
      <c r="A17" t="s">
        <v>70</v>
      </c>
      <c r="B17" t="s">
        <v>19</v>
      </c>
      <c r="C17" t="s">
        <v>20</v>
      </c>
      <c r="D17" t="s">
        <v>19</v>
      </c>
      <c r="E17" s="1">
        <v>4.5999999999999999E-3</v>
      </c>
      <c r="F17" s="1"/>
      <c r="G17">
        <v>4.1500000000000004</v>
      </c>
      <c r="H17">
        <v>0.27</v>
      </c>
      <c r="J17" t="s">
        <v>12</v>
      </c>
      <c r="L17" t="s">
        <v>13</v>
      </c>
      <c r="M17" t="s">
        <v>18</v>
      </c>
    </row>
    <row r="18" spans="1:13" x14ac:dyDescent="0.2">
      <c r="A18" t="s">
        <v>88</v>
      </c>
      <c r="B18">
        <v>15.37</v>
      </c>
      <c r="C18" t="s">
        <v>89</v>
      </c>
      <c r="D18" s="2">
        <v>11835</v>
      </c>
      <c r="E18" s="1">
        <v>0.16220000000000001</v>
      </c>
      <c r="F18" s="1"/>
      <c r="G18">
        <v>2.89</v>
      </c>
      <c r="H18">
        <v>0.27500000000000002</v>
      </c>
      <c r="J18" t="s">
        <v>17</v>
      </c>
      <c r="L18" t="s">
        <v>25</v>
      </c>
      <c r="M18" t="s">
        <v>18</v>
      </c>
    </row>
    <row r="19" spans="1:13" x14ac:dyDescent="0.2">
      <c r="A19" t="s">
        <v>44</v>
      </c>
      <c r="B19">
        <v>59.96</v>
      </c>
      <c r="C19" t="s">
        <v>45</v>
      </c>
      <c r="D19" s="2">
        <v>11876</v>
      </c>
      <c r="E19" s="1">
        <v>0.1196</v>
      </c>
      <c r="F19" s="1"/>
      <c r="G19" t="s">
        <v>19</v>
      </c>
      <c r="H19">
        <v>0.3</v>
      </c>
      <c r="J19" t="s">
        <v>17</v>
      </c>
      <c r="L19" t="s">
        <v>25</v>
      </c>
      <c r="M19" t="s">
        <v>18</v>
      </c>
    </row>
    <row r="20" spans="1:13" x14ac:dyDescent="0.2">
      <c r="A20" t="s">
        <v>48</v>
      </c>
      <c r="B20" t="s">
        <v>19</v>
      </c>
      <c r="C20" t="s">
        <v>20</v>
      </c>
      <c r="D20" t="s">
        <v>19</v>
      </c>
      <c r="E20" s="1">
        <v>9.9599999999999994E-2</v>
      </c>
      <c r="F20" s="1"/>
      <c r="G20" t="s">
        <v>19</v>
      </c>
      <c r="H20">
        <v>0.3</v>
      </c>
      <c r="J20" t="s">
        <v>17</v>
      </c>
      <c r="L20" t="s">
        <v>25</v>
      </c>
      <c r="M20" t="s">
        <v>18</v>
      </c>
    </row>
    <row r="21" spans="1:13" x14ac:dyDescent="0.2">
      <c r="A21" t="s">
        <v>97</v>
      </c>
      <c r="B21" t="s">
        <v>19</v>
      </c>
      <c r="C21" t="s">
        <v>20</v>
      </c>
      <c r="D21" t="s">
        <v>19</v>
      </c>
      <c r="E21" s="1">
        <v>0.1129</v>
      </c>
      <c r="F21" s="1"/>
      <c r="G21">
        <v>1.69</v>
      </c>
      <c r="H21">
        <v>0.3</v>
      </c>
      <c r="J21" t="s">
        <v>17</v>
      </c>
      <c r="L21" t="s">
        <v>25</v>
      </c>
      <c r="M21" t="s">
        <v>18</v>
      </c>
    </row>
    <row r="22" spans="1:13" x14ac:dyDescent="0.2">
      <c r="A22" t="s">
        <v>99</v>
      </c>
      <c r="B22">
        <v>24.6</v>
      </c>
      <c r="C22" t="s">
        <v>100</v>
      </c>
      <c r="D22" s="2">
        <v>16974</v>
      </c>
      <c r="E22" s="1">
        <v>0.18179999999999999</v>
      </c>
      <c r="F22" s="1"/>
      <c r="G22">
        <v>0.74</v>
      </c>
      <c r="H22">
        <v>0.3</v>
      </c>
      <c r="J22" t="s">
        <v>17</v>
      </c>
      <c r="L22" t="s">
        <v>25</v>
      </c>
      <c r="M22" t="s">
        <v>18</v>
      </c>
    </row>
    <row r="23" spans="1:13" x14ac:dyDescent="0.2">
      <c r="A23" t="s">
        <v>113</v>
      </c>
      <c r="B23">
        <v>3.41</v>
      </c>
      <c r="C23" t="s">
        <v>114</v>
      </c>
      <c r="D23" s="2">
        <v>255437</v>
      </c>
      <c r="E23" s="1">
        <v>0.20050000000000001</v>
      </c>
      <c r="F23" s="1"/>
      <c r="G23">
        <v>2.95</v>
      </c>
      <c r="H23">
        <v>0.3</v>
      </c>
      <c r="J23" t="s">
        <v>17</v>
      </c>
      <c r="L23" t="s">
        <v>13</v>
      </c>
      <c r="M23" t="s">
        <v>14</v>
      </c>
    </row>
    <row r="24" spans="1:13" x14ac:dyDescent="0.2">
      <c r="A24" t="s">
        <v>105</v>
      </c>
      <c r="B24">
        <v>3.51</v>
      </c>
      <c r="C24" t="s">
        <v>20</v>
      </c>
      <c r="D24" s="2">
        <v>119691</v>
      </c>
      <c r="E24" s="1">
        <v>0.20399999999999999</v>
      </c>
      <c r="F24" s="1"/>
      <c r="G24">
        <v>2.38</v>
      </c>
      <c r="H24">
        <v>0.33</v>
      </c>
      <c r="J24" t="s">
        <v>17</v>
      </c>
      <c r="L24" t="s">
        <v>13</v>
      </c>
      <c r="M24" t="s">
        <v>14</v>
      </c>
    </row>
    <row r="25" spans="1:13" x14ac:dyDescent="0.2">
      <c r="A25" t="s">
        <v>77</v>
      </c>
      <c r="B25" t="s">
        <v>19</v>
      </c>
      <c r="C25" t="s">
        <v>20</v>
      </c>
      <c r="D25" t="s">
        <v>19</v>
      </c>
      <c r="E25" s="1">
        <v>-8.4500000000000006E-2</v>
      </c>
      <c r="F25" s="1"/>
      <c r="G25" t="s">
        <v>19</v>
      </c>
      <c r="H25">
        <v>0.35</v>
      </c>
      <c r="J25" t="s">
        <v>78</v>
      </c>
      <c r="L25" t="s">
        <v>25</v>
      </c>
      <c r="M25" t="s">
        <v>18</v>
      </c>
    </row>
    <row r="26" spans="1:13" x14ac:dyDescent="0.2">
      <c r="A26" t="s">
        <v>79</v>
      </c>
      <c r="B26" t="s">
        <v>19</v>
      </c>
      <c r="C26" t="s">
        <v>20</v>
      </c>
      <c r="D26" t="s">
        <v>19</v>
      </c>
      <c r="E26" s="1">
        <v>-4.1399999999999999E-2</v>
      </c>
      <c r="F26" s="1"/>
      <c r="G26" t="s">
        <v>19</v>
      </c>
      <c r="H26">
        <v>0.35</v>
      </c>
      <c r="J26" t="s">
        <v>78</v>
      </c>
      <c r="L26" t="s">
        <v>25</v>
      </c>
      <c r="M26" t="s">
        <v>18</v>
      </c>
    </row>
    <row r="27" spans="1:13" x14ac:dyDescent="0.2">
      <c r="A27" t="s">
        <v>15</v>
      </c>
      <c r="B27">
        <v>9.69</v>
      </c>
      <c r="C27" t="s">
        <v>16</v>
      </c>
      <c r="D27" s="2">
        <v>96850</v>
      </c>
      <c r="E27" s="1">
        <v>0.1489</v>
      </c>
      <c r="F27" s="1"/>
      <c r="G27">
        <v>3.25</v>
      </c>
      <c r="H27">
        <v>0.4</v>
      </c>
      <c r="J27" t="s">
        <v>17</v>
      </c>
      <c r="L27" t="s">
        <v>13</v>
      </c>
      <c r="M27" t="s">
        <v>18</v>
      </c>
    </row>
    <row r="28" spans="1:13" x14ac:dyDescent="0.2">
      <c r="A28" t="s">
        <v>15</v>
      </c>
      <c r="B28" t="s">
        <v>19</v>
      </c>
      <c r="C28" t="s">
        <v>20</v>
      </c>
      <c r="D28" t="s">
        <v>19</v>
      </c>
      <c r="E28" s="1">
        <v>0.1489</v>
      </c>
      <c r="F28" s="1"/>
      <c r="G28">
        <v>3.32</v>
      </c>
      <c r="H28">
        <v>0.4</v>
      </c>
      <c r="J28" t="s">
        <v>17</v>
      </c>
      <c r="L28" t="s">
        <v>13</v>
      </c>
      <c r="M28" t="s">
        <v>14</v>
      </c>
    </row>
    <row r="29" spans="1:13" x14ac:dyDescent="0.2">
      <c r="A29" t="s">
        <v>109</v>
      </c>
      <c r="B29">
        <v>121.2</v>
      </c>
      <c r="C29" t="s">
        <v>110</v>
      </c>
      <c r="D29" s="2">
        <v>532242</v>
      </c>
      <c r="E29" s="1">
        <v>3.0800000000000001E-2</v>
      </c>
      <c r="F29" s="1"/>
      <c r="G29" t="s">
        <v>19</v>
      </c>
      <c r="H29">
        <v>0.4</v>
      </c>
      <c r="J29" t="s">
        <v>78</v>
      </c>
      <c r="L29" t="s">
        <v>13</v>
      </c>
      <c r="M29" t="s">
        <v>18</v>
      </c>
    </row>
    <row r="30" spans="1:13" x14ac:dyDescent="0.2">
      <c r="A30" t="s">
        <v>69</v>
      </c>
      <c r="B30">
        <v>10.89</v>
      </c>
      <c r="C30" t="s">
        <v>20</v>
      </c>
      <c r="D30" s="2">
        <v>27225</v>
      </c>
      <c r="E30" s="1">
        <v>6.7999999999999996E-3</v>
      </c>
      <c r="F30" s="1"/>
      <c r="G30">
        <v>5.69</v>
      </c>
      <c r="H30">
        <v>0.44</v>
      </c>
      <c r="J30" t="s">
        <v>12</v>
      </c>
      <c r="L30" t="s">
        <v>13</v>
      </c>
      <c r="M30" t="s">
        <v>18</v>
      </c>
    </row>
    <row r="31" spans="1:13" x14ac:dyDescent="0.2">
      <c r="A31" t="s">
        <v>69</v>
      </c>
      <c r="B31" t="s">
        <v>19</v>
      </c>
      <c r="C31" t="s">
        <v>20</v>
      </c>
      <c r="D31" t="s">
        <v>19</v>
      </c>
      <c r="E31" s="1">
        <v>6.7999999999999996E-3</v>
      </c>
      <c r="F31" s="1"/>
      <c r="G31">
        <v>5.65</v>
      </c>
      <c r="H31">
        <v>0.44</v>
      </c>
      <c r="J31" t="s">
        <v>12</v>
      </c>
      <c r="L31" t="s">
        <v>13</v>
      </c>
      <c r="M31" t="s">
        <v>14</v>
      </c>
    </row>
    <row r="32" spans="1:13" x14ac:dyDescent="0.2">
      <c r="A32" t="s">
        <v>49</v>
      </c>
      <c r="B32" t="s">
        <v>19</v>
      </c>
      <c r="C32" t="s">
        <v>20</v>
      </c>
      <c r="D32" t="s">
        <v>19</v>
      </c>
      <c r="E32" s="1">
        <v>0.11260000000000001</v>
      </c>
      <c r="F32" s="1"/>
      <c r="G32" t="s">
        <v>19</v>
      </c>
      <c r="H32">
        <v>0.45</v>
      </c>
      <c r="J32" t="s">
        <v>17</v>
      </c>
      <c r="L32" t="s">
        <v>25</v>
      </c>
      <c r="M32" t="s">
        <v>18</v>
      </c>
    </row>
    <row r="33" spans="1:13" x14ac:dyDescent="0.2">
      <c r="A33" t="s">
        <v>52</v>
      </c>
      <c r="B33" t="s">
        <v>19</v>
      </c>
      <c r="C33" t="s">
        <v>20</v>
      </c>
      <c r="D33" t="s">
        <v>19</v>
      </c>
      <c r="E33" s="1">
        <v>0.128</v>
      </c>
      <c r="F33" s="1"/>
      <c r="G33" t="s">
        <v>19</v>
      </c>
      <c r="H33">
        <v>0.45</v>
      </c>
      <c r="J33" t="s">
        <v>17</v>
      </c>
      <c r="L33" t="s">
        <v>13</v>
      </c>
      <c r="M33" t="s">
        <v>18</v>
      </c>
    </row>
    <row r="34" spans="1:13" x14ac:dyDescent="0.2">
      <c r="A34" t="s">
        <v>102</v>
      </c>
      <c r="B34" t="s">
        <v>19</v>
      </c>
      <c r="C34" t="s">
        <v>20</v>
      </c>
      <c r="D34" t="s">
        <v>19</v>
      </c>
      <c r="E34" s="1">
        <v>0.17780000000000001</v>
      </c>
      <c r="F34" s="1"/>
      <c r="G34" t="s">
        <v>19</v>
      </c>
      <c r="H34">
        <v>0.45</v>
      </c>
      <c r="J34" t="s">
        <v>17</v>
      </c>
      <c r="L34" t="s">
        <v>25</v>
      </c>
      <c r="M34" t="s">
        <v>18</v>
      </c>
    </row>
    <row r="35" spans="1:13" x14ac:dyDescent="0.2">
      <c r="A35" t="s">
        <v>21</v>
      </c>
      <c r="B35">
        <v>1.268</v>
      </c>
      <c r="C35" t="s">
        <v>22</v>
      </c>
      <c r="D35" s="2">
        <v>28835</v>
      </c>
      <c r="E35" s="1">
        <v>0.20300000000000001</v>
      </c>
      <c r="F35" s="1"/>
      <c r="G35">
        <v>3.28</v>
      </c>
      <c r="H35">
        <v>0.5</v>
      </c>
      <c r="J35" t="s">
        <v>17</v>
      </c>
      <c r="L35" t="s">
        <v>13</v>
      </c>
      <c r="M35" t="s">
        <v>14</v>
      </c>
    </row>
    <row r="36" spans="1:13" x14ac:dyDescent="0.2">
      <c r="A36" t="s">
        <v>21</v>
      </c>
      <c r="B36" t="s">
        <v>19</v>
      </c>
      <c r="C36" t="s">
        <v>20</v>
      </c>
      <c r="D36" t="s">
        <v>19</v>
      </c>
      <c r="E36" s="1">
        <v>0.20300000000000001</v>
      </c>
      <c r="F36" s="1"/>
      <c r="G36">
        <v>3.32</v>
      </c>
      <c r="H36">
        <v>0.5</v>
      </c>
      <c r="J36" t="s">
        <v>17</v>
      </c>
      <c r="L36" t="s">
        <v>13</v>
      </c>
      <c r="M36" t="s">
        <v>18</v>
      </c>
    </row>
    <row r="37" spans="1:13" x14ac:dyDescent="0.2">
      <c r="A37" t="s">
        <v>27</v>
      </c>
      <c r="B37" t="s">
        <v>19</v>
      </c>
      <c r="C37" t="s">
        <v>20</v>
      </c>
      <c r="D37" t="s">
        <v>19</v>
      </c>
      <c r="E37" s="1">
        <v>0.2137</v>
      </c>
      <c r="F37" s="1"/>
      <c r="G37">
        <v>1.63</v>
      </c>
      <c r="H37">
        <v>0.5</v>
      </c>
      <c r="J37" t="s">
        <v>17</v>
      </c>
      <c r="L37" t="s">
        <v>25</v>
      </c>
      <c r="M37" t="s">
        <v>18</v>
      </c>
    </row>
    <row r="38" spans="1:13" x14ac:dyDescent="0.2">
      <c r="A38" t="s">
        <v>36</v>
      </c>
      <c r="B38" t="s">
        <v>19</v>
      </c>
      <c r="C38" t="s">
        <v>20</v>
      </c>
      <c r="D38" t="s">
        <v>19</v>
      </c>
      <c r="E38" s="1">
        <v>6.3799999999999996E-2</v>
      </c>
      <c r="F38" s="1"/>
      <c r="G38">
        <v>3.41</v>
      </c>
      <c r="H38">
        <v>0.5</v>
      </c>
      <c r="J38" t="s">
        <v>17</v>
      </c>
      <c r="L38" t="s">
        <v>25</v>
      </c>
      <c r="M38" t="s">
        <v>18</v>
      </c>
    </row>
    <row r="39" spans="1:13" x14ac:dyDescent="0.2">
      <c r="A39" t="s">
        <v>38</v>
      </c>
      <c r="B39" t="s">
        <v>19</v>
      </c>
      <c r="C39" t="s">
        <v>20</v>
      </c>
      <c r="D39" t="s">
        <v>19</v>
      </c>
      <c r="E39" s="1">
        <v>8.2699999999999996E-2</v>
      </c>
      <c r="F39" s="1"/>
      <c r="G39" t="s">
        <v>19</v>
      </c>
      <c r="H39">
        <v>0.5</v>
      </c>
      <c r="J39" t="s">
        <v>17</v>
      </c>
      <c r="L39" t="s">
        <v>13</v>
      </c>
      <c r="M39" t="s">
        <v>18</v>
      </c>
    </row>
    <row r="40" spans="1:13" x14ac:dyDescent="0.2">
      <c r="A40" t="s">
        <v>39</v>
      </c>
      <c r="B40" t="s">
        <v>19</v>
      </c>
      <c r="C40" t="s">
        <v>20</v>
      </c>
      <c r="D40" t="s">
        <v>19</v>
      </c>
      <c r="E40" s="1">
        <v>0.17419999999999999</v>
      </c>
      <c r="F40" s="1"/>
      <c r="G40" t="s">
        <v>19</v>
      </c>
      <c r="H40">
        <v>0.5</v>
      </c>
      <c r="J40" t="s">
        <v>17</v>
      </c>
      <c r="L40" t="s">
        <v>13</v>
      </c>
      <c r="M40" t="s">
        <v>18</v>
      </c>
    </row>
    <row r="41" spans="1:13" x14ac:dyDescent="0.2">
      <c r="A41" t="s">
        <v>57</v>
      </c>
      <c r="B41" t="s">
        <v>19</v>
      </c>
      <c r="C41" t="s">
        <v>20</v>
      </c>
      <c r="D41" t="s">
        <v>19</v>
      </c>
      <c r="E41" s="1">
        <v>7.7600000000000002E-2</v>
      </c>
      <c r="F41" s="1"/>
      <c r="G41">
        <v>3.41</v>
      </c>
      <c r="H41">
        <v>0.5</v>
      </c>
      <c r="J41" t="s">
        <v>17</v>
      </c>
      <c r="L41" t="s">
        <v>25</v>
      </c>
      <c r="M41" t="s">
        <v>18</v>
      </c>
    </row>
    <row r="42" spans="1:13" x14ac:dyDescent="0.2">
      <c r="A42" t="s">
        <v>58</v>
      </c>
      <c r="B42" t="s">
        <v>19</v>
      </c>
      <c r="C42" t="s">
        <v>20</v>
      </c>
      <c r="D42" t="s">
        <v>19</v>
      </c>
      <c r="E42" s="1">
        <v>0.2026</v>
      </c>
      <c r="F42" s="1"/>
      <c r="G42" t="s">
        <v>19</v>
      </c>
      <c r="H42">
        <v>0.5</v>
      </c>
      <c r="J42" t="s">
        <v>17</v>
      </c>
      <c r="L42" t="s">
        <v>13</v>
      </c>
      <c r="M42" t="s">
        <v>18</v>
      </c>
    </row>
    <row r="43" spans="1:13" x14ac:dyDescent="0.2">
      <c r="A43" t="s">
        <v>66</v>
      </c>
      <c r="B43" t="s">
        <v>19</v>
      </c>
      <c r="C43" t="s">
        <v>20</v>
      </c>
      <c r="D43" t="s">
        <v>19</v>
      </c>
      <c r="E43" s="1">
        <v>-0.18079999999999999</v>
      </c>
      <c r="F43" s="1"/>
      <c r="G43" t="s">
        <v>19</v>
      </c>
      <c r="H43">
        <v>0.5</v>
      </c>
      <c r="J43" t="s">
        <v>67</v>
      </c>
      <c r="L43" t="s">
        <v>25</v>
      </c>
      <c r="M43" t="s">
        <v>18</v>
      </c>
    </row>
    <row r="44" spans="1:13" x14ac:dyDescent="0.2">
      <c r="A44" t="s">
        <v>74</v>
      </c>
      <c r="B44" t="s">
        <v>19</v>
      </c>
      <c r="C44" t="s">
        <v>20</v>
      </c>
      <c r="D44" t="s">
        <v>19</v>
      </c>
      <c r="E44" s="1">
        <v>0.27529999999999999</v>
      </c>
      <c r="F44" s="1"/>
      <c r="G44">
        <v>0.81</v>
      </c>
      <c r="H44">
        <v>0.5</v>
      </c>
      <c r="J44" t="s">
        <v>17</v>
      </c>
      <c r="L44" t="s">
        <v>25</v>
      </c>
      <c r="M44" t="s">
        <v>18</v>
      </c>
    </row>
    <row r="45" spans="1:13" x14ac:dyDescent="0.2">
      <c r="A45" t="s">
        <v>80</v>
      </c>
      <c r="B45">
        <v>23.57</v>
      </c>
      <c r="C45" t="s">
        <v>81</v>
      </c>
      <c r="D45">
        <v>707</v>
      </c>
      <c r="E45" s="1">
        <v>0.13650000000000001</v>
      </c>
      <c r="F45" s="1"/>
      <c r="G45">
        <v>1.87</v>
      </c>
      <c r="H45">
        <v>0.5</v>
      </c>
      <c r="J45" t="s">
        <v>17</v>
      </c>
      <c r="L45" t="s">
        <v>25</v>
      </c>
      <c r="M45" t="s">
        <v>18</v>
      </c>
    </row>
    <row r="46" spans="1:13" x14ac:dyDescent="0.2">
      <c r="A46" t="s">
        <v>85</v>
      </c>
      <c r="B46" t="s">
        <v>19</v>
      </c>
      <c r="C46" t="s">
        <v>20</v>
      </c>
      <c r="D46" t="s">
        <v>19</v>
      </c>
      <c r="E46" s="1">
        <v>8.1900000000000001E-2</v>
      </c>
      <c r="F46" s="1"/>
      <c r="G46" t="s">
        <v>19</v>
      </c>
      <c r="H46">
        <v>0.55000000000000004</v>
      </c>
      <c r="J46" t="s">
        <v>17</v>
      </c>
      <c r="L46" t="s">
        <v>25</v>
      </c>
      <c r="M46" t="s">
        <v>18</v>
      </c>
    </row>
    <row r="47" spans="1:13" x14ac:dyDescent="0.2">
      <c r="A47" t="s">
        <v>86</v>
      </c>
      <c r="B47">
        <v>12.33</v>
      </c>
      <c r="C47" t="s">
        <v>87</v>
      </c>
      <c r="D47" s="2">
        <v>11097</v>
      </c>
      <c r="E47" s="1">
        <v>0.23269999999999999</v>
      </c>
      <c r="F47" s="1"/>
      <c r="G47">
        <v>2.37</v>
      </c>
      <c r="H47">
        <v>0.55000000000000004</v>
      </c>
      <c r="J47" t="s">
        <v>17</v>
      </c>
      <c r="L47" t="s">
        <v>25</v>
      </c>
      <c r="M47" t="s">
        <v>18</v>
      </c>
    </row>
    <row r="48" spans="1:13" x14ac:dyDescent="0.2">
      <c r="A48" t="s">
        <v>32</v>
      </c>
      <c r="B48">
        <v>39.299999999999997</v>
      </c>
      <c r="C48" t="s">
        <v>33</v>
      </c>
      <c r="D48" s="2">
        <v>3930</v>
      </c>
      <c r="E48" s="1">
        <v>0.2364</v>
      </c>
      <c r="F48" s="1"/>
      <c r="G48" t="s">
        <v>19</v>
      </c>
      <c r="H48">
        <v>0.6</v>
      </c>
      <c r="J48" t="s">
        <v>17</v>
      </c>
      <c r="L48" t="s">
        <v>13</v>
      </c>
      <c r="M48" t="s">
        <v>18</v>
      </c>
    </row>
    <row r="49" spans="1:13" x14ac:dyDescent="0.2">
      <c r="A49" t="s">
        <v>93</v>
      </c>
      <c r="B49">
        <v>6.19</v>
      </c>
      <c r="C49" t="s">
        <v>94</v>
      </c>
      <c r="D49" s="2">
        <v>16094</v>
      </c>
      <c r="E49" s="1">
        <v>0.2298</v>
      </c>
      <c r="F49" s="1"/>
      <c r="G49">
        <v>1.71</v>
      </c>
      <c r="H49">
        <v>0.6</v>
      </c>
      <c r="J49" t="s">
        <v>17</v>
      </c>
      <c r="L49" t="s">
        <v>25</v>
      </c>
      <c r="M49" t="s">
        <v>18</v>
      </c>
    </row>
    <row r="50" spans="1:13" x14ac:dyDescent="0.2">
      <c r="A50" t="s">
        <v>103</v>
      </c>
      <c r="B50">
        <v>1.1040000000000001</v>
      </c>
      <c r="C50" t="s">
        <v>104</v>
      </c>
      <c r="D50" s="2">
        <v>7286</v>
      </c>
      <c r="E50" t="s">
        <v>19</v>
      </c>
      <c r="G50">
        <v>1.59</v>
      </c>
      <c r="H50">
        <v>0.6</v>
      </c>
      <c r="J50" t="s">
        <v>17</v>
      </c>
      <c r="L50" t="s">
        <v>13</v>
      </c>
    </row>
    <row r="51" spans="1:13" x14ac:dyDescent="0.2">
      <c r="A51" t="s">
        <v>23</v>
      </c>
      <c r="B51">
        <v>45.1</v>
      </c>
      <c r="C51" t="s">
        <v>24</v>
      </c>
      <c r="D51" s="2">
        <v>269940</v>
      </c>
      <c r="E51" s="1">
        <v>0.27739999999999998</v>
      </c>
      <c r="F51" s="1"/>
      <c r="G51" t="s">
        <v>19</v>
      </c>
      <c r="H51">
        <v>0.65</v>
      </c>
      <c r="J51" t="s">
        <v>17</v>
      </c>
      <c r="L51" t="s">
        <v>25</v>
      </c>
      <c r="M51" t="s">
        <v>18</v>
      </c>
    </row>
    <row r="52" spans="1:13" x14ac:dyDescent="0.2">
      <c r="A52" t="s">
        <v>37</v>
      </c>
      <c r="B52">
        <v>15.29</v>
      </c>
      <c r="C52" t="s">
        <v>20</v>
      </c>
      <c r="D52">
        <v>917</v>
      </c>
      <c r="E52" s="1">
        <v>8.0600000000000005E-2</v>
      </c>
      <c r="F52" s="1"/>
      <c r="G52" t="s">
        <v>19</v>
      </c>
      <c r="H52">
        <v>0.65</v>
      </c>
      <c r="J52" t="s">
        <v>17</v>
      </c>
      <c r="L52" t="s">
        <v>25</v>
      </c>
      <c r="M52" t="s">
        <v>18</v>
      </c>
    </row>
    <row r="53" spans="1:13" x14ac:dyDescent="0.2">
      <c r="A53" t="s">
        <v>40</v>
      </c>
      <c r="B53">
        <v>18.32</v>
      </c>
      <c r="C53" t="s">
        <v>41</v>
      </c>
      <c r="D53" s="2">
        <v>258033</v>
      </c>
      <c r="E53" s="1">
        <v>0.38429999999999997</v>
      </c>
      <c r="F53" s="1"/>
      <c r="G53" t="s">
        <v>19</v>
      </c>
      <c r="H53">
        <v>0.65</v>
      </c>
      <c r="J53" t="s">
        <v>17</v>
      </c>
      <c r="L53" t="s">
        <v>13</v>
      </c>
      <c r="M53" t="s">
        <v>18</v>
      </c>
    </row>
    <row r="54" spans="1:13" x14ac:dyDescent="0.2">
      <c r="A54" t="s">
        <v>46</v>
      </c>
      <c r="B54" t="s">
        <v>19</v>
      </c>
      <c r="C54" t="s">
        <v>20</v>
      </c>
      <c r="D54" t="s">
        <v>19</v>
      </c>
      <c r="E54" s="1">
        <v>0.31180000000000002</v>
      </c>
      <c r="F54" s="1"/>
      <c r="G54" t="s">
        <v>19</v>
      </c>
      <c r="H54">
        <v>0.65</v>
      </c>
      <c r="J54" t="s">
        <v>17</v>
      </c>
      <c r="L54" t="s">
        <v>13</v>
      </c>
      <c r="M54" t="s">
        <v>18</v>
      </c>
    </row>
    <row r="55" spans="1:13" x14ac:dyDescent="0.2">
      <c r="A55" t="s">
        <v>47</v>
      </c>
      <c r="B55" t="s">
        <v>19</v>
      </c>
      <c r="C55" t="s">
        <v>20</v>
      </c>
      <c r="D55" t="s">
        <v>19</v>
      </c>
      <c r="E55" s="1">
        <v>0.21079999999999999</v>
      </c>
      <c r="F55" s="1"/>
      <c r="G55" t="s">
        <v>19</v>
      </c>
      <c r="H55">
        <v>0.65</v>
      </c>
      <c r="J55" t="s">
        <v>17</v>
      </c>
      <c r="L55" t="s">
        <v>13</v>
      </c>
      <c r="M55" t="s">
        <v>18</v>
      </c>
    </row>
    <row r="56" spans="1:13" x14ac:dyDescent="0.2">
      <c r="A56" t="s">
        <v>50</v>
      </c>
      <c r="B56">
        <v>4.6230000000000002</v>
      </c>
      <c r="C56" t="s">
        <v>51</v>
      </c>
      <c r="D56" s="2">
        <v>71656</v>
      </c>
      <c r="E56" s="1">
        <v>0.1807</v>
      </c>
      <c r="F56" s="1"/>
      <c r="G56" t="s">
        <v>19</v>
      </c>
      <c r="H56">
        <v>0.65</v>
      </c>
      <c r="J56" t="s">
        <v>17</v>
      </c>
      <c r="L56" t="s">
        <v>13</v>
      </c>
      <c r="M56" t="s">
        <v>18</v>
      </c>
    </row>
    <row r="57" spans="1:13" x14ac:dyDescent="0.2">
      <c r="A57" t="s">
        <v>54</v>
      </c>
      <c r="B57" t="s">
        <v>19</v>
      </c>
      <c r="C57" t="s">
        <v>20</v>
      </c>
      <c r="D57" t="s">
        <v>19</v>
      </c>
      <c r="E57" s="1">
        <v>7.2300000000000003E-2</v>
      </c>
      <c r="F57" s="1"/>
      <c r="G57" t="s">
        <v>19</v>
      </c>
      <c r="H57">
        <v>0.65</v>
      </c>
      <c r="J57" t="s">
        <v>17</v>
      </c>
      <c r="L57" t="s">
        <v>13</v>
      </c>
      <c r="M57" t="s">
        <v>18</v>
      </c>
    </row>
    <row r="58" spans="1:13" x14ac:dyDescent="0.2">
      <c r="A58" t="s">
        <v>55</v>
      </c>
      <c r="B58" t="s">
        <v>19</v>
      </c>
      <c r="C58" t="s">
        <v>20</v>
      </c>
      <c r="D58" t="s">
        <v>19</v>
      </c>
      <c r="E58" s="1">
        <v>-7.17E-2</v>
      </c>
      <c r="F58" s="1"/>
      <c r="G58">
        <v>0.4</v>
      </c>
      <c r="H58">
        <v>0.65</v>
      </c>
      <c r="J58" t="s">
        <v>17</v>
      </c>
      <c r="L58" t="s">
        <v>25</v>
      </c>
      <c r="M58" t="s">
        <v>18</v>
      </c>
    </row>
    <row r="59" spans="1:13" x14ac:dyDescent="0.2">
      <c r="A59" t="s">
        <v>75</v>
      </c>
      <c r="B59">
        <v>16.600000000000001</v>
      </c>
      <c r="C59" t="s">
        <v>76</v>
      </c>
      <c r="D59" s="2">
        <v>2490</v>
      </c>
      <c r="E59" s="1">
        <v>0.1739</v>
      </c>
      <c r="F59" s="1"/>
      <c r="G59">
        <v>0.24</v>
      </c>
      <c r="H59">
        <v>0.65</v>
      </c>
      <c r="J59" t="s">
        <v>17</v>
      </c>
      <c r="L59" t="s">
        <v>25</v>
      </c>
      <c r="M59" t="s">
        <v>18</v>
      </c>
    </row>
    <row r="60" spans="1:13" x14ac:dyDescent="0.2">
      <c r="A60" t="s">
        <v>82</v>
      </c>
      <c r="B60">
        <v>6.24</v>
      </c>
      <c r="C60" t="s">
        <v>83</v>
      </c>
      <c r="D60" s="2">
        <v>11107</v>
      </c>
      <c r="E60" s="1">
        <v>0.17030000000000001</v>
      </c>
      <c r="F60" s="1"/>
      <c r="G60">
        <v>3.14</v>
      </c>
      <c r="H60">
        <v>0.65</v>
      </c>
      <c r="J60" t="s">
        <v>17</v>
      </c>
      <c r="L60" t="s">
        <v>25</v>
      </c>
      <c r="M60" t="s">
        <v>18</v>
      </c>
    </row>
    <row r="61" spans="1:13" x14ac:dyDescent="0.2">
      <c r="A61" t="s">
        <v>84</v>
      </c>
      <c r="B61" t="s">
        <v>19</v>
      </c>
      <c r="C61" t="s">
        <v>20</v>
      </c>
      <c r="D61" t="s">
        <v>19</v>
      </c>
      <c r="E61" s="1">
        <v>0.23730000000000001</v>
      </c>
      <c r="F61" s="1"/>
      <c r="G61">
        <v>2.33</v>
      </c>
      <c r="H61">
        <v>0.65</v>
      </c>
      <c r="J61" t="s">
        <v>17</v>
      </c>
      <c r="L61" t="s">
        <v>25</v>
      </c>
      <c r="M61" t="s">
        <v>18</v>
      </c>
    </row>
    <row r="62" spans="1:13" x14ac:dyDescent="0.2">
      <c r="A62" t="s">
        <v>91</v>
      </c>
      <c r="B62">
        <v>6.9</v>
      </c>
      <c r="C62" t="s">
        <v>92</v>
      </c>
      <c r="D62" s="2">
        <v>9102</v>
      </c>
      <c r="E62" s="1">
        <v>0.30940000000000001</v>
      </c>
      <c r="F62" s="1"/>
      <c r="G62" t="s">
        <v>19</v>
      </c>
      <c r="H62">
        <v>0.65</v>
      </c>
      <c r="J62" t="s">
        <v>17</v>
      </c>
      <c r="L62" t="s">
        <v>25</v>
      </c>
      <c r="M62" t="s">
        <v>18</v>
      </c>
    </row>
    <row r="63" spans="1:13" x14ac:dyDescent="0.2">
      <c r="A63" t="s">
        <v>95</v>
      </c>
      <c r="B63">
        <v>1.532</v>
      </c>
      <c r="C63" t="s">
        <v>96</v>
      </c>
      <c r="D63" s="2">
        <v>3676</v>
      </c>
      <c r="E63" s="1">
        <v>0.21179999999999999</v>
      </c>
      <c r="F63" s="1"/>
      <c r="G63">
        <v>1.96</v>
      </c>
      <c r="H63">
        <v>0.65</v>
      </c>
      <c r="J63" t="s">
        <v>17</v>
      </c>
      <c r="L63" t="s">
        <v>25</v>
      </c>
      <c r="M63" t="s">
        <v>18</v>
      </c>
    </row>
    <row r="64" spans="1:13" x14ac:dyDescent="0.2">
      <c r="A64" t="s">
        <v>98</v>
      </c>
      <c r="B64" t="s">
        <v>19</v>
      </c>
      <c r="C64" t="s">
        <v>20</v>
      </c>
      <c r="D64" t="s">
        <v>19</v>
      </c>
      <c r="E64" s="1">
        <v>8.1100000000000005E-2</v>
      </c>
      <c r="F64" s="1"/>
      <c r="G64">
        <v>3.29</v>
      </c>
      <c r="H64">
        <v>0.65</v>
      </c>
      <c r="J64" t="s">
        <v>17</v>
      </c>
      <c r="L64" t="s">
        <v>25</v>
      </c>
      <c r="M64" t="s">
        <v>18</v>
      </c>
    </row>
    <row r="65" spans="1:13" x14ac:dyDescent="0.2">
      <c r="A65" t="s">
        <v>101</v>
      </c>
      <c r="B65" t="s">
        <v>19</v>
      </c>
      <c r="C65" t="s">
        <v>20</v>
      </c>
      <c r="D65" t="s">
        <v>19</v>
      </c>
      <c r="E65" s="1">
        <v>-5.4899999999999997E-2</v>
      </c>
      <c r="F65" s="1"/>
      <c r="G65">
        <v>1.76</v>
      </c>
      <c r="H65">
        <v>0.65</v>
      </c>
      <c r="J65" t="s">
        <v>17</v>
      </c>
      <c r="L65" t="s">
        <v>25</v>
      </c>
      <c r="M65" t="s">
        <v>18</v>
      </c>
    </row>
    <row r="66" spans="1:13" x14ac:dyDescent="0.2">
      <c r="A66" t="s">
        <v>43</v>
      </c>
      <c r="B66" t="s">
        <v>19</v>
      </c>
      <c r="C66" t="s">
        <v>20</v>
      </c>
      <c r="D66" t="s">
        <v>19</v>
      </c>
      <c r="E66" s="1">
        <v>0.23910000000000001</v>
      </c>
      <c r="F66" s="1"/>
      <c r="G66" t="s">
        <v>19</v>
      </c>
      <c r="H66">
        <v>0.75</v>
      </c>
      <c r="J66" t="s">
        <v>17</v>
      </c>
      <c r="L66" t="s">
        <v>25</v>
      </c>
      <c r="M66" t="s">
        <v>18</v>
      </c>
    </row>
    <row r="67" spans="1:13" x14ac:dyDescent="0.2">
      <c r="A67" t="s">
        <v>26</v>
      </c>
      <c r="B67" t="s">
        <v>19</v>
      </c>
      <c r="C67" t="s">
        <v>20</v>
      </c>
      <c r="D67" t="s">
        <v>19</v>
      </c>
      <c r="E67" s="1">
        <v>5.3499999999999999E-2</v>
      </c>
      <c r="F67" s="1"/>
      <c r="G67" t="s">
        <v>19</v>
      </c>
      <c r="H67">
        <v>0.85</v>
      </c>
      <c r="J67" t="s">
        <v>17</v>
      </c>
      <c r="L67" t="s">
        <v>25</v>
      </c>
      <c r="M67" t="s">
        <v>18</v>
      </c>
    </row>
    <row r="68" spans="1:13" x14ac:dyDescent="0.2">
      <c r="A68" t="s">
        <v>34</v>
      </c>
      <c r="B68">
        <v>27</v>
      </c>
      <c r="C68" t="s">
        <v>35</v>
      </c>
      <c r="D68">
        <v>270</v>
      </c>
      <c r="E68" s="1">
        <v>0.12820000000000001</v>
      </c>
      <c r="F68" s="1"/>
      <c r="G68" t="s">
        <v>19</v>
      </c>
      <c r="H68">
        <v>0.85</v>
      </c>
      <c r="J68" t="s">
        <v>17</v>
      </c>
      <c r="L68" t="s">
        <v>25</v>
      </c>
      <c r="M68" t="s">
        <v>18</v>
      </c>
    </row>
    <row r="69" spans="1:13" x14ac:dyDescent="0.2">
      <c r="A69" t="s">
        <v>53</v>
      </c>
      <c r="B69" t="s">
        <v>19</v>
      </c>
      <c r="C69" t="s">
        <v>20</v>
      </c>
      <c r="D69" t="s">
        <v>19</v>
      </c>
      <c r="E69" s="1">
        <v>-0.23089999999999999</v>
      </c>
      <c r="F69" s="1"/>
      <c r="G69" t="s">
        <v>19</v>
      </c>
      <c r="H69">
        <v>0.85</v>
      </c>
      <c r="J69" t="s">
        <v>17</v>
      </c>
      <c r="L69" t="s">
        <v>25</v>
      </c>
      <c r="M69" t="s">
        <v>18</v>
      </c>
    </row>
    <row r="70" spans="1:13" x14ac:dyDescent="0.2">
      <c r="A70" t="s">
        <v>65</v>
      </c>
      <c r="B70" t="s">
        <v>19</v>
      </c>
      <c r="C70" t="s">
        <v>20</v>
      </c>
      <c r="D70" t="s">
        <v>19</v>
      </c>
      <c r="E70" s="1">
        <v>0.2485</v>
      </c>
      <c r="F70" s="1"/>
      <c r="G70" t="s">
        <v>19</v>
      </c>
      <c r="H70">
        <v>0.85</v>
      </c>
      <c r="J70" t="s">
        <v>17</v>
      </c>
      <c r="L70" t="s">
        <v>25</v>
      </c>
      <c r="M70" t="s">
        <v>18</v>
      </c>
    </row>
    <row r="71" spans="1:13" x14ac:dyDescent="0.2">
      <c r="A71" t="s">
        <v>90</v>
      </c>
      <c r="B71" t="s">
        <v>19</v>
      </c>
      <c r="C71" t="s">
        <v>20</v>
      </c>
      <c r="D71" t="s">
        <v>19</v>
      </c>
      <c r="E71" s="1">
        <v>0.23910000000000001</v>
      </c>
      <c r="F71" s="1"/>
      <c r="G71" t="s">
        <v>19</v>
      </c>
      <c r="H71">
        <v>0.85</v>
      </c>
      <c r="J71" t="s">
        <v>17</v>
      </c>
      <c r="L71" t="s">
        <v>25</v>
      </c>
      <c r="M71" t="s">
        <v>18</v>
      </c>
    </row>
    <row r="72" spans="1:13" x14ac:dyDescent="0.2">
      <c r="A72" t="s">
        <v>71</v>
      </c>
      <c r="B72">
        <v>12.03</v>
      </c>
      <c r="C72" t="s">
        <v>72</v>
      </c>
      <c r="D72" s="2">
        <v>12030</v>
      </c>
      <c r="E72" s="1">
        <v>0.24160000000000001</v>
      </c>
      <c r="F72" s="1"/>
      <c r="G72" t="s">
        <v>19</v>
      </c>
      <c r="H72">
        <v>0.87</v>
      </c>
      <c r="J72" t="s">
        <v>17</v>
      </c>
      <c r="L72" t="s">
        <v>13</v>
      </c>
      <c r="M72" t="s">
        <v>14</v>
      </c>
    </row>
    <row r="73" spans="1:13" x14ac:dyDescent="0.2">
      <c r="A73" t="s">
        <v>71</v>
      </c>
      <c r="B73">
        <v>8.82</v>
      </c>
      <c r="C73" t="s">
        <v>73</v>
      </c>
      <c r="D73" s="2">
        <v>677176</v>
      </c>
      <c r="E73" s="1">
        <v>0.24160000000000001</v>
      </c>
      <c r="F73" s="1"/>
      <c r="G73" t="s">
        <v>19</v>
      </c>
      <c r="H73">
        <v>0.87</v>
      </c>
      <c r="J73" t="s">
        <v>17</v>
      </c>
      <c r="L73" t="s">
        <v>13</v>
      </c>
      <c r="M73" t="s">
        <v>18</v>
      </c>
    </row>
    <row r="74" spans="1:13" x14ac:dyDescent="0.2">
      <c r="A74" t="s">
        <v>107</v>
      </c>
      <c r="B74" t="s">
        <v>19</v>
      </c>
      <c r="C74" t="s">
        <v>20</v>
      </c>
      <c r="D74" t="s">
        <v>19</v>
      </c>
      <c r="E74" s="1">
        <v>5.5500000000000001E-2</v>
      </c>
      <c r="F74" s="1"/>
      <c r="G74">
        <v>3.09</v>
      </c>
      <c r="H74">
        <v>0.93</v>
      </c>
      <c r="J74" t="s">
        <v>17</v>
      </c>
      <c r="L74" t="s">
        <v>13</v>
      </c>
      <c r="M74" t="s">
        <v>14</v>
      </c>
    </row>
    <row r="75" spans="1:13" x14ac:dyDescent="0.2">
      <c r="A75" t="s">
        <v>107</v>
      </c>
      <c r="B75">
        <v>0.97</v>
      </c>
      <c r="C75" t="s">
        <v>20</v>
      </c>
      <c r="D75" s="2">
        <v>1455</v>
      </c>
      <c r="E75" s="1">
        <v>9.7199999999999995E-2</v>
      </c>
      <c r="F75" s="1"/>
      <c r="G75">
        <v>3.13</v>
      </c>
      <c r="H75">
        <v>0.93</v>
      </c>
      <c r="J75" t="s">
        <v>17</v>
      </c>
      <c r="L75" t="s">
        <v>13</v>
      </c>
      <c r="M75" t="s">
        <v>18</v>
      </c>
    </row>
    <row r="76" spans="1:13" x14ac:dyDescent="0.2">
      <c r="A76" t="s">
        <v>115</v>
      </c>
      <c r="B76">
        <v>2.4300000000000002</v>
      </c>
      <c r="C76" t="s">
        <v>116</v>
      </c>
      <c r="D76" s="2">
        <v>18335</v>
      </c>
      <c r="E76" s="1">
        <v>0.1757</v>
      </c>
      <c r="F76" s="1"/>
      <c r="G76" t="s">
        <v>19</v>
      </c>
      <c r="H76">
        <v>1.63</v>
      </c>
      <c r="J76" t="s">
        <v>17</v>
      </c>
      <c r="L76" t="s">
        <v>25</v>
      </c>
      <c r="M76" t="s">
        <v>14</v>
      </c>
    </row>
    <row r="105" spans="1:12" x14ac:dyDescent="0.2">
      <c r="E105" t="s">
        <v>178</v>
      </c>
      <c r="G105" t="s">
        <v>179</v>
      </c>
    </row>
    <row r="106" spans="1:12" x14ac:dyDescent="0.2">
      <c r="E106" t="s">
        <v>176</v>
      </c>
      <c r="F106" t="s">
        <v>188</v>
      </c>
      <c r="G106" t="s">
        <v>177</v>
      </c>
      <c r="H106" t="s">
        <v>183</v>
      </c>
      <c r="I106" t="s">
        <v>184</v>
      </c>
      <c r="J106" t="s">
        <v>185</v>
      </c>
      <c r="K106" t="s">
        <v>186</v>
      </c>
      <c r="L106" t="s">
        <v>196</v>
      </c>
    </row>
    <row r="107" spans="1:12" x14ac:dyDescent="0.2">
      <c r="B107" t="s">
        <v>180</v>
      </c>
      <c r="C107">
        <v>60000</v>
      </c>
      <c r="D107" s="30">
        <v>8.7500000000000002E-4</v>
      </c>
      <c r="E107">
        <f>C107*D107</f>
        <v>52.5</v>
      </c>
      <c r="F107">
        <v>10</v>
      </c>
      <c r="G107">
        <f>F107*5</f>
        <v>50</v>
      </c>
      <c r="H107">
        <f>4*E107</f>
        <v>210</v>
      </c>
      <c r="I107">
        <f>G107*12</f>
        <v>600</v>
      </c>
      <c r="J107">
        <f>I107+H107</f>
        <v>810</v>
      </c>
      <c r="K107">
        <f>J107*10</f>
        <v>8100</v>
      </c>
      <c r="L107" s="31">
        <f>J107/C107</f>
        <v>1.35E-2</v>
      </c>
    </row>
    <row r="108" spans="1:12" x14ac:dyDescent="0.2">
      <c r="B108" t="s">
        <v>181</v>
      </c>
      <c r="C108">
        <v>60000</v>
      </c>
      <c r="D108" s="30"/>
      <c r="F108">
        <v>15</v>
      </c>
      <c r="G108">
        <f t="shared" ref="G108:G119" si="0">F108*5</f>
        <v>75</v>
      </c>
      <c r="H108">
        <f>4*E108</f>
        <v>0</v>
      </c>
      <c r="I108">
        <f t="shared" ref="I108:I109" si="1">G108*12</f>
        <v>900</v>
      </c>
      <c r="J108">
        <f>I108+H108</f>
        <v>900</v>
      </c>
      <c r="K108">
        <f t="shared" ref="K108:K119" si="2">J108*10</f>
        <v>9000</v>
      </c>
      <c r="L108" s="31">
        <f>J108/C108</f>
        <v>1.4999999999999999E-2</v>
      </c>
    </row>
    <row r="109" spans="1:12" x14ac:dyDescent="0.2">
      <c r="A109" t="s">
        <v>182</v>
      </c>
      <c r="B109" t="s">
        <v>118</v>
      </c>
      <c r="C109">
        <v>60000</v>
      </c>
      <c r="D109" s="30"/>
      <c r="F109">
        <v>10</v>
      </c>
      <c r="G109">
        <f t="shared" si="0"/>
        <v>50</v>
      </c>
      <c r="H109">
        <f>4*E109</f>
        <v>0</v>
      </c>
      <c r="I109">
        <f t="shared" si="1"/>
        <v>600</v>
      </c>
      <c r="J109">
        <f>I109+H109</f>
        <v>600</v>
      </c>
      <c r="K109">
        <f t="shared" si="2"/>
        <v>6000</v>
      </c>
      <c r="L109" s="31">
        <f t="shared" ref="L109" si="3">J109/C109</f>
        <v>0.01</v>
      </c>
    </row>
    <row r="110" spans="1:12" x14ac:dyDescent="0.2">
      <c r="B110" t="s">
        <v>187</v>
      </c>
      <c r="C110">
        <v>60000</v>
      </c>
      <c r="D110" s="30"/>
      <c r="F110">
        <v>25</v>
      </c>
      <c r="G110">
        <f t="shared" si="0"/>
        <v>125</v>
      </c>
      <c r="H110">
        <f>4*E110</f>
        <v>0</v>
      </c>
      <c r="I110">
        <f t="shared" ref="I110" si="4">G110*12</f>
        <v>1500</v>
      </c>
      <c r="J110">
        <f>I110+H110</f>
        <v>1500</v>
      </c>
      <c r="K110">
        <f t="shared" si="2"/>
        <v>15000</v>
      </c>
      <c r="L110" s="31">
        <f t="shared" ref="L110" si="5">J110/C110</f>
        <v>2.5000000000000001E-2</v>
      </c>
    </row>
    <row r="111" spans="1:12" x14ac:dyDescent="0.2">
      <c r="B111" s="32" t="s">
        <v>190</v>
      </c>
      <c r="C111">
        <v>60000</v>
      </c>
      <c r="D111" s="30"/>
      <c r="F111">
        <v>10</v>
      </c>
      <c r="G111">
        <f t="shared" si="0"/>
        <v>50</v>
      </c>
      <c r="H111">
        <f>4*E111</f>
        <v>0</v>
      </c>
      <c r="I111">
        <f t="shared" ref="I111" si="6">G111*12</f>
        <v>600</v>
      </c>
      <c r="J111">
        <f>I111+H111</f>
        <v>600</v>
      </c>
      <c r="K111">
        <f t="shared" si="2"/>
        <v>6000</v>
      </c>
      <c r="L111" s="31">
        <f t="shared" ref="L111" si="7">J111/C111</f>
        <v>0.01</v>
      </c>
    </row>
    <row r="112" spans="1:12" x14ac:dyDescent="0.2">
      <c r="B112" t="s">
        <v>189</v>
      </c>
      <c r="C112">
        <v>60000</v>
      </c>
      <c r="D112" s="30"/>
      <c r="F112">
        <v>25</v>
      </c>
      <c r="G112">
        <f t="shared" si="0"/>
        <v>125</v>
      </c>
      <c r="H112">
        <f>4*E112</f>
        <v>0</v>
      </c>
      <c r="I112">
        <f t="shared" ref="I112" si="8">G112*12</f>
        <v>1500</v>
      </c>
      <c r="J112">
        <f>I112+H112</f>
        <v>1500</v>
      </c>
      <c r="K112">
        <f t="shared" si="2"/>
        <v>15000</v>
      </c>
      <c r="L112" s="31">
        <f t="shared" ref="L112" si="9">J112/C112</f>
        <v>2.5000000000000001E-2</v>
      </c>
    </row>
    <row r="113" spans="2:12" x14ac:dyDescent="0.2">
      <c r="B113" t="s">
        <v>191</v>
      </c>
      <c r="C113">
        <v>60000</v>
      </c>
      <c r="D113" s="30"/>
      <c r="F113">
        <v>18</v>
      </c>
      <c r="G113">
        <f t="shared" si="0"/>
        <v>90</v>
      </c>
      <c r="H113">
        <f t="shared" ref="H113:H116" si="10">4*E113</f>
        <v>0</v>
      </c>
      <c r="I113">
        <f t="shared" ref="I113:I116" si="11">G113*12</f>
        <v>1080</v>
      </c>
      <c r="J113">
        <f t="shared" ref="J113:J116" si="12">I113+H113</f>
        <v>1080</v>
      </c>
      <c r="K113">
        <f t="shared" si="2"/>
        <v>10800</v>
      </c>
      <c r="L113" s="31">
        <f t="shared" ref="L113:L116" si="13">J113/C113</f>
        <v>1.7999999999999999E-2</v>
      </c>
    </row>
    <row r="114" spans="2:12" x14ac:dyDescent="0.2">
      <c r="B114" t="s">
        <v>192</v>
      </c>
      <c r="C114">
        <v>60000</v>
      </c>
      <c r="D114" s="30"/>
      <c r="F114">
        <v>25</v>
      </c>
      <c r="G114">
        <f t="shared" si="0"/>
        <v>125</v>
      </c>
      <c r="H114">
        <f t="shared" si="10"/>
        <v>0</v>
      </c>
      <c r="I114">
        <f t="shared" si="11"/>
        <v>1500</v>
      </c>
      <c r="J114">
        <f t="shared" si="12"/>
        <v>1500</v>
      </c>
      <c r="K114">
        <f t="shared" si="2"/>
        <v>15000</v>
      </c>
      <c r="L114" s="31">
        <f t="shared" si="13"/>
        <v>2.5000000000000001E-2</v>
      </c>
    </row>
    <row r="115" spans="2:12" x14ac:dyDescent="0.2">
      <c r="B115" t="s">
        <v>193</v>
      </c>
      <c r="C115">
        <v>60000</v>
      </c>
      <c r="D115" s="30"/>
      <c r="F115">
        <v>10</v>
      </c>
      <c r="G115">
        <f t="shared" si="0"/>
        <v>50</v>
      </c>
      <c r="H115">
        <f t="shared" si="10"/>
        <v>0</v>
      </c>
      <c r="I115">
        <f t="shared" si="11"/>
        <v>600</v>
      </c>
      <c r="J115">
        <f t="shared" si="12"/>
        <v>600</v>
      </c>
      <c r="K115">
        <f t="shared" si="2"/>
        <v>6000</v>
      </c>
      <c r="L115" s="31">
        <f t="shared" si="13"/>
        <v>0.01</v>
      </c>
    </row>
    <row r="116" spans="2:12" x14ac:dyDescent="0.2">
      <c r="B116" t="s">
        <v>194</v>
      </c>
      <c r="C116">
        <v>60000</v>
      </c>
      <c r="D116" s="30"/>
      <c r="F116">
        <v>1</v>
      </c>
      <c r="G116">
        <f t="shared" si="0"/>
        <v>5</v>
      </c>
      <c r="H116">
        <f t="shared" si="10"/>
        <v>0</v>
      </c>
      <c r="I116">
        <f t="shared" si="11"/>
        <v>60</v>
      </c>
      <c r="J116">
        <f t="shared" si="12"/>
        <v>60</v>
      </c>
      <c r="K116">
        <f t="shared" si="2"/>
        <v>600</v>
      </c>
      <c r="L116" s="31">
        <f t="shared" si="13"/>
        <v>1E-3</v>
      </c>
    </row>
    <row r="117" spans="2:12" x14ac:dyDescent="0.2">
      <c r="B117" t="s">
        <v>195</v>
      </c>
      <c r="C117">
        <v>60000</v>
      </c>
      <c r="D117" s="30"/>
      <c r="F117">
        <v>10</v>
      </c>
      <c r="G117">
        <f t="shared" si="0"/>
        <v>50</v>
      </c>
      <c r="H117">
        <f t="shared" ref="H117" si="14">4*E117</f>
        <v>0</v>
      </c>
      <c r="I117">
        <f t="shared" ref="I117" si="15">G117*12</f>
        <v>600</v>
      </c>
      <c r="J117">
        <f t="shared" ref="J117" si="16">I117+H117</f>
        <v>600</v>
      </c>
      <c r="K117">
        <f t="shared" si="2"/>
        <v>6000</v>
      </c>
      <c r="L117" s="31">
        <f t="shared" ref="L117" si="17">J117/C117</f>
        <v>0.01</v>
      </c>
    </row>
    <row r="118" spans="2:12" x14ac:dyDescent="0.2">
      <c r="B118" t="s">
        <v>197</v>
      </c>
      <c r="C118">
        <v>60000</v>
      </c>
      <c r="D118" s="30"/>
      <c r="F118">
        <v>18</v>
      </c>
      <c r="G118">
        <f t="shared" si="0"/>
        <v>90</v>
      </c>
      <c r="H118">
        <f t="shared" ref="H118:H119" si="18">4*E118</f>
        <v>0</v>
      </c>
      <c r="I118">
        <f t="shared" ref="I118:I119" si="19">G118*12</f>
        <v>1080</v>
      </c>
      <c r="J118">
        <f t="shared" ref="J118:J119" si="20">I118+H118</f>
        <v>1080</v>
      </c>
      <c r="K118">
        <f t="shared" si="2"/>
        <v>10800</v>
      </c>
      <c r="L118" s="31">
        <f t="shared" ref="L118:L119" si="21">J118/C118</f>
        <v>1.7999999999999999E-2</v>
      </c>
    </row>
    <row r="119" spans="2:12" x14ac:dyDescent="0.2">
      <c r="B119" t="s">
        <v>198</v>
      </c>
      <c r="C119">
        <v>60000</v>
      </c>
      <c r="D119" s="30"/>
      <c r="F119">
        <v>10</v>
      </c>
      <c r="G119">
        <f t="shared" si="0"/>
        <v>50</v>
      </c>
      <c r="H119">
        <f t="shared" si="18"/>
        <v>0</v>
      </c>
      <c r="I119">
        <f t="shared" si="19"/>
        <v>600</v>
      </c>
      <c r="J119">
        <f t="shared" si="20"/>
        <v>600</v>
      </c>
      <c r="K119">
        <f t="shared" si="2"/>
        <v>6000</v>
      </c>
      <c r="L119" s="31">
        <f t="shared" si="21"/>
        <v>0.01</v>
      </c>
    </row>
  </sheetData>
  <autoFilter ref="A1:M76"/>
  <sortState ref="A2:N76">
    <sortCondition ref="H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5" sqref="J5"/>
    </sheetView>
  </sheetViews>
  <sheetFormatPr defaultRowHeight="12.75" x14ac:dyDescent="0.2"/>
  <cols>
    <col min="1" max="1" width="7.140625" customWidth="1"/>
    <col min="2" max="2" width="15.7109375" bestFit="1" customWidth="1"/>
    <col min="3" max="5" width="18.85546875" bestFit="1" customWidth="1"/>
    <col min="6" max="6" width="22.7109375" customWidth="1"/>
    <col min="7" max="7" width="20.7109375" bestFit="1" customWidth="1"/>
    <col min="8" max="11" width="18.85546875" bestFit="1" customWidth="1"/>
  </cols>
  <sheetData>
    <row r="1" spans="1:11" ht="26.25" x14ac:dyDescent="0.4">
      <c r="A1" s="12" t="s">
        <v>135</v>
      </c>
    </row>
    <row r="2" spans="1:11" x14ac:dyDescent="0.2">
      <c r="C2" s="25" t="s">
        <v>126</v>
      </c>
      <c r="D2" s="25"/>
      <c r="E2" s="25"/>
      <c r="F2" s="26" t="s">
        <v>128</v>
      </c>
      <c r="G2" s="26"/>
      <c r="H2" s="26"/>
      <c r="I2" s="7" t="s">
        <v>130</v>
      </c>
      <c r="J2" s="8" t="s">
        <v>129</v>
      </c>
      <c r="K2" s="9" t="s">
        <v>132</v>
      </c>
    </row>
    <row r="3" spans="1:11" x14ac:dyDescent="0.2">
      <c r="C3" s="5" t="s">
        <v>118</v>
      </c>
      <c r="D3" s="5" t="s">
        <v>119</v>
      </c>
      <c r="E3" s="5" t="s">
        <v>127</v>
      </c>
      <c r="F3" s="6" t="s">
        <v>118</v>
      </c>
      <c r="G3" s="6" t="s">
        <v>119</v>
      </c>
      <c r="H3" s="6" t="s">
        <v>127</v>
      </c>
      <c r="I3" s="10" t="s">
        <v>131</v>
      </c>
      <c r="J3" s="10" t="s">
        <v>131</v>
      </c>
      <c r="K3" s="10" t="s">
        <v>131</v>
      </c>
    </row>
    <row r="4" spans="1:11" x14ac:dyDescent="0.2">
      <c r="A4" t="s">
        <v>120</v>
      </c>
      <c r="B4" t="s">
        <v>125</v>
      </c>
      <c r="C4" s="4">
        <v>27400</v>
      </c>
      <c r="D4" s="4">
        <v>38350</v>
      </c>
      <c r="E4" s="4">
        <v>45000</v>
      </c>
      <c r="F4" s="4">
        <v>33200</v>
      </c>
      <c r="G4" s="4">
        <v>46500</v>
      </c>
      <c r="H4" s="4">
        <v>70500</v>
      </c>
      <c r="I4" s="4">
        <f>37100*1.79963</f>
        <v>66766.273000000001</v>
      </c>
      <c r="J4" s="4">
        <f>55000*1.45161</f>
        <v>79838.55</v>
      </c>
      <c r="K4" s="13">
        <v>68544</v>
      </c>
    </row>
    <row r="5" spans="1:11" x14ac:dyDescent="0.2">
      <c r="B5" t="s">
        <v>133</v>
      </c>
      <c r="C5" s="4">
        <v>900</v>
      </c>
      <c r="D5" s="4">
        <v>1260</v>
      </c>
      <c r="E5" s="4"/>
      <c r="F5" s="4">
        <v>900</v>
      </c>
      <c r="G5" s="4">
        <v>1260</v>
      </c>
      <c r="H5" s="4"/>
      <c r="I5" s="4">
        <f>15100*1.79963</f>
        <v>27174.413</v>
      </c>
      <c r="J5" s="4">
        <f>25000*1.45161</f>
        <v>36290.25</v>
      </c>
      <c r="K5" s="4">
        <v>24000</v>
      </c>
    </row>
    <row r="6" spans="1:11" x14ac:dyDescent="0.2">
      <c r="A6" t="s">
        <v>121</v>
      </c>
      <c r="B6" t="s">
        <v>125</v>
      </c>
      <c r="C6" s="4">
        <v>27400</v>
      </c>
      <c r="D6" s="4">
        <v>38350</v>
      </c>
      <c r="E6" s="4">
        <v>45000</v>
      </c>
      <c r="F6" s="4">
        <v>33200</v>
      </c>
      <c r="G6" s="4">
        <v>46500</v>
      </c>
      <c r="H6" s="4">
        <v>70500</v>
      </c>
      <c r="I6" s="4">
        <f>37100*1.79963</f>
        <v>66766.273000000001</v>
      </c>
      <c r="J6" s="4">
        <f t="shared" ref="J6" si="0">55000*1.45161</f>
        <v>79838.55</v>
      </c>
      <c r="K6" s="13">
        <v>68544</v>
      </c>
    </row>
    <row r="7" spans="1:11" x14ac:dyDescent="0.2">
      <c r="B7" t="s">
        <v>133</v>
      </c>
      <c r="C7" s="4">
        <v>900</v>
      </c>
      <c r="D7" s="4">
        <v>1260</v>
      </c>
      <c r="E7" s="4"/>
      <c r="F7" s="4">
        <v>900</v>
      </c>
      <c r="G7" s="4">
        <v>1260</v>
      </c>
      <c r="H7" s="4"/>
      <c r="I7" s="4">
        <f>15100*1.79963</f>
        <v>27174.413</v>
      </c>
      <c r="J7" s="4">
        <f t="shared" ref="J7" si="1">25000*1.45161</f>
        <v>36290.25</v>
      </c>
      <c r="K7" s="4">
        <v>24000</v>
      </c>
    </row>
    <row r="8" spans="1:11" x14ac:dyDescent="0.2">
      <c r="A8" t="s">
        <v>122</v>
      </c>
      <c r="B8" t="s">
        <v>125</v>
      </c>
      <c r="C8" s="4">
        <v>27400</v>
      </c>
      <c r="D8" s="4">
        <v>38350</v>
      </c>
      <c r="E8" s="4">
        <v>45000</v>
      </c>
      <c r="F8" s="4">
        <v>33200</v>
      </c>
      <c r="G8" s="4">
        <v>46500</v>
      </c>
      <c r="H8" s="4">
        <v>70500</v>
      </c>
      <c r="I8" s="4">
        <f t="shared" ref="I8" si="2">37100*1.79963</f>
        <v>66766.273000000001</v>
      </c>
      <c r="J8" s="4">
        <f t="shared" ref="J8" si="3">55000*1.45161</f>
        <v>79838.55</v>
      </c>
      <c r="K8" s="13">
        <v>68544</v>
      </c>
    </row>
    <row r="9" spans="1:11" x14ac:dyDescent="0.2">
      <c r="B9" t="s">
        <v>133</v>
      </c>
      <c r="C9" s="4">
        <v>900</v>
      </c>
      <c r="D9" s="4">
        <v>1260</v>
      </c>
      <c r="E9" s="4"/>
      <c r="F9" s="4">
        <v>900</v>
      </c>
      <c r="G9" s="4">
        <v>1260</v>
      </c>
      <c r="H9" s="4"/>
      <c r="I9" s="4">
        <f t="shared" ref="I9" si="4">15100*1.79963</f>
        <v>27174.413</v>
      </c>
      <c r="J9" s="4">
        <f t="shared" ref="J9" si="5">25000*1.45161</f>
        <v>36290.25</v>
      </c>
      <c r="K9" s="4">
        <v>24000</v>
      </c>
    </row>
    <row r="10" spans="1:11" x14ac:dyDescent="0.2">
      <c r="A10" t="s">
        <v>123</v>
      </c>
      <c r="B10" t="s">
        <v>125</v>
      </c>
      <c r="C10" s="4">
        <v>27400</v>
      </c>
      <c r="D10" s="4">
        <v>38350</v>
      </c>
      <c r="E10" s="4">
        <v>45000</v>
      </c>
      <c r="F10" s="4">
        <v>33200</v>
      </c>
      <c r="G10" s="4">
        <v>46500</v>
      </c>
      <c r="H10" s="4">
        <v>70500</v>
      </c>
      <c r="I10" s="4">
        <f t="shared" ref="I10" si="6">37100*1.79963</f>
        <v>66766.273000000001</v>
      </c>
      <c r="J10" s="4">
        <f t="shared" ref="J10" si="7">55000*1.45161</f>
        <v>79838.55</v>
      </c>
      <c r="K10" s="13">
        <v>68544</v>
      </c>
    </row>
    <row r="11" spans="1:11" x14ac:dyDescent="0.2">
      <c r="B11" t="s">
        <v>133</v>
      </c>
      <c r="C11" s="4">
        <v>900</v>
      </c>
      <c r="D11" s="4">
        <v>1260</v>
      </c>
      <c r="E11" s="4"/>
      <c r="F11" s="4">
        <v>900</v>
      </c>
      <c r="G11" s="4">
        <v>1260</v>
      </c>
      <c r="H11" s="4"/>
      <c r="I11" s="4">
        <f t="shared" ref="I11" si="8">15100*1.79963</f>
        <v>27174.413</v>
      </c>
      <c r="J11" s="4">
        <f t="shared" ref="J11" si="9">25000*1.45161</f>
        <v>36290.25</v>
      </c>
      <c r="K11" s="4">
        <v>24000</v>
      </c>
    </row>
    <row r="12" spans="1:11" x14ac:dyDescent="0.2">
      <c r="A12" t="s">
        <v>124</v>
      </c>
      <c r="B12" t="s">
        <v>125</v>
      </c>
      <c r="C12" s="4">
        <v>27400</v>
      </c>
      <c r="D12" s="4">
        <v>38350</v>
      </c>
      <c r="E12" s="4">
        <v>45000</v>
      </c>
      <c r="F12" s="4">
        <v>33200</v>
      </c>
      <c r="G12" s="4">
        <v>46500</v>
      </c>
      <c r="H12" s="4">
        <v>70500</v>
      </c>
      <c r="I12" s="4">
        <f t="shared" ref="I12" si="10">37100*1.79963</f>
        <v>66766.273000000001</v>
      </c>
      <c r="J12" s="4">
        <f t="shared" ref="J12" si="11">55000*1.45161</f>
        <v>79838.55</v>
      </c>
      <c r="K12" s="13">
        <v>68544</v>
      </c>
    </row>
    <row r="13" spans="1:11" x14ac:dyDescent="0.2">
      <c r="B13" t="s">
        <v>133</v>
      </c>
      <c r="C13" s="4">
        <v>900</v>
      </c>
      <c r="D13" s="4">
        <v>1260</v>
      </c>
      <c r="E13" s="4"/>
      <c r="F13" s="4">
        <v>900</v>
      </c>
      <c r="G13" s="4">
        <v>1260</v>
      </c>
      <c r="H13" s="4"/>
      <c r="I13" s="4">
        <f t="shared" ref="I13" si="12">15100*1.79963</f>
        <v>27174.413</v>
      </c>
      <c r="J13" s="4">
        <f t="shared" ref="J13" si="13">25000*1.45161</f>
        <v>36290.25</v>
      </c>
      <c r="K13" s="4">
        <v>24000</v>
      </c>
    </row>
    <row r="14" spans="1:11" x14ac:dyDescent="0.2">
      <c r="C14" s="4">
        <f t="shared" ref="C14:E14" si="14">SUM(C4:C13)</f>
        <v>141500</v>
      </c>
      <c r="D14" s="4">
        <f t="shared" si="14"/>
        <v>198050</v>
      </c>
      <c r="E14" s="4">
        <f t="shared" si="14"/>
        <v>225000</v>
      </c>
      <c r="F14" s="4">
        <f t="shared" ref="F14" si="15">SUM(F4:F13)</f>
        <v>170500</v>
      </c>
      <c r="G14" s="4">
        <f t="shared" ref="G14" si="16">SUM(G4:G13)</f>
        <v>238800</v>
      </c>
      <c r="H14" s="4">
        <f t="shared" ref="H14" si="17">SUM(H4:H13)</f>
        <v>352500</v>
      </c>
      <c r="I14" s="4">
        <f t="shared" ref="I14" si="18">SUM(I4:I13)</f>
        <v>469703.43</v>
      </c>
      <c r="J14" s="4">
        <f t="shared" ref="J14" si="19">SUM(J4:J13)</f>
        <v>580644</v>
      </c>
      <c r="K14" s="4">
        <f t="shared" ref="K14" si="20">SUM(K4:K13)</f>
        <v>462720</v>
      </c>
    </row>
    <row r="15" spans="1:11" x14ac:dyDescent="0.2">
      <c r="C15" s="4"/>
      <c r="D15" s="4"/>
      <c r="E15" s="4"/>
      <c r="F15" s="4"/>
      <c r="G15" s="4"/>
      <c r="H15" s="4"/>
    </row>
    <row r="16" spans="1:11" x14ac:dyDescent="0.2">
      <c r="A16" t="s">
        <v>120</v>
      </c>
      <c r="B16" t="s">
        <v>125</v>
      </c>
      <c r="C16" s="4">
        <v>13100</v>
      </c>
      <c r="D16" s="4">
        <v>18350</v>
      </c>
      <c r="E16" s="4">
        <v>22000</v>
      </c>
      <c r="F16" s="4" t="s">
        <v>134</v>
      </c>
      <c r="G16" s="4" t="s">
        <v>134</v>
      </c>
      <c r="H16" s="4" t="s">
        <v>134</v>
      </c>
      <c r="I16" s="4">
        <f>26000*1.79963</f>
        <v>46790.380000000005</v>
      </c>
      <c r="J16" s="4">
        <f>70000*1.45161</f>
        <v>101612.70000000001</v>
      </c>
      <c r="K16" s="4">
        <v>25000</v>
      </c>
    </row>
    <row r="17" spans="1:11" x14ac:dyDescent="0.2">
      <c r="B17" t="s">
        <v>133</v>
      </c>
      <c r="C17" s="4">
        <f>15000-C16</f>
        <v>1900</v>
      </c>
      <c r="D17" s="4">
        <f>20000-D16</f>
        <v>1650</v>
      </c>
      <c r="E17" s="4"/>
      <c r="F17" s="4" t="s">
        <v>134</v>
      </c>
      <c r="G17" s="4" t="s">
        <v>134</v>
      </c>
      <c r="H17" s="4" t="s">
        <v>134</v>
      </c>
      <c r="I17" s="4">
        <f>15100*1.79963</f>
        <v>27174.413</v>
      </c>
      <c r="J17" s="4">
        <f t="shared" ref="J17" si="21">25000*1.45161</f>
        <v>36290.25</v>
      </c>
      <c r="K17" s="4">
        <v>24000</v>
      </c>
    </row>
    <row r="18" spans="1:11" x14ac:dyDescent="0.2">
      <c r="A18" t="s">
        <v>121</v>
      </c>
      <c r="B18" t="s">
        <v>125</v>
      </c>
      <c r="C18" s="4">
        <v>13101</v>
      </c>
      <c r="D18" s="4">
        <v>18351</v>
      </c>
      <c r="E18">
        <v>22000</v>
      </c>
      <c r="F18" s="4" t="s">
        <v>134</v>
      </c>
      <c r="G18" s="4" t="s">
        <v>134</v>
      </c>
      <c r="H18" s="4" t="s">
        <v>134</v>
      </c>
      <c r="I18" s="4">
        <f>26000*1.79963</f>
        <v>46790.380000000005</v>
      </c>
      <c r="J18" s="4"/>
      <c r="K18" s="4">
        <v>25000</v>
      </c>
    </row>
    <row r="19" spans="1:11" x14ac:dyDescent="0.2">
      <c r="B19" t="s">
        <v>133</v>
      </c>
      <c r="C19" s="4">
        <f>15000-C18</f>
        <v>1899</v>
      </c>
      <c r="D19" s="4">
        <f>20000-D18</f>
        <v>1649</v>
      </c>
      <c r="F19" s="4" t="s">
        <v>134</v>
      </c>
      <c r="G19" s="4" t="s">
        <v>134</v>
      </c>
      <c r="H19" s="4" t="s">
        <v>134</v>
      </c>
      <c r="I19" s="4">
        <f>15100*1.79963</f>
        <v>27174.413</v>
      </c>
      <c r="J19" s="4"/>
      <c r="K19" s="4">
        <v>24000</v>
      </c>
    </row>
    <row r="20" spans="1:11" x14ac:dyDescent="0.2">
      <c r="C20" s="11">
        <f t="shared" ref="C20:H20" si="22">SUM(C16:C19)</f>
        <v>30000</v>
      </c>
      <c r="D20" s="11">
        <f t="shared" si="22"/>
        <v>40000</v>
      </c>
      <c r="E20" s="11">
        <f t="shared" si="22"/>
        <v>44000</v>
      </c>
      <c r="F20" s="11">
        <f t="shared" si="22"/>
        <v>0</v>
      </c>
      <c r="G20" s="11">
        <f t="shared" si="22"/>
        <v>0</v>
      </c>
      <c r="H20" s="11">
        <f t="shared" si="22"/>
        <v>0</v>
      </c>
      <c r="I20" s="11">
        <f>SUM(I16:I19)</f>
        <v>147929.58600000001</v>
      </c>
      <c r="J20" s="11">
        <f t="shared" ref="J20:K20" si="23">SUM(J16:J19)</f>
        <v>137902.95000000001</v>
      </c>
      <c r="K20" s="11">
        <f t="shared" si="23"/>
        <v>98000</v>
      </c>
    </row>
    <row r="21" spans="1:11" ht="18" x14ac:dyDescent="0.25">
      <c r="C21" s="14">
        <f>C14+C20</f>
        <v>171500</v>
      </c>
      <c r="D21" s="14">
        <f t="shared" ref="D21:K21" si="24">D14+D20</f>
        <v>238050</v>
      </c>
      <c r="E21" s="14">
        <f t="shared" si="24"/>
        <v>269000</v>
      </c>
      <c r="F21" s="14">
        <f t="shared" si="24"/>
        <v>170500</v>
      </c>
      <c r="G21" s="14">
        <f t="shared" si="24"/>
        <v>238800</v>
      </c>
      <c r="H21" s="14">
        <f t="shared" si="24"/>
        <v>352500</v>
      </c>
      <c r="I21" s="14">
        <f t="shared" si="24"/>
        <v>617633.01600000006</v>
      </c>
      <c r="J21" s="14">
        <f t="shared" si="24"/>
        <v>718546.95</v>
      </c>
      <c r="K21" s="14">
        <f t="shared" si="24"/>
        <v>560720</v>
      </c>
    </row>
    <row r="22" spans="1:11" ht="20.25" x14ac:dyDescent="0.3">
      <c r="C22" s="11"/>
      <c r="D22" s="11"/>
      <c r="E22" s="11"/>
      <c r="F22" s="15" t="s">
        <v>137</v>
      </c>
      <c r="G22" s="15">
        <v>750000</v>
      </c>
      <c r="H22" s="11"/>
      <c r="I22" s="11"/>
      <c r="J22" s="11"/>
      <c r="K22" s="11"/>
    </row>
    <row r="24" spans="1:11" x14ac:dyDescent="0.2">
      <c r="C24" s="27" t="s">
        <v>136</v>
      </c>
      <c r="D24" s="28"/>
      <c r="E24" s="28"/>
      <c r="F24" s="28"/>
      <c r="G24" s="28"/>
      <c r="H24" s="28"/>
      <c r="I24" s="28"/>
      <c r="J24" s="28"/>
      <c r="K24" s="28"/>
    </row>
    <row r="25" spans="1:11" x14ac:dyDescent="0.2"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2">
      <c r="C26" s="28"/>
      <c r="D26" s="28"/>
      <c r="E26" s="28"/>
      <c r="F26" s="28"/>
      <c r="G26" s="28"/>
      <c r="H26" s="28"/>
      <c r="I26" s="28"/>
      <c r="J26" s="28"/>
      <c r="K26" s="28"/>
    </row>
    <row r="27" spans="1:11" x14ac:dyDescent="0.2">
      <c r="E27" s="16" t="s">
        <v>144</v>
      </c>
      <c r="F27" s="16" t="s">
        <v>139</v>
      </c>
      <c r="G27" s="16" t="s">
        <v>140</v>
      </c>
      <c r="H27" s="16" t="s">
        <v>141</v>
      </c>
    </row>
    <row r="28" spans="1:11" x14ac:dyDescent="0.2">
      <c r="E28" t="s">
        <v>138</v>
      </c>
      <c r="F28">
        <v>2500</v>
      </c>
      <c r="G28">
        <v>12</v>
      </c>
      <c r="H28">
        <v>11.5</v>
      </c>
    </row>
    <row r="29" spans="1:11" x14ac:dyDescent="0.2">
      <c r="E29" t="s">
        <v>142</v>
      </c>
      <c r="F29">
        <v>2000</v>
      </c>
      <c r="G29">
        <v>16</v>
      </c>
      <c r="H29">
        <v>11.5</v>
      </c>
    </row>
    <row r="30" spans="1:11" x14ac:dyDescent="0.2">
      <c r="E30" t="s">
        <v>143</v>
      </c>
      <c r="F30">
        <f>1200+1000</f>
        <v>2200</v>
      </c>
      <c r="G30">
        <v>30</v>
      </c>
      <c r="H30">
        <v>11.5</v>
      </c>
    </row>
  </sheetData>
  <mergeCells count="3">
    <mergeCell ref="C2:E2"/>
    <mergeCell ref="F2:H2"/>
    <mergeCell ref="C24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0" sqref="B10"/>
    </sheetView>
  </sheetViews>
  <sheetFormatPr defaultRowHeight="12.75" x14ac:dyDescent="0.2"/>
  <cols>
    <col min="1" max="1" width="35.28515625" customWidth="1"/>
    <col min="2" max="2" width="52.42578125" bestFit="1" customWidth="1"/>
  </cols>
  <sheetData>
    <row r="1" spans="1:3" ht="20.25" x14ac:dyDescent="0.3">
      <c r="A1" s="24" t="s">
        <v>166</v>
      </c>
    </row>
    <row r="3" spans="1:3" x14ac:dyDescent="0.2">
      <c r="A3" s="18" t="s">
        <v>146</v>
      </c>
      <c r="B3" s="22">
        <v>80000</v>
      </c>
    </row>
    <row r="4" spans="1:3" x14ac:dyDescent="0.2">
      <c r="A4" s="18" t="s">
        <v>147</v>
      </c>
      <c r="B4" s="22">
        <v>5000</v>
      </c>
    </row>
    <row r="5" spans="1:3" x14ac:dyDescent="0.2">
      <c r="A5" s="18" t="s">
        <v>148</v>
      </c>
      <c r="B5" s="22">
        <v>35000</v>
      </c>
    </row>
    <row r="6" spans="1:3" x14ac:dyDescent="0.2">
      <c r="A6" s="18" t="s">
        <v>149</v>
      </c>
      <c r="B6" s="22">
        <v>8000</v>
      </c>
    </row>
    <row r="7" spans="1:3" x14ac:dyDescent="0.2">
      <c r="A7" s="18" t="s">
        <v>150</v>
      </c>
      <c r="B7" s="18">
        <v>12</v>
      </c>
    </row>
    <row r="8" spans="1:3" x14ac:dyDescent="0.2">
      <c r="A8" s="18" t="s">
        <v>151</v>
      </c>
      <c r="B8" s="18">
        <v>6</v>
      </c>
    </row>
    <row r="9" spans="1:3" x14ac:dyDescent="0.2">
      <c r="A9" s="21" t="s">
        <v>152</v>
      </c>
      <c r="B9" s="21">
        <v>2500</v>
      </c>
    </row>
    <row r="10" spans="1:3" x14ac:dyDescent="0.2">
      <c r="A10" s="18" t="s">
        <v>153</v>
      </c>
      <c r="B10" s="22">
        <v>280000</v>
      </c>
      <c r="C10" t="s">
        <v>169</v>
      </c>
    </row>
    <row r="11" spans="1:3" x14ac:dyDescent="0.2">
      <c r="A11" s="18" t="s">
        <v>154</v>
      </c>
      <c r="B11" s="19">
        <v>0.06</v>
      </c>
    </row>
    <row r="12" spans="1:3" x14ac:dyDescent="0.2">
      <c r="A12" s="18" t="s">
        <v>155</v>
      </c>
      <c r="B12" s="20">
        <v>0.115</v>
      </c>
    </row>
    <row r="13" spans="1:3" x14ac:dyDescent="0.2">
      <c r="A13" s="18"/>
      <c r="B13" s="20"/>
    </row>
    <row r="14" spans="1:3" x14ac:dyDescent="0.2">
      <c r="A14" s="29" t="s">
        <v>145</v>
      </c>
      <c r="B14" s="29"/>
    </row>
    <row r="15" spans="1:3" x14ac:dyDescent="0.2">
      <c r="A15" s="18" t="s">
        <v>156</v>
      </c>
      <c r="B15" s="22">
        <v>257561.15</v>
      </c>
    </row>
    <row r="16" spans="1:3" x14ac:dyDescent="0.2">
      <c r="A16" s="18" t="s">
        <v>157</v>
      </c>
      <c r="B16" s="22">
        <v>1796571.05</v>
      </c>
    </row>
    <row r="17" spans="1:3" x14ac:dyDescent="0.2">
      <c r="A17" s="18" t="s">
        <v>158</v>
      </c>
      <c r="B17" s="22">
        <v>1938533.57</v>
      </c>
    </row>
    <row r="18" spans="1:3" x14ac:dyDescent="0.2">
      <c r="A18" s="18" t="s">
        <v>159</v>
      </c>
      <c r="B18" s="22">
        <v>0</v>
      </c>
    </row>
    <row r="19" spans="1:3" x14ac:dyDescent="0.2">
      <c r="A19" s="18" t="s">
        <v>160</v>
      </c>
      <c r="B19" s="22">
        <v>141962.51999999999</v>
      </c>
    </row>
    <row r="20" spans="1:3" x14ac:dyDescent="0.2">
      <c r="A20" s="18" t="s">
        <v>161</v>
      </c>
      <c r="B20" s="22">
        <v>0</v>
      </c>
    </row>
    <row r="21" spans="1:3" x14ac:dyDescent="0.2">
      <c r="A21" s="18" t="s">
        <v>162</v>
      </c>
      <c r="B21" s="22">
        <v>0</v>
      </c>
    </row>
    <row r="22" spans="1:3" x14ac:dyDescent="0.2">
      <c r="A22" t="s">
        <v>163</v>
      </c>
      <c r="B22" t="s">
        <v>168</v>
      </c>
      <c r="C22" s="23" t="s">
        <v>167</v>
      </c>
    </row>
    <row r="23" spans="1:3" x14ac:dyDescent="0.2">
      <c r="A23" t="s">
        <v>164</v>
      </c>
      <c r="B23" t="s">
        <v>165</v>
      </c>
    </row>
    <row r="38" spans="1:1" x14ac:dyDescent="0.2">
      <c r="A38" s="17"/>
    </row>
    <row r="40" spans="1:1" x14ac:dyDescent="0.2">
      <c r="A40" s="17"/>
    </row>
    <row r="42" spans="1:1" x14ac:dyDescent="0.2">
      <c r="A42" s="17"/>
    </row>
    <row r="44" spans="1:1" x14ac:dyDescent="0.2">
      <c r="A44" s="17"/>
    </row>
    <row r="46" spans="1:1" x14ac:dyDescent="0.2">
      <c r="A46" s="17"/>
    </row>
    <row r="48" spans="1:1" x14ac:dyDescent="0.2">
      <c r="A48" s="17"/>
    </row>
    <row r="50" spans="1:1" x14ac:dyDescent="0.2">
      <c r="A50" s="17"/>
    </row>
  </sheetData>
  <mergeCells count="1">
    <mergeCell ref="A14:B14"/>
  </mergeCells>
  <hyperlinks>
    <hyperlink ref="C22" r:id="rId1" location="ixzz4x4TRtjxf 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D25" sqref="D25"/>
    </sheetView>
  </sheetViews>
  <sheetFormatPr defaultRowHeight="12.75" x14ac:dyDescent="0.2"/>
  <cols>
    <col min="1" max="1" width="35.28515625" customWidth="1"/>
    <col min="2" max="2" width="52.42578125" bestFit="1" customWidth="1"/>
  </cols>
  <sheetData>
    <row r="1" spans="1:3" ht="20.25" x14ac:dyDescent="0.3">
      <c r="A1" s="24" t="s">
        <v>166</v>
      </c>
    </row>
    <row r="3" spans="1:3" x14ac:dyDescent="0.2">
      <c r="A3" s="18" t="s">
        <v>146</v>
      </c>
      <c r="B3" s="22">
        <v>80000</v>
      </c>
    </row>
    <row r="4" spans="1:3" x14ac:dyDescent="0.2">
      <c r="A4" s="18" t="s">
        <v>147</v>
      </c>
      <c r="B4" s="22">
        <v>5000</v>
      </c>
    </row>
    <row r="5" spans="1:3" x14ac:dyDescent="0.2">
      <c r="A5" s="18" t="s">
        <v>148</v>
      </c>
      <c r="B5" s="22">
        <v>35000</v>
      </c>
    </row>
    <row r="6" spans="1:3" x14ac:dyDescent="0.2">
      <c r="A6" s="18" t="s">
        <v>149</v>
      </c>
      <c r="B6" s="22">
        <v>8000</v>
      </c>
    </row>
    <row r="7" spans="1:3" x14ac:dyDescent="0.2">
      <c r="A7" s="18" t="s">
        <v>150</v>
      </c>
      <c r="B7" s="18">
        <v>12</v>
      </c>
    </row>
    <row r="8" spans="1:3" x14ac:dyDescent="0.2">
      <c r="A8" s="18" t="s">
        <v>151</v>
      </c>
      <c r="B8" s="18">
        <v>6</v>
      </c>
    </row>
    <row r="9" spans="1:3" x14ac:dyDescent="0.2">
      <c r="A9" s="21" t="s">
        <v>152</v>
      </c>
      <c r="B9" s="21">
        <v>2500</v>
      </c>
    </row>
    <row r="10" spans="1:3" x14ac:dyDescent="0.2">
      <c r="A10" s="18" t="s">
        <v>153</v>
      </c>
      <c r="B10" s="22">
        <v>160000</v>
      </c>
      <c r="C10" t="s">
        <v>170</v>
      </c>
    </row>
    <row r="11" spans="1:3" x14ac:dyDescent="0.2">
      <c r="A11" s="18" t="s">
        <v>154</v>
      </c>
      <c r="B11" s="19">
        <v>0.06</v>
      </c>
    </row>
    <row r="12" spans="1:3" x14ac:dyDescent="0.2">
      <c r="A12" s="18" t="s">
        <v>155</v>
      </c>
      <c r="B12" s="20">
        <v>0.115</v>
      </c>
    </row>
    <row r="13" spans="1:3" x14ac:dyDescent="0.2">
      <c r="A13" s="18"/>
      <c r="B13" s="20"/>
    </row>
    <row r="14" spans="1:3" x14ac:dyDescent="0.2">
      <c r="A14" s="29" t="s">
        <v>145</v>
      </c>
      <c r="B14" s="29"/>
    </row>
    <row r="15" spans="1:3" x14ac:dyDescent="0.2">
      <c r="A15" s="18" t="s">
        <v>156</v>
      </c>
      <c r="B15" s="22">
        <v>325165.02</v>
      </c>
    </row>
    <row r="16" spans="1:3" x14ac:dyDescent="0.2">
      <c r="A16" s="18" t="s">
        <v>157</v>
      </c>
      <c r="B16" s="22">
        <v>2268129.56</v>
      </c>
    </row>
    <row r="17" spans="1:3" x14ac:dyDescent="0.2">
      <c r="A17" s="18" t="s">
        <v>158</v>
      </c>
      <c r="B17" s="22">
        <v>2280477.2999999998</v>
      </c>
    </row>
    <row r="18" spans="1:3" x14ac:dyDescent="0.2">
      <c r="A18" s="18" t="s">
        <v>159</v>
      </c>
      <c r="B18" s="22">
        <v>0</v>
      </c>
    </row>
    <row r="19" spans="1:3" x14ac:dyDescent="0.2">
      <c r="A19" s="18" t="s">
        <v>160</v>
      </c>
      <c r="B19" s="22">
        <v>12347.74</v>
      </c>
    </row>
    <row r="20" spans="1:3" x14ac:dyDescent="0.2">
      <c r="A20" s="18" t="s">
        <v>161</v>
      </c>
      <c r="B20" s="22">
        <v>0</v>
      </c>
    </row>
    <row r="21" spans="1:3" x14ac:dyDescent="0.2">
      <c r="A21" s="18" t="s">
        <v>162</v>
      </c>
      <c r="B21" s="22">
        <v>0</v>
      </c>
    </row>
    <row r="22" spans="1:3" x14ac:dyDescent="0.2">
      <c r="A22" t="s">
        <v>163</v>
      </c>
      <c r="B22" t="s">
        <v>168</v>
      </c>
      <c r="C22" s="23" t="s">
        <v>167</v>
      </c>
    </row>
    <row r="23" spans="1:3" x14ac:dyDescent="0.2">
      <c r="A23" t="s">
        <v>164</v>
      </c>
      <c r="B23" t="s">
        <v>165</v>
      </c>
    </row>
    <row r="38" spans="1:1" x14ac:dyDescent="0.2">
      <c r="A38" s="17"/>
    </row>
    <row r="40" spans="1:1" x14ac:dyDescent="0.2">
      <c r="A40" s="17"/>
    </row>
    <row r="42" spans="1:1" x14ac:dyDescent="0.2">
      <c r="A42" s="17"/>
    </row>
    <row r="44" spans="1:1" x14ac:dyDescent="0.2">
      <c r="A44" s="17"/>
    </row>
    <row r="46" spans="1:1" x14ac:dyDescent="0.2">
      <c r="A46" s="17"/>
    </row>
    <row r="48" spans="1:1" x14ac:dyDescent="0.2">
      <c r="A48" s="17"/>
    </row>
    <row r="50" spans="1:1" x14ac:dyDescent="0.2">
      <c r="A50" s="17"/>
    </row>
  </sheetData>
  <mergeCells count="1">
    <mergeCell ref="A14:B14"/>
  </mergeCells>
  <hyperlinks>
    <hyperlink ref="C22" r:id="rId1" location="ixzz4x4TRtjxf 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2" sqref="A2"/>
    </sheetView>
  </sheetViews>
  <sheetFormatPr defaultRowHeight="12.75" x14ac:dyDescent="0.2"/>
  <cols>
    <col min="1" max="1" width="35.28515625" customWidth="1"/>
    <col min="2" max="2" width="52.42578125" bestFit="1" customWidth="1"/>
  </cols>
  <sheetData>
    <row r="1" spans="1:3" ht="20.25" x14ac:dyDescent="0.3">
      <c r="A1" s="24" t="s">
        <v>175</v>
      </c>
    </row>
    <row r="3" spans="1:3" x14ac:dyDescent="0.2">
      <c r="A3" s="18" t="s">
        <v>171</v>
      </c>
      <c r="B3" s="22">
        <v>48000</v>
      </c>
    </row>
    <row r="4" spans="1:3" x14ac:dyDescent="0.2">
      <c r="A4" s="18" t="s">
        <v>172</v>
      </c>
      <c r="B4" s="22">
        <v>100</v>
      </c>
    </row>
    <row r="5" spans="1:3" x14ac:dyDescent="0.2">
      <c r="A5" s="18" t="s">
        <v>173</v>
      </c>
      <c r="B5" s="22">
        <v>5000</v>
      </c>
    </row>
    <row r="6" spans="1:3" x14ac:dyDescent="0.2">
      <c r="A6" s="18" t="s">
        <v>149</v>
      </c>
      <c r="B6" s="22">
        <v>100</v>
      </c>
    </row>
    <row r="7" spans="1:3" x14ac:dyDescent="0.2">
      <c r="A7" s="18" t="s">
        <v>150</v>
      </c>
      <c r="B7" s="18">
        <v>32</v>
      </c>
    </row>
    <row r="8" spans="1:3" x14ac:dyDescent="0.2">
      <c r="A8" s="18" t="s">
        <v>151</v>
      </c>
      <c r="B8" s="18">
        <v>30</v>
      </c>
    </row>
    <row r="9" spans="1:3" x14ac:dyDescent="0.2">
      <c r="A9" s="21" t="s">
        <v>152</v>
      </c>
      <c r="B9" s="21">
        <v>2500</v>
      </c>
    </row>
    <row r="10" spans="1:3" x14ac:dyDescent="0.2">
      <c r="A10" s="18" t="s">
        <v>153</v>
      </c>
      <c r="B10" s="22">
        <v>530000</v>
      </c>
      <c r="C10" t="s">
        <v>174</v>
      </c>
    </row>
    <row r="11" spans="1:3" x14ac:dyDescent="0.2">
      <c r="A11" s="18" t="s">
        <v>154</v>
      </c>
      <c r="B11" s="19">
        <v>0.06</v>
      </c>
    </row>
    <row r="12" spans="1:3" x14ac:dyDescent="0.2">
      <c r="A12" s="18" t="s">
        <v>155</v>
      </c>
      <c r="B12" s="20">
        <v>0.115</v>
      </c>
    </row>
    <row r="13" spans="1:3" x14ac:dyDescent="0.2">
      <c r="A13" s="18"/>
      <c r="B13" s="20"/>
    </row>
    <row r="14" spans="1:3" x14ac:dyDescent="0.2">
      <c r="A14" s="29" t="s">
        <v>145</v>
      </c>
      <c r="B14" s="29"/>
    </row>
    <row r="15" spans="1:3" x14ac:dyDescent="0.2">
      <c r="A15" s="18" t="s">
        <v>156</v>
      </c>
      <c r="B15" s="22">
        <v>343320.17</v>
      </c>
    </row>
    <row r="16" spans="1:3" x14ac:dyDescent="0.2">
      <c r="A16" s="18" t="s">
        <v>157</v>
      </c>
      <c r="B16" s="22">
        <v>27142270.050000001</v>
      </c>
    </row>
    <row r="17" spans="1:2" x14ac:dyDescent="0.2">
      <c r="A17" s="18" t="s">
        <v>158</v>
      </c>
      <c r="B17" s="22">
        <v>27163255.309999999</v>
      </c>
    </row>
    <row r="18" spans="1:2" x14ac:dyDescent="0.2">
      <c r="A18" s="18" t="s">
        <v>159</v>
      </c>
      <c r="B18" s="22">
        <v>0</v>
      </c>
    </row>
    <row r="19" spans="1:2" x14ac:dyDescent="0.2">
      <c r="A19" s="18" t="s">
        <v>160</v>
      </c>
      <c r="B19" s="22">
        <v>20985.26</v>
      </c>
    </row>
    <row r="20" spans="1:2" x14ac:dyDescent="0.2">
      <c r="A20" s="18" t="s">
        <v>161</v>
      </c>
      <c r="B20" s="22">
        <v>0</v>
      </c>
    </row>
    <row r="21" spans="1:2" x14ac:dyDescent="0.2">
      <c r="A21" s="18" t="s">
        <v>162</v>
      </c>
      <c r="B21" s="22">
        <v>0</v>
      </c>
    </row>
    <row r="36" spans="1:1" x14ac:dyDescent="0.2">
      <c r="A36" s="17"/>
    </row>
    <row r="38" spans="1:1" x14ac:dyDescent="0.2">
      <c r="A38" s="17"/>
    </row>
    <row r="40" spans="1:1" x14ac:dyDescent="0.2">
      <c r="A40" s="17"/>
    </row>
    <row r="42" spans="1:1" x14ac:dyDescent="0.2">
      <c r="A42" s="17"/>
    </row>
    <row r="44" spans="1:1" x14ac:dyDescent="0.2">
      <c r="A44" s="17"/>
    </row>
    <row r="46" spans="1:1" x14ac:dyDescent="0.2">
      <c r="A46" s="17"/>
    </row>
    <row r="48" spans="1:1" x14ac:dyDescent="0.2">
      <c r="A48" s="17"/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SG Listed ETF</vt:lpstr>
      <vt:lpstr>Today's Cost Medicine</vt:lpstr>
      <vt:lpstr>Sayee_calculation</vt:lpstr>
      <vt:lpstr>Visalakshi_calculation</vt:lpstr>
      <vt:lpstr>Retirement_calculation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Lakshmanan Lakshmanan</dc:creator>
  <cp:keywords>Unclassified</cp:keywords>
  <cp:lastModifiedBy>Lakshmanan Lakshmanan</cp:lastModifiedBy>
  <dcterms:created xsi:type="dcterms:W3CDTF">2017-10-31T05:06:58Z</dcterms:created>
  <dcterms:modified xsi:type="dcterms:W3CDTF">2017-11-01T09:03:07Z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66a61fab-1eac-4bfc-bc74-26868c9632ef</vt:lpwstr>
  </property>
  <property fmtid="{D5CDD505-2E9C-101B-9397-08002B2CF9AE}" pid="3" name="Classification">
    <vt:lpwstr>Null</vt:lpwstr>
  </property>
</Properties>
</file>