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10.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hidePivotFieldList="1" defaultThemeVersion="166925"/>
  <mc:AlternateContent xmlns:mc="http://schemas.openxmlformats.org/markup-compatibility/2006">
    <mc:Choice Requires="x15">
      <x15ac:absPath xmlns:x15ac="http://schemas.microsoft.com/office/spreadsheetml/2010/11/ac" url="E:\Data Science\Excel\Project\project\"/>
    </mc:Choice>
  </mc:AlternateContent>
  <xr:revisionPtr revIDLastSave="0" documentId="13_ncr:1_{0ECF9F7C-2BE6-4F08-8523-01A938D8E3D6}" xr6:coauthVersionLast="47" xr6:coauthVersionMax="47" xr10:uidLastSave="{00000000-0000-0000-0000-000000000000}"/>
  <bookViews>
    <workbookView xWindow="-108" yWindow="-108" windowWidth="23256" windowHeight="12576" tabRatio="886" activeTab="1" xr2:uid="{808B9BB8-3C8D-4580-B1FF-67FA3572BE8E}"/>
  </bookViews>
  <sheets>
    <sheet name="Search" sheetId="21" r:id="rId1"/>
    <sheet name="Covid charts" sheetId="23" r:id="rId2"/>
    <sheet name="Covid DashBoard" sheetId="4" r:id="rId3"/>
    <sheet name="Vaccine Charts" sheetId="27" r:id="rId4"/>
    <sheet name="vaccine DashBoard" sheetId="9" r:id="rId5"/>
    <sheet name="state_wise" sheetId="3" r:id="rId6"/>
    <sheet name="vaccine" sheetId="19" r:id="rId7"/>
    <sheet name="Population " sheetId="15" r:id="rId8"/>
    <sheet name="Covid Chart1" sheetId="16" r:id="rId9"/>
    <sheet name="covid chart 2" sheetId="22" r:id="rId10"/>
    <sheet name="covid chart3" sheetId="24" r:id="rId11"/>
    <sheet name="covid chart4" sheetId="25" r:id="rId12"/>
    <sheet name="covid chart 5" sheetId="26" r:id="rId13"/>
    <sheet name="vaccine chart2" sheetId="28" r:id="rId14"/>
    <sheet name="vaccine chart3" sheetId="29" r:id="rId15"/>
    <sheet name="Vaccine Chart1" sheetId="20" r:id="rId16"/>
  </sheets>
  <definedNames>
    <definedName name="_xlcn.WorksheetConnection_coviddatabase.xlsxPopulation1" hidden="1">Population[]</definedName>
    <definedName name="_xlcn.WorksheetConnection_coviddatabase.xlsxstate_wise1" hidden="1">state_wise[]</definedName>
    <definedName name="_xlcn.WorksheetConnection_coviddatabase.xlsxVaccine1" hidden="1">Vaccine[]</definedName>
    <definedName name="ExternalData_1" localSheetId="7" hidden="1">'Population '!$A$1:$I$35</definedName>
    <definedName name="ExternalData_1" localSheetId="6" hidden="1">vaccine!$A$1:$E$39</definedName>
    <definedName name="ExternalData_2" localSheetId="5" hidden="1">state_wise!$A$1:$J$39</definedName>
    <definedName name="Slicer_State_UT">#N/A</definedName>
    <definedName name="Slicer_State_UT1">#N/A</definedName>
  </definedNames>
  <calcPr calcId="191029"/>
  <pivotCaches>
    <pivotCache cacheId="0" r:id="rId17"/>
    <pivotCache cacheId="1" r:id="rId18"/>
  </pivotCaches>
  <extLs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Vaccine" name="Vaccine" connection="WorksheetConnection_covid database.xlsx!Vaccine"/>
          <x15:modelTable id="state_wise" name="state_wise" connection="WorksheetConnection_covid database.xlsx!state_wise"/>
          <x15:modelTable id="Population" name="Population" connection="WorksheetConnection_covid database.xlsx!Population"/>
        </x15:modelTables>
        <x15:modelRelationships>
          <x15:modelRelationship fromTable="state_wise" fromColumn="State/UT" toTable="Population" toColumn="State/UT"/>
          <x15:modelRelationship fromTable="Population" fromColumn="State/UT" toTable="Vaccine" toColumn="State/UT"/>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3" l="1"/>
  <c r="B38" i="3"/>
  <c r="B7" i="3"/>
  <c r="B32" i="3"/>
  <c r="B19" i="3"/>
  <c r="B17" i="3"/>
  <c r="B31" i="3"/>
  <c r="B12" i="3"/>
  <c r="B36" i="3"/>
  <c r="B10" i="3"/>
  <c r="B25" i="3"/>
  <c r="B14" i="3"/>
  <c r="B16" i="3"/>
  <c r="B24" i="3"/>
  <c r="B23" i="3"/>
  <c r="B21" i="3"/>
  <c r="B5" i="3"/>
  <c r="B4" i="3"/>
  <c r="B35" i="3"/>
  <c r="B37" i="3"/>
  <c r="B15" i="3"/>
  <c r="B3" i="3"/>
  <c r="B27" i="3"/>
  <c r="B30" i="3"/>
  <c r="B28" i="3"/>
  <c r="B34" i="3"/>
  <c r="B11" i="3"/>
  <c r="B26" i="3"/>
  <c r="B20" i="3"/>
  <c r="B13" i="3"/>
  <c r="B33" i="3"/>
  <c r="B39" i="3"/>
  <c r="B6" i="3"/>
  <c r="B18" i="3"/>
  <c r="B29" i="3"/>
  <c r="B8" i="3"/>
  <c r="B22" i="3"/>
  <c r="B9" i="3"/>
  <c r="D2" i="3"/>
  <c r="D38" i="3"/>
  <c r="D7" i="3"/>
  <c r="D32" i="3"/>
  <c r="D19" i="3"/>
  <c r="D17" i="3"/>
  <c r="D31" i="3"/>
  <c r="D12" i="3"/>
  <c r="D36" i="3"/>
  <c r="D10" i="3"/>
  <c r="D25" i="3"/>
  <c r="D14" i="3"/>
  <c r="D16" i="3"/>
  <c r="D24" i="3"/>
  <c r="D23" i="3"/>
  <c r="D21" i="3"/>
  <c r="D5" i="3"/>
  <c r="D4" i="3"/>
  <c r="D35" i="3"/>
  <c r="D37" i="3"/>
  <c r="D15" i="3"/>
  <c r="D3" i="3"/>
  <c r="D27" i="3"/>
  <c r="D30" i="3"/>
  <c r="D28" i="3"/>
  <c r="D34" i="3"/>
  <c r="D11" i="3"/>
  <c r="D26" i="3"/>
  <c r="D20" i="3"/>
  <c r="D13" i="3"/>
  <c r="D33" i="3"/>
  <c r="D39" i="3"/>
  <c r="D6" i="3"/>
  <c r="D18" i="3"/>
  <c r="D29" i="3"/>
  <c r="D8" i="3"/>
  <c r="D22" i="3"/>
  <c r="D9" i="3"/>
  <c r="F2" i="3"/>
  <c r="F38" i="3"/>
  <c r="F7" i="3"/>
  <c r="F32" i="3"/>
  <c r="F19" i="3"/>
  <c r="F17" i="3"/>
  <c r="F31" i="3"/>
  <c r="F12" i="3"/>
  <c r="F36" i="3"/>
  <c r="F10" i="3"/>
  <c r="F25" i="3"/>
  <c r="F14" i="3"/>
  <c r="F16" i="3"/>
  <c r="F24" i="3"/>
  <c r="F23" i="3"/>
  <c r="F21" i="3"/>
  <c r="F5" i="3"/>
  <c r="F4" i="3"/>
  <c r="F35" i="3"/>
  <c r="F37" i="3"/>
  <c r="F15" i="3"/>
  <c r="F3" i="3"/>
  <c r="F27" i="3"/>
  <c r="F30" i="3"/>
  <c r="F28" i="3"/>
  <c r="F34" i="3"/>
  <c r="F11" i="3"/>
  <c r="F26" i="3"/>
  <c r="F20" i="3"/>
  <c r="F13" i="3"/>
  <c r="F33" i="3"/>
  <c r="F39" i="3"/>
  <c r="F6" i="3"/>
  <c r="F18" i="3"/>
  <c r="F29" i="3"/>
  <c r="F8" i="3"/>
  <c r="F22" i="3"/>
  <c r="F9" i="3"/>
  <c r="H2" i="3"/>
  <c r="H38" i="3"/>
  <c r="H7" i="3"/>
  <c r="H32" i="3"/>
  <c r="H19" i="3"/>
  <c r="H17" i="3"/>
  <c r="H31" i="3"/>
  <c r="H12" i="3"/>
  <c r="H36" i="3"/>
  <c r="H10" i="3"/>
  <c r="H25" i="3"/>
  <c r="H14" i="3"/>
  <c r="H16" i="3"/>
  <c r="H24" i="3"/>
  <c r="H23" i="3"/>
  <c r="H21" i="3"/>
  <c r="H5" i="3"/>
  <c r="H4" i="3"/>
  <c r="H35" i="3"/>
  <c r="H37" i="3"/>
  <c r="H15" i="3"/>
  <c r="H3" i="3"/>
  <c r="H27" i="3"/>
  <c r="H30" i="3"/>
  <c r="H28" i="3"/>
  <c r="H34" i="3"/>
  <c r="H11" i="3"/>
  <c r="H26" i="3"/>
  <c r="H20" i="3"/>
  <c r="H13" i="3"/>
  <c r="H33" i="3"/>
  <c r="H39" i="3"/>
  <c r="H6" i="3"/>
  <c r="H18" i="3"/>
  <c r="H29" i="3"/>
  <c r="H8" i="3"/>
  <c r="H22" i="3"/>
  <c r="H9" i="3"/>
  <c r="D12" i="21"/>
  <c r="D17" i="21" s="1"/>
  <c r="I13" i="9"/>
  <c r="I12" i="9"/>
  <c r="I8" i="9"/>
  <c r="G14" i="4"/>
  <c r="G15" i="4" s="1"/>
  <c r="G10" i="4"/>
  <c r="O8" i="9"/>
  <c r="O12" i="9"/>
  <c r="O13" i="9" s="1"/>
  <c r="O16" i="9"/>
  <c r="O17" i="9" s="1"/>
  <c r="L16" i="9"/>
  <c r="L17" i="9" s="1"/>
  <c r="I16" i="9"/>
  <c r="I17" i="9" s="1"/>
  <c r="L12" i="9"/>
  <c r="L13" i="9" s="1"/>
  <c r="L8" i="9"/>
  <c r="P10" i="4"/>
  <c r="M10" i="4"/>
  <c r="J10" i="4"/>
  <c r="P18" i="4"/>
  <c r="P19" i="4" s="1"/>
  <c r="M18" i="4"/>
  <c r="M19" i="4" s="1"/>
  <c r="J18" i="4"/>
  <c r="J19" i="4" s="1"/>
  <c r="P14" i="4"/>
  <c r="P15" i="4" s="1"/>
  <c r="M14" i="4"/>
  <c r="M15" i="4" s="1"/>
  <c r="J14" i="4"/>
  <c r="J15" i="4" s="1"/>
  <c r="G18" i="4"/>
  <c r="G19" i="4" s="1"/>
  <c r="D15" i="21" l="1"/>
  <c r="J12" i="21"/>
  <c r="D13" i="21"/>
  <c r="J13" i="21" s="1"/>
  <c r="D14" i="21"/>
  <c r="O9" i="9"/>
  <c r="I9" i="9"/>
  <c r="L9" i="9"/>
  <c r="J11" i="4"/>
  <c r="P11" i="4"/>
  <c r="G11" i="4"/>
  <c r="M11" i="4"/>
  <c r="J15" i="21" l="1"/>
  <c r="J16" i="21" s="1"/>
  <c r="J14" i="21"/>
  <c r="D16" i="2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AB6ECD8-05F2-4CA6-A191-C8396BF4669D}" keepAlive="1" name="Query - Population" description="Connection to the 'Population' query in the workbook." type="5" refreshedVersion="7" background="1" saveData="1">
    <dbPr connection="Provider=Microsoft.Mashup.OleDb.1;Data Source=$Workbook$;Location=Population;Extended Properties=&quot;&quot;" command="SELECT * FROM [Population]"/>
  </connection>
  <connection id="2" xr16:uid="{75171683-7235-4BEA-8D2E-B0332F1B4318}" keepAlive="1" interval="1" name="Query - state_wise" description="Connection to the 'state_wise' query in the workbook." type="5" refreshedVersion="7" background="1" refreshOnLoad="1" saveData="1">
    <dbPr connection="Provider=Microsoft.Mashup.OleDb.1;Data Source=$Workbook$;Location=state_wise;Extended Properties=&quot;&quot;" command="SELECT * FROM [state_wise]"/>
  </connection>
  <connection id="3" xr16:uid="{E149ABD9-EABB-4BB2-B99A-6B2F5AE7AAF4}" keepAlive="1" name="Query - Table 0" description="Connection to the 'Table 0' query in the workbook." type="5" refreshedVersion="7" background="1" saveData="1">
    <dbPr connection="Provider=Microsoft.Mashup.OleDb.1;Data Source=$Workbook$;Location=&quot;Table 0&quot;;Extended Properties=&quot;&quot;" command="SELECT * FROM [Table 0]"/>
  </connection>
  <connection id="4" xr16:uid="{BA94677F-3D3C-4545-9CA0-8638B50787CD}" keepAlive="1" name="Query - Vaccine" description="Connection to the 'Vaccine' query in the workbook." type="5" refreshedVersion="7" background="1" saveData="1">
    <dbPr connection="Provider=Microsoft.Mashup.OleDb.1;Data Source=$Workbook$;Location=Vaccine;Extended Properties=&quot;&quot;" command="SELECT * FROM [Vaccine]"/>
  </connection>
  <connection id="5" xr16:uid="{5EF390D3-AD74-4BF6-8633-96A5E73581F8}"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6" xr16:uid="{59E9D041-893F-4B1B-8268-A1D73E911570}" name="WorksheetConnection_covid database.xlsx!Population" type="102" refreshedVersion="7" minRefreshableVersion="5">
    <extLst>
      <ext xmlns:x15="http://schemas.microsoft.com/office/spreadsheetml/2010/11/main" uri="{DE250136-89BD-433C-8126-D09CA5730AF9}">
        <x15:connection id="Population">
          <x15:rangePr sourceName="_xlcn.WorksheetConnection_coviddatabase.xlsxPopulation1"/>
        </x15:connection>
      </ext>
    </extLst>
  </connection>
  <connection id="7" xr16:uid="{299DBA39-DAD5-427B-BC1B-9E3F78EE1C52}" name="WorksheetConnection_covid database.xlsx!state_wise" type="102" refreshedVersion="7" minRefreshableVersion="5">
    <extLst>
      <ext xmlns:x15="http://schemas.microsoft.com/office/spreadsheetml/2010/11/main" uri="{DE250136-89BD-433C-8126-D09CA5730AF9}">
        <x15:connection id="state_wise">
          <x15:rangePr sourceName="_xlcn.WorksheetConnection_coviddatabase.xlsxstate_wise1"/>
        </x15:connection>
      </ext>
    </extLst>
  </connection>
  <connection id="8" xr16:uid="{777B0D9A-B805-4F47-8BEC-DDF5993476C1}" name="WorksheetConnection_covid database.xlsx!Vaccine" type="102" refreshedVersion="7" minRefreshableVersion="5">
    <extLst>
      <ext xmlns:x15="http://schemas.microsoft.com/office/spreadsheetml/2010/11/main" uri="{DE250136-89BD-433C-8126-D09CA5730AF9}">
        <x15:connection id="Vaccine">
          <x15:rangePr sourceName="_xlcn.WorksheetConnection_coviddatabase.xlsxVaccine1"/>
        </x15:connection>
      </ext>
    </extLst>
  </connection>
</connections>
</file>

<file path=xl/sharedStrings.xml><?xml version="1.0" encoding="utf-8"?>
<sst xmlns="http://schemas.openxmlformats.org/spreadsheetml/2006/main" count="373" uniqueCount="178">
  <si>
    <t>Maharashtra</t>
  </si>
  <si>
    <t>Kerala</t>
  </si>
  <si>
    <t>Karnataka</t>
  </si>
  <si>
    <t>Delhi</t>
  </si>
  <si>
    <t>Uttar Pradesh</t>
  </si>
  <si>
    <t>Telangana</t>
  </si>
  <si>
    <t>Gujarat</t>
  </si>
  <si>
    <t>Rajasthan</t>
  </si>
  <si>
    <t>Tamil Nadu</t>
  </si>
  <si>
    <t>Madhya Pradesh</t>
  </si>
  <si>
    <t>Jammu and Kashmir</t>
  </si>
  <si>
    <t>Punjab</t>
  </si>
  <si>
    <t>Haryana</t>
  </si>
  <si>
    <t>Andhra Pradesh</t>
  </si>
  <si>
    <t>West Bengal</t>
  </si>
  <si>
    <t>Bihar</t>
  </si>
  <si>
    <t>Ladakh</t>
  </si>
  <si>
    <t>Andaman and Nicobar Islands</t>
  </si>
  <si>
    <t>Chandigarh</t>
  </si>
  <si>
    <t>Chhattisgarh</t>
  </si>
  <si>
    <t>Uttarakhand</t>
  </si>
  <si>
    <t>Goa</t>
  </si>
  <si>
    <t>Himachal Pradesh</t>
  </si>
  <si>
    <t>Odisha</t>
  </si>
  <si>
    <t>Manipur</t>
  </si>
  <si>
    <t>Mizoram</t>
  </si>
  <si>
    <t>Puducherry</t>
  </si>
  <si>
    <t>Arunachal Pradesh</t>
  </si>
  <si>
    <t>Assam</t>
  </si>
  <si>
    <t>Jharkhand</t>
  </si>
  <si>
    <t>Lakshadweep</t>
  </si>
  <si>
    <t>Meghalaya</t>
  </si>
  <si>
    <t>Nagaland</t>
  </si>
  <si>
    <t>Sikkim</t>
  </si>
  <si>
    <t>Tripura</t>
  </si>
  <si>
    <t>Dadra and Nagar Haveli and Daman and Diu</t>
  </si>
  <si>
    <t>State Unassigned</t>
  </si>
  <si>
    <t>Confirmed</t>
  </si>
  <si>
    <t>Recovered</t>
  </si>
  <si>
    <t>Deaths</t>
  </si>
  <si>
    <t>Active</t>
  </si>
  <si>
    <t>State_code</t>
  </si>
  <si>
    <t>Total</t>
  </si>
  <si>
    <t>TT</t>
  </si>
  <si>
    <t>AN</t>
  </si>
  <si>
    <t>AP</t>
  </si>
  <si>
    <t>AR</t>
  </si>
  <si>
    <t>AS</t>
  </si>
  <si>
    <t>BR</t>
  </si>
  <si>
    <t>CH</t>
  </si>
  <si>
    <t>CT</t>
  </si>
  <si>
    <t>DN</t>
  </si>
  <si>
    <t>DL</t>
  </si>
  <si>
    <t>GA</t>
  </si>
  <si>
    <t>GJ</t>
  </si>
  <si>
    <t>HR</t>
  </si>
  <si>
    <t>HP</t>
  </si>
  <si>
    <t>JK</t>
  </si>
  <si>
    <t>JH</t>
  </si>
  <si>
    <t>KA</t>
  </si>
  <si>
    <t>KL</t>
  </si>
  <si>
    <t>LA</t>
  </si>
  <si>
    <t>LD</t>
  </si>
  <si>
    <t>MP</t>
  </si>
  <si>
    <t>MH</t>
  </si>
  <si>
    <t>MN</t>
  </si>
  <si>
    <t>ML</t>
  </si>
  <si>
    <t>MZ</t>
  </si>
  <si>
    <t>NL</t>
  </si>
  <si>
    <t>OR</t>
  </si>
  <si>
    <t>PY</t>
  </si>
  <si>
    <t>PB</t>
  </si>
  <si>
    <t>RJ</t>
  </si>
  <si>
    <t>SK</t>
  </si>
  <si>
    <t>UN</t>
  </si>
  <si>
    <t>TN</t>
  </si>
  <si>
    <t>TG</t>
  </si>
  <si>
    <t>TR</t>
  </si>
  <si>
    <t>UP</t>
  </si>
  <si>
    <t>UT</t>
  </si>
  <si>
    <t>WB</t>
  </si>
  <si>
    <t>Recovery Percentage</t>
  </si>
  <si>
    <t>Death Percentage</t>
  </si>
  <si>
    <t>percentage Active</t>
  </si>
  <si>
    <r>
      <t xml:space="preserve">Confirmed </t>
    </r>
    <r>
      <rPr>
        <sz val="11"/>
        <color theme="1"/>
        <rFont val="Calibri"/>
        <family val="2"/>
        <scheme val="minor"/>
      </rPr>
      <t>percentage</t>
    </r>
  </si>
  <si>
    <t>Total Cases</t>
  </si>
  <si>
    <t>Total Active</t>
  </si>
  <si>
    <t>Total Recovered</t>
  </si>
  <si>
    <t>Highest Total Case</t>
  </si>
  <si>
    <t xml:space="preserve">Highest Death </t>
  </si>
  <si>
    <t>Lowest Total Cases</t>
  </si>
  <si>
    <t>No</t>
  </si>
  <si>
    <t>%</t>
  </si>
  <si>
    <t>?</t>
  </si>
  <si>
    <t>Highest Active</t>
  </si>
  <si>
    <t xml:space="preserve">Highest Recovered </t>
  </si>
  <si>
    <t xml:space="preserve">Lowest Active </t>
  </si>
  <si>
    <t xml:space="preserve">Lowest Recovered </t>
  </si>
  <si>
    <t>Row Labels</t>
  </si>
  <si>
    <t>Grand Total</t>
  </si>
  <si>
    <t>Sum of Confirmed</t>
  </si>
  <si>
    <t>Lowest Deaths</t>
  </si>
  <si>
    <t>Total Deaths</t>
  </si>
  <si>
    <t>Sum of Recovered</t>
  </si>
  <si>
    <t xml:space="preserve"> Covid -19 DashBoard of India</t>
  </si>
  <si>
    <t>1st Dose</t>
  </si>
  <si>
    <t>2nd Dose</t>
  </si>
  <si>
    <t>Total Doses</t>
  </si>
  <si>
    <t>Jammu &amp; Kashmir</t>
  </si>
  <si>
    <t>Miscellaneous</t>
  </si>
  <si>
    <t>Total Vaccinations</t>
  </si>
  <si>
    <t>Highest 1st Dose</t>
  </si>
  <si>
    <t>Highest 2nd Dose</t>
  </si>
  <si>
    <t>Lowest 1st Dose</t>
  </si>
  <si>
    <t>Lowest 2nd Dose</t>
  </si>
  <si>
    <t>Covid 19 Vaccine Tracker of India</t>
  </si>
  <si>
    <t>State/UT</t>
  </si>
  <si>
    <t>Lowest Total Vaccinations</t>
  </si>
  <si>
    <t>Sum of 1st Dose</t>
  </si>
  <si>
    <t>Sum of 2nd Dose</t>
  </si>
  <si>
    <t>S. No.</t>
  </si>
  <si>
    <t>Rank</t>
  </si>
  <si>
    <t>Population</t>
  </si>
  <si>
    <t>National Share (%)</t>
  </si>
  <si>
    <t>Decadal growth_x000D_
(2001–2012)</t>
  </si>
  <si>
    <t>Rural population</t>
  </si>
  <si>
    <t>Percent rural</t>
  </si>
  <si>
    <t>Urban population</t>
  </si>
  <si>
    <t>Percent urban</t>
  </si>
  <si>
    <t>1</t>
  </si>
  <si>
    <t>2</t>
  </si>
  <si>
    <t>3</t>
  </si>
  <si>
    <t>4</t>
  </si>
  <si>
    <t>5</t>
  </si>
  <si>
    <t>6</t>
  </si>
  <si>
    <t>7</t>
  </si>
  <si>
    <t>8</t>
  </si>
  <si>
    <t>9</t>
  </si>
  <si>
    <t>10</t>
  </si>
  <si>
    <t>11</t>
  </si>
  <si>
    <t>12</t>
  </si>
  <si>
    <t>13</t>
  </si>
  <si>
    <t>14</t>
  </si>
  <si>
    <t>15</t>
  </si>
  <si>
    <t>16</t>
  </si>
  <si>
    <t>17</t>
  </si>
  <si>
    <t>18</t>
  </si>
  <si>
    <t>UT1</t>
  </si>
  <si>
    <t>UT2</t>
  </si>
  <si>
    <t>19</t>
  </si>
  <si>
    <t>20</t>
  </si>
  <si>
    <t>21</t>
  </si>
  <si>
    <t>22</t>
  </si>
  <si>
    <t>23</t>
  </si>
  <si>
    <t>25</t>
  </si>
  <si>
    <t>26</t>
  </si>
  <si>
    <t>UT3</t>
  </si>
  <si>
    <t>27</t>
  </si>
  <si>
    <t>UT5</t>
  </si>
  <si>
    <t>UT6</t>
  </si>
  <si>
    <t>UT7</t>
  </si>
  <si>
    <t>UT8</t>
  </si>
  <si>
    <t>India</t>
  </si>
  <si>
    <t>Covid Report</t>
  </si>
  <si>
    <t>Vaccine Report</t>
  </si>
  <si>
    <t>State</t>
  </si>
  <si>
    <t>Total Confirmed</t>
  </si>
  <si>
    <t>Total First Dose</t>
  </si>
  <si>
    <t>Total Second Dose</t>
  </si>
  <si>
    <t>Total Population</t>
  </si>
  <si>
    <t>% people fully Vaccinated</t>
  </si>
  <si>
    <t>% Confirmed</t>
  </si>
  <si>
    <t>Enter State</t>
  </si>
  <si>
    <t>Highest Total Vaccinations</t>
  </si>
  <si>
    <t>Dadra and Nagar Haveli</t>
  </si>
  <si>
    <t>Daman and Diu</t>
  </si>
  <si>
    <t>Search Board</t>
  </si>
  <si>
    <t>Analysis of Covid-19 in India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</si>
</sst>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6"/>
      <color theme="1"/>
      <name val="Times New Roman"/>
      <family val="1"/>
    </font>
  </fonts>
  <fills count="9">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bgColor indexed="64"/>
      </patternFill>
    </fill>
    <fill>
      <patternFill patternType="solid">
        <fgColor theme="9" tint="0.39997558519241921"/>
        <bgColor indexed="64"/>
      </patternFill>
    </fill>
    <fill>
      <patternFill patternType="solid">
        <fgColor rgb="FF92D050"/>
        <bgColor indexed="64"/>
      </patternFill>
    </fill>
    <fill>
      <patternFill patternType="solid">
        <fgColor theme="7" tint="0.39997558519241921"/>
        <bgColor indexed="64"/>
      </patternFill>
    </fill>
  </fills>
  <borders count="2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79">
    <xf numFmtId="0" fontId="0" fillId="0" borderId="0" xfId="0"/>
    <xf numFmtId="0" fontId="0" fillId="0" borderId="0" xfId="0" applyNumberFormat="1"/>
    <xf numFmtId="10" fontId="0" fillId="0" borderId="0" xfId="0" applyNumberFormat="1"/>
    <xf numFmtId="10" fontId="0" fillId="0" borderId="0" xfId="0" applyNumberFormat="1" applyAlignment="1">
      <alignment wrapText="1"/>
    </xf>
    <xf numFmtId="0" fontId="0" fillId="0" borderId="0" xfId="0" pivotButton="1"/>
    <xf numFmtId="0" fontId="0" fillId="0" borderId="0" xfId="0" applyAlignment="1">
      <alignment horizontal="left"/>
    </xf>
    <xf numFmtId="49" fontId="0" fillId="0" borderId="0" xfId="0" applyNumberFormat="1"/>
    <xf numFmtId="0" fontId="1" fillId="3" borderId="15" xfId="0" applyFont="1" applyFill="1" applyBorder="1" applyAlignment="1">
      <alignment horizontal="center"/>
    </xf>
    <xf numFmtId="0" fontId="1" fillId="4" borderId="0" xfId="0" applyFont="1" applyFill="1" applyAlignment="1">
      <alignment horizontal="center"/>
    </xf>
    <xf numFmtId="0" fontId="1" fillId="4" borderId="0" xfId="0" applyFont="1" applyFill="1" applyBorder="1" applyAlignment="1">
      <alignment horizontal="center"/>
    </xf>
    <xf numFmtId="0" fontId="1" fillId="5" borderId="17" xfId="0" applyFont="1" applyFill="1" applyBorder="1" applyAlignment="1">
      <alignment horizontal="center"/>
    </xf>
    <xf numFmtId="0" fontId="1" fillId="5" borderId="11" xfId="0" applyFont="1" applyFill="1" applyBorder="1" applyAlignment="1">
      <alignment horizontal="center"/>
    </xf>
    <xf numFmtId="0" fontId="1" fillId="5" borderId="12" xfId="0" applyFont="1" applyFill="1" applyBorder="1" applyAlignment="1">
      <alignment horizontal="center" wrapText="1"/>
    </xf>
    <xf numFmtId="0" fontId="1" fillId="5" borderId="12" xfId="0" applyFont="1" applyFill="1" applyBorder="1" applyAlignment="1">
      <alignment horizontal="center"/>
    </xf>
    <xf numFmtId="3" fontId="1" fillId="5" borderId="12" xfId="0" applyNumberFormat="1" applyFont="1" applyFill="1" applyBorder="1" applyAlignment="1">
      <alignment horizontal="center"/>
    </xf>
    <xf numFmtId="10" fontId="1" fillId="5" borderId="12" xfId="0" applyNumberFormat="1" applyFont="1" applyFill="1" applyBorder="1" applyAlignment="1">
      <alignment horizontal="center"/>
    </xf>
    <xf numFmtId="0" fontId="1" fillId="5" borderId="9" xfId="0" applyFont="1" applyFill="1" applyBorder="1" applyAlignment="1">
      <alignment horizontal="center"/>
    </xf>
    <xf numFmtId="3" fontId="1" fillId="5" borderId="10" xfId="0" applyNumberFormat="1" applyFont="1" applyFill="1" applyBorder="1" applyAlignment="1">
      <alignment horizontal="center"/>
    </xf>
    <xf numFmtId="10" fontId="1" fillId="5" borderId="10" xfId="0" applyNumberFormat="1" applyFont="1" applyFill="1" applyBorder="1" applyAlignment="1">
      <alignment horizontal="center"/>
    </xf>
    <xf numFmtId="0" fontId="1" fillId="4" borderId="0" xfId="0" applyFont="1" applyFill="1" applyAlignment="1">
      <alignment wrapText="1"/>
    </xf>
    <xf numFmtId="0" fontId="1" fillId="6" borderId="1" xfId="0" applyFont="1" applyFill="1" applyBorder="1" applyAlignment="1">
      <alignment wrapText="1"/>
    </xf>
    <xf numFmtId="0" fontId="1" fillId="6" borderId="4" xfId="0" applyFont="1" applyFill="1" applyBorder="1" applyAlignment="1">
      <alignment wrapText="1"/>
    </xf>
    <xf numFmtId="0" fontId="1" fillId="6" borderId="6" xfId="0" applyFont="1" applyFill="1" applyBorder="1" applyAlignment="1">
      <alignment wrapText="1"/>
    </xf>
    <xf numFmtId="0" fontId="1" fillId="6" borderId="2" xfId="0" applyFont="1" applyFill="1" applyBorder="1" applyAlignment="1">
      <alignment wrapText="1"/>
    </xf>
    <xf numFmtId="0" fontId="1" fillId="6" borderId="3" xfId="0" applyFont="1" applyFill="1" applyBorder="1" applyAlignment="1">
      <alignment wrapText="1"/>
    </xf>
    <xf numFmtId="0" fontId="1" fillId="6" borderId="5" xfId="0" applyFont="1" applyFill="1" applyBorder="1" applyAlignment="1">
      <alignment wrapText="1"/>
    </xf>
    <xf numFmtId="0" fontId="1" fillId="6" borderId="8" xfId="0" applyFont="1" applyFill="1" applyBorder="1" applyAlignment="1">
      <alignment wrapText="1"/>
    </xf>
    <xf numFmtId="0" fontId="1" fillId="6" borderId="7" xfId="0" applyFont="1" applyFill="1" applyBorder="1" applyAlignment="1">
      <alignment wrapText="1"/>
    </xf>
    <xf numFmtId="0" fontId="1" fillId="6" borderId="0" xfId="0" applyFont="1" applyFill="1" applyBorder="1" applyAlignment="1">
      <alignment wrapText="1"/>
    </xf>
    <xf numFmtId="10" fontId="1" fillId="6" borderId="0" xfId="0" applyNumberFormat="1" applyFont="1" applyFill="1" applyBorder="1" applyAlignment="1">
      <alignment wrapText="1"/>
    </xf>
    <xf numFmtId="0" fontId="1" fillId="6" borderId="0" xfId="0" applyFont="1" applyFill="1" applyBorder="1" applyAlignment="1">
      <alignment horizontal="center" wrapText="1"/>
    </xf>
    <xf numFmtId="0" fontId="1" fillId="4" borderId="0" xfId="0" applyFont="1" applyFill="1" applyAlignment="1">
      <alignment horizontal="center" wrapText="1"/>
    </xf>
    <xf numFmtId="0" fontId="1" fillId="6" borderId="1" xfId="0" applyFont="1" applyFill="1" applyBorder="1" applyAlignment="1">
      <alignment horizontal="center"/>
    </xf>
    <xf numFmtId="0" fontId="1" fillId="6" borderId="4" xfId="0" applyFont="1" applyFill="1" applyBorder="1" applyAlignment="1">
      <alignment horizontal="center"/>
    </xf>
    <xf numFmtId="0" fontId="1" fillId="6" borderId="4" xfId="0" applyFont="1" applyFill="1" applyBorder="1" applyAlignment="1">
      <alignment horizontal="center" wrapText="1"/>
    </xf>
    <xf numFmtId="0" fontId="1" fillId="6" borderId="6" xfId="0" applyFont="1" applyFill="1" applyBorder="1" applyAlignment="1">
      <alignment horizontal="center"/>
    </xf>
    <xf numFmtId="0" fontId="1" fillId="6" borderId="7" xfId="0" applyFont="1" applyFill="1" applyBorder="1" applyAlignment="1">
      <alignment horizontal="center"/>
    </xf>
    <xf numFmtId="0" fontId="1" fillId="6" borderId="8" xfId="0" applyFont="1" applyFill="1" applyBorder="1" applyAlignment="1">
      <alignment horizontal="center"/>
    </xf>
    <xf numFmtId="0" fontId="1" fillId="6" borderId="2" xfId="0" applyFont="1" applyFill="1" applyBorder="1" applyAlignment="1">
      <alignment horizontal="center"/>
    </xf>
    <xf numFmtId="0" fontId="1" fillId="6" borderId="3" xfId="0" applyFont="1" applyFill="1" applyBorder="1" applyAlignment="1">
      <alignment horizontal="center"/>
    </xf>
    <xf numFmtId="0" fontId="1" fillId="6" borderId="5" xfId="0" applyFont="1" applyFill="1" applyBorder="1" applyAlignment="1">
      <alignment horizontal="center"/>
    </xf>
    <xf numFmtId="0" fontId="1" fillId="6" borderId="0" xfId="0" applyFont="1" applyFill="1" applyBorder="1" applyAlignment="1">
      <alignment horizontal="center"/>
    </xf>
    <xf numFmtId="10" fontId="1" fillId="6" borderId="0" xfId="0" applyNumberFormat="1" applyFont="1" applyFill="1" applyBorder="1" applyAlignment="1">
      <alignment horizontal="center"/>
    </xf>
    <xf numFmtId="0" fontId="1" fillId="3" borderId="11" xfId="0" applyFont="1" applyFill="1" applyBorder="1" applyAlignment="1">
      <alignment horizontal="center"/>
    </xf>
    <xf numFmtId="3" fontId="1" fillId="3" borderId="12" xfId="0" applyNumberFormat="1" applyFont="1" applyFill="1" applyBorder="1" applyAlignment="1">
      <alignment horizontal="center"/>
    </xf>
    <xf numFmtId="0" fontId="1" fillId="3" borderId="9" xfId="0" applyFont="1" applyFill="1" applyBorder="1" applyAlignment="1">
      <alignment horizontal="center"/>
    </xf>
    <xf numFmtId="9" fontId="1" fillId="3" borderId="10" xfId="0" applyNumberFormat="1" applyFont="1" applyFill="1" applyBorder="1" applyAlignment="1">
      <alignment horizontal="center"/>
    </xf>
    <xf numFmtId="0" fontId="1" fillId="3" borderId="11" xfId="0" applyFont="1" applyFill="1" applyBorder="1" applyAlignment="1">
      <alignment horizontal="center" wrapText="1"/>
    </xf>
    <xf numFmtId="3" fontId="1" fillId="3" borderId="12" xfId="0" applyNumberFormat="1" applyFont="1" applyFill="1" applyBorder="1" applyAlignment="1">
      <alignment horizontal="center" wrapText="1"/>
    </xf>
    <xf numFmtId="0" fontId="1" fillId="3" borderId="9" xfId="0" applyFont="1" applyFill="1" applyBorder="1" applyAlignment="1">
      <alignment horizontal="center" wrapText="1"/>
    </xf>
    <xf numFmtId="10" fontId="1" fillId="3" borderId="10" xfId="0" applyNumberFormat="1" applyFont="1" applyFill="1" applyBorder="1" applyAlignment="1">
      <alignment horizontal="center" wrapText="1"/>
    </xf>
    <xf numFmtId="0" fontId="1" fillId="3" borderId="10" xfId="0" applyFont="1" applyFill="1" applyBorder="1" applyAlignment="1">
      <alignment horizontal="center" wrapText="1"/>
    </xf>
    <xf numFmtId="0" fontId="1" fillId="3" borderId="10" xfId="0" applyFont="1" applyFill="1" applyBorder="1" applyAlignment="1">
      <alignment wrapText="1"/>
    </xf>
    <xf numFmtId="0" fontId="1" fillId="3" borderId="12" xfId="0" applyFont="1" applyFill="1" applyBorder="1" applyAlignment="1">
      <alignment wrapText="1"/>
    </xf>
    <xf numFmtId="0" fontId="1" fillId="3" borderId="12" xfId="0" applyFont="1" applyFill="1" applyBorder="1" applyAlignment="1">
      <alignment horizontal="center" wrapText="1"/>
    </xf>
    <xf numFmtId="0" fontId="1" fillId="3" borderId="18" xfId="0" applyFont="1" applyFill="1" applyBorder="1" applyAlignment="1">
      <alignment horizontal="center"/>
    </xf>
    <xf numFmtId="3" fontId="1" fillId="3" borderId="18" xfId="0" applyNumberFormat="1" applyFont="1" applyFill="1" applyBorder="1" applyAlignment="1">
      <alignment horizontal="center"/>
    </xf>
    <xf numFmtId="0" fontId="1" fillId="3" borderId="10" xfId="0" applyFont="1" applyFill="1" applyBorder="1" applyAlignment="1">
      <alignment horizontal="center"/>
    </xf>
    <xf numFmtId="10" fontId="1" fillId="3" borderId="10" xfId="0" applyNumberFormat="1" applyFont="1" applyFill="1" applyBorder="1" applyAlignment="1">
      <alignment horizontal="center"/>
    </xf>
    <xf numFmtId="0" fontId="1" fillId="8" borderId="0" xfId="0" applyFont="1" applyFill="1" applyAlignment="1">
      <alignment horizontal="center"/>
    </xf>
    <xf numFmtId="0" fontId="1" fillId="3" borderId="19" xfId="0" applyFont="1" applyFill="1" applyBorder="1" applyAlignment="1">
      <alignment horizontal="center" wrapText="1"/>
    </xf>
    <xf numFmtId="0" fontId="1" fillId="3" borderId="20" xfId="0" applyFont="1" applyFill="1" applyBorder="1" applyAlignment="1">
      <alignment horizontal="center" wrapText="1"/>
    </xf>
    <xf numFmtId="0" fontId="1" fillId="3" borderId="13" xfId="0" applyFont="1" applyFill="1" applyBorder="1" applyAlignment="1">
      <alignment horizontal="center" wrapText="1"/>
    </xf>
    <xf numFmtId="0" fontId="1" fillId="3" borderId="14" xfId="0" applyFont="1" applyFill="1" applyBorder="1" applyAlignment="1">
      <alignment horizontal="center" wrapText="1"/>
    </xf>
    <xf numFmtId="0" fontId="1" fillId="7" borderId="21" xfId="0" applyFont="1" applyFill="1" applyBorder="1" applyAlignment="1">
      <alignment horizontal="center"/>
    </xf>
    <xf numFmtId="0" fontId="1" fillId="7" borderId="22" xfId="0" applyFont="1" applyFill="1" applyBorder="1" applyAlignment="1">
      <alignment horizontal="center"/>
    </xf>
    <xf numFmtId="0" fontId="1" fillId="8" borderId="0" xfId="0" applyFont="1" applyFill="1" applyAlignment="1">
      <alignment horizontal="center"/>
    </xf>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0" fontId="1" fillId="2" borderId="6" xfId="0" applyFont="1" applyFill="1" applyBorder="1" applyAlignment="1">
      <alignment horizontal="center" wrapText="1"/>
    </xf>
    <xf numFmtId="0" fontId="1" fillId="2" borderId="7" xfId="0" applyFont="1" applyFill="1" applyBorder="1" applyAlignment="1">
      <alignment horizontal="center" wrapText="1"/>
    </xf>
    <xf numFmtId="0" fontId="1" fillId="2" borderId="8" xfId="0" applyFont="1" applyFill="1" applyBorder="1" applyAlignment="1">
      <alignment horizontal="center" wrapText="1"/>
    </xf>
    <xf numFmtId="0" fontId="1" fillId="3" borderId="19" xfId="0" applyFont="1" applyFill="1" applyBorder="1" applyAlignment="1">
      <alignment horizontal="center"/>
    </xf>
    <xf numFmtId="0" fontId="1" fillId="3" borderId="20" xfId="0" applyFont="1" applyFill="1" applyBorder="1" applyAlignment="1">
      <alignment horizontal="center"/>
    </xf>
    <xf numFmtId="0" fontId="1" fillId="2" borderId="15" xfId="0" applyFont="1" applyFill="1" applyBorder="1" applyAlignment="1">
      <alignment horizontal="center"/>
    </xf>
    <xf numFmtId="0" fontId="1" fillId="2" borderId="16" xfId="0" applyFont="1" applyFill="1" applyBorder="1" applyAlignment="1">
      <alignment horizontal="center"/>
    </xf>
    <xf numFmtId="0" fontId="1" fillId="2" borderId="17" xfId="0" applyFont="1" applyFill="1" applyBorder="1" applyAlignment="1">
      <alignment horizontal="center"/>
    </xf>
    <xf numFmtId="0" fontId="1" fillId="3" borderId="18" xfId="0" applyFont="1" applyFill="1" applyBorder="1" applyAlignment="1">
      <alignment horizontal="center"/>
    </xf>
  </cellXfs>
  <cellStyles count="1">
    <cellStyle name="Normal" xfId="0" builtinId="0"/>
  </cellStyles>
  <dxfs count="9">
    <dxf>
      <numFmt numFmtId="30" formatCode="@"/>
    </dxf>
    <dxf>
      <numFmt numFmtId="14" formatCode="0.00%"/>
    </dxf>
    <dxf>
      <numFmt numFmtId="14" formatCode="0.00%"/>
    </dxf>
    <dxf>
      <numFmt numFmtId="14" formatCode="0.00%"/>
    </dxf>
    <dxf>
      <numFmt numFmtId="14" formatCode="0.00%"/>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worksheet" Target="worksheets/sheet10.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20" Type="http://schemas.microsoft.com/office/2007/relationships/slicerCache" Target="slicerCaches/slicerCache2.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[Project.xlsx]Covid Chart1!PivotTable1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Confirmed vs Recovered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'Covid Chart1'!$B$3</c:f>
              <c:strCache>
                <c:ptCount val="1"/>
                <c:pt idx="0">
                  <c:v>Sum of Confirmed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'Covid Chart1'!$A$4:$A$5</c:f>
              <c:strCache>
                <c:ptCount val="1"/>
                <c:pt idx="0">
                  <c:v>Andhra Pradesh</c:v>
                </c:pt>
              </c:strCache>
            </c:strRef>
          </c:cat>
          <c:val>
            <c:numRef>
              <c:f>'Covid Chart1'!$B$4:$B$5</c:f>
              <c:numCache>
                <c:formatCode>General</c:formatCode>
                <c:ptCount val="1"/>
                <c:pt idx="0">
                  <c:v>2066450</c:v>
                </c:pt>
              </c:numCache>
            </c:numRef>
          </c:val>
          <c:extLst>
            <c:ext xmlns:c16="http://schemas.microsoft.com/office/drawing/2014/chart" uri="{C3380CC4-5D6E-409C-BE32-E72D297353CC}">
              <c16:uniqueId val="{00000000-5C05-4B15-945B-2D783D5BDBB8}"/>
            </c:ext>
          </c:extLst>
        </c:ser>
        <c:ser>
          <c:idx val="1"/>
          <c:order val="1"/>
          <c:tx>
            <c:strRef>
              <c:f>'Covid Chart1'!$C$3</c:f>
              <c:strCache>
                <c:ptCount val="1"/>
                <c:pt idx="0">
                  <c:v>Sum of Recovered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'Covid Chart1'!$A$4:$A$5</c:f>
              <c:strCache>
                <c:ptCount val="1"/>
                <c:pt idx="0">
                  <c:v>Andhra Pradesh</c:v>
                </c:pt>
              </c:strCache>
            </c:strRef>
          </c:cat>
          <c:val>
            <c:numRef>
              <c:f>'Covid Chart1'!$C$4:$C$5</c:f>
              <c:numCache>
                <c:formatCode>General</c:formatCode>
                <c:ptCount val="1"/>
                <c:pt idx="0">
                  <c:v>2047722</c:v>
                </c:pt>
              </c:numCache>
            </c:numRef>
          </c:val>
          <c:extLst>
            <c:ext xmlns:c16="http://schemas.microsoft.com/office/drawing/2014/chart" uri="{C3380CC4-5D6E-409C-BE32-E72D297353CC}">
              <c16:uniqueId val="{00000001-5C05-4B15-945B-2D783D5BDBB8}"/>
            </c:ext>
          </c:extLst>
        </c:ser>
        <c:dLbls>
          <c:showLegendKey val="0"/>
          <c:showVal val="0"/>
          <c:showCatName val="0"/>
          <c:showSerName val="0"/>
          <c:showPercent val="0"/>
          <c:showBubbleSize val="0"/>
        </c:dLbls>
        <c:gapWidth val="115"/>
        <c:overlap val="-20"/>
        <c:axId val="1184137312"/>
        <c:axId val="1184139392"/>
      </c:barChart>
      <c:catAx>
        <c:axId val="118413731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4139392"/>
        <c:crosses val="autoZero"/>
        <c:auto val="1"/>
        <c:lblAlgn val="ctr"/>
        <c:lblOffset val="100"/>
        <c:noMultiLvlLbl val="0"/>
      </c:catAx>
      <c:valAx>
        <c:axId val="118413939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413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[Project.xlsx]covid chart 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states with Covid</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'covid chart 2'!$B$3</c:f>
              <c:strCache>
                <c:ptCount val="1"/>
                <c:pt idx="0">
                  <c:v>Total</c:v>
                </c:pt>
              </c:strCache>
            </c:strRef>
          </c:tx>
          <c:spPr>
            <a:solidFill>
              <a:schemeClr val="accent1"/>
            </a:solidFill>
            <a:ln>
              <a:noFill/>
            </a:ln>
            <a:effectLst/>
          </c:spPr>
          <c:invertIfNegative val="0"/>
          <c:cat>
            <c:strRef>
              <c:f>'covid chart 2'!$A$4:$A$14</c:f>
              <c:strCache>
                <c:ptCount val="10"/>
                <c:pt idx="0">
                  <c:v>Maharashtra</c:v>
                </c:pt>
                <c:pt idx="1">
                  <c:v>Kerala</c:v>
                </c:pt>
                <c:pt idx="2">
                  <c:v>Karnataka</c:v>
                </c:pt>
                <c:pt idx="3">
                  <c:v>Tamil Nadu</c:v>
                </c:pt>
                <c:pt idx="4">
                  <c:v>Andhra Pradesh</c:v>
                </c:pt>
                <c:pt idx="5">
                  <c:v>Uttar Pradesh</c:v>
                </c:pt>
                <c:pt idx="6">
                  <c:v>West Bengal</c:v>
                </c:pt>
                <c:pt idx="7">
                  <c:v>Delhi</c:v>
                </c:pt>
                <c:pt idx="8">
                  <c:v>Odisha</c:v>
                </c:pt>
                <c:pt idx="9">
                  <c:v>Chhattisgarh</c:v>
                </c:pt>
              </c:strCache>
            </c:strRef>
          </c:cat>
          <c:val>
            <c:numRef>
              <c:f>'covid chart 2'!$B$4:$B$14</c:f>
              <c:numCache>
                <c:formatCode>General</c:formatCode>
                <c:ptCount val="10"/>
                <c:pt idx="0">
                  <c:v>6611078</c:v>
                </c:pt>
                <c:pt idx="1">
                  <c:v>4968657</c:v>
                </c:pt>
                <c:pt idx="2">
                  <c:v>2988333</c:v>
                </c:pt>
                <c:pt idx="3">
                  <c:v>2702623</c:v>
                </c:pt>
                <c:pt idx="4">
                  <c:v>2066450</c:v>
                </c:pt>
                <c:pt idx="5">
                  <c:v>1710158</c:v>
                </c:pt>
                <c:pt idx="6">
                  <c:v>1592908</c:v>
                </c:pt>
                <c:pt idx="7">
                  <c:v>1439870</c:v>
                </c:pt>
                <c:pt idx="8">
                  <c:v>1041457</c:v>
                </c:pt>
                <c:pt idx="9">
                  <c:v>1006052</c:v>
                </c:pt>
              </c:numCache>
            </c:numRef>
          </c:val>
          <c:extLst>
            <c:ext xmlns:c16="http://schemas.microsoft.com/office/drawing/2014/chart" uri="{C3380CC4-5D6E-409C-BE32-E72D297353CC}">
              <c16:uniqueId val="{00000000-C76A-4272-89D3-8334E38B0A05}"/>
            </c:ext>
          </c:extLst>
        </c:ser>
        <c:dLbls>
          <c:showLegendKey val="0"/>
          <c:showVal val="0"/>
          <c:showCatName val="0"/>
          <c:showSerName val="0"/>
          <c:showPercent val="0"/>
          <c:showBubbleSize val="0"/>
        </c:dLbls>
        <c:gapWidth val="219"/>
        <c:overlap val="-27"/>
        <c:axId val="991980496"/>
        <c:axId val="991979248"/>
      </c:barChart>
      <c:catAx>
        <c:axId val="99198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979248"/>
        <c:crosses val="autoZero"/>
        <c:auto val="1"/>
        <c:lblAlgn val="ctr"/>
        <c:lblOffset val="100"/>
        <c:noMultiLvlLbl val="0"/>
      </c:catAx>
      <c:valAx>
        <c:axId val="991979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98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[Project.xlsx]covid chart3!PivotTable2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'covid chart3'!$B$3</c:f>
              <c:strCache>
                <c:ptCount val="1"/>
                <c:pt idx="0">
                  <c:v>Total</c:v>
                </c:pt>
              </c:strCache>
            </c:strRef>
          </c:tx>
          <c:spPr>
            <a:solidFill>
              <a:schemeClr val="accent1"/>
            </a:solidFill>
            <a:ln>
              <a:noFill/>
            </a:ln>
            <a:effectLst/>
          </c:spPr>
          <c:invertIfNegative val="0"/>
          <c:cat>
            <c:strRef>
              <c:f>'covid chart3'!$A$4:$A$14</c:f>
              <c:strCache>
                <c:ptCount val="10"/>
                <c:pt idx="0">
                  <c:v>Andaman and Nicobar Islands</c:v>
                </c:pt>
                <c:pt idx="1">
                  <c:v>Lakshadweep</c:v>
                </c:pt>
                <c:pt idx="2">
                  <c:v>Dadra and Nagar Haveli and Daman and Diu</c:v>
                </c:pt>
                <c:pt idx="3">
                  <c:v>Ladakh</c:v>
                </c:pt>
                <c:pt idx="4">
                  <c:v>Nagaland</c:v>
                </c:pt>
                <c:pt idx="5">
                  <c:v>Sikkim</c:v>
                </c:pt>
                <c:pt idx="6">
                  <c:v>Arunachal Pradesh</c:v>
                </c:pt>
                <c:pt idx="7">
                  <c:v>Chandigarh</c:v>
                </c:pt>
                <c:pt idx="8">
                  <c:v>Meghalaya</c:v>
                </c:pt>
                <c:pt idx="9">
                  <c:v>Tripura</c:v>
                </c:pt>
              </c:strCache>
            </c:strRef>
          </c:cat>
          <c:val>
            <c:numRef>
              <c:f>'covid chart3'!$B$4:$B$14</c:f>
              <c:numCache>
                <c:formatCode>General</c:formatCode>
                <c:ptCount val="10"/>
                <c:pt idx="0">
                  <c:v>7651</c:v>
                </c:pt>
                <c:pt idx="1">
                  <c:v>10365</c:v>
                </c:pt>
                <c:pt idx="2">
                  <c:v>10681</c:v>
                </c:pt>
                <c:pt idx="3">
                  <c:v>20962</c:v>
                </c:pt>
                <c:pt idx="4">
                  <c:v>31842</c:v>
                </c:pt>
                <c:pt idx="5">
                  <c:v>31979</c:v>
                </c:pt>
                <c:pt idx="6">
                  <c:v>55155</c:v>
                </c:pt>
                <c:pt idx="7">
                  <c:v>65351</c:v>
                </c:pt>
                <c:pt idx="8">
                  <c:v>83627</c:v>
                </c:pt>
                <c:pt idx="9">
                  <c:v>84468</c:v>
                </c:pt>
              </c:numCache>
            </c:numRef>
          </c:val>
          <c:extLst>
            <c:ext xmlns:c16="http://schemas.microsoft.com/office/drawing/2014/chart" uri="{C3380CC4-5D6E-409C-BE32-E72D297353CC}">
              <c16:uniqueId val="{00000000-9BCE-4883-A978-32B85E2F2F4C}"/>
            </c:ext>
          </c:extLst>
        </c:ser>
        <c:dLbls>
          <c:showLegendKey val="0"/>
          <c:showVal val="0"/>
          <c:showCatName val="0"/>
          <c:showSerName val="0"/>
          <c:showPercent val="0"/>
          <c:showBubbleSize val="0"/>
        </c:dLbls>
        <c:gapWidth val="219"/>
        <c:overlap val="-27"/>
        <c:axId val="1178177664"/>
        <c:axId val="1178178080"/>
      </c:barChart>
      <c:catAx>
        <c:axId val="117817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178080"/>
        <c:crosses val="autoZero"/>
        <c:auto val="1"/>
        <c:lblAlgn val="ctr"/>
        <c:lblOffset val="100"/>
        <c:noMultiLvlLbl val="0"/>
      </c:catAx>
      <c:valAx>
        <c:axId val="1178178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17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[Project.xlsx]covid chart4!PivotTable3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'covid chart4'!$B$3</c:f>
              <c:strCache>
                <c:ptCount val="1"/>
                <c:pt idx="0">
                  <c:v>Total</c:v>
                </c:pt>
              </c:strCache>
            </c:strRef>
          </c:tx>
          <c:spPr>
            <a:solidFill>
              <a:schemeClr val="accent1"/>
            </a:solidFill>
            <a:ln>
              <a:noFill/>
            </a:ln>
            <a:effectLst/>
          </c:spPr>
          <c:invertIfNegative val="0"/>
          <c:cat>
            <c:strRef>
              <c:f>'covid chart4'!$A$4:$A$14</c:f>
              <c:strCache>
                <c:ptCount val="10"/>
                <c:pt idx="0">
                  <c:v>Maharashtra</c:v>
                </c:pt>
                <c:pt idx="1">
                  <c:v>Kerala</c:v>
                </c:pt>
                <c:pt idx="2">
                  <c:v>Karnataka</c:v>
                </c:pt>
                <c:pt idx="3">
                  <c:v>Tamil Nadu</c:v>
                </c:pt>
                <c:pt idx="4">
                  <c:v>Andhra Pradesh</c:v>
                </c:pt>
                <c:pt idx="5">
                  <c:v>Uttar Pradesh</c:v>
                </c:pt>
                <c:pt idx="6">
                  <c:v>West Bengal</c:v>
                </c:pt>
                <c:pt idx="7">
                  <c:v>Delhi</c:v>
                </c:pt>
                <c:pt idx="8">
                  <c:v>Odisha</c:v>
                </c:pt>
                <c:pt idx="9">
                  <c:v>Chhattisgarh</c:v>
                </c:pt>
              </c:strCache>
            </c:strRef>
          </c:cat>
          <c:val>
            <c:numRef>
              <c:f>'covid chart4'!$B$4:$B$14</c:f>
              <c:numCache>
                <c:formatCode>General</c:formatCode>
                <c:ptCount val="10"/>
                <c:pt idx="0">
                  <c:v>6450585</c:v>
                </c:pt>
                <c:pt idx="1">
                  <c:v>4857181</c:v>
                </c:pt>
                <c:pt idx="2">
                  <c:v>2941578</c:v>
                </c:pt>
                <c:pt idx="3">
                  <c:v>2655015</c:v>
                </c:pt>
                <c:pt idx="4">
                  <c:v>2047722</c:v>
                </c:pt>
                <c:pt idx="5">
                  <c:v>1687151</c:v>
                </c:pt>
                <c:pt idx="6">
                  <c:v>1565471</c:v>
                </c:pt>
                <c:pt idx="7">
                  <c:v>1414431</c:v>
                </c:pt>
                <c:pt idx="8">
                  <c:v>1029147</c:v>
                </c:pt>
                <c:pt idx="9">
                  <c:v>992159</c:v>
                </c:pt>
              </c:numCache>
            </c:numRef>
          </c:val>
          <c:extLst>
            <c:ext xmlns:c16="http://schemas.microsoft.com/office/drawing/2014/chart" uri="{C3380CC4-5D6E-409C-BE32-E72D297353CC}">
              <c16:uniqueId val="{00000000-669A-49B0-B1E1-C97A3B1A0430}"/>
            </c:ext>
          </c:extLst>
        </c:ser>
        <c:dLbls>
          <c:showLegendKey val="0"/>
          <c:showVal val="0"/>
          <c:showCatName val="0"/>
          <c:showSerName val="0"/>
          <c:showPercent val="0"/>
          <c:showBubbleSize val="0"/>
        </c:dLbls>
        <c:gapWidth val="219"/>
        <c:overlap val="-27"/>
        <c:axId val="1912586192"/>
        <c:axId val="1912593264"/>
      </c:barChart>
      <c:catAx>
        <c:axId val="191258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593264"/>
        <c:crosses val="autoZero"/>
        <c:auto val="1"/>
        <c:lblAlgn val="ctr"/>
        <c:lblOffset val="100"/>
        <c:noMultiLvlLbl val="0"/>
      </c:catAx>
      <c:valAx>
        <c:axId val="191259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58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[Project.xlsx]covid chart 5!PivotTable4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'covid chart 5'!$B$3</c:f>
              <c:strCache>
                <c:ptCount val="1"/>
                <c:pt idx="0">
                  <c:v>Total</c:v>
                </c:pt>
              </c:strCache>
            </c:strRef>
          </c:tx>
          <c:spPr>
            <a:solidFill>
              <a:schemeClr val="accent1"/>
            </a:solidFill>
            <a:ln>
              <a:noFill/>
            </a:ln>
            <a:effectLst/>
          </c:spPr>
          <c:invertIfNegative val="0"/>
          <c:cat>
            <c:strRef>
              <c:f>'covid chart 5'!$A$4:$A$14</c:f>
              <c:strCache>
                <c:ptCount val="10"/>
                <c:pt idx="0">
                  <c:v>Andaman and Nicobar Islands</c:v>
                </c:pt>
                <c:pt idx="1">
                  <c:v>Lakshadweep</c:v>
                </c:pt>
                <c:pt idx="2">
                  <c:v>Dadra and Nagar Haveli and Daman and Diu</c:v>
                </c:pt>
                <c:pt idx="3">
                  <c:v>Ladakh</c:v>
                </c:pt>
                <c:pt idx="4">
                  <c:v>Nagaland</c:v>
                </c:pt>
                <c:pt idx="5">
                  <c:v>Sikkim</c:v>
                </c:pt>
                <c:pt idx="6">
                  <c:v>Arunachal Pradesh</c:v>
                </c:pt>
                <c:pt idx="7">
                  <c:v>Chandigarh</c:v>
                </c:pt>
                <c:pt idx="8">
                  <c:v>Meghalaya</c:v>
                </c:pt>
                <c:pt idx="9">
                  <c:v>Tripura</c:v>
                </c:pt>
              </c:strCache>
            </c:strRef>
          </c:cat>
          <c:val>
            <c:numRef>
              <c:f>'covid chart 5'!$B$4:$B$14</c:f>
              <c:numCache>
                <c:formatCode>General</c:formatCode>
                <c:ptCount val="10"/>
                <c:pt idx="0">
                  <c:v>7518</c:v>
                </c:pt>
                <c:pt idx="1">
                  <c:v>10270</c:v>
                </c:pt>
                <c:pt idx="2">
                  <c:v>10644</c:v>
                </c:pt>
                <c:pt idx="3">
                  <c:v>20687</c:v>
                </c:pt>
                <c:pt idx="4">
                  <c:v>29904</c:v>
                </c:pt>
                <c:pt idx="5">
                  <c:v>31063</c:v>
                </c:pt>
                <c:pt idx="6">
                  <c:v>54774</c:v>
                </c:pt>
                <c:pt idx="7">
                  <c:v>64495</c:v>
                </c:pt>
                <c:pt idx="8">
                  <c:v>81746</c:v>
                </c:pt>
                <c:pt idx="9">
                  <c:v>83466</c:v>
                </c:pt>
              </c:numCache>
            </c:numRef>
          </c:val>
          <c:extLst>
            <c:ext xmlns:c16="http://schemas.microsoft.com/office/drawing/2014/chart" uri="{C3380CC4-5D6E-409C-BE32-E72D297353CC}">
              <c16:uniqueId val="{00000004-6B5B-43A2-8F70-0423A60D272B}"/>
            </c:ext>
          </c:extLst>
        </c:ser>
        <c:dLbls>
          <c:showLegendKey val="0"/>
          <c:showVal val="0"/>
          <c:showCatName val="0"/>
          <c:showSerName val="0"/>
          <c:showPercent val="0"/>
          <c:showBubbleSize val="0"/>
        </c:dLbls>
        <c:gapWidth val="219"/>
        <c:overlap val="-27"/>
        <c:axId val="1904965120"/>
        <c:axId val="1904965536"/>
      </c:barChart>
      <c:catAx>
        <c:axId val="190496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965536"/>
        <c:crosses val="autoZero"/>
        <c:auto val="1"/>
        <c:lblAlgn val="ctr"/>
        <c:lblOffset val="100"/>
        <c:noMultiLvlLbl val="0"/>
      </c:catAx>
      <c:valAx>
        <c:axId val="190496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96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[Project.xlsx]vaccine chart2!PivotTable5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fully Vaccinated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'vaccine chart2'!$B$3</c:f>
              <c:strCache>
                <c:ptCount val="1"/>
                <c:pt idx="0">
                  <c:v>Total</c:v>
                </c:pt>
              </c:strCache>
            </c:strRef>
          </c:tx>
          <c:spPr>
            <a:solidFill>
              <a:srgbClr val="00B050"/>
            </a:solidFill>
            <a:ln>
              <a:noFill/>
            </a:ln>
            <a:effectLst/>
          </c:spPr>
          <c:invertIfNegative val="0"/>
          <c:cat>
            <c:strRef>
              <c:f>'vaccine chart2'!$A$4:$A$14</c:f>
              <c:strCache>
                <c:ptCount val="10"/>
                <c:pt idx="0">
                  <c:v>Uttar Pradesh</c:v>
                </c:pt>
                <c:pt idx="1">
                  <c:v>Maharashtra</c:v>
                </c:pt>
                <c:pt idx="2">
                  <c:v>Madhya Pradesh</c:v>
                </c:pt>
                <c:pt idx="3">
                  <c:v>Gujarat</c:v>
                </c:pt>
                <c:pt idx="4">
                  <c:v>Karnataka</c:v>
                </c:pt>
                <c:pt idx="5">
                  <c:v>West Bengal</c:v>
                </c:pt>
                <c:pt idx="6">
                  <c:v>Bihar</c:v>
                </c:pt>
                <c:pt idx="7">
                  <c:v>Tamil Nadu</c:v>
                </c:pt>
                <c:pt idx="8">
                  <c:v>Andhra Pradesh</c:v>
                </c:pt>
                <c:pt idx="9">
                  <c:v>Rajasthan</c:v>
                </c:pt>
              </c:strCache>
            </c:strRef>
          </c:cat>
          <c:val>
            <c:numRef>
              <c:f>'vaccine chart2'!$B$4:$B$14</c:f>
              <c:numCache>
                <c:formatCode>General</c:formatCode>
                <c:ptCount val="10"/>
                <c:pt idx="0">
                  <c:v>49526326</c:v>
                </c:pt>
                <c:pt idx="1">
                  <c:v>39388598</c:v>
                </c:pt>
                <c:pt idx="2">
                  <c:v>35044626</c:v>
                </c:pt>
                <c:pt idx="3">
                  <c:v>34791894</c:v>
                </c:pt>
                <c:pt idx="4">
                  <c:v>29234197</c:v>
                </c:pt>
                <c:pt idx="5">
                  <c:v>29085881</c:v>
                </c:pt>
                <c:pt idx="6">
                  <c:v>26591311</c:v>
                </c:pt>
                <c:pt idx="7">
                  <c:v>24802756</c:v>
                </c:pt>
                <c:pt idx="8">
                  <c:v>24747478</c:v>
                </c:pt>
                <c:pt idx="9">
                  <c:v>24506320</c:v>
                </c:pt>
              </c:numCache>
            </c:numRef>
          </c:val>
          <c:extLst>
            <c:ext xmlns:c16="http://schemas.microsoft.com/office/drawing/2014/chart" uri="{C3380CC4-5D6E-409C-BE32-E72D297353CC}">
              <c16:uniqueId val="{00000000-1DEC-42BD-9499-01E671AF7B4C}"/>
            </c:ext>
          </c:extLst>
        </c:ser>
        <c:dLbls>
          <c:showLegendKey val="0"/>
          <c:showVal val="0"/>
          <c:showCatName val="0"/>
          <c:showSerName val="0"/>
          <c:showPercent val="0"/>
          <c:showBubbleSize val="0"/>
        </c:dLbls>
        <c:gapWidth val="219"/>
        <c:overlap val="-27"/>
        <c:axId val="1912150880"/>
        <c:axId val="1912150464"/>
      </c:barChart>
      <c:catAx>
        <c:axId val="191215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150464"/>
        <c:crosses val="autoZero"/>
        <c:auto val="1"/>
        <c:lblAlgn val="ctr"/>
        <c:lblOffset val="100"/>
        <c:noMultiLvlLbl val="0"/>
      </c:catAx>
      <c:valAx>
        <c:axId val="1912150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15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[Project.xlsx]vaccine chart3!PivotTable6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States with less total</a:t>
            </a:r>
            <a:r>
              <a:rPr lang="en-US" baseline="0"/>
              <a:t> vaccination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'vaccine chart3'!$B$3</c:f>
              <c:strCache>
                <c:ptCount val="1"/>
                <c:pt idx="0">
                  <c:v>Total</c:v>
                </c:pt>
              </c:strCache>
            </c:strRef>
          </c:tx>
          <c:spPr>
            <a:solidFill>
              <a:srgbClr val="FF0000"/>
            </a:solidFill>
            <a:ln>
              <a:noFill/>
            </a:ln>
            <a:effectLst/>
          </c:spPr>
          <c:invertIfNegative val="0"/>
          <c:cat>
            <c:strRef>
              <c:f>'vaccine chart3'!$A$4:$A$11</c:f>
              <c:strCache>
                <c:ptCount val="7"/>
                <c:pt idx="0">
                  <c:v>Lakshadweep</c:v>
                </c:pt>
                <c:pt idx="1">
                  <c:v>Ladakh</c:v>
                </c:pt>
                <c:pt idx="2">
                  <c:v>Puducherry</c:v>
                </c:pt>
                <c:pt idx="3">
                  <c:v>Sikkim</c:v>
                </c:pt>
                <c:pt idx="4">
                  <c:v>Nagaland</c:v>
                </c:pt>
                <c:pt idx="5">
                  <c:v>Mizoram</c:v>
                </c:pt>
                <c:pt idx="6">
                  <c:v>Arunachal Pradesh</c:v>
                </c:pt>
              </c:strCache>
            </c:strRef>
          </c:cat>
          <c:val>
            <c:numRef>
              <c:f>'vaccine chart3'!$B$4:$B$11</c:f>
              <c:numCache>
                <c:formatCode>General</c:formatCode>
                <c:ptCount val="7"/>
                <c:pt idx="0">
                  <c:v>49217</c:v>
                </c:pt>
                <c:pt idx="1">
                  <c:v>170926</c:v>
                </c:pt>
                <c:pt idx="2">
                  <c:v>469363</c:v>
                </c:pt>
                <c:pt idx="3">
                  <c:v>469442</c:v>
                </c:pt>
                <c:pt idx="4">
                  <c:v>547038</c:v>
                </c:pt>
                <c:pt idx="5">
                  <c:v>556630</c:v>
                </c:pt>
                <c:pt idx="6">
                  <c:v>610181</c:v>
                </c:pt>
              </c:numCache>
            </c:numRef>
          </c:val>
          <c:extLst>
            <c:ext xmlns:c16="http://schemas.microsoft.com/office/drawing/2014/chart" uri="{C3380CC4-5D6E-409C-BE32-E72D297353CC}">
              <c16:uniqueId val="{00000000-F109-43E3-A3D7-95F31AD55217}"/>
            </c:ext>
          </c:extLst>
        </c:ser>
        <c:dLbls>
          <c:showLegendKey val="0"/>
          <c:showVal val="0"/>
          <c:showCatName val="0"/>
          <c:showSerName val="0"/>
          <c:showPercent val="0"/>
          <c:showBubbleSize val="0"/>
        </c:dLbls>
        <c:gapWidth val="219"/>
        <c:overlap val="-27"/>
        <c:axId val="1993664768"/>
        <c:axId val="1993660608"/>
      </c:barChart>
      <c:catAx>
        <c:axId val="199366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660608"/>
        <c:crosses val="autoZero"/>
        <c:auto val="1"/>
        <c:lblAlgn val="ctr"/>
        <c:lblOffset val="100"/>
        <c:noMultiLvlLbl val="0"/>
      </c:catAx>
      <c:valAx>
        <c:axId val="1993660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66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[Project.xlsx]Vaccine Chart1!PivotTable2</c:name>
    <c:fmtId val="6"/>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'Vaccine Chart1'!$B$3</c:f>
              <c:strCache>
                <c:ptCount val="1"/>
                <c:pt idx="0">
                  <c:v>Sum of 1st Dose</c:v>
                </c:pt>
              </c:strCache>
            </c:strRef>
          </c:tx>
          <c:spPr>
            <a:solidFill>
              <a:srgbClr val="FF0000"/>
            </a:solidFill>
            <a:ln>
              <a:noFill/>
            </a:ln>
            <a:effectLst/>
          </c:spPr>
          <c:invertIfNegative val="0"/>
          <c:cat>
            <c:strRef>
              <c:f>'Vaccine Chart1'!$A$4:$A$5</c:f>
              <c:strCache>
                <c:ptCount val="1"/>
                <c:pt idx="0">
                  <c:v>Andhra Pradesh</c:v>
                </c:pt>
              </c:strCache>
            </c:strRef>
          </c:cat>
          <c:val>
            <c:numRef>
              <c:f>'Vaccine Chart1'!$B$4:$B$5</c:f>
              <c:numCache>
                <c:formatCode>General</c:formatCode>
                <c:ptCount val="1"/>
                <c:pt idx="0">
                  <c:v>34686365</c:v>
                </c:pt>
              </c:numCache>
            </c:numRef>
          </c:val>
          <c:extLst>
            <c:ext xmlns:c16="http://schemas.microsoft.com/office/drawing/2014/chart" uri="{C3380CC4-5D6E-409C-BE32-E72D297353CC}">
              <c16:uniqueId val="{00000000-DCC5-4A24-B906-57DAC026D3E8}"/>
            </c:ext>
          </c:extLst>
        </c:ser>
        <c:ser>
          <c:idx val="1"/>
          <c:order val="1"/>
          <c:tx>
            <c:strRef>
              <c:f>'Vaccine Chart1'!$C$3</c:f>
              <c:strCache>
                <c:ptCount val="1"/>
                <c:pt idx="0">
                  <c:v>Sum of 2nd Dose</c:v>
                </c:pt>
              </c:strCache>
            </c:strRef>
          </c:tx>
          <c:spPr>
            <a:solidFill>
              <a:schemeClr val="accent6"/>
            </a:solidFill>
            <a:ln>
              <a:noFill/>
            </a:ln>
            <a:effectLst/>
          </c:spPr>
          <c:invertIfNegative val="0"/>
          <c:cat>
            <c:strRef>
              <c:f>'Vaccine Chart1'!$A$4:$A$5</c:f>
              <c:strCache>
                <c:ptCount val="1"/>
                <c:pt idx="0">
                  <c:v>Andhra Pradesh</c:v>
                </c:pt>
              </c:strCache>
            </c:strRef>
          </c:cat>
          <c:val>
            <c:numRef>
              <c:f>'Vaccine Chart1'!$C$4:$C$5</c:f>
              <c:numCache>
                <c:formatCode>General</c:formatCode>
                <c:ptCount val="1"/>
                <c:pt idx="0">
                  <c:v>24747478</c:v>
                </c:pt>
              </c:numCache>
            </c:numRef>
          </c:val>
          <c:extLst>
            <c:ext xmlns:c16="http://schemas.microsoft.com/office/drawing/2014/chart" uri="{C3380CC4-5D6E-409C-BE32-E72D297353CC}">
              <c16:uniqueId val="{00000001-DCC5-4A24-B906-57DAC026D3E8}"/>
            </c:ext>
          </c:extLst>
        </c:ser>
        <c:dLbls>
          <c:showLegendKey val="0"/>
          <c:showVal val="0"/>
          <c:showCatName val="0"/>
          <c:showSerName val="0"/>
          <c:showPercent val="0"/>
          <c:showBubbleSize val="0"/>
        </c:dLbls>
        <c:gapWidth val="182"/>
        <c:axId val="1912136320"/>
        <c:axId val="1912124672"/>
      </c:barChart>
      <c:catAx>
        <c:axId val="1912136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124672"/>
        <c:crosses val="autoZero"/>
        <c:auto val="1"/>
        <c:lblAlgn val="ctr"/>
        <c:lblOffset val="100"/>
        <c:noMultiLvlLbl val="0"/>
      </c:catAx>
      <c:valAx>
        <c:axId val="1912124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13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[Project.xlsx]covid chart 2!PivotTable1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10 states with Covid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'covid chart 2'!$B$3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'covid chart 2'!$A$4:$A$14</c:f>
              <c:strCache>
                <c:ptCount val="10"/>
                <c:pt idx="0">
                  <c:v>Maharashtra</c:v>
                </c:pt>
                <c:pt idx="1">
                  <c:v>Kerala</c:v>
                </c:pt>
                <c:pt idx="2">
                  <c:v>Karnataka</c:v>
                </c:pt>
                <c:pt idx="3">
                  <c:v>Tamil Nadu</c:v>
                </c:pt>
                <c:pt idx="4">
                  <c:v>Andhra Pradesh</c:v>
                </c:pt>
                <c:pt idx="5">
                  <c:v>Uttar Pradesh</c:v>
                </c:pt>
                <c:pt idx="6">
                  <c:v>West Bengal</c:v>
                </c:pt>
                <c:pt idx="7">
                  <c:v>Delhi</c:v>
                </c:pt>
                <c:pt idx="8">
                  <c:v>Odisha</c:v>
                </c:pt>
                <c:pt idx="9">
                  <c:v>Chhattisgarh</c:v>
                </c:pt>
              </c:strCache>
            </c:strRef>
          </c:cat>
          <c:val>
            <c:numRef>
              <c:f>'covid chart 2'!$B$4:$B$14</c:f>
              <c:numCache>
                <c:formatCode>General</c:formatCode>
                <c:ptCount val="10"/>
                <c:pt idx="0">
                  <c:v>6611078</c:v>
                </c:pt>
                <c:pt idx="1">
                  <c:v>4968657</c:v>
                </c:pt>
                <c:pt idx="2">
                  <c:v>2988333</c:v>
                </c:pt>
                <c:pt idx="3">
                  <c:v>2702623</c:v>
                </c:pt>
                <c:pt idx="4">
                  <c:v>2066450</c:v>
                </c:pt>
                <c:pt idx="5">
                  <c:v>1710158</c:v>
                </c:pt>
                <c:pt idx="6">
                  <c:v>1592908</c:v>
                </c:pt>
                <c:pt idx="7">
                  <c:v>1439870</c:v>
                </c:pt>
                <c:pt idx="8">
                  <c:v>1041457</c:v>
                </c:pt>
                <c:pt idx="9">
                  <c:v>1006052</c:v>
                </c:pt>
              </c:numCache>
            </c:numRef>
          </c:val>
          <c:extLst>
            <c:ext xmlns:c16="http://schemas.microsoft.com/office/drawing/2014/chart" uri="{C3380CC4-5D6E-409C-BE32-E72D297353CC}">
              <c16:uniqueId val="{00000000-DC4C-43E8-A8D3-636062A8F589}"/>
            </c:ext>
          </c:extLst>
        </c:ser>
        <c:dLbls>
          <c:showLegendKey val="0"/>
          <c:showVal val="0"/>
          <c:showCatName val="0"/>
          <c:showSerName val="0"/>
          <c:showPercent val="0"/>
          <c:showBubbleSize val="0"/>
        </c:dLbls>
        <c:gapWidth val="315"/>
        <c:overlap val="-40"/>
        <c:axId val="991980496"/>
        <c:axId val="991979248"/>
      </c:barChart>
      <c:catAx>
        <c:axId val="9919804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91979248"/>
        <c:crosses val="autoZero"/>
        <c:auto val="1"/>
        <c:lblAlgn val="ctr"/>
        <c:lblOffset val="100"/>
        <c:noMultiLvlLbl val="0"/>
      </c:catAx>
      <c:valAx>
        <c:axId val="9919792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Confirmed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9198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[Project.xlsx]covid chart3!PivotTable2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states with less covid cases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'covid chart3'!$B$3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'covid chart3'!$A$4:$A$14</c:f>
              <c:strCache>
                <c:ptCount val="10"/>
                <c:pt idx="0">
                  <c:v>Andaman and Nicobar Islands</c:v>
                </c:pt>
                <c:pt idx="1">
                  <c:v>Lakshadweep</c:v>
                </c:pt>
                <c:pt idx="2">
                  <c:v>Dadra and Nagar Haveli and Daman and Diu</c:v>
                </c:pt>
                <c:pt idx="3">
                  <c:v>Ladakh</c:v>
                </c:pt>
                <c:pt idx="4">
                  <c:v>Nagaland</c:v>
                </c:pt>
                <c:pt idx="5">
                  <c:v>Sikkim</c:v>
                </c:pt>
                <c:pt idx="6">
                  <c:v>Arunachal Pradesh</c:v>
                </c:pt>
                <c:pt idx="7">
                  <c:v>Chandigarh</c:v>
                </c:pt>
                <c:pt idx="8">
                  <c:v>Meghalaya</c:v>
                </c:pt>
                <c:pt idx="9">
                  <c:v>Tripura</c:v>
                </c:pt>
              </c:strCache>
            </c:strRef>
          </c:cat>
          <c:val>
            <c:numRef>
              <c:f>'covid chart3'!$B$4:$B$14</c:f>
              <c:numCache>
                <c:formatCode>General</c:formatCode>
                <c:ptCount val="10"/>
                <c:pt idx="0">
                  <c:v>7651</c:v>
                </c:pt>
                <c:pt idx="1">
                  <c:v>10365</c:v>
                </c:pt>
                <c:pt idx="2">
                  <c:v>10681</c:v>
                </c:pt>
                <c:pt idx="3">
                  <c:v>20962</c:v>
                </c:pt>
                <c:pt idx="4">
                  <c:v>31842</c:v>
                </c:pt>
                <c:pt idx="5">
                  <c:v>31979</c:v>
                </c:pt>
                <c:pt idx="6">
                  <c:v>55155</c:v>
                </c:pt>
                <c:pt idx="7">
                  <c:v>65351</c:v>
                </c:pt>
                <c:pt idx="8">
                  <c:v>83627</c:v>
                </c:pt>
                <c:pt idx="9">
                  <c:v>84468</c:v>
                </c:pt>
              </c:numCache>
            </c:numRef>
          </c:val>
          <c:extLst>
            <c:ext xmlns:c16="http://schemas.microsoft.com/office/drawing/2014/chart" uri="{C3380CC4-5D6E-409C-BE32-E72D297353CC}">
              <c16:uniqueId val="{00000000-CCC4-405E-8254-DD7A9D1E0230}"/>
            </c:ext>
          </c:extLst>
        </c:ser>
        <c:dLbls>
          <c:showLegendKey val="0"/>
          <c:showVal val="0"/>
          <c:showCatName val="0"/>
          <c:showSerName val="0"/>
          <c:showPercent val="0"/>
          <c:showBubbleSize val="0"/>
        </c:dLbls>
        <c:gapWidth val="315"/>
        <c:overlap val="-40"/>
        <c:axId val="1178177664"/>
        <c:axId val="1178178080"/>
      </c:barChart>
      <c:catAx>
        <c:axId val="11781776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78178080"/>
        <c:crosses val="autoZero"/>
        <c:auto val="1"/>
        <c:lblAlgn val="ctr"/>
        <c:lblOffset val="100"/>
        <c:noMultiLvlLbl val="0"/>
      </c:catAx>
      <c:valAx>
        <c:axId val="11781780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7817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[Project.xlsx]covid chart4!PivotTable3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Top 10 states with most recovery rate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'covid chart4'!$B$3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'covid chart4'!$A$4:$A$14</c:f>
              <c:strCache>
                <c:ptCount val="10"/>
                <c:pt idx="0">
                  <c:v>Maharashtra</c:v>
                </c:pt>
                <c:pt idx="1">
                  <c:v>Kerala</c:v>
                </c:pt>
                <c:pt idx="2">
                  <c:v>Karnataka</c:v>
                </c:pt>
                <c:pt idx="3">
                  <c:v>Tamil Nadu</c:v>
                </c:pt>
                <c:pt idx="4">
                  <c:v>Andhra Pradesh</c:v>
                </c:pt>
                <c:pt idx="5">
                  <c:v>Uttar Pradesh</c:v>
                </c:pt>
                <c:pt idx="6">
                  <c:v>West Bengal</c:v>
                </c:pt>
                <c:pt idx="7">
                  <c:v>Delhi</c:v>
                </c:pt>
                <c:pt idx="8">
                  <c:v>Odisha</c:v>
                </c:pt>
                <c:pt idx="9">
                  <c:v>Chhattisgarh</c:v>
                </c:pt>
              </c:strCache>
            </c:strRef>
          </c:cat>
          <c:val>
            <c:numRef>
              <c:f>'covid chart4'!$B$4:$B$14</c:f>
              <c:numCache>
                <c:formatCode>General</c:formatCode>
                <c:ptCount val="10"/>
                <c:pt idx="0">
                  <c:v>6450585</c:v>
                </c:pt>
                <c:pt idx="1">
                  <c:v>4857181</c:v>
                </c:pt>
                <c:pt idx="2">
                  <c:v>2941578</c:v>
                </c:pt>
                <c:pt idx="3">
                  <c:v>2655015</c:v>
                </c:pt>
                <c:pt idx="4">
                  <c:v>2047722</c:v>
                </c:pt>
                <c:pt idx="5">
                  <c:v>1687151</c:v>
                </c:pt>
                <c:pt idx="6">
                  <c:v>1565471</c:v>
                </c:pt>
                <c:pt idx="7">
                  <c:v>1414431</c:v>
                </c:pt>
                <c:pt idx="8">
                  <c:v>1029147</c:v>
                </c:pt>
                <c:pt idx="9">
                  <c:v>992159</c:v>
                </c:pt>
              </c:numCache>
            </c:numRef>
          </c:val>
          <c:extLst>
            <c:ext xmlns:c16="http://schemas.microsoft.com/office/drawing/2014/chart" uri="{C3380CC4-5D6E-409C-BE32-E72D297353CC}">
              <c16:uniqueId val="{00000000-CC83-40B1-BD5C-64C36AFC7C83}"/>
            </c:ext>
          </c:extLst>
        </c:ser>
        <c:dLbls>
          <c:showLegendKey val="0"/>
          <c:showVal val="0"/>
          <c:showCatName val="0"/>
          <c:showSerName val="0"/>
          <c:showPercent val="0"/>
          <c:showBubbleSize val="0"/>
        </c:dLbls>
        <c:gapWidth val="315"/>
        <c:overlap val="-40"/>
        <c:axId val="1912586192"/>
        <c:axId val="1912593264"/>
      </c:barChart>
      <c:catAx>
        <c:axId val="19125861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12593264"/>
        <c:crosses val="autoZero"/>
        <c:auto val="1"/>
        <c:lblAlgn val="ctr"/>
        <c:lblOffset val="100"/>
        <c:noMultiLvlLbl val="0"/>
      </c:catAx>
      <c:valAx>
        <c:axId val="19125932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1258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[Project.xlsx]covid chart 5!PivotTable4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States with less recovery rate</a:t>
            </a:r>
          </a:p>
        </c:rich>
      </c:tx>
      <c:layout>
        <c:manualLayout>
          <c:xMode val="edge"/>
          <c:yMode val="edge"/>
          <c:x val="0.18000979044286131"/>
          <c:y val="0.16360145794496536"/>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'covid chart 5'!$B$3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'covid chart 5'!$A$4:$A$14</c:f>
              <c:strCache>
                <c:ptCount val="10"/>
                <c:pt idx="0">
                  <c:v>Andaman and Nicobar Islands</c:v>
                </c:pt>
                <c:pt idx="1">
                  <c:v>Lakshadweep</c:v>
                </c:pt>
                <c:pt idx="2">
                  <c:v>Dadra and Nagar Haveli and Daman and Diu</c:v>
                </c:pt>
                <c:pt idx="3">
                  <c:v>Ladakh</c:v>
                </c:pt>
                <c:pt idx="4">
                  <c:v>Nagaland</c:v>
                </c:pt>
                <c:pt idx="5">
                  <c:v>Sikkim</c:v>
                </c:pt>
                <c:pt idx="6">
                  <c:v>Arunachal Pradesh</c:v>
                </c:pt>
                <c:pt idx="7">
                  <c:v>Chandigarh</c:v>
                </c:pt>
                <c:pt idx="8">
                  <c:v>Meghalaya</c:v>
                </c:pt>
                <c:pt idx="9">
                  <c:v>Tripura</c:v>
                </c:pt>
              </c:strCache>
            </c:strRef>
          </c:cat>
          <c:val>
            <c:numRef>
              <c:f>'covid chart 5'!$B$4:$B$14</c:f>
              <c:numCache>
                <c:formatCode>General</c:formatCode>
                <c:ptCount val="10"/>
                <c:pt idx="0">
                  <c:v>7518</c:v>
                </c:pt>
                <c:pt idx="1">
                  <c:v>10270</c:v>
                </c:pt>
                <c:pt idx="2">
                  <c:v>10644</c:v>
                </c:pt>
                <c:pt idx="3">
                  <c:v>20687</c:v>
                </c:pt>
                <c:pt idx="4">
                  <c:v>29904</c:v>
                </c:pt>
                <c:pt idx="5">
                  <c:v>31063</c:v>
                </c:pt>
                <c:pt idx="6">
                  <c:v>54774</c:v>
                </c:pt>
                <c:pt idx="7">
                  <c:v>64495</c:v>
                </c:pt>
                <c:pt idx="8">
                  <c:v>81746</c:v>
                </c:pt>
                <c:pt idx="9">
                  <c:v>83466</c:v>
                </c:pt>
              </c:numCache>
            </c:numRef>
          </c:val>
          <c:extLst>
            <c:ext xmlns:c16="http://schemas.microsoft.com/office/drawing/2014/chart" uri="{C3380CC4-5D6E-409C-BE32-E72D297353CC}">
              <c16:uniqueId val="{00000000-78C3-4998-9090-A8D339EA0B16}"/>
            </c:ext>
          </c:extLst>
        </c:ser>
        <c:dLbls>
          <c:showLegendKey val="0"/>
          <c:showVal val="0"/>
          <c:showCatName val="0"/>
          <c:showSerName val="0"/>
          <c:showPercent val="0"/>
          <c:showBubbleSize val="0"/>
        </c:dLbls>
        <c:gapWidth val="315"/>
        <c:overlap val="-40"/>
        <c:axId val="1904965120"/>
        <c:axId val="1904965536"/>
      </c:barChart>
      <c:catAx>
        <c:axId val="19049651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04965536"/>
        <c:crosses val="autoZero"/>
        <c:auto val="1"/>
        <c:lblAlgn val="ctr"/>
        <c:lblOffset val="100"/>
        <c:noMultiLvlLbl val="0"/>
      </c:catAx>
      <c:valAx>
        <c:axId val="19049655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0496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[Project.xlsx]Vaccine Chart1!PivotTable2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Comparison of Doses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'Vaccine Chart1'!$B$3</c:f>
              <c:strCache>
                <c:ptCount val="1"/>
                <c:pt idx="0">
                  <c:v>Sum of 1st Dose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'Vaccine Chart1'!$A$4:$A$5</c:f>
              <c:strCache>
                <c:ptCount val="1"/>
                <c:pt idx="0">
                  <c:v>Andhra Pradesh</c:v>
                </c:pt>
              </c:strCache>
            </c:strRef>
          </c:cat>
          <c:val>
            <c:numRef>
              <c:f>'Vaccine Chart1'!$B$4:$B$5</c:f>
              <c:numCache>
                <c:formatCode>General</c:formatCode>
                <c:ptCount val="1"/>
                <c:pt idx="0">
                  <c:v>34686365</c:v>
                </c:pt>
              </c:numCache>
            </c:numRef>
          </c:val>
          <c:extLst>
            <c:ext xmlns:c16="http://schemas.microsoft.com/office/drawing/2014/chart" uri="{C3380CC4-5D6E-409C-BE32-E72D297353CC}">
              <c16:uniqueId val="{00000000-E1AB-4518-8E4D-E3D74B8E27FA}"/>
            </c:ext>
          </c:extLst>
        </c:ser>
        <c:ser>
          <c:idx val="1"/>
          <c:order val="1"/>
          <c:tx>
            <c:strRef>
              <c:f>'Vaccine Chart1'!$C$3</c:f>
              <c:strCache>
                <c:ptCount val="1"/>
                <c:pt idx="0">
                  <c:v>Sum of 2nd Dose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'Vaccine Chart1'!$A$4:$A$5</c:f>
              <c:strCache>
                <c:ptCount val="1"/>
                <c:pt idx="0">
                  <c:v>Andhra Pradesh</c:v>
                </c:pt>
              </c:strCache>
            </c:strRef>
          </c:cat>
          <c:val>
            <c:numRef>
              <c:f>'Vaccine Chart1'!$C$4:$C$5</c:f>
              <c:numCache>
                <c:formatCode>General</c:formatCode>
                <c:ptCount val="1"/>
                <c:pt idx="0">
                  <c:v>24747478</c:v>
                </c:pt>
              </c:numCache>
            </c:numRef>
          </c:val>
          <c:extLst>
            <c:ext xmlns:c16="http://schemas.microsoft.com/office/drawing/2014/chart" uri="{C3380CC4-5D6E-409C-BE32-E72D297353CC}">
              <c16:uniqueId val="{00000001-E1AB-4518-8E4D-E3D74B8E27FA}"/>
            </c:ext>
          </c:extLst>
        </c:ser>
        <c:dLbls>
          <c:showLegendKey val="0"/>
          <c:showVal val="0"/>
          <c:showCatName val="0"/>
          <c:showSerName val="0"/>
          <c:showPercent val="0"/>
          <c:showBubbleSize val="0"/>
        </c:dLbls>
        <c:gapWidth val="115"/>
        <c:overlap val="-20"/>
        <c:axId val="1912136320"/>
        <c:axId val="1912124672"/>
      </c:barChart>
      <c:catAx>
        <c:axId val="19121363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2124672"/>
        <c:crosses val="autoZero"/>
        <c:auto val="1"/>
        <c:lblAlgn val="ctr"/>
        <c:lblOffset val="100"/>
        <c:noMultiLvlLbl val="0"/>
      </c:catAx>
      <c:valAx>
        <c:axId val="191212467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213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[Project.xlsx]vaccine chart2!PivotTable5</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10 fully Vaccinated States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dLbl>
          <c:idx val="0"/>
          <c:showLegendKey val="1"/>
          <c:showVal val="1"/>
          <c:showCatName val="1"/>
          <c:showSerName val="1"/>
          <c:showPercent val="1"/>
          <c:showBubbleSize val="1"/>
          <c:extLst>
            <c:ext xmlns:c15="http://schemas.microsoft.com/office/drawing/2012/chart" uri="{CE6537A1-D6FC-4f65-9D91-7224C49458BB}"/>
          </c:extLst>
        </c:dLbl>
      </c:pivotFmt>
      <c:pivotFmt>
        <c:idx val="3"/>
        <c:dLbl>
          <c:idx val="0"/>
          <c:showLegendKey val="1"/>
          <c:showVal val="1"/>
          <c:showCatName val="1"/>
          <c:showSerName val="1"/>
          <c:showPercent val="1"/>
          <c:showBubbleSize val="1"/>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'vaccine chart2'!$B$3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'vaccine chart2'!$A$4:$A$14</c:f>
              <c:strCache>
                <c:ptCount val="10"/>
                <c:pt idx="0">
                  <c:v>Uttar Pradesh</c:v>
                </c:pt>
                <c:pt idx="1">
                  <c:v>Maharashtra</c:v>
                </c:pt>
                <c:pt idx="2">
                  <c:v>Madhya Pradesh</c:v>
                </c:pt>
                <c:pt idx="3">
                  <c:v>Gujarat</c:v>
                </c:pt>
                <c:pt idx="4">
                  <c:v>Karnataka</c:v>
                </c:pt>
                <c:pt idx="5">
                  <c:v>West Bengal</c:v>
                </c:pt>
                <c:pt idx="6">
                  <c:v>Bihar</c:v>
                </c:pt>
                <c:pt idx="7">
                  <c:v>Tamil Nadu</c:v>
                </c:pt>
                <c:pt idx="8">
                  <c:v>Andhra Pradesh</c:v>
                </c:pt>
                <c:pt idx="9">
                  <c:v>Rajasthan</c:v>
                </c:pt>
              </c:strCache>
            </c:strRef>
          </c:cat>
          <c:val>
            <c:numRef>
              <c:f>'vaccine chart2'!$B$4:$B$14</c:f>
              <c:numCache>
                <c:formatCode>General</c:formatCode>
                <c:ptCount val="10"/>
                <c:pt idx="0">
                  <c:v>49526326</c:v>
                </c:pt>
                <c:pt idx="1">
                  <c:v>39388598</c:v>
                </c:pt>
                <c:pt idx="2">
                  <c:v>35044626</c:v>
                </c:pt>
                <c:pt idx="3">
                  <c:v>34791894</c:v>
                </c:pt>
                <c:pt idx="4">
                  <c:v>29234197</c:v>
                </c:pt>
                <c:pt idx="5">
                  <c:v>29085881</c:v>
                </c:pt>
                <c:pt idx="6">
                  <c:v>26591311</c:v>
                </c:pt>
                <c:pt idx="7">
                  <c:v>24802756</c:v>
                </c:pt>
                <c:pt idx="8">
                  <c:v>24747478</c:v>
                </c:pt>
                <c:pt idx="9">
                  <c:v>24506320</c:v>
                </c:pt>
              </c:numCache>
            </c:numRef>
          </c:val>
          <c:extLst>
            <c:ext xmlns:c16="http://schemas.microsoft.com/office/drawing/2014/chart" uri="{C3380CC4-5D6E-409C-BE32-E72D297353CC}">
              <c16:uniqueId val="{00000000-E8E5-40FF-BEBF-9A1D779EC6FD}"/>
            </c:ext>
          </c:extLst>
        </c:ser>
        <c:dLbls>
          <c:showLegendKey val="0"/>
          <c:showVal val="0"/>
          <c:showCatName val="0"/>
          <c:showSerName val="0"/>
          <c:showPercent val="0"/>
          <c:showBubbleSize val="0"/>
        </c:dLbls>
        <c:gapWidth val="315"/>
        <c:overlap val="-40"/>
        <c:axId val="1912150880"/>
        <c:axId val="1912150464"/>
      </c:barChart>
      <c:catAx>
        <c:axId val="19121508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12150464"/>
        <c:crosses val="autoZero"/>
        <c:auto val="1"/>
        <c:lblAlgn val="ctr"/>
        <c:lblOffset val="100"/>
        <c:noMultiLvlLbl val="0"/>
      </c:catAx>
      <c:valAx>
        <c:axId val="19121504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1215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[Project.xlsx]vaccine chart3!PivotTable6</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States with less total Vaccination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'vaccine chart3'!$B$3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'vaccine chart3'!$A$4:$A$11</c:f>
              <c:strCache>
                <c:ptCount val="7"/>
                <c:pt idx="0">
                  <c:v>Lakshadweep</c:v>
                </c:pt>
                <c:pt idx="1">
                  <c:v>Ladakh</c:v>
                </c:pt>
                <c:pt idx="2">
                  <c:v>Puducherry</c:v>
                </c:pt>
                <c:pt idx="3">
                  <c:v>Sikkim</c:v>
                </c:pt>
                <c:pt idx="4">
                  <c:v>Nagaland</c:v>
                </c:pt>
                <c:pt idx="5">
                  <c:v>Mizoram</c:v>
                </c:pt>
                <c:pt idx="6">
                  <c:v>Arunachal Pradesh</c:v>
                </c:pt>
              </c:strCache>
            </c:strRef>
          </c:cat>
          <c:val>
            <c:numRef>
              <c:f>'vaccine chart3'!$B$4:$B$11</c:f>
              <c:numCache>
                <c:formatCode>General</c:formatCode>
                <c:ptCount val="7"/>
                <c:pt idx="0">
                  <c:v>49217</c:v>
                </c:pt>
                <c:pt idx="1">
                  <c:v>170926</c:v>
                </c:pt>
                <c:pt idx="2">
                  <c:v>469363</c:v>
                </c:pt>
                <c:pt idx="3">
                  <c:v>469442</c:v>
                </c:pt>
                <c:pt idx="4">
                  <c:v>547038</c:v>
                </c:pt>
                <c:pt idx="5">
                  <c:v>556630</c:v>
                </c:pt>
                <c:pt idx="6">
                  <c:v>610181</c:v>
                </c:pt>
              </c:numCache>
            </c:numRef>
          </c:val>
          <c:extLst>
            <c:ext xmlns:c16="http://schemas.microsoft.com/office/drawing/2014/chart" uri="{C3380CC4-5D6E-409C-BE32-E72D297353CC}">
              <c16:uniqueId val="{00000000-F71D-4223-9DB7-D920672F9262}"/>
            </c:ext>
          </c:extLst>
        </c:ser>
        <c:dLbls>
          <c:showLegendKey val="0"/>
          <c:showVal val="0"/>
          <c:showCatName val="0"/>
          <c:showSerName val="0"/>
          <c:showPercent val="0"/>
          <c:showBubbleSize val="0"/>
        </c:dLbls>
        <c:gapWidth val="315"/>
        <c:overlap val="-40"/>
        <c:axId val="1993664768"/>
        <c:axId val="1993660608"/>
      </c:barChart>
      <c:catAx>
        <c:axId val="199366476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93660608"/>
        <c:crosses val="autoZero"/>
        <c:auto val="1"/>
        <c:lblAlgn val="ctr"/>
        <c:lblOffset val="100"/>
        <c:noMultiLvlLbl val="0"/>
      </c:catAx>
      <c:valAx>
        <c:axId val="19936606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9366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[Project.xlsx]Covid Chart1!PivotTable1</c:name>
    <c:fmtId val="6"/>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'Covid Chart1'!$B$3</c:f>
              <c:strCache>
                <c:ptCount val="1"/>
                <c:pt idx="0">
                  <c:v>Sum of Confirmed</c:v>
                </c:pt>
              </c:strCache>
            </c:strRef>
          </c:tx>
          <c:spPr>
            <a:solidFill>
              <a:srgbClr val="FF0000"/>
            </a:solidFill>
            <a:ln>
              <a:noFill/>
            </a:ln>
            <a:effectLst/>
          </c:spPr>
          <c:invertIfNegative val="0"/>
          <c:cat>
            <c:strRef>
              <c:f>'Covid Chart1'!$A$4:$A$5</c:f>
              <c:strCache>
                <c:ptCount val="1"/>
                <c:pt idx="0">
                  <c:v>Andhra Pradesh</c:v>
                </c:pt>
              </c:strCache>
            </c:strRef>
          </c:cat>
          <c:val>
            <c:numRef>
              <c:f>'Covid Chart1'!$B$4:$B$5</c:f>
              <c:numCache>
                <c:formatCode>General</c:formatCode>
                <c:ptCount val="1"/>
                <c:pt idx="0">
                  <c:v>2066450</c:v>
                </c:pt>
              </c:numCache>
            </c:numRef>
          </c:val>
          <c:extLst>
            <c:ext xmlns:c16="http://schemas.microsoft.com/office/drawing/2014/chart" uri="{C3380CC4-5D6E-409C-BE32-E72D297353CC}">
              <c16:uniqueId val="{00000000-B376-4181-BF8B-FE5391577394}"/>
            </c:ext>
          </c:extLst>
        </c:ser>
        <c:ser>
          <c:idx val="1"/>
          <c:order val="1"/>
          <c:tx>
            <c:strRef>
              <c:f>'Covid Chart1'!$C$3</c:f>
              <c:strCache>
                <c:ptCount val="1"/>
                <c:pt idx="0">
                  <c:v>Sum of Recovered</c:v>
                </c:pt>
              </c:strCache>
            </c:strRef>
          </c:tx>
          <c:spPr>
            <a:solidFill>
              <a:schemeClr val="accent6"/>
            </a:solidFill>
            <a:ln>
              <a:noFill/>
            </a:ln>
            <a:effectLst/>
          </c:spPr>
          <c:invertIfNegative val="0"/>
          <c:cat>
            <c:strRef>
              <c:f>'Covid Chart1'!$A$4:$A$5</c:f>
              <c:strCache>
                <c:ptCount val="1"/>
                <c:pt idx="0">
                  <c:v>Andhra Pradesh</c:v>
                </c:pt>
              </c:strCache>
            </c:strRef>
          </c:cat>
          <c:val>
            <c:numRef>
              <c:f>'Covid Chart1'!$C$4:$C$5</c:f>
              <c:numCache>
                <c:formatCode>General</c:formatCode>
                <c:ptCount val="1"/>
                <c:pt idx="0">
                  <c:v>2047722</c:v>
                </c:pt>
              </c:numCache>
            </c:numRef>
          </c:val>
          <c:extLst>
            <c:ext xmlns:c16="http://schemas.microsoft.com/office/drawing/2014/chart" uri="{C3380CC4-5D6E-409C-BE32-E72D297353CC}">
              <c16:uniqueId val="{00000001-B376-4181-BF8B-FE5391577394}"/>
            </c:ext>
          </c:extLst>
        </c:ser>
        <c:dLbls>
          <c:showLegendKey val="0"/>
          <c:showVal val="0"/>
          <c:showCatName val="0"/>
          <c:showSerName val="0"/>
          <c:showPercent val="0"/>
          <c:showBubbleSize val="0"/>
        </c:dLbls>
        <c:gapWidth val="182"/>
        <c:axId val="1184137312"/>
        <c:axId val="1184139392"/>
      </c:barChart>
      <c:catAx>
        <c:axId val="1184137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139392"/>
        <c:crosses val="autoZero"/>
        <c:auto val="1"/>
        <c:lblAlgn val="ctr"/>
        <c:lblOffset val="100"/>
        <c:noMultiLvlLbl val="0"/>
      </c:catAx>
      <c:valAx>
        <c:axId val="1184139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13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8</xdr:col>
      <xdr:colOff>198120</xdr:colOff>
      <xdr:row>3</xdr:row>
      <xdr:rowOff>121920</xdr:rowOff>
    </xdr:from>
    <xdr:to>
      <xdr:col>16</xdr:col>
      <xdr:colOff>480060</xdr:colOff>
      <xdr:row>20</xdr:row>
      <xdr:rowOff>129540</xdr:rowOff>
    </xdr:to>
    <xdr:graphicFrame macro="">
      <xdr:nvGraphicFramePr>
        <xdr:cNvPr id="2" name="Chart 1">
          <a:extLst>
            <a:ext uri="{FF2B5EF4-FFF2-40B4-BE49-F238E27FC236}">
              <a16:creationId xmlns:a16="http://schemas.microsoft.com/office/drawing/2014/main" id="{956E66D1-D825-43D1-AF03-DDD8EFB310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114300</xdr:colOff>
      <xdr:row>20</xdr:row>
      <xdr:rowOff>129540</xdr:rowOff>
    </xdr:from>
    <xdr:to>
      <xdr:col>7</xdr:col>
      <xdr:colOff>182880</xdr:colOff>
      <xdr:row>33</xdr:row>
      <xdr:rowOff>76200</xdr:rowOff>
    </xdr:to>
    <xdr:graphicFrame macro="">
      <xdr:nvGraphicFramePr>
        <xdr:cNvPr id="3" name="Chart 2">
          <a:extLst>
            <a:ext uri="{FF2B5EF4-FFF2-40B4-BE49-F238E27FC236}">
              <a16:creationId xmlns:a16="http://schemas.microsoft.com/office/drawing/2014/main" id="{0E2F5FD0-9D81-474E-9388-EE4CF070DE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167640</xdr:colOff>
      <xdr:row>20</xdr:row>
      <xdr:rowOff>129540</xdr:rowOff>
    </xdr:from>
    <xdr:to>
      <xdr:col>13</xdr:col>
      <xdr:colOff>22860</xdr:colOff>
      <xdr:row>33</xdr:row>
      <xdr:rowOff>91440</xdr:rowOff>
    </xdr:to>
    <xdr:graphicFrame macro="">
      <xdr:nvGraphicFramePr>
        <xdr:cNvPr id="4" name="Chart 3">
          <a:extLst>
            <a:ext uri="{FF2B5EF4-FFF2-40B4-BE49-F238E27FC236}">
              <a16:creationId xmlns:a16="http://schemas.microsoft.com/office/drawing/2014/main" id="{B5D32E65-1334-447D-ADE1-DE9B2FB901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15240</xdr:colOff>
      <xdr:row>20</xdr:row>
      <xdr:rowOff>137160</xdr:rowOff>
    </xdr:from>
    <xdr:to>
      <xdr:col>18</xdr:col>
      <xdr:colOff>312420</xdr:colOff>
      <xdr:row>33</xdr:row>
      <xdr:rowOff>91440</xdr:rowOff>
    </xdr:to>
    <xdr:graphicFrame macro="">
      <xdr:nvGraphicFramePr>
        <xdr:cNvPr id="5" name="Chart 4">
          <a:extLst>
            <a:ext uri="{FF2B5EF4-FFF2-40B4-BE49-F238E27FC236}">
              <a16:creationId xmlns:a16="http://schemas.microsoft.com/office/drawing/2014/main" id="{BCD7D3C2-1370-4298-85D5-7CD8777E60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304800</xdr:colOff>
      <xdr:row>20</xdr:row>
      <xdr:rowOff>160020</xdr:rowOff>
    </xdr:from>
    <xdr:to>
      <xdr:col>24</xdr:col>
      <xdr:colOff>289560</xdr:colOff>
      <xdr:row>33</xdr:row>
      <xdr:rowOff>91440</xdr:rowOff>
    </xdr:to>
    <xdr:graphicFrame macro="">
      <xdr:nvGraphicFramePr>
        <xdr:cNvPr id="6" name="Chart 5">
          <a:extLst>
            <a:ext uri="{FF2B5EF4-FFF2-40B4-BE49-F238E27FC236}">
              <a16:creationId xmlns:a16="http://schemas.microsoft.com/office/drawing/2014/main" id="{651ADA79-F8DA-4F08-8870-E77300E3B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205740</xdr:colOff>
      <xdr:row>3</xdr:row>
      <xdr:rowOff>106680</xdr:rowOff>
    </xdr:from>
    <xdr:to>
      <xdr:col>8</xdr:col>
      <xdr:colOff>205740</xdr:colOff>
      <xdr:row>17</xdr:row>
      <xdr:rowOff>13335</xdr:rowOff>
    </xdr:to>
    <mc:AlternateContent xmlns:mc="http://schemas.openxmlformats.org/markup-compatibility/2006">
      <mc:Choice xmlns:a14="http://schemas.microsoft.com/office/drawing/2010/main" Requires="a14">
        <xdr:graphicFrame macro="">
          <xdr:nvGraphicFramePr>
            <xdr:cNvPr id="7" name="State/UT 1">
              <a:extLst>
                <a:ext uri="{FF2B5EF4-FFF2-40B4-BE49-F238E27FC236}">
                  <a16:creationId xmlns:a16="http://schemas.microsoft.com/office/drawing/2014/main" id="{0A54E534-EDDE-4178-ADC8-F7A8F778C2D4}"/>
                </a:ext>
              </a:extLst>
            </xdr:cNvPr>
            <xdr:cNvGraphicFramePr/>
          </xdr:nvGraphicFramePr>
          <xdr:xfrm>
            <a:off x="0" y="0"/>
            <a:ext cx="0" cy="0"/>
          </xdr:xfrm>
          <a:graphic>
            <a:graphicData uri="http://schemas.microsoft.com/office/drawing/2010/slicer">
              <sle:slicer xmlns:sle="http://schemas.microsoft.com/office/drawing/2010/slicer" name="State/UT 1"/>
            </a:graphicData>
          </a:graphic>
        </xdr:graphicFrame>
      </mc:Choice>
      <mc:Fallback>
        <xdr:sp macro="" textlink="">
          <xdr:nvSpPr>
            <xdr:cNvPr id="0" name=""/>
            <xdr:cNvSpPr>
              <a:spLocks noTextEdit="1"/>
            </xdr:cNvSpPr>
          </xdr:nvSpPr>
          <xdr:spPr>
            <a:xfrm>
              <a:off x="3253740" y="6553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5</xdr:col>
      <xdr:colOff>251460</xdr:colOff>
      <xdr:row>5</xdr:row>
      <xdr:rowOff>83820</xdr:rowOff>
    </xdr:from>
    <xdr:to>
      <xdr:col>16</xdr:col>
      <xdr:colOff>350520</xdr:colOff>
      <xdr:row>22</xdr:row>
      <xdr:rowOff>87630</xdr:rowOff>
    </xdr:to>
    <xdr:graphicFrame macro="">
      <xdr:nvGraphicFramePr>
        <xdr:cNvPr id="3" name="Chart 2">
          <a:extLst>
            <a:ext uri="{FF2B5EF4-FFF2-40B4-BE49-F238E27FC236}">
              <a16:creationId xmlns:a16="http://schemas.microsoft.com/office/drawing/2014/main" id="{86D1AA46-6210-4D33-987C-258EE87173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594360</xdr:colOff>
      <xdr:row>1</xdr:row>
      <xdr:rowOff>114300</xdr:rowOff>
    </xdr:from>
    <xdr:to>
      <xdr:col>17</xdr:col>
      <xdr:colOff>121920</xdr:colOff>
      <xdr:row>16</xdr:row>
      <xdr:rowOff>160020</xdr:rowOff>
    </xdr:to>
    <xdr:graphicFrame macro="">
      <xdr:nvGraphicFramePr>
        <xdr:cNvPr id="5" name="Chart 4">
          <a:extLst>
            <a:ext uri="{FF2B5EF4-FFF2-40B4-BE49-F238E27FC236}">
              <a16:creationId xmlns:a16="http://schemas.microsoft.com/office/drawing/2014/main" id="{77BA8381-1C9D-4B6A-9E3F-8D830D2F8F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152400</xdr:colOff>
      <xdr:row>1</xdr:row>
      <xdr:rowOff>83820</xdr:rowOff>
    </xdr:from>
    <xdr:to>
      <xdr:col>6</xdr:col>
      <xdr:colOff>76200</xdr:colOff>
      <xdr:row>15</xdr:row>
      <xdr:rowOff>7620</xdr:rowOff>
    </xdr:to>
    <xdr:graphicFrame macro="">
      <xdr:nvGraphicFramePr>
        <xdr:cNvPr id="6" name="Chart 5">
          <a:extLst>
            <a:ext uri="{FF2B5EF4-FFF2-40B4-BE49-F238E27FC236}">
              <a16:creationId xmlns:a16="http://schemas.microsoft.com/office/drawing/2014/main" id="{1D3495CD-65ED-40CF-8302-2AAF3C2BE0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571500</xdr:colOff>
      <xdr:row>2</xdr:row>
      <xdr:rowOff>53340</xdr:rowOff>
    </xdr:from>
    <xdr:to>
      <xdr:col>23</xdr:col>
      <xdr:colOff>228600</xdr:colOff>
      <xdr:row>16</xdr:row>
      <xdr:rowOff>91440</xdr:rowOff>
    </xdr:to>
    <xdr:graphicFrame macro="">
      <xdr:nvGraphicFramePr>
        <xdr:cNvPr id="7" name="Chart 6">
          <a:extLst>
            <a:ext uri="{FF2B5EF4-FFF2-40B4-BE49-F238E27FC236}">
              <a16:creationId xmlns:a16="http://schemas.microsoft.com/office/drawing/2014/main" id="{820F098D-1B5E-4614-9934-672BFC1850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342900</xdr:colOff>
      <xdr:row>1</xdr:row>
      <xdr:rowOff>160020</xdr:rowOff>
    </xdr:from>
    <xdr:to>
      <xdr:col>9</xdr:col>
      <xdr:colOff>342900</xdr:colOff>
      <xdr:row>15</xdr:row>
      <xdr:rowOff>66675</xdr:rowOff>
    </xdr:to>
    <mc:AlternateContent xmlns:mc="http://schemas.openxmlformats.org/markup-compatibility/2006">
      <mc:Choice xmlns:a14="http://schemas.microsoft.com/office/drawing/2010/main" Requires="a14">
        <xdr:graphicFrame macro="">
          <xdr:nvGraphicFramePr>
            <xdr:cNvPr id="2" name="State/UT">
              <a:extLst>
                <a:ext uri="{FF2B5EF4-FFF2-40B4-BE49-F238E27FC236}">
                  <a16:creationId xmlns:a16="http://schemas.microsoft.com/office/drawing/2014/main" id="{5BE124F7-E38A-4F05-93B8-F7330B4230EE}"/>
                </a:ext>
              </a:extLst>
            </xdr:cNvPr>
            <xdr:cNvGraphicFramePr/>
          </xdr:nvGraphicFramePr>
          <xdr:xfrm>
            <a:off x="0" y="0"/>
            <a:ext cx="0" cy="0"/>
          </xdr:xfrm>
          <a:graphic>
            <a:graphicData uri="http://schemas.microsoft.com/office/drawing/2010/slicer">
              <sle:slicer xmlns:sle="http://schemas.microsoft.com/office/drawing/2010/slicer" name="State/UT"/>
            </a:graphicData>
          </a:graphic>
        </xdr:graphicFrame>
      </mc:Choice>
      <mc:Fallback>
        <xdr:sp macro="" textlink="">
          <xdr:nvSpPr>
            <xdr:cNvPr id="0" name=""/>
            <xdr:cNvSpPr>
              <a:spLocks noTextEdit="1"/>
            </xdr:cNvSpPr>
          </xdr:nvSpPr>
          <xdr:spPr>
            <a:xfrm>
              <a:off x="4000500" y="342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434340</xdr:colOff>
      <xdr:row>2</xdr:row>
      <xdr:rowOff>45720</xdr:rowOff>
    </xdr:from>
    <xdr:to>
      <xdr:col>11</xdr:col>
      <xdr:colOff>373380</xdr:colOff>
      <xdr:row>24</xdr:row>
      <xdr:rowOff>76200</xdr:rowOff>
    </xdr:to>
    <xdr:graphicFrame macro="">
      <xdr:nvGraphicFramePr>
        <xdr:cNvPr id="5" name="Chart 4">
          <a:extLst>
            <a:ext uri="{FF2B5EF4-FFF2-40B4-BE49-F238E27FC236}">
              <a16:creationId xmlns:a16="http://schemas.microsoft.com/office/drawing/2014/main" id="{266952F5-D473-4DD8-BF33-B00F4CDEAE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175260</xdr:colOff>
      <xdr:row>2</xdr:row>
      <xdr:rowOff>133350</xdr:rowOff>
    </xdr:from>
    <xdr:to>
      <xdr:col>12</xdr:col>
      <xdr:colOff>480060</xdr:colOff>
      <xdr:row>17</xdr:row>
      <xdr:rowOff>133350</xdr:rowOff>
    </xdr:to>
    <xdr:graphicFrame macro="">
      <xdr:nvGraphicFramePr>
        <xdr:cNvPr id="2" name="Chart 1">
          <a:extLst>
            <a:ext uri="{FF2B5EF4-FFF2-40B4-BE49-F238E27FC236}">
              <a16:creationId xmlns:a16="http://schemas.microsoft.com/office/drawing/2014/main" id="{0C0901B8-A3D1-497A-A135-3D9B3F4D72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327660</xdr:colOff>
      <xdr:row>3</xdr:row>
      <xdr:rowOff>83820</xdr:rowOff>
    </xdr:from>
    <xdr:to>
      <xdr:col>13</xdr:col>
      <xdr:colOff>22860</xdr:colOff>
      <xdr:row>18</xdr:row>
      <xdr:rowOff>83820</xdr:rowOff>
    </xdr:to>
    <xdr:graphicFrame macro="">
      <xdr:nvGraphicFramePr>
        <xdr:cNvPr id="2" name="Chart 1">
          <a:extLst>
            <a:ext uri="{FF2B5EF4-FFF2-40B4-BE49-F238E27FC236}">
              <a16:creationId xmlns:a16="http://schemas.microsoft.com/office/drawing/2014/main" id="{E0CE63F8-0A3C-4E93-A922-39E70C31D4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571500</xdr:colOff>
      <xdr:row>6</xdr:row>
      <xdr:rowOff>118110</xdr:rowOff>
    </xdr:from>
    <xdr:to>
      <xdr:col>11</xdr:col>
      <xdr:colOff>266700</xdr:colOff>
      <xdr:row>21</xdr:row>
      <xdr:rowOff>118110</xdr:rowOff>
    </xdr:to>
    <xdr:graphicFrame macro="">
      <xdr:nvGraphicFramePr>
        <xdr:cNvPr id="2" name="Chart 1">
          <a:extLst>
            <a:ext uri="{FF2B5EF4-FFF2-40B4-BE49-F238E27FC236}">
              <a16:creationId xmlns:a16="http://schemas.microsoft.com/office/drawing/2014/main" id="{F3BD228A-1527-4254-96D3-D06AE3650E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350520</xdr:colOff>
      <xdr:row>3</xdr:row>
      <xdr:rowOff>64770</xdr:rowOff>
    </xdr:from>
    <xdr:to>
      <xdr:col>12</xdr:col>
      <xdr:colOff>45720</xdr:colOff>
      <xdr:row>18</xdr:row>
      <xdr:rowOff>64770</xdr:rowOff>
    </xdr:to>
    <xdr:graphicFrame macro="">
      <xdr:nvGraphicFramePr>
        <xdr:cNvPr id="2" name="Chart 1">
          <a:extLst>
            <a:ext uri="{FF2B5EF4-FFF2-40B4-BE49-F238E27FC236}">
              <a16:creationId xmlns:a16="http://schemas.microsoft.com/office/drawing/2014/main" id="{A919C92F-523B-4CA2-9FAC-3CCD0DBC9E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167640</xdr:colOff>
      <xdr:row>3</xdr:row>
      <xdr:rowOff>7620</xdr:rowOff>
    </xdr:from>
    <xdr:to>
      <xdr:col>12</xdr:col>
      <xdr:colOff>167640</xdr:colOff>
      <xdr:row>18</xdr:row>
      <xdr:rowOff>167640</xdr:rowOff>
    </xdr:to>
    <xdr:graphicFrame macro="">
      <xdr:nvGraphicFramePr>
        <xdr:cNvPr id="2" name="Chart 1">
          <a:extLst>
            <a:ext uri="{FF2B5EF4-FFF2-40B4-BE49-F238E27FC236}">
              <a16:creationId xmlns:a16="http://schemas.microsoft.com/office/drawing/2014/main" id="{73BAD0F9-51DC-4048-B3D7-AB96E8F3F9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487680</xdr:colOff>
      <xdr:row>3</xdr:row>
      <xdr:rowOff>72390</xdr:rowOff>
    </xdr:from>
    <xdr:to>
      <xdr:col>10</xdr:col>
      <xdr:colOff>350520</xdr:colOff>
      <xdr:row>18</xdr:row>
      <xdr:rowOff>72390</xdr:rowOff>
    </xdr:to>
    <xdr:graphicFrame macro="">
      <xdr:nvGraphicFramePr>
        <xdr:cNvPr id="2" name="Chart 1">
          <a:extLst>
            <a:ext uri="{FF2B5EF4-FFF2-40B4-BE49-F238E27FC236}">
              <a16:creationId xmlns:a16="http://schemas.microsoft.com/office/drawing/2014/main" id="{484710F1-C2F5-446D-AB5D-75CE6FD7BB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kshmi Reddy" refreshedDate="44540.704114004628" createdVersion="7" refreshedVersion="7" minRefreshableVersion="3" recordCount="38" xr:uid="{C759C26F-2AF0-4CBB-9792-E489203D7071}">
  <cacheSource type="worksheet">
    <worksheetSource name="Vaccine"/>
  </cacheSource>
  <cacheFields count="5">
    <cacheField name="S. No." numFmtId="0">
      <sharedItems containsSemiMixedTypes="0" containsString="0" containsNumber="1" containsInteger="1" minValue="1" maxValue="38"/>
    </cacheField>
    <cacheField name="State/UT" numFmtId="0">
      <sharedItems count="41">
        <s v="Andaman and Nicobar Islands"/>
        <s v="Andhra Pradesh"/>
        <s v="Arunachal Pradesh"/>
        <s v="Assam"/>
        <s v="Bihar"/>
        <s v="Chandigarh"/>
        <s v="Chhattisgarh"/>
        <s v="Dadra and Nagar Haveli"/>
        <s v="Daman and Diu"/>
        <s v="Delhi"/>
        <s v="Goa"/>
        <s v="Gujarat"/>
        <s v="Haryana"/>
        <s v="Himachal Pradesh"/>
        <s v="Jammu &amp; Kashmir"/>
        <s v="Jharkhand"/>
        <s v="Karnataka"/>
        <s v="Kerala"/>
        <s v="Ladakh"/>
        <s v="Lakshadweep"/>
        <s v="Madhya Pradesh"/>
        <s v="Maharashtra"/>
        <s v="Manipur"/>
        <s v="Meghalaya"/>
        <s v="Mizoram"/>
        <s v="Nagaland"/>
        <s v="Odisha"/>
        <s v="Puducherry"/>
        <s v="Punjab"/>
        <s v="Rajasthan"/>
        <s v="Sikkim"/>
        <s v="Tamil Nadu"/>
        <s v="Telangana"/>
        <s v="Tripura"/>
        <s v="Uttar Pradesh"/>
        <s v="Uttarakhand"/>
        <s v="West Bengal"/>
        <s v="Miscellaneous"/>
        <s v="Dadra &amp; Nagar Haveli" u="1"/>
        <s v="Daman &amp; Diu" u="1"/>
        <s v="A &amp; N Islands" u="1"/>
      </sharedItems>
    </cacheField>
    <cacheField name="1st Dose" numFmtId="0">
      <sharedItems containsSemiMixedTypes="0" containsString="0" containsNumber="1" containsInteger="1" minValue="55399" maxValue="111620542" count="38">
        <n v="296748"/>
        <n v="34686365"/>
        <n v="793959"/>
        <n v="21088077"/>
        <n v="54295255"/>
        <n v="940604"/>
        <n v="16406721"/>
        <n v="395054"/>
        <n v="279137"/>
        <n v="13842452"/>
        <n v="1282226"/>
        <n v="45774702"/>
        <n v="18562030"/>
        <n v="5820640"/>
        <n v="9597825"/>
        <n v="16534628"/>
        <n v="44638373"/>
        <n v="25670739"/>
        <n v="211855"/>
        <n v="55399"/>
        <n v="51077647"/>
        <n v="73737476"/>
        <n v="1280996"/>
        <n v="1164562"/>
        <n v="731876"/>
        <n v="737995"/>
        <n v="27788872"/>
        <n v="764159"/>
        <n v="16527394"/>
        <n v="43436480"/>
        <n v="523190"/>
        <n v="45316967"/>
        <n v="24900734"/>
        <n v="2550680"/>
        <n v="111620542"/>
        <n v="7579435"/>
        <n v="63111686"/>
        <n v="2237696"/>
      </sharedItems>
    </cacheField>
    <cacheField name="2nd Dose" numFmtId="0">
      <sharedItems containsSemiMixedTypes="0" containsString="0" containsNumber="1" containsInteger="1" minValue="49217" maxValue="49526326"/>
    </cacheField>
    <cacheField name="Total Doses" numFmtId="0">
      <sharedItems containsSemiMixedTypes="0" containsString="0" containsNumber="1" containsInteger="1" minValue="104616" maxValue="161146868"/>
    </cacheField>
  </cacheFields>
  <extLst>
    <ext xmlns:x14="http://schemas.microsoft.com/office/spreadsheetml/2009/9/main" uri="{725AE2AE-9491-48be-B2B4-4EB974FC3084}">
      <x14:pivotCacheDefinition pivotCacheId="79079743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kshmi Reddy" refreshedDate="44540.704114814813" createdVersion="7" refreshedVersion="7" minRefreshableVersion="3" recordCount="38" xr:uid="{D0F74ABA-579D-4774-8D60-55A0B3A7BF2C}">
  <cacheSource type="worksheet">
    <worksheetSource name="state_wise"/>
  </cacheSource>
  <cacheFields count="10">
    <cacheField name="State/UT" numFmtId="0">
      <sharedItems count="38">
        <s v="Total"/>
        <s v="Maharashtra"/>
        <s v="Kerala"/>
        <s v="Karnataka"/>
        <s v="Tamil Nadu"/>
        <s v="Andhra Pradesh"/>
        <s v="Uttar Pradesh"/>
        <s v="West Bengal"/>
        <s v="Delhi"/>
        <s v="Odisha"/>
        <s v="Chhattisgarh"/>
        <s v="Rajasthan"/>
        <s v="Gujarat"/>
        <s v="Madhya Pradesh"/>
        <s v="Haryana"/>
        <s v="Bihar"/>
        <s v="Telangana"/>
        <s v="Assam"/>
        <s v="Punjab"/>
        <s v="Jharkhand"/>
        <s v="Uttarakhand"/>
        <s v="Jammu and Kashmir"/>
        <s v="Himachal Pradesh"/>
        <s v="Goa"/>
        <s v="Puducherry"/>
        <s v="Manipur"/>
        <s v="Mizoram"/>
        <s v="Tripura"/>
        <s v="Meghalaya"/>
        <s v="Chandigarh"/>
        <s v="Arunachal Pradesh"/>
        <s v="Sikkim"/>
        <s v="Nagaland"/>
        <s v="Ladakh"/>
        <s v="Dadra and Nagar Haveli and Daman and Diu"/>
        <s v="Lakshadweep"/>
        <s v="Andaman and Nicobar Islands"/>
        <s v="State Unassigned"/>
      </sharedItems>
    </cacheField>
    <cacheField name="Confirmed percentage" numFmtId="10">
      <sharedItems containsSemiMixedTypes="0" containsString="0" containsNumber="1" minValue="0" maxValue="1"/>
    </cacheField>
    <cacheField name="Confirmed" numFmtId="0">
      <sharedItems containsSemiMixedTypes="0" containsString="0" containsNumber="1" containsInteger="1" minValue="0" maxValue="34285612"/>
    </cacheField>
    <cacheField name="Recovery Percentage" numFmtId="10">
      <sharedItems containsMixedTypes="1" containsNumber="1" minValue="0.93913698888260788" maxValue="0.9965359048778204"/>
    </cacheField>
    <cacheField name="Recovered" numFmtId="0">
      <sharedItems containsSemiMixedTypes="0" containsString="0" containsNumber="1" containsInteger="1" minValue="0" maxValue="33661339"/>
    </cacheField>
    <cacheField name="Death Percentage" numFmtId="10">
      <sharedItems containsMixedTypes="1" containsNumber="1" minValue="3.7449676996535904E-4" maxValue="2.7488334182712178E-2"/>
    </cacheField>
    <cacheField name="Deaths" numFmtId="0">
      <sharedItems containsSemiMixedTypes="0" containsString="0" containsNumber="1" containsInteger="1" minValue="0" maxValue="458470"/>
    </cacheField>
    <cacheField name="percentage Active" numFmtId="10">
      <sharedItems containsMixedTypes="1" containsNumber="1" minValue="0" maxValue="5.203569574568017E-2"/>
    </cacheField>
    <cacheField name="Active" numFmtId="0">
      <sharedItems containsSemiMixedTypes="0" containsString="0" containsNumber="1" containsInteger="1" minValue="0" maxValue="152606"/>
    </cacheField>
    <cacheField name="State_code" numFmtId="49">
      <sharedItems/>
    </cacheField>
  </cacheFields>
  <extLst>
    <ext xmlns:x14="http://schemas.microsoft.com/office/spreadsheetml/2009/9/main" uri="{725AE2AE-9491-48be-B2B4-4EB974FC3084}">
      <x14:pivotCacheDefinition pivotCacheId="5353164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n v="1"/>
    <x v="0"/>
    <x v="0"/>
    <n v="255179"/>
    <n v="551927"/>
  </r>
  <r>
    <n v="2"/>
    <x v="1"/>
    <x v="1"/>
    <n v="24747478"/>
    <n v="59433843"/>
  </r>
  <r>
    <n v="3"/>
    <x v="2"/>
    <x v="2"/>
    <n v="610181"/>
    <n v="1404140"/>
  </r>
  <r>
    <n v="4"/>
    <x v="3"/>
    <x v="3"/>
    <n v="11875829"/>
    <n v="32963906"/>
  </r>
  <r>
    <n v="5"/>
    <x v="4"/>
    <x v="4"/>
    <n v="26591311"/>
    <n v="80886566"/>
  </r>
  <r>
    <n v="6"/>
    <x v="5"/>
    <x v="5"/>
    <n v="628071"/>
    <n v="1568675"/>
  </r>
  <r>
    <n v="7"/>
    <x v="6"/>
    <x v="6"/>
    <n v="9370586"/>
    <n v="25777307"/>
  </r>
  <r>
    <n v="8"/>
    <x v="7"/>
    <x v="7"/>
    <n v="224567"/>
    <n v="619621"/>
  </r>
  <r>
    <n v="9"/>
    <x v="8"/>
    <x v="8"/>
    <n v="212645"/>
    <n v="491782"/>
  </r>
  <r>
    <n v="10"/>
    <x v="9"/>
    <x v="9"/>
    <n v="8789721"/>
    <n v="22632173"/>
  </r>
  <r>
    <n v="11"/>
    <x v="10"/>
    <x v="10"/>
    <n v="1028810"/>
    <n v="2311036"/>
  </r>
  <r>
    <n v="12"/>
    <x v="11"/>
    <x v="11"/>
    <n v="34791894"/>
    <n v="80566596"/>
  </r>
  <r>
    <n v="13"/>
    <x v="12"/>
    <x v="12"/>
    <n v="10031185"/>
    <n v="28593215"/>
  </r>
  <r>
    <n v="14"/>
    <x v="13"/>
    <x v="13"/>
    <n v="5119653"/>
    <n v="10940293"/>
  </r>
  <r>
    <n v="15"/>
    <x v="14"/>
    <x v="14"/>
    <n v="6985685"/>
    <n v="16583510"/>
  </r>
  <r>
    <n v="16"/>
    <x v="15"/>
    <x v="15"/>
    <n v="7774875"/>
    <n v="24309503"/>
  </r>
  <r>
    <n v="17"/>
    <x v="16"/>
    <x v="16"/>
    <n v="29234197"/>
    <n v="73872570"/>
  </r>
  <r>
    <n v="18"/>
    <x v="17"/>
    <x v="17"/>
    <n v="17203634"/>
    <n v="42874373"/>
  </r>
  <r>
    <n v="19"/>
    <x v="18"/>
    <x v="18"/>
    <n v="170926"/>
    <n v="382781"/>
  </r>
  <r>
    <n v="20"/>
    <x v="19"/>
    <x v="19"/>
    <n v="49217"/>
    <n v="104616"/>
  </r>
  <r>
    <n v="21"/>
    <x v="20"/>
    <x v="20"/>
    <n v="35044626"/>
    <n v="86122273"/>
  </r>
  <r>
    <n v="22"/>
    <x v="21"/>
    <x v="21"/>
    <n v="39388598"/>
    <n v="113126074"/>
  </r>
  <r>
    <n v="23"/>
    <x v="22"/>
    <x v="22"/>
    <n v="870041"/>
    <n v="2151037"/>
  </r>
  <r>
    <n v="24"/>
    <x v="23"/>
    <x v="23"/>
    <n v="807468"/>
    <n v="1972030"/>
  </r>
  <r>
    <n v="25"/>
    <x v="24"/>
    <x v="24"/>
    <n v="556630"/>
    <n v="1288506"/>
  </r>
  <r>
    <n v="26"/>
    <x v="25"/>
    <x v="25"/>
    <n v="547038"/>
    <n v="1285033"/>
  </r>
  <r>
    <n v="27"/>
    <x v="26"/>
    <x v="26"/>
    <n v="15565985"/>
    <n v="43354857"/>
  </r>
  <r>
    <n v="28"/>
    <x v="27"/>
    <x v="27"/>
    <n v="469363"/>
    <n v="1233522"/>
  </r>
  <r>
    <n v="29"/>
    <x v="28"/>
    <x v="28"/>
    <n v="7526809"/>
    <n v="24054203"/>
  </r>
  <r>
    <n v="30"/>
    <x v="29"/>
    <x v="29"/>
    <n v="24506320"/>
    <n v="67942800"/>
  </r>
  <r>
    <n v="31"/>
    <x v="30"/>
    <x v="30"/>
    <n v="469442"/>
    <n v="992632"/>
  </r>
  <r>
    <n v="32"/>
    <x v="31"/>
    <x v="31"/>
    <n v="24802756"/>
    <n v="70119723"/>
  </r>
  <r>
    <n v="33"/>
    <x v="32"/>
    <x v="32"/>
    <n v="12763109"/>
    <n v="37663843"/>
  </r>
  <r>
    <n v="34"/>
    <x v="33"/>
    <x v="33"/>
    <n v="2014946"/>
    <n v="4565626"/>
  </r>
  <r>
    <n v="35"/>
    <x v="34"/>
    <x v="34"/>
    <n v="49526326"/>
    <n v="161146868"/>
  </r>
  <r>
    <n v="36"/>
    <x v="35"/>
    <x v="35"/>
    <n v="5031288"/>
    <n v="12610723"/>
  </r>
  <r>
    <n v="37"/>
    <x v="36"/>
    <x v="36"/>
    <n v="29085881"/>
    <n v="92197567"/>
  </r>
  <r>
    <n v="38"/>
    <x v="37"/>
    <x v="37"/>
    <n v="1569321"/>
    <n v="380701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x v="0"/>
    <n v="1"/>
    <n v="34285612"/>
    <n v="0.98179198317941652"/>
    <n v="33661339"/>
    <n v="1.337208156004332E-2"/>
    <n v="458470"/>
    <n v="4.4510216122144765E-3"/>
    <n v="152606"/>
    <s v="TT"/>
  </r>
  <r>
    <x v="1"/>
    <n v="0.19282368359065605"/>
    <n v="6611078"/>
    <n v="0.97572362631328813"/>
    <n v="6450585"/>
    <n v="2.1209249081617251E-2"/>
    <n v="140216"/>
    <n v="2.5197100987161248E-3"/>
    <n v="16658"/>
    <s v="MH"/>
  </r>
  <r>
    <x v="2"/>
    <n v="0.14491959484345796"/>
    <n v="4968657"/>
    <n v="0.97756415868513358"/>
    <n v="4857181"/>
    <n v="6.3761696571125763E-3"/>
    <n v="31681"/>
    <n v="1.5953204256200417E-2"/>
    <n v="79266"/>
    <s v="KL"/>
  </r>
  <r>
    <x v="3"/>
    <n v="8.715997252725137E-2"/>
    <n v="2988333"/>
    <n v="0.98435415330219223"/>
    <n v="2941578"/>
    <n v="1.2743559703687641E-2"/>
    <n v="38082"/>
    <n v="2.8925825870142318E-3"/>
    <n v="8644"/>
    <s v="KA"/>
  </r>
  <r>
    <x v="4"/>
    <n v="7.8826739333105675E-2"/>
    <n v="2702623"/>
    <n v="0.98238452051951008"/>
    <n v="2655015"/>
    <n v="1.3363314084132341E-2"/>
    <n v="36116"/>
    <n v="4.2521653963575384E-3"/>
    <n v="11492"/>
    <s v="TN"/>
  </r>
  <r>
    <x v="5"/>
    <n v="6.0271638143720462E-2"/>
    <n v="2066450"/>
    <n v="0.99093711437489418"/>
    <n v="2047722"/>
    <n v="6.9554066152096592E-3"/>
    <n v="14373"/>
    <n v="2.1074790098961987E-3"/>
    <n v="4355"/>
    <s v="AP"/>
  </r>
  <r>
    <x v="6"/>
    <n v="4.9879757141275474E-2"/>
    <n v="1710158"/>
    <n v="0.98654685707402479"/>
    <n v="1687151"/>
    <n v="1.3390575607633914E-2"/>
    <n v="22900"/>
    <n v="6.2567318341346244E-5"/>
    <n v="107"/>
    <s v="UP"/>
  </r>
  <r>
    <x v="7"/>
    <n v="4.6459955272199899E-2"/>
    <n v="1592908"/>
    <n v="0.98277552752575792"/>
    <n v="1565471"/>
    <n v="1.2016387638206349E-2"/>
    <n v="19141"/>
    <n v="5.2080848360357285E-3"/>
    <n v="8296"/>
    <s v="WB"/>
  </r>
  <r>
    <x v="8"/>
    <n v="4.1996333622395306E-2"/>
    <n v="1439870"/>
    <n v="0.98233243278907123"/>
    <n v="1414431"/>
    <n v="1.7425878725162689E-2"/>
    <n v="25091"/>
    <n v="2.4168848576607609E-4"/>
    <n v="348"/>
    <s v="DL"/>
  </r>
  <r>
    <x v="9"/>
    <n v="3.0375919788160701E-2"/>
    <n v="1041457"/>
    <n v="0.98818002087460166"/>
    <n v="1029147"/>
    <n v="8.0521807429399395E-3"/>
    <n v="8386"/>
    <n v="3.7677983824584214E-3"/>
    <n v="3924"/>
    <s v="OR"/>
  </r>
  <r>
    <x v="10"/>
    <n v="2.9343270874091443E-2"/>
    <n v="1006052"/>
    <n v="0.98619057464226501"/>
    <n v="992159"/>
    <n v="1.3495326285321236E-2"/>
    <n v="13577"/>
    <n v="3.14099072413752E-4"/>
    <n v="316"/>
    <s v="CT"/>
  </r>
  <r>
    <x v="11"/>
    <n v="2.783759554882672E-2"/>
    <n v="954429"/>
    <n v="0.99058494660158058"/>
    <n v="945443"/>
    <n v="9.3815254984917686E-3"/>
    <n v="8954"/>
    <n v="3.3527899927600694E-5"/>
    <n v="32"/>
    <s v="RJ"/>
  </r>
  <r>
    <x v="12"/>
    <n v="2.4108567757227143E-2"/>
    <n v="826577"/>
    <n v="0.98754622981283047"/>
    <n v="816283"/>
    <n v="1.2205759415033324E-2"/>
    <n v="10089"/>
    <n v="2.480107721361712E-4"/>
    <n v="205"/>
    <s v="GJ"/>
  </r>
  <r>
    <x v="13"/>
    <n v="2.3124977322849013E-2"/>
    <n v="792854"/>
    <n v="0.98658138825054797"/>
    <n v="782215"/>
    <n v="1.3273566129451323E-2"/>
    <n v="10524"/>
    <n v="1.4504562000065585E-4"/>
    <n v="115"/>
    <s v="MP"/>
  </r>
  <r>
    <x v="14"/>
    <n v="2.2494917109836043E-2"/>
    <n v="771252"/>
    <n v="0.98679549615430495"/>
    <n v="761068"/>
    <n v="1.3029463780969126E-2"/>
    <n v="10049"/>
    <n v="1.7504006472592615E-4"/>
    <n v="135"/>
    <s v="HR"/>
  </r>
  <r>
    <x v="15"/>
    <n v="2.1177921514132517E-2"/>
    <n v="726098"/>
    <n v="0.98662990395235906"/>
    <n v="716390"/>
    <n v="1.3305366493228186E-2"/>
    <n v="9661"/>
    <n v="6.3352329850791496E-5"/>
    <n v="46"/>
    <s v="BR"/>
  </r>
  <r>
    <x v="16"/>
    <n v="1.9584395926781181E-2"/>
    <n v="671463"/>
    <n v="0.98813784229361856"/>
    <n v="663498"/>
    <n v="5.8916127917696135E-3"/>
    <n v="3956"/>
    <n v="5.970544914611825E-3"/>
    <n v="4009"/>
    <s v="TG"/>
  </r>
  <r>
    <x v="17"/>
    <n v="1.7810532301421367E-2"/>
    <n v="610645"/>
    <n v="0.9841626476921943"/>
    <n v="600974"/>
    <n v="9.8207632912739803E-3"/>
    <n v="5997"/>
    <n v="3.8107247254951732E-3"/>
    <n v="2327"/>
    <s v="AS"/>
  </r>
  <r>
    <x v="18"/>
    <n v="1.7570081584076726E-2"/>
    <n v="602401"/>
    <n v="0.97209499984229775"/>
    <n v="585591"/>
    <n v="2.7488334182712178E-2"/>
    <n v="16559"/>
    <n v="4.1666597499008138E-4"/>
    <n v="251"/>
    <s v="PB"/>
  </r>
  <r>
    <x v="19"/>
    <n v="1.0172313680735814E-2"/>
    <n v="348764"/>
    <n v="0.98495830991730793"/>
    <n v="343518"/>
    <n v="1.4732025094333131E-2"/>
    <n v="5138"/>
    <n v="3.0966498835889025E-4"/>
    <n v="108"/>
    <s v="JH"/>
  </r>
  <r>
    <x v="20"/>
    <n v="1.0030329923817607E-2"/>
    <n v="343896"/>
    <n v="0.96015946681554887"/>
    <n v="330195"/>
    <n v="2.1518133389164164E-2"/>
    <n v="7400"/>
    <n v="4.3908623537348502E-4"/>
    <n v="151"/>
    <s v="UT"/>
  </r>
  <r>
    <x v="21"/>
    <n v="9.6906247436971526E-3"/>
    <n v="332249"/>
    <n v="0.98394577560805296"/>
    <n v="326915"/>
    <n v="1.3339393045577262E-2"/>
    <n v="4432"/>
    <n v="2.7148313463697406E-3"/>
    <n v="902"/>
    <s v="JK"/>
  </r>
  <r>
    <x v="22"/>
    <n v="6.5364445003927591E-3"/>
    <n v="224106"/>
    <n v="0.97458345604312246"/>
    <n v="218410"/>
    <n v="1.6679606971700893E-2"/>
    <n v="3738"/>
    <n v="8.6655421987809345E-3"/>
    <n v="1942"/>
    <s v="HP"/>
  </r>
  <r>
    <x v="23"/>
    <n v="5.1948321645826244E-3"/>
    <n v="178108"/>
    <n v="0.97913625440743823"/>
    <n v="174392"/>
    <n v="1.8887416623621624E-2"/>
    <n v="3364"/>
    <n v="1.9763289689401936E-3"/>
    <n v="352"/>
    <s v="GA"/>
  </r>
  <r>
    <x v="24"/>
    <n v="3.7337236389421895E-3"/>
    <n v="128013"/>
    <n v="0.9821346269519502"/>
    <n v="125726"/>
    <n v="1.4506339199925007E-2"/>
    <n v="1857"/>
    <n v="3.3590338481248E-3"/>
    <n v="430"/>
    <s v="PY"/>
  </r>
  <r>
    <x v="25"/>
    <n v="3.6088315996809389E-3"/>
    <n v="123731"/>
    <n v="0.97875229328139268"/>
    <n v="121102"/>
    <n v="1.5525616054182055E-2"/>
    <n v="1921"/>
    <n v="5.7220906644252448E-3"/>
    <n v="708"/>
    <s v="MN"/>
  </r>
  <r>
    <x v="26"/>
    <n v="3.5396480599500456E-3"/>
    <n v="121359"/>
    <n v="0.94440461770449657"/>
    <n v="114612"/>
    <n v="3.5596865498232519E-3"/>
    <n v="432"/>
    <n v="5.203569574568017E-2"/>
    <n v="6315"/>
    <s v="MZ"/>
  </r>
  <r>
    <x v="27"/>
    <n v="2.4636573499110938E-3"/>
    <n v="84468"/>
    <n v="0.98813751953402473"/>
    <n v="83466"/>
    <n v="9.6249467253871294E-3"/>
    <n v="813"/>
    <n v="1.4916891603921011E-3"/>
    <n v="126"/>
    <s v="TR"/>
  </r>
  <r>
    <x v="28"/>
    <n v="2.4391281100655283E-3"/>
    <n v="83627"/>
    <n v="0.97750726440025348"/>
    <n v="81746"/>
    <n v="1.7338897724419149E-2"/>
    <n v="1450"/>
    <n v="5.1538378753273467E-3"/>
    <n v="431"/>
    <s v="ML"/>
  </r>
  <r>
    <x v="29"/>
    <n v="1.9060765197949508E-3"/>
    <n v="65351"/>
    <n v="0.98690150112469588"/>
    <n v="64495"/>
    <n v="1.2547627427277318E-2"/>
    <n v="820"/>
    <n v="5.508714480268091E-4"/>
    <n v="36"/>
    <s v="CH"/>
  </r>
  <r>
    <x v="30"/>
    <n v="1.6086922992653596E-3"/>
    <n v="55155"/>
    <n v="0.99309219472395971"/>
    <n v="54774"/>
    <n v="5.0766023026017583E-3"/>
    <n v="280"/>
    <n v="1.8312029734384916E-3"/>
    <n v="101"/>
    <s v="AR"/>
  </r>
  <r>
    <x v="31"/>
    <n v="9.3272361595878766E-4"/>
    <n v="31979"/>
    <n v="0.97135620250789578"/>
    <n v="31063"/>
    <n v="1.2383126426717534E-2"/>
    <n v="396"/>
    <n v="6.0977516495199979E-3"/>
    <n v="195"/>
    <s v="SK"/>
  </r>
  <r>
    <x v="32"/>
    <n v="9.287277707045159E-4"/>
    <n v="31842"/>
    <n v="0.93913698888260788"/>
    <n v="29904"/>
    <n v="2.1512467809810941E-2"/>
    <n v="685"/>
    <n v="6.5950631241756168E-3"/>
    <n v="210"/>
    <s v="NL"/>
  </r>
  <r>
    <x v="33"/>
    <n v="6.1139349065724715E-4"/>
    <n v="20962"/>
    <n v="0.98688102280316758"/>
    <n v="20687"/>
    <n v="9.9227172979677505E-3"/>
    <n v="208"/>
    <n v="3.196259898864612E-3"/>
    <n v="67"/>
    <s v="LA"/>
  </r>
  <r>
    <x v="34"/>
    <n v="3.1153009606478657E-4"/>
    <n v="10681"/>
    <n v="0.9965359048778204"/>
    <n v="10644"/>
    <n v="3.7449676996535904E-4"/>
    <n v="4"/>
    <n v="1.8724838498267952E-4"/>
    <n v="2"/>
    <s v="DN"/>
  </r>
  <r>
    <x v="35"/>
    <n v="3.0231340190164902E-4"/>
    <n v="10365"/>
    <n v="0.99083453931500243"/>
    <n v="10270"/>
    <n v="4.9204052098408106E-3"/>
    <n v="51"/>
    <n v="0"/>
    <n v="0"/>
    <s v="LD"/>
  </r>
  <r>
    <x v="36"/>
    <n v="2.231548324119167E-4"/>
    <n v="7651"/>
    <n v="0.98261665141811527"/>
    <n v="7518"/>
    <n v="1.6860541105737811E-2"/>
    <n v="129"/>
    <n v="5.2280747614690893E-4"/>
    <n v="4"/>
    <s v="AN"/>
  </r>
  <r>
    <x v="37"/>
    <n v="0"/>
    <n v="0"/>
    <e v="#DIV/0!"/>
    <n v="0"/>
    <e v="#DIV/0!"/>
    <n v="0"/>
    <e v="#DIV/0!"/>
    <n v="0"/>
    <s v="U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AD45F9-5A94-4314-BAD9-2AFF15BD8283}"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A3:C5" firstHeaderRow="0" firstDataRow="1" firstDataCol="1"/>
  <pivotFields count="10">
    <pivotField axis="axisRow" showAll="0" sortType="descending">
      <items count="39">
        <item h="1" x="7"/>
        <item h="1" x="20"/>
        <item h="1" x="6"/>
        <item h="1" x="27"/>
        <item h="1" x="0"/>
        <item h="1" x="16"/>
        <item h="1" x="4"/>
        <item h="1" x="37"/>
        <item h="1" x="31"/>
        <item h="1" x="11"/>
        <item h="1" x="18"/>
        <item h="1" x="24"/>
        <item h="1" x="9"/>
        <item h="1" x="32"/>
        <item h="1" x="26"/>
        <item h="1" x="28"/>
        <item h="1" x="25"/>
        <item h="1" x="1"/>
        <item h="1" x="13"/>
        <item h="1" x="35"/>
        <item h="1" x="33"/>
        <item h="1" x="2"/>
        <item h="1" x="3"/>
        <item h="1" x="19"/>
        <item h="1" x="21"/>
        <item h="1" x="22"/>
        <item h="1" x="14"/>
        <item h="1" x="12"/>
        <item h="1" x="23"/>
        <item h="1" x="8"/>
        <item h="1" x="34"/>
        <item h="1" x="10"/>
        <item h="1" x="29"/>
        <item h="1" x="15"/>
        <item h="1" x="17"/>
        <item h="1" x="30"/>
        <item x="5"/>
        <item h="1" x="36"/>
        <item t="default"/>
      </items>
    </pivotField>
    <pivotField numFmtId="10" showAll="0"/>
    <pivotField dataField="1" showAll="0"/>
    <pivotField showAll="0"/>
    <pivotField dataField="1" showAll="0"/>
    <pivotField showAll="0"/>
    <pivotField showAll="0"/>
    <pivotField showAll="0"/>
    <pivotField showAll="0"/>
    <pivotField showAll="0"/>
  </pivotFields>
  <rowFields count="1">
    <field x="0"/>
  </rowFields>
  <rowItems count="2">
    <i>
      <x v="36"/>
    </i>
    <i t="grand">
      <x/>
    </i>
  </rowItems>
  <colFields count="1">
    <field x="-2"/>
  </colFields>
  <colItems count="2">
    <i>
      <x/>
    </i>
    <i i="1">
      <x v="1"/>
    </i>
  </colItems>
  <dataFields count="2">
    <dataField name="Sum of Confirmed" fld="2" baseField="0" baseItem="0"/>
    <dataField name="Sum of Recovered" fld="4" baseField="0" baseItem="0"/>
  </dataFields>
  <chartFormats count="6">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F851FE-9B5E-482F-A33D-57468B3DD323}"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14" firstHeaderRow="1" firstDataRow="1" firstDataCol="1"/>
  <pivotFields count="10">
    <pivotField axis="axisRow" showAll="0" sortType="descending">
      <items count="39">
        <item h="1" x="36"/>
        <item x="5"/>
        <item h="1" x="30"/>
        <item h="1" x="17"/>
        <item h="1" x="15"/>
        <item h="1" x="29"/>
        <item x="10"/>
        <item h="1" x="34"/>
        <item x="8"/>
        <item h="1" x="23"/>
        <item h="1" x="12"/>
        <item h="1" x="14"/>
        <item h="1" x="22"/>
        <item h="1" x="21"/>
        <item h="1" x="19"/>
        <item x="3"/>
        <item x="2"/>
        <item h="1" x="33"/>
        <item h="1" x="35"/>
        <item h="1" x="13"/>
        <item x="1"/>
        <item h="1" x="25"/>
        <item h="1" x="28"/>
        <item h="1" x="26"/>
        <item h="1" x="32"/>
        <item x="9"/>
        <item h="1" x="24"/>
        <item h="1" x="18"/>
        <item h="1" x="11"/>
        <item h="1" x="31"/>
        <item h="1" x="37"/>
        <item x="4"/>
        <item h="1" x="16"/>
        <item h="1" x="0"/>
        <item h="1" x="27"/>
        <item x="6"/>
        <item h="1" x="20"/>
        <item x="7"/>
        <item t="default"/>
      </items>
      <autoSortScope>
        <pivotArea dataOnly="0" outline="0" fieldPosition="0">
          <references count="1">
            <reference field="4294967294" count="1" selected="0">
              <x v="0"/>
            </reference>
          </references>
        </pivotArea>
      </autoSortScope>
    </pivotField>
    <pivotField numFmtId="10" showAll="0"/>
    <pivotField dataField="1" showAll="0"/>
    <pivotField showAll="0"/>
    <pivotField showAll="0"/>
    <pivotField showAll="0"/>
    <pivotField showAll="0"/>
    <pivotField showAll="0"/>
    <pivotField showAll="0"/>
    <pivotField showAll="0"/>
  </pivotFields>
  <rowFields count="1">
    <field x="0"/>
  </rowFields>
  <rowItems count="11">
    <i>
      <x v="20"/>
    </i>
    <i>
      <x v="16"/>
    </i>
    <i>
      <x v="15"/>
    </i>
    <i>
      <x v="31"/>
    </i>
    <i>
      <x v="1"/>
    </i>
    <i>
      <x v="35"/>
    </i>
    <i>
      <x v="37"/>
    </i>
    <i>
      <x v="8"/>
    </i>
    <i>
      <x v="25"/>
    </i>
    <i>
      <x v="6"/>
    </i>
    <i t="grand">
      <x/>
    </i>
  </rowItems>
  <colItems count="1">
    <i/>
  </colItems>
  <dataFields count="1">
    <dataField name="Sum of Confirmed"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4F6A39-3A50-40E1-8CC9-60E384453B43}"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14" firstHeaderRow="1" firstDataRow="1" firstDataCol="1"/>
  <pivotFields count="10">
    <pivotField axis="axisRow" showAll="0" sortType="ascending">
      <items count="39">
        <item x="36"/>
        <item h="1" x="5"/>
        <item x="30"/>
        <item h="1" x="17"/>
        <item h="1" x="15"/>
        <item x="29"/>
        <item h="1" x="10"/>
        <item x="34"/>
        <item h="1" x="8"/>
        <item h="1" x="23"/>
        <item h="1" x="12"/>
        <item h="1" x="14"/>
        <item h="1" x="22"/>
        <item h="1" x="21"/>
        <item h="1" x="19"/>
        <item h="1" x="3"/>
        <item h="1" x="2"/>
        <item x="33"/>
        <item x="35"/>
        <item h="1" x="13"/>
        <item h="1" x="1"/>
        <item h="1" x="25"/>
        <item x="28"/>
        <item h="1" x="26"/>
        <item x="32"/>
        <item h="1" x="9"/>
        <item h="1" x="24"/>
        <item h="1" x="18"/>
        <item h="1" x="11"/>
        <item x="31"/>
        <item h="1" x="37"/>
        <item h="1" x="4"/>
        <item h="1" x="16"/>
        <item h="1" x="0"/>
        <item x="27"/>
        <item h="1" x="6"/>
        <item h="1" x="20"/>
        <item h="1" x="7"/>
        <item t="default"/>
      </items>
      <autoSortScope>
        <pivotArea dataOnly="0" outline="0" fieldPosition="0">
          <references count="1">
            <reference field="4294967294" count="1" selected="0">
              <x v="0"/>
            </reference>
          </references>
        </pivotArea>
      </autoSortScope>
    </pivotField>
    <pivotField numFmtId="10" showAll="0"/>
    <pivotField dataField="1" showAll="0"/>
    <pivotField showAll="0"/>
    <pivotField showAll="0"/>
    <pivotField showAll="0"/>
    <pivotField showAll="0"/>
    <pivotField showAll="0"/>
    <pivotField showAll="0"/>
    <pivotField showAll="0"/>
  </pivotFields>
  <rowFields count="1">
    <field x="0"/>
  </rowFields>
  <rowItems count="11">
    <i>
      <x/>
    </i>
    <i>
      <x v="18"/>
    </i>
    <i>
      <x v="7"/>
    </i>
    <i>
      <x v="17"/>
    </i>
    <i>
      <x v="24"/>
    </i>
    <i>
      <x v="29"/>
    </i>
    <i>
      <x v="2"/>
    </i>
    <i>
      <x v="5"/>
    </i>
    <i>
      <x v="22"/>
    </i>
    <i>
      <x v="34"/>
    </i>
    <i t="grand">
      <x/>
    </i>
  </rowItems>
  <colItems count="1">
    <i/>
  </colItems>
  <dataFields count="1">
    <dataField name="Sum of Confirmed"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CC6414-2CA6-458B-97B4-262214246B15}"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14" firstHeaderRow="1" firstDataRow="1" firstDataCol="1"/>
  <pivotFields count="10">
    <pivotField axis="axisRow" showAll="0" sortType="descending">
      <items count="39">
        <item h="1" x="36"/>
        <item x="5"/>
        <item h="1" x="30"/>
        <item h="1" x="17"/>
        <item h="1" x="15"/>
        <item h="1" x="29"/>
        <item x="10"/>
        <item h="1" x="34"/>
        <item x="8"/>
        <item h="1" x="23"/>
        <item h="1" x="12"/>
        <item h="1" x="14"/>
        <item h="1" x="22"/>
        <item h="1" x="21"/>
        <item h="1" x="19"/>
        <item x="3"/>
        <item x="2"/>
        <item h="1" x="33"/>
        <item h="1" x="35"/>
        <item h="1" x="13"/>
        <item x="1"/>
        <item h="1" x="25"/>
        <item h="1" x="28"/>
        <item h="1" x="26"/>
        <item h="1" x="32"/>
        <item x="9"/>
        <item h="1" x="24"/>
        <item h="1" x="18"/>
        <item h="1" x="11"/>
        <item h="1" x="31"/>
        <item h="1" x="37"/>
        <item x="4"/>
        <item h="1" x="16"/>
        <item h="1" x="0"/>
        <item h="1" x="27"/>
        <item x="6"/>
        <item h="1" x="20"/>
        <item x="7"/>
        <item t="default"/>
      </items>
      <autoSortScope>
        <pivotArea dataOnly="0" outline="0" fieldPosition="0">
          <references count="1">
            <reference field="4294967294" count="1" selected="0">
              <x v="0"/>
            </reference>
          </references>
        </pivotArea>
      </autoSortScope>
    </pivotField>
    <pivotField numFmtId="10" showAll="0"/>
    <pivotField showAll="0"/>
    <pivotField showAll="0"/>
    <pivotField dataField="1" showAll="0"/>
    <pivotField showAll="0"/>
    <pivotField showAll="0"/>
    <pivotField showAll="0"/>
    <pivotField showAll="0"/>
    <pivotField showAll="0"/>
  </pivotFields>
  <rowFields count="1">
    <field x="0"/>
  </rowFields>
  <rowItems count="11">
    <i>
      <x v="20"/>
    </i>
    <i>
      <x v="16"/>
    </i>
    <i>
      <x v="15"/>
    </i>
    <i>
      <x v="31"/>
    </i>
    <i>
      <x v="1"/>
    </i>
    <i>
      <x v="35"/>
    </i>
    <i>
      <x v="37"/>
    </i>
    <i>
      <x v="8"/>
    </i>
    <i>
      <x v="25"/>
    </i>
    <i>
      <x v="6"/>
    </i>
    <i t="grand">
      <x/>
    </i>
  </rowItems>
  <colItems count="1">
    <i/>
  </colItems>
  <dataFields count="1">
    <dataField name="Sum of Recovered"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A493FE-A40E-4DDA-90D6-D003F4FA2F4B}"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14" firstHeaderRow="1" firstDataRow="1" firstDataCol="1"/>
  <pivotFields count="10">
    <pivotField axis="axisRow" showAll="0" sortType="ascending">
      <items count="39">
        <item x="36"/>
        <item h="1" x="5"/>
        <item x="30"/>
        <item h="1" x="17"/>
        <item h="1" x="15"/>
        <item x="29"/>
        <item h="1" x="10"/>
        <item x="34"/>
        <item h="1" x="8"/>
        <item h="1" x="23"/>
        <item h="1" x="12"/>
        <item h="1" x="14"/>
        <item h="1" x="22"/>
        <item h="1" x="21"/>
        <item h="1" x="19"/>
        <item h="1" x="3"/>
        <item h="1" x="2"/>
        <item x="33"/>
        <item x="35"/>
        <item h="1" x="13"/>
        <item h="1" x="1"/>
        <item h="1" x="25"/>
        <item x="28"/>
        <item h="1" x="26"/>
        <item x="32"/>
        <item h="1" x="9"/>
        <item h="1" x="24"/>
        <item h="1" x="18"/>
        <item h="1" x="11"/>
        <item x="31"/>
        <item h="1" x="37"/>
        <item h="1" x="4"/>
        <item h="1" x="16"/>
        <item h="1" x="0"/>
        <item x="27"/>
        <item h="1" x="6"/>
        <item h="1" x="20"/>
        <item h="1" x="7"/>
        <item t="default"/>
      </items>
      <autoSortScope>
        <pivotArea dataOnly="0" outline="0" fieldPosition="0">
          <references count="1">
            <reference field="4294967294" count="1" selected="0">
              <x v="0"/>
            </reference>
          </references>
        </pivotArea>
      </autoSortScope>
    </pivotField>
    <pivotField numFmtId="10" showAll="0"/>
    <pivotField showAll="0"/>
    <pivotField showAll="0"/>
    <pivotField dataField="1" showAll="0"/>
    <pivotField showAll="0"/>
    <pivotField showAll="0"/>
    <pivotField showAll="0"/>
    <pivotField showAll="0"/>
    <pivotField showAll="0"/>
  </pivotFields>
  <rowFields count="1">
    <field x="0"/>
  </rowFields>
  <rowItems count="11">
    <i>
      <x/>
    </i>
    <i>
      <x v="18"/>
    </i>
    <i>
      <x v="7"/>
    </i>
    <i>
      <x v="17"/>
    </i>
    <i>
      <x v="24"/>
    </i>
    <i>
      <x v="29"/>
    </i>
    <i>
      <x v="2"/>
    </i>
    <i>
      <x v="5"/>
    </i>
    <i>
      <x v="22"/>
    </i>
    <i>
      <x v="34"/>
    </i>
    <i t="grand">
      <x/>
    </i>
  </rowItems>
  <colItems count="1">
    <i/>
  </colItems>
  <dataFields count="1">
    <dataField name="Sum of Recovered" fld="4" baseField="0" baseItem="0"/>
  </dataFields>
  <chartFormats count="2">
    <chartFormat chart="0"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9AADF66-99A3-43B5-B52B-69A5C70C5764}"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14" firstHeaderRow="1" firstDataRow="1" firstDataCol="1"/>
  <pivotFields count="5">
    <pivotField showAll="0"/>
    <pivotField axis="axisRow" showAll="0" sortType="descending">
      <items count="42">
        <item h="1" m="1" x="40"/>
        <item x="1"/>
        <item h="1" x="2"/>
        <item h="1" x="3"/>
        <item x="4"/>
        <item h="1" x="5"/>
        <item h="1" x="6"/>
        <item h="1" m="1" x="38"/>
        <item h="1" m="1" x="39"/>
        <item h="1" x="9"/>
        <item h="1" x="10"/>
        <item x="11"/>
        <item h="1" x="12"/>
        <item h="1" x="13"/>
        <item h="1" x="14"/>
        <item h="1" x="15"/>
        <item x="16"/>
        <item h="1" x="17"/>
        <item h="1" x="18"/>
        <item h="1" x="19"/>
        <item x="20"/>
        <item x="21"/>
        <item h="1" x="22"/>
        <item h="1" x="23"/>
        <item h="1" x="37"/>
        <item h="1" x="24"/>
        <item h="1" x="25"/>
        <item h="1" x="26"/>
        <item h="1" x="27"/>
        <item h="1" x="28"/>
        <item x="29"/>
        <item h="1" x="30"/>
        <item x="31"/>
        <item h="1" x="32"/>
        <item h="1" x="33"/>
        <item x="34"/>
        <item h="1" x="35"/>
        <item x="36"/>
        <item h="1" x="0"/>
        <item h="1" x="7"/>
        <item h="1" x="8"/>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s>
  <rowFields count="1">
    <field x="1"/>
  </rowFields>
  <rowItems count="11">
    <i>
      <x v="35"/>
    </i>
    <i>
      <x v="21"/>
    </i>
    <i>
      <x v="20"/>
    </i>
    <i>
      <x v="11"/>
    </i>
    <i>
      <x v="16"/>
    </i>
    <i>
      <x v="37"/>
    </i>
    <i>
      <x v="4"/>
    </i>
    <i>
      <x v="32"/>
    </i>
    <i>
      <x v="1"/>
    </i>
    <i>
      <x v="30"/>
    </i>
    <i t="grand">
      <x/>
    </i>
  </rowItems>
  <colItems count="1">
    <i/>
  </colItems>
  <dataFields count="1">
    <dataField name="Sum of 2nd Dose" fld="3" baseField="0" baseItem="0"/>
  </dataFields>
  <chartFormats count="2">
    <chartFormat chart="0" format="1"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F2C3A42-CC15-42AA-B99D-52CF825314EA}"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11" firstHeaderRow="1" firstDataRow="1" firstDataCol="1"/>
  <pivotFields count="5">
    <pivotField showAll="0"/>
    <pivotField axis="axisRow" showAll="0" sortType="ascending">
      <items count="42">
        <item m="1" x="40"/>
        <item h="1" x="1"/>
        <item x="2"/>
        <item h="1" x="3"/>
        <item h="1" x="4"/>
        <item h="1" x="5"/>
        <item h="1" x="6"/>
        <item m="1" x="38"/>
        <item m="1" x="39"/>
        <item h="1" x="9"/>
        <item h="1" x="10"/>
        <item h="1" x="11"/>
        <item h="1" x="12"/>
        <item h="1" x="13"/>
        <item h="1" x="14"/>
        <item h="1" x="15"/>
        <item h="1" x="16"/>
        <item h="1" x="17"/>
        <item x="18"/>
        <item x="19"/>
        <item h="1" x="20"/>
        <item h="1" x="21"/>
        <item h="1" x="22"/>
        <item h="1" x="23"/>
        <item h="1" x="37"/>
        <item x="24"/>
        <item x="25"/>
        <item h="1" x="26"/>
        <item x="27"/>
        <item h="1" x="28"/>
        <item h="1" x="29"/>
        <item x="30"/>
        <item h="1" x="31"/>
        <item h="1" x="32"/>
        <item h="1" x="33"/>
        <item h="1" x="34"/>
        <item h="1" x="35"/>
        <item h="1" x="36"/>
        <item h="1" x="0"/>
        <item h="1" x="7"/>
        <item h="1" x="8"/>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s>
  <rowFields count="1">
    <field x="1"/>
  </rowFields>
  <rowItems count="8">
    <i>
      <x v="19"/>
    </i>
    <i>
      <x v="18"/>
    </i>
    <i>
      <x v="28"/>
    </i>
    <i>
      <x v="31"/>
    </i>
    <i>
      <x v="26"/>
    </i>
    <i>
      <x v="25"/>
    </i>
    <i>
      <x v="2"/>
    </i>
    <i t="grand">
      <x/>
    </i>
  </rowItems>
  <colItems count="1">
    <i/>
  </colItems>
  <dataFields count="1">
    <dataField name="Sum of 2nd Dose" fld="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A48703A-AEE0-40D7-8E77-6D3C20035ADC}"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3:C5" firstHeaderRow="0" firstDataRow="1" firstDataCol="1"/>
  <pivotFields count="5">
    <pivotField showAll="0"/>
    <pivotField axis="axisRow" showAll="0" sortType="descending">
      <items count="42">
        <item h="1" x="36"/>
        <item h="1" x="35"/>
        <item h="1" x="34"/>
        <item h="1" x="33"/>
        <item h="1" x="32"/>
        <item h="1" x="31"/>
        <item h="1" x="30"/>
        <item h="1" x="29"/>
        <item h="1" x="28"/>
        <item h="1" x="27"/>
        <item h="1" x="26"/>
        <item h="1" x="25"/>
        <item h="1" x="24"/>
        <item h="1" x="37"/>
        <item h="1" x="23"/>
        <item h="1" x="22"/>
        <item h="1" x="21"/>
        <item h="1" x="20"/>
        <item h="1" x="19"/>
        <item h="1" x="18"/>
        <item h="1" x="17"/>
        <item h="1" x="16"/>
        <item h="1" x="15"/>
        <item h="1" x="14"/>
        <item h="1" x="13"/>
        <item h="1" x="12"/>
        <item h="1" x="11"/>
        <item h="1" x="10"/>
        <item h="1" x="9"/>
        <item h="1" x="8"/>
        <item h="1" m="1" x="39"/>
        <item h="1" x="7"/>
        <item h="1" m="1" x="38"/>
        <item h="1" x="6"/>
        <item h="1" x="5"/>
        <item h="1" x="4"/>
        <item h="1" x="3"/>
        <item h="1" x="2"/>
        <item x="1"/>
        <item h="1" x="0"/>
        <item h="1" m="1" x="40"/>
        <item t="default"/>
      </items>
    </pivotField>
    <pivotField dataField="1" showAll="0">
      <items count="39">
        <item x="19"/>
        <item x="18"/>
        <item x="8"/>
        <item x="0"/>
        <item x="7"/>
        <item x="30"/>
        <item x="24"/>
        <item x="25"/>
        <item x="27"/>
        <item x="2"/>
        <item x="5"/>
        <item x="23"/>
        <item x="22"/>
        <item x="10"/>
        <item x="37"/>
        <item x="33"/>
        <item x="13"/>
        <item x="35"/>
        <item x="14"/>
        <item x="9"/>
        <item x="6"/>
        <item x="28"/>
        <item x="15"/>
        <item x="12"/>
        <item x="3"/>
        <item x="32"/>
        <item x="17"/>
        <item x="26"/>
        <item x="1"/>
        <item x="29"/>
        <item x="16"/>
        <item x="31"/>
        <item x="11"/>
        <item x="20"/>
        <item x="4"/>
        <item x="36"/>
        <item x="21"/>
        <item x="34"/>
        <item t="default"/>
      </items>
    </pivotField>
    <pivotField dataField="1" showAll="0"/>
    <pivotField showAll="0"/>
  </pivotFields>
  <rowFields count="1">
    <field x="1"/>
  </rowFields>
  <rowItems count="2">
    <i>
      <x v="38"/>
    </i>
    <i t="grand">
      <x/>
    </i>
  </rowItems>
  <colFields count="1">
    <field x="-2"/>
  </colFields>
  <colItems count="2">
    <i>
      <x/>
    </i>
    <i i="1">
      <x v="1"/>
    </i>
  </colItems>
  <dataFields count="2">
    <dataField name="Sum of 1st Dose" fld="2" baseField="0" baseItem="0"/>
    <dataField name="Sum of 2nd Dose" fld="3" baseField="0" baseItem="0"/>
  </dataFields>
  <chartFormats count="4">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refreshOnLoad="1" connectionId="2" xr16:uid="{3244EEFE-5FC2-4716-AB6F-CA13E0486853}" autoFormatId="16" applyNumberFormats="0" applyBorderFormats="0" applyFontFormats="0" applyPatternFormats="0" applyAlignmentFormats="0" applyWidthHeightFormats="0">
  <queryTableRefresh nextId="24">
    <queryTableFields count="10">
      <queryTableField id="18" name="State/UT" tableColumnId="1"/>
      <queryTableField id="17" dataBound="0" tableColumnId="18"/>
      <queryTableField id="2" name="Confirmed" tableColumnId="2"/>
      <queryTableField id="14" dataBound="0" tableColumnId="15"/>
      <queryTableField id="3" name="Recovered" tableColumnId="3"/>
      <queryTableField id="15" dataBound="0" tableColumnId="16"/>
      <queryTableField id="4" name="Deaths" tableColumnId="4"/>
      <queryTableField id="16" dataBound="0" tableColumnId="17"/>
      <queryTableField id="5" name="Active" tableColumnId="5"/>
      <queryTableField id="8" name="State_code"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4" xr16:uid="{1ABFC07C-B10D-4C32-A8EA-BA75B9F29D08}" autoFormatId="16" applyNumberFormats="0" applyBorderFormats="0" applyFontFormats="0" applyPatternFormats="0" applyAlignmentFormats="0" applyWidthHeightFormats="0">
  <queryTableRefresh nextId="6">
    <queryTableFields count="5">
      <queryTableField id="1" name="S. No." tableColumnId="1"/>
      <queryTableField id="2" name="State/UT" tableColumnId="2"/>
      <queryTableField id="3" name="1st Dose" tableColumnId="3"/>
      <queryTableField id="4" name="2nd Dose" tableColumnId="4"/>
      <queryTableField id="5" name="Total Doses"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43025D0F-CC6D-4C21-8735-59AEB4A24A13}" autoFormatId="16" applyNumberFormats="0" applyBorderFormats="0" applyFontFormats="0" applyPatternFormats="0" applyAlignmentFormats="0" applyWidthHeightFormats="0">
  <queryTableRefresh nextId="10">
    <queryTableFields count="9">
      <queryTableField id="1" name="Rank" tableColumnId="1"/>
      <queryTableField id="2" name="State/UT" tableColumnId="2"/>
      <queryTableField id="3" name="Population" tableColumnId="3"/>
      <queryTableField id="4" name="National Share (%)" tableColumnId="4"/>
      <queryTableField id="5" name="Decadal growth_x000d__x000a_(2001–2012)" tableColumnId="5"/>
      <queryTableField id="6" name="Rural population" tableColumnId="6"/>
      <queryTableField id="7" name="Percent rural" tableColumnId="7"/>
      <queryTableField id="8" name="Urban population" tableColumnId="8"/>
      <queryTableField id="9" name="Percent urban"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UT" xr10:uid="{D1ABCC88-9754-44AA-B13B-F015AF6FCF54}" sourceName="State/UT">
  <pivotTables>
    <pivotTable tabId="20" name="PivotTable2"/>
  </pivotTables>
  <data>
    <tabular pivotCacheId="790797431">
      <items count="41">
        <i x="0"/>
        <i x="1" s="1"/>
        <i x="2"/>
        <i x="3"/>
        <i x="4"/>
        <i x="5"/>
        <i x="6"/>
        <i x="7"/>
        <i x="8"/>
        <i x="9"/>
        <i x="10"/>
        <i x="11"/>
        <i x="12"/>
        <i x="13"/>
        <i x="14"/>
        <i x="15"/>
        <i x="16"/>
        <i x="17"/>
        <i x="18"/>
        <i x="19"/>
        <i x="20"/>
        <i x="21"/>
        <i x="22"/>
        <i x="23"/>
        <i x="37"/>
        <i x="24"/>
        <i x="25"/>
        <i x="26"/>
        <i x="27"/>
        <i x="28"/>
        <i x="29"/>
        <i x="30"/>
        <i x="31"/>
        <i x="32"/>
        <i x="33"/>
        <i x="34"/>
        <i x="35"/>
        <i x="36"/>
        <i x="40" nd="1"/>
        <i x="38" nd="1"/>
        <i x="39"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UT1" xr10:uid="{0F7BF9BA-67FF-446F-9E63-2A32A43AB49D}" sourceName="State/UT">
  <pivotTables>
    <pivotTable tabId="16" name="PivotTable1"/>
  </pivotTables>
  <data>
    <tabular pivotCacheId="535316446">
      <items count="38">
        <i x="36"/>
        <i x="5" s="1"/>
        <i x="30"/>
        <i x="17"/>
        <i x="15"/>
        <i x="29"/>
        <i x="10"/>
        <i x="34"/>
        <i x="8"/>
        <i x="23"/>
        <i x="12"/>
        <i x="14"/>
        <i x="22"/>
        <i x="21"/>
        <i x="19"/>
        <i x="3"/>
        <i x="2"/>
        <i x="33"/>
        <i x="35"/>
        <i x="13"/>
        <i x="1"/>
        <i x="25"/>
        <i x="28"/>
        <i x="26"/>
        <i x="32"/>
        <i x="9"/>
        <i x="24"/>
        <i x="18"/>
        <i x="11"/>
        <i x="31"/>
        <i x="37"/>
        <i x="4"/>
        <i x="16"/>
        <i x="0"/>
        <i x="27"/>
        <i x="6"/>
        <i x="20"/>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UT 1" xr10:uid="{0584DEF2-9710-441D-A385-93327CED5F1E}" cache="Slicer_State_UT1" caption="State/U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UT" xr10:uid="{76620B7C-464E-48B2-A007-D33454232F5D}" cache="Slicer_State_UT" caption="State/UT"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CDBDD69-C55A-43A4-BD4A-1C94CCA44FA9}" name="state_wise" displayName="state_wise" ref="A1:J39" tableType="queryTable" totalsRowShown="0">
  <autoFilter ref="A1:J39" xr:uid="{5CDBDD69-C55A-43A4-BD4A-1C94CCA44FA9}"/>
  <sortState xmlns:xlrd2="http://schemas.microsoft.com/office/spreadsheetml/2017/richdata2" ref="A2:J39">
    <sortCondition descending="1" ref="C1:C39"/>
  </sortState>
  <tableColumns count="10">
    <tableColumn id="1" xr3:uid="{C9C49D8F-B893-4BD7-A049-B8A4B13020D0}" uniqueName="1" name="State/UT" queryTableFieldId="18" dataDxfId="5"/>
    <tableColumn id="18" xr3:uid="{536E7A0E-884D-4F78-AADE-76F5F26B4706}" uniqueName="18" name="Confirmed percentage" queryTableFieldId="17" dataDxfId="4">
      <calculatedColumnFormula>state_wise[[#This Row],[Confirmed]]/$C$2</calculatedColumnFormula>
    </tableColumn>
    <tableColumn id="2" xr3:uid="{DE841906-3872-46CF-B043-DF72A6931777}" uniqueName="2" name="Confirmed" queryTableFieldId="2"/>
    <tableColumn id="15" xr3:uid="{5D1EECD5-BE62-4553-9E3E-A05F1CB01BC9}" uniqueName="15" name="Recovery Percentage" queryTableFieldId="14" dataDxfId="3">
      <calculatedColumnFormula>state_wise[[#This Row],[Recovered]]/state_wise[[#This Row],[Confirmed]]</calculatedColumnFormula>
    </tableColumn>
    <tableColumn id="3" xr3:uid="{F3F6642F-14B8-4D2C-9BC3-CB29B31609D6}" uniqueName="3" name="Recovered" queryTableFieldId="3"/>
    <tableColumn id="16" xr3:uid="{133DF2C0-7D00-485B-9F38-770D7308941E}" uniqueName="16" name="Death Percentage" queryTableFieldId="15" dataDxfId="2">
      <calculatedColumnFormula>state_wise[[#This Row],[Deaths]]/state_wise[[#This Row],[Confirmed]]</calculatedColumnFormula>
    </tableColumn>
    <tableColumn id="4" xr3:uid="{D6E49852-C265-4667-909C-631544D869AF}" uniqueName="4" name="Deaths" queryTableFieldId="4"/>
    <tableColumn id="17" xr3:uid="{751D8F83-A832-4E4B-A131-E6F40592DE26}" uniqueName="17" name="percentage Active" queryTableFieldId="16" dataDxfId="1">
      <calculatedColumnFormula>state_wise[[#This Row],[Active]]/state_wise[[#This Row],[Confirmed]]</calculatedColumnFormula>
    </tableColumn>
    <tableColumn id="5" xr3:uid="{5114BB08-C00B-4FAE-9BB0-4189B7FCBBF1}" uniqueName="5" name="Active" queryTableFieldId="5"/>
    <tableColumn id="8" xr3:uid="{DB865C8F-47EA-44FA-9D33-D455A5578BFA}" uniqueName="8" name="State_code" queryTableFieldId="8"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502928-CBBE-483C-9B44-BAB7132B083A}" name="Vaccine" displayName="Vaccine" ref="A1:E39" tableType="queryTable" totalsRowShown="0">
  <autoFilter ref="A1:E39" xr:uid="{FA502928-CBBE-483C-9B44-BAB7132B083A}"/>
  <tableColumns count="5">
    <tableColumn id="1" xr3:uid="{16A34BEF-63AC-439C-89A3-1CA74D3E788F}" uniqueName="1" name="S. No." queryTableFieldId="1"/>
    <tableColumn id="2" xr3:uid="{DEF25491-3264-41CA-BEE7-FF57901A2276}" uniqueName="2" name="State/UT" queryTableFieldId="2" dataDxfId="8"/>
    <tableColumn id="3" xr3:uid="{94E2908B-A1C9-4D7D-94C5-DCACAC9A2D71}" uniqueName="3" name="1st Dose" queryTableFieldId="3"/>
    <tableColumn id="4" xr3:uid="{BCF93068-82F6-443E-9602-F4A8DD140DF9}" uniqueName="4" name="2nd Dose" queryTableFieldId="4"/>
    <tableColumn id="5" xr3:uid="{81BD555C-FC2E-48CE-B7CC-1E407DBD7148}" uniqueName="5" name="Total Doses" queryTableFieldId="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2175A9-B7C7-4B4F-B7E4-D9359ACFCDB6}" name="Population" displayName="Population" ref="A1:I35" tableType="queryTable" totalsRowShown="0">
  <autoFilter ref="A1:I35" xr:uid="{252175A9-B7C7-4B4F-B7E4-D9359ACFCDB6}"/>
  <tableColumns count="9">
    <tableColumn id="1" xr3:uid="{3DF23189-C4EE-48CE-B789-ADE2E2EDB358}" uniqueName="1" name="Rank" queryTableFieldId="1" dataDxfId="7"/>
    <tableColumn id="2" xr3:uid="{08A74593-9F2E-4DFC-8EA5-F5910059F7E8}" uniqueName="2" name="State/UT" queryTableFieldId="2" dataDxfId="6"/>
    <tableColumn id="3" xr3:uid="{D5ADDDBB-6534-4A40-AD11-8CBE2046BC03}" uniqueName="3" name="Population" queryTableFieldId="3"/>
    <tableColumn id="4" xr3:uid="{D494D6A1-78B9-47D8-B523-9FE28836E1C3}" uniqueName="4" name="National Share (%)" queryTableFieldId="4"/>
    <tableColumn id="5" xr3:uid="{ADF2388B-0307-4FCC-9D43-240183D98469}" uniqueName="5" name="Decadal growth_x000d__x000a_(2001–2012)" queryTableFieldId="5"/>
    <tableColumn id="6" xr3:uid="{78537D41-EB2E-4888-965C-447334E30F21}" uniqueName="6" name="Rural population" queryTableFieldId="6"/>
    <tableColumn id="7" xr3:uid="{51C3F307-5B20-4391-847E-B871001AFE13}" uniqueName="7" name="Percent rural" queryTableFieldId="7"/>
    <tableColumn id="8" xr3:uid="{66F0BCD7-29C8-415F-9C1F-F82F380BFA95}" uniqueName="8" name="Urban population" queryTableFieldId="8"/>
    <tableColumn id="9" xr3:uid="{6293057E-FF16-43BB-A9D6-6403987FE15A}" uniqueName="9" name="Percent urban"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7C13E-B9C0-4F29-B57B-09F3C3028CC7}">
  <dimension ref="A1:S20"/>
  <sheetViews>
    <sheetView showGridLines="0" showRowColHeaders="0" zoomScaleNormal="100" workbookViewId="0">
      <selection activeCell="I13" sqref="I13"/>
    </sheetView>
  </sheetViews>
  <sheetFormatPr defaultRowHeight="20.399999999999999" x14ac:dyDescent="0.35"/>
  <cols>
    <col min="1" max="1" width="8.88671875" style="8"/>
    <col min="2" max="2" width="5.77734375" style="8" customWidth="1"/>
    <col min="3" max="3" width="24.44140625" style="8" customWidth="1"/>
    <col min="4" max="4" width="28.33203125" style="8" customWidth="1"/>
    <col min="5" max="5" width="5.109375" style="8" customWidth="1"/>
    <col min="6" max="7" width="22.88671875" style="8" customWidth="1"/>
    <col min="8" max="8" width="5.21875" style="8" customWidth="1"/>
    <col min="9" max="9" width="48.21875" style="8" customWidth="1"/>
    <col min="10" max="10" width="24.44140625" style="8" customWidth="1"/>
    <col min="11" max="16384" width="8.88671875" style="8"/>
  </cols>
  <sheetData>
    <row r="1" spans="1:19" x14ac:dyDescent="0.35">
      <c r="A1" s="59"/>
      <c r="B1" s="59"/>
      <c r="C1" s="59"/>
      <c r="D1" s="66" t="s">
        <v>177</v>
      </c>
      <c r="E1" s="66"/>
      <c r="F1" s="66"/>
      <c r="G1" s="66"/>
      <c r="H1" s="66"/>
      <c r="I1" s="66"/>
      <c r="J1" s="59"/>
      <c r="K1" s="59"/>
      <c r="L1" s="59"/>
      <c r="M1" s="59"/>
      <c r="N1" s="59"/>
      <c r="O1" s="59"/>
      <c r="P1" s="59"/>
      <c r="Q1" s="59"/>
      <c r="R1" s="59"/>
      <c r="S1" s="59"/>
    </row>
    <row r="2" spans="1:19" ht="21" thickBot="1" x14ac:dyDescent="0.4"/>
    <row r="3" spans="1:19" ht="21" thickBot="1" x14ac:dyDescent="0.4">
      <c r="F3" s="64" t="s">
        <v>176</v>
      </c>
      <c r="G3" s="65"/>
    </row>
    <row r="4" spans="1:19" ht="21" thickBot="1" x14ac:dyDescent="0.4"/>
    <row r="5" spans="1:19" ht="21" thickBot="1" x14ac:dyDescent="0.4">
      <c r="F5" s="7" t="s">
        <v>172</v>
      </c>
      <c r="G5" s="10" t="s">
        <v>11</v>
      </c>
    </row>
    <row r="9" spans="1:19" ht="21" thickBot="1" x14ac:dyDescent="0.4"/>
    <row r="10" spans="1:19" x14ac:dyDescent="0.35">
      <c r="C10" s="62" t="s">
        <v>163</v>
      </c>
      <c r="D10" s="63"/>
      <c r="I10" s="60" t="s">
        <v>164</v>
      </c>
      <c r="J10" s="61"/>
    </row>
    <row r="11" spans="1:19" x14ac:dyDescent="0.35">
      <c r="C11" s="11"/>
      <c r="D11" s="12"/>
      <c r="I11" s="11"/>
      <c r="J11" s="13"/>
    </row>
    <row r="12" spans="1:19" x14ac:dyDescent="0.35">
      <c r="C12" s="11" t="s">
        <v>165</v>
      </c>
      <c r="D12" s="13" t="str">
        <f>$G$5</f>
        <v>Punjab</v>
      </c>
      <c r="I12" s="11" t="s">
        <v>165</v>
      </c>
      <c r="J12" s="13" t="str">
        <f>D12</f>
        <v>Punjab</v>
      </c>
    </row>
    <row r="13" spans="1:19" x14ac:dyDescent="0.35">
      <c r="C13" s="11" t="s">
        <v>169</v>
      </c>
      <c r="D13" s="14">
        <f>INDEX(Population[Population],MATCH(Search!D12,Population[State/UT],0))</f>
        <v>27743338</v>
      </c>
      <c r="I13" s="11" t="s">
        <v>169</v>
      </c>
      <c r="J13" s="14">
        <f>D13</f>
        <v>27743338</v>
      </c>
    </row>
    <row r="14" spans="1:19" x14ac:dyDescent="0.35">
      <c r="C14" s="11" t="s">
        <v>86</v>
      </c>
      <c r="D14" s="14">
        <f>INDEX(state_wise!I3:I39,MATCH(Search!D12,state_wise!A3:A39,0))</f>
        <v>251</v>
      </c>
      <c r="I14" s="11" t="s">
        <v>167</v>
      </c>
      <c r="J14" s="14">
        <f>INDEX(Vaccine[1st Dose],MATCH(Search!J12,Vaccine[State/UT],0))</f>
        <v>16527394</v>
      </c>
    </row>
    <row r="15" spans="1:19" x14ac:dyDescent="0.35">
      <c r="C15" s="11" t="s">
        <v>166</v>
      </c>
      <c r="D15" s="14">
        <f>INDEX(state_wise!C3:C39,MATCH(Search!D12,state_wise!A3:A39,0))</f>
        <v>602401</v>
      </c>
      <c r="I15" s="11" t="s">
        <v>168</v>
      </c>
      <c r="J15" s="14">
        <f>INDEX(Vaccine[2nd Dose],MATCH(Search!J12,Vaccine[State/UT],0))</f>
        <v>7526809</v>
      </c>
    </row>
    <row r="16" spans="1:19" ht="21" thickBot="1" x14ac:dyDescent="0.4">
      <c r="C16" s="11" t="s">
        <v>171</v>
      </c>
      <c r="D16" s="15">
        <f>D15/D13</f>
        <v>2.1713356914730305E-2</v>
      </c>
      <c r="I16" s="16" t="s">
        <v>170</v>
      </c>
      <c r="J16" s="18">
        <f>J15/J13</f>
        <v>0.27130149227176631</v>
      </c>
    </row>
    <row r="17" spans="3:10" ht="21" thickBot="1" x14ac:dyDescent="0.4">
      <c r="C17" s="16" t="s">
        <v>102</v>
      </c>
      <c r="D17" s="17">
        <f>INDEX(state_wise!G3:G39,MATCH(Search!D12,state_wise!A3:A39,0))</f>
        <v>16559</v>
      </c>
    </row>
    <row r="18" spans="3:10" x14ac:dyDescent="0.35">
      <c r="I18" s="9"/>
      <c r="J18" s="9"/>
    </row>
    <row r="19" spans="3:10" x14ac:dyDescent="0.35">
      <c r="I19" s="9"/>
      <c r="J19" s="9"/>
    </row>
    <row r="20" spans="3:10" x14ac:dyDescent="0.35">
      <c r="I20" s="9"/>
      <c r="J20" s="9"/>
    </row>
  </sheetData>
  <mergeCells count="4">
    <mergeCell ref="I10:J10"/>
    <mergeCell ref="C10:D10"/>
    <mergeCell ref="F3:G3"/>
    <mergeCell ref="D1:I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53199-C836-42DA-BA16-EED9A2E5F6FF}">
  <dimension ref="A3:B14"/>
  <sheetViews>
    <sheetView workbookViewId="0">
      <selection activeCell="A4" sqref="A4:B13"/>
    </sheetView>
  </sheetViews>
  <sheetFormatPr defaultRowHeight="14.4" x14ac:dyDescent="0.3"/>
  <cols>
    <col min="1" max="1" width="13.77734375" bestFit="1" customWidth="1"/>
    <col min="2" max="2" width="16.44140625" bestFit="1" customWidth="1"/>
  </cols>
  <sheetData>
    <row r="3" spans="1:2" x14ac:dyDescent="0.3">
      <c r="A3" s="4" t="s">
        <v>98</v>
      </c>
      <c r="B3" t="s">
        <v>100</v>
      </c>
    </row>
    <row r="4" spans="1:2" x14ac:dyDescent="0.3">
      <c r="A4" s="5" t="s">
        <v>0</v>
      </c>
      <c r="B4" s="1">
        <v>6611078</v>
      </c>
    </row>
    <row r="5" spans="1:2" x14ac:dyDescent="0.3">
      <c r="A5" s="5" t="s">
        <v>1</v>
      </c>
      <c r="B5" s="1">
        <v>4968657</v>
      </c>
    </row>
    <row r="6" spans="1:2" x14ac:dyDescent="0.3">
      <c r="A6" s="5" t="s">
        <v>2</v>
      </c>
      <c r="B6" s="1">
        <v>2988333</v>
      </c>
    </row>
    <row r="7" spans="1:2" x14ac:dyDescent="0.3">
      <c r="A7" s="5" t="s">
        <v>8</v>
      </c>
      <c r="B7" s="1">
        <v>2702623</v>
      </c>
    </row>
    <row r="8" spans="1:2" x14ac:dyDescent="0.3">
      <c r="A8" s="5" t="s">
        <v>13</v>
      </c>
      <c r="B8" s="1">
        <v>2066450</v>
      </c>
    </row>
    <row r="9" spans="1:2" x14ac:dyDescent="0.3">
      <c r="A9" s="5" t="s">
        <v>4</v>
      </c>
      <c r="B9" s="1">
        <v>1710158</v>
      </c>
    </row>
    <row r="10" spans="1:2" x14ac:dyDescent="0.3">
      <c r="A10" s="5" t="s">
        <v>14</v>
      </c>
      <c r="B10" s="1">
        <v>1592908</v>
      </c>
    </row>
    <row r="11" spans="1:2" x14ac:dyDescent="0.3">
      <c r="A11" s="5" t="s">
        <v>3</v>
      </c>
      <c r="B11" s="1">
        <v>1439870</v>
      </c>
    </row>
    <row r="12" spans="1:2" x14ac:dyDescent="0.3">
      <c r="A12" s="5" t="s">
        <v>23</v>
      </c>
      <c r="B12" s="1">
        <v>1041457</v>
      </c>
    </row>
    <row r="13" spans="1:2" x14ac:dyDescent="0.3">
      <c r="A13" s="5" t="s">
        <v>19</v>
      </c>
      <c r="B13" s="1">
        <v>1006052</v>
      </c>
    </row>
    <row r="14" spans="1:2" x14ac:dyDescent="0.3">
      <c r="A14" s="5" t="s">
        <v>99</v>
      </c>
      <c r="B14" s="1">
        <v>26127586</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28FC3-F96B-47AE-B092-6CD21C1C615A}">
  <dimension ref="A3:B14"/>
  <sheetViews>
    <sheetView workbookViewId="0">
      <selection activeCell="A4" sqref="A4:B13"/>
    </sheetView>
  </sheetViews>
  <sheetFormatPr defaultRowHeight="14.4" x14ac:dyDescent="0.3"/>
  <cols>
    <col min="1" max="1" width="37" bestFit="1" customWidth="1"/>
    <col min="2" max="2" width="16.44140625" bestFit="1" customWidth="1"/>
  </cols>
  <sheetData>
    <row r="3" spans="1:2" x14ac:dyDescent="0.3">
      <c r="A3" s="4" t="s">
        <v>98</v>
      </c>
      <c r="B3" t="s">
        <v>100</v>
      </c>
    </row>
    <row r="4" spans="1:2" x14ac:dyDescent="0.3">
      <c r="A4" s="5" t="s">
        <v>17</v>
      </c>
      <c r="B4" s="1">
        <v>7651</v>
      </c>
    </row>
    <row r="5" spans="1:2" x14ac:dyDescent="0.3">
      <c r="A5" s="5" t="s">
        <v>30</v>
      </c>
      <c r="B5" s="1">
        <v>10365</v>
      </c>
    </row>
    <row r="6" spans="1:2" x14ac:dyDescent="0.3">
      <c r="A6" s="5" t="s">
        <v>35</v>
      </c>
      <c r="B6" s="1">
        <v>10681</v>
      </c>
    </row>
    <row r="7" spans="1:2" x14ac:dyDescent="0.3">
      <c r="A7" s="5" t="s">
        <v>16</v>
      </c>
      <c r="B7" s="1">
        <v>20962</v>
      </c>
    </row>
    <row r="8" spans="1:2" x14ac:dyDescent="0.3">
      <c r="A8" s="5" t="s">
        <v>32</v>
      </c>
      <c r="B8" s="1">
        <v>31842</v>
      </c>
    </row>
    <row r="9" spans="1:2" x14ac:dyDescent="0.3">
      <c r="A9" s="5" t="s">
        <v>33</v>
      </c>
      <c r="B9" s="1">
        <v>31979</v>
      </c>
    </row>
    <row r="10" spans="1:2" x14ac:dyDescent="0.3">
      <c r="A10" s="5" t="s">
        <v>27</v>
      </c>
      <c r="B10" s="1">
        <v>55155</v>
      </c>
    </row>
    <row r="11" spans="1:2" x14ac:dyDescent="0.3">
      <c r="A11" s="5" t="s">
        <v>18</v>
      </c>
      <c r="B11" s="1">
        <v>65351</v>
      </c>
    </row>
    <row r="12" spans="1:2" x14ac:dyDescent="0.3">
      <c r="A12" s="5" t="s">
        <v>31</v>
      </c>
      <c r="B12" s="1">
        <v>83627</v>
      </c>
    </row>
    <row r="13" spans="1:2" x14ac:dyDescent="0.3">
      <c r="A13" s="5" t="s">
        <v>34</v>
      </c>
      <c r="B13" s="1">
        <v>84468</v>
      </c>
    </row>
    <row r="14" spans="1:2" x14ac:dyDescent="0.3">
      <c r="A14" s="5" t="s">
        <v>99</v>
      </c>
      <c r="B14" s="1">
        <v>402081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4E39B-5C62-4B09-92EC-F9462EE9B09B}">
  <dimension ref="A3:B14"/>
  <sheetViews>
    <sheetView workbookViewId="0">
      <selection activeCell="C4" sqref="C4"/>
    </sheetView>
  </sheetViews>
  <sheetFormatPr defaultRowHeight="14.4" x14ac:dyDescent="0.3"/>
  <cols>
    <col min="1" max="1" width="13.77734375" bestFit="1" customWidth="1"/>
    <col min="2" max="2" width="16.44140625" bestFit="1" customWidth="1"/>
  </cols>
  <sheetData>
    <row r="3" spans="1:2" x14ac:dyDescent="0.3">
      <c r="A3" s="4" t="s">
        <v>98</v>
      </c>
      <c r="B3" t="s">
        <v>103</v>
      </c>
    </row>
    <row r="4" spans="1:2" x14ac:dyDescent="0.3">
      <c r="A4" s="5" t="s">
        <v>0</v>
      </c>
      <c r="B4" s="1">
        <v>6450585</v>
      </c>
    </row>
    <row r="5" spans="1:2" x14ac:dyDescent="0.3">
      <c r="A5" s="5" t="s">
        <v>1</v>
      </c>
      <c r="B5" s="1">
        <v>4857181</v>
      </c>
    </row>
    <row r="6" spans="1:2" x14ac:dyDescent="0.3">
      <c r="A6" s="5" t="s">
        <v>2</v>
      </c>
      <c r="B6" s="1">
        <v>2941578</v>
      </c>
    </row>
    <row r="7" spans="1:2" x14ac:dyDescent="0.3">
      <c r="A7" s="5" t="s">
        <v>8</v>
      </c>
      <c r="B7" s="1">
        <v>2655015</v>
      </c>
    </row>
    <row r="8" spans="1:2" x14ac:dyDescent="0.3">
      <c r="A8" s="5" t="s">
        <v>13</v>
      </c>
      <c r="B8" s="1">
        <v>2047722</v>
      </c>
    </row>
    <row r="9" spans="1:2" x14ac:dyDescent="0.3">
      <c r="A9" s="5" t="s">
        <v>4</v>
      </c>
      <c r="B9" s="1">
        <v>1687151</v>
      </c>
    </row>
    <row r="10" spans="1:2" x14ac:dyDescent="0.3">
      <c r="A10" s="5" t="s">
        <v>14</v>
      </c>
      <c r="B10" s="1">
        <v>1565471</v>
      </c>
    </row>
    <row r="11" spans="1:2" x14ac:dyDescent="0.3">
      <c r="A11" s="5" t="s">
        <v>3</v>
      </c>
      <c r="B11" s="1">
        <v>1414431</v>
      </c>
    </row>
    <row r="12" spans="1:2" x14ac:dyDescent="0.3">
      <c r="A12" s="5" t="s">
        <v>23</v>
      </c>
      <c r="B12" s="1">
        <v>1029147</v>
      </c>
    </row>
    <row r="13" spans="1:2" x14ac:dyDescent="0.3">
      <c r="A13" s="5" t="s">
        <v>19</v>
      </c>
      <c r="B13" s="1">
        <v>992159</v>
      </c>
    </row>
    <row r="14" spans="1:2" x14ac:dyDescent="0.3">
      <c r="A14" s="5" t="s">
        <v>99</v>
      </c>
      <c r="B14" s="1">
        <v>25640440</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7EC7B-6F58-4645-A89C-1EDCB3997FAD}">
  <dimension ref="A3:B14"/>
  <sheetViews>
    <sheetView workbookViewId="0">
      <selection activeCell="A4" sqref="A4:B13"/>
    </sheetView>
  </sheetViews>
  <sheetFormatPr defaultRowHeight="14.4" x14ac:dyDescent="0.3"/>
  <cols>
    <col min="1" max="1" width="37" bestFit="1" customWidth="1"/>
    <col min="2" max="2" width="16.44140625" bestFit="1" customWidth="1"/>
  </cols>
  <sheetData>
    <row r="3" spans="1:2" x14ac:dyDescent="0.3">
      <c r="A3" s="4" t="s">
        <v>98</v>
      </c>
      <c r="B3" t="s">
        <v>103</v>
      </c>
    </row>
    <row r="4" spans="1:2" x14ac:dyDescent="0.3">
      <c r="A4" s="5" t="s">
        <v>17</v>
      </c>
      <c r="B4" s="1">
        <v>7518</v>
      </c>
    </row>
    <row r="5" spans="1:2" x14ac:dyDescent="0.3">
      <c r="A5" s="5" t="s">
        <v>30</v>
      </c>
      <c r="B5" s="1">
        <v>10270</v>
      </c>
    </row>
    <row r="6" spans="1:2" x14ac:dyDescent="0.3">
      <c r="A6" s="5" t="s">
        <v>35</v>
      </c>
      <c r="B6" s="1">
        <v>10644</v>
      </c>
    </row>
    <row r="7" spans="1:2" x14ac:dyDescent="0.3">
      <c r="A7" s="5" t="s">
        <v>16</v>
      </c>
      <c r="B7" s="1">
        <v>20687</v>
      </c>
    </row>
    <row r="8" spans="1:2" x14ac:dyDescent="0.3">
      <c r="A8" s="5" t="s">
        <v>32</v>
      </c>
      <c r="B8" s="1">
        <v>29904</v>
      </c>
    </row>
    <row r="9" spans="1:2" x14ac:dyDescent="0.3">
      <c r="A9" s="5" t="s">
        <v>33</v>
      </c>
      <c r="B9" s="1">
        <v>31063</v>
      </c>
    </row>
    <row r="10" spans="1:2" x14ac:dyDescent="0.3">
      <c r="A10" s="5" t="s">
        <v>27</v>
      </c>
      <c r="B10" s="1">
        <v>54774</v>
      </c>
    </row>
    <row r="11" spans="1:2" x14ac:dyDescent="0.3">
      <c r="A11" s="5" t="s">
        <v>18</v>
      </c>
      <c r="B11" s="1">
        <v>64495</v>
      </c>
    </row>
    <row r="12" spans="1:2" x14ac:dyDescent="0.3">
      <c r="A12" s="5" t="s">
        <v>31</v>
      </c>
      <c r="B12" s="1">
        <v>81746</v>
      </c>
    </row>
    <row r="13" spans="1:2" x14ac:dyDescent="0.3">
      <c r="A13" s="5" t="s">
        <v>34</v>
      </c>
      <c r="B13" s="1">
        <v>83466</v>
      </c>
    </row>
    <row r="14" spans="1:2" x14ac:dyDescent="0.3">
      <c r="A14" s="5" t="s">
        <v>99</v>
      </c>
      <c r="B14" s="1">
        <v>394567</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561C6-80EA-4C45-9CA7-6A485EFE4477}">
  <dimension ref="A3:B14"/>
  <sheetViews>
    <sheetView workbookViewId="0">
      <selection activeCell="A4" sqref="A4:B13"/>
    </sheetView>
  </sheetViews>
  <sheetFormatPr defaultRowHeight="14.4" x14ac:dyDescent="0.3"/>
  <cols>
    <col min="1" max="1" width="14.5546875" bestFit="1" customWidth="1"/>
    <col min="2" max="2" width="15.33203125" bestFit="1" customWidth="1"/>
    <col min="3" max="4" width="17.21875" bestFit="1" customWidth="1"/>
  </cols>
  <sheetData>
    <row r="3" spans="1:2" x14ac:dyDescent="0.3">
      <c r="A3" s="4" t="s">
        <v>98</v>
      </c>
      <c r="B3" t="s">
        <v>119</v>
      </c>
    </row>
    <row r="4" spans="1:2" x14ac:dyDescent="0.3">
      <c r="A4" s="5" t="s">
        <v>4</v>
      </c>
      <c r="B4" s="1">
        <v>49526326</v>
      </c>
    </row>
    <row r="5" spans="1:2" x14ac:dyDescent="0.3">
      <c r="A5" s="5" t="s">
        <v>0</v>
      </c>
      <c r="B5" s="1">
        <v>39388598</v>
      </c>
    </row>
    <row r="6" spans="1:2" x14ac:dyDescent="0.3">
      <c r="A6" s="5" t="s">
        <v>9</v>
      </c>
      <c r="B6" s="1">
        <v>35044626</v>
      </c>
    </row>
    <row r="7" spans="1:2" x14ac:dyDescent="0.3">
      <c r="A7" s="5" t="s">
        <v>6</v>
      </c>
      <c r="B7" s="1">
        <v>34791894</v>
      </c>
    </row>
    <row r="8" spans="1:2" x14ac:dyDescent="0.3">
      <c r="A8" s="5" t="s">
        <v>2</v>
      </c>
      <c r="B8" s="1">
        <v>29234197</v>
      </c>
    </row>
    <row r="9" spans="1:2" x14ac:dyDescent="0.3">
      <c r="A9" s="5" t="s">
        <v>14</v>
      </c>
      <c r="B9" s="1">
        <v>29085881</v>
      </c>
    </row>
    <row r="10" spans="1:2" x14ac:dyDescent="0.3">
      <c r="A10" s="5" t="s">
        <v>15</v>
      </c>
      <c r="B10" s="1">
        <v>26591311</v>
      </c>
    </row>
    <row r="11" spans="1:2" x14ac:dyDescent="0.3">
      <c r="A11" s="5" t="s">
        <v>8</v>
      </c>
      <c r="B11" s="1">
        <v>24802756</v>
      </c>
    </row>
    <row r="12" spans="1:2" x14ac:dyDescent="0.3">
      <c r="A12" s="5" t="s">
        <v>13</v>
      </c>
      <c r="B12" s="1">
        <v>24747478</v>
      </c>
    </row>
    <row r="13" spans="1:2" x14ac:dyDescent="0.3">
      <c r="A13" s="5" t="s">
        <v>7</v>
      </c>
      <c r="B13" s="1">
        <v>24506320</v>
      </c>
    </row>
    <row r="14" spans="1:2" x14ac:dyDescent="0.3">
      <c r="A14" s="5" t="s">
        <v>99</v>
      </c>
      <c r="B14" s="1">
        <v>317719387</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504A3-4CB5-4270-8B2B-E3D29090ADF1}">
  <dimension ref="A3:B11"/>
  <sheetViews>
    <sheetView workbookViewId="0">
      <selection activeCell="A4" sqref="A4:B13"/>
    </sheetView>
  </sheetViews>
  <sheetFormatPr defaultRowHeight="14.4" x14ac:dyDescent="0.3"/>
  <cols>
    <col min="1" max="1" width="16.109375" bestFit="1" customWidth="1"/>
    <col min="2" max="4" width="15.33203125" bestFit="1" customWidth="1"/>
  </cols>
  <sheetData>
    <row r="3" spans="1:2" x14ac:dyDescent="0.3">
      <c r="A3" s="4" t="s">
        <v>98</v>
      </c>
      <c r="B3" t="s">
        <v>119</v>
      </c>
    </row>
    <row r="4" spans="1:2" x14ac:dyDescent="0.3">
      <c r="A4" s="5" t="s">
        <v>30</v>
      </c>
      <c r="B4" s="1">
        <v>49217</v>
      </c>
    </row>
    <row r="5" spans="1:2" x14ac:dyDescent="0.3">
      <c r="A5" s="5" t="s">
        <v>16</v>
      </c>
      <c r="B5" s="1">
        <v>170926</v>
      </c>
    </row>
    <row r="6" spans="1:2" x14ac:dyDescent="0.3">
      <c r="A6" s="5" t="s">
        <v>26</v>
      </c>
      <c r="B6" s="1">
        <v>469363</v>
      </c>
    </row>
    <row r="7" spans="1:2" x14ac:dyDescent="0.3">
      <c r="A7" s="5" t="s">
        <v>33</v>
      </c>
      <c r="B7" s="1">
        <v>469442</v>
      </c>
    </row>
    <row r="8" spans="1:2" x14ac:dyDescent="0.3">
      <c r="A8" s="5" t="s">
        <v>32</v>
      </c>
      <c r="B8" s="1">
        <v>547038</v>
      </c>
    </row>
    <row r="9" spans="1:2" x14ac:dyDescent="0.3">
      <c r="A9" s="5" t="s">
        <v>25</v>
      </c>
      <c r="B9" s="1">
        <v>556630</v>
      </c>
    </row>
    <row r="10" spans="1:2" x14ac:dyDescent="0.3">
      <c r="A10" s="5" t="s">
        <v>27</v>
      </c>
      <c r="B10" s="1">
        <v>610181</v>
      </c>
    </row>
    <row r="11" spans="1:2" x14ac:dyDescent="0.3">
      <c r="A11" s="5" t="s">
        <v>99</v>
      </c>
      <c r="B11" s="1">
        <v>2872797</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A409C-8A64-44DE-9F8E-952A1C410DFC}">
  <dimension ref="A3:C5"/>
  <sheetViews>
    <sheetView showGridLines="0" workbookViewId="0">
      <selection activeCell="A4" sqref="A4"/>
    </sheetView>
  </sheetViews>
  <sheetFormatPr defaultRowHeight="14.4" x14ac:dyDescent="0.3"/>
  <cols>
    <col min="1" max="1" width="13.77734375" bestFit="1" customWidth="1"/>
    <col min="2" max="2" width="14.5546875" bestFit="1" customWidth="1"/>
    <col min="3" max="3" width="15.33203125" bestFit="1" customWidth="1"/>
  </cols>
  <sheetData>
    <row r="3" spans="1:3" x14ac:dyDescent="0.3">
      <c r="A3" s="4" t="s">
        <v>98</v>
      </c>
      <c r="B3" t="s">
        <v>118</v>
      </c>
      <c r="C3" t="s">
        <v>119</v>
      </c>
    </row>
    <row r="4" spans="1:3" x14ac:dyDescent="0.3">
      <c r="A4" s="5" t="s">
        <v>13</v>
      </c>
      <c r="B4" s="1">
        <v>34686365</v>
      </c>
      <c r="C4" s="1">
        <v>24747478</v>
      </c>
    </row>
    <row r="5" spans="1:3" x14ac:dyDescent="0.3">
      <c r="A5" s="5" t="s">
        <v>99</v>
      </c>
      <c r="B5" s="1">
        <v>34686365</v>
      </c>
      <c r="C5" s="1">
        <v>24747478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F1A4B-D935-4880-8703-CAAB7A0CFC61}">
  <dimension ref="A1"/>
  <sheetViews>
    <sheetView showGridLines="0" showRowColHeaders="0" tabSelected="1" topLeftCell="B3" workbookViewId="0">
      <selection activeCell="D13" sqref="D1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530FC-60F6-46FB-A0FE-61BF13DECDA7}">
  <dimension ref="E4:Q20"/>
  <sheetViews>
    <sheetView showGridLines="0" topLeftCell="B3" zoomScale="90" zoomScaleNormal="90" workbookViewId="0">
      <selection activeCell="G10" sqref="G10"/>
    </sheetView>
  </sheetViews>
  <sheetFormatPr defaultRowHeight="20.399999999999999" x14ac:dyDescent="0.35"/>
  <cols>
    <col min="1" max="4" width="8.88671875" style="19"/>
    <col min="5" max="5" width="3.88671875" style="19" customWidth="1"/>
    <col min="6" max="6" width="9.44140625" style="19" customWidth="1"/>
    <col min="7" max="7" width="28" style="19" customWidth="1"/>
    <col min="8" max="8" width="3.88671875" style="19" customWidth="1"/>
    <col min="9" max="9" width="9.44140625" style="19" customWidth="1"/>
    <col min="10" max="10" width="28" style="19" customWidth="1"/>
    <col min="11" max="11" width="3.88671875" style="19" customWidth="1"/>
    <col min="12" max="12" width="9.44140625" style="19" customWidth="1"/>
    <col min="13" max="13" width="28" style="19" customWidth="1"/>
    <col min="14" max="14" width="3.88671875" style="19" customWidth="1"/>
    <col min="15" max="15" width="9.44140625" style="19" customWidth="1"/>
    <col min="16" max="16" width="28" style="19" customWidth="1"/>
    <col min="17" max="17" width="3.88671875" style="19" customWidth="1"/>
    <col min="18" max="16384" width="8.88671875" style="19"/>
  </cols>
  <sheetData>
    <row r="4" spans="5:17" ht="21" thickBot="1" x14ac:dyDescent="0.4"/>
    <row r="5" spans="5:17" ht="21" thickBot="1" x14ac:dyDescent="0.4">
      <c r="E5" s="20"/>
      <c r="F5" s="23"/>
      <c r="G5" s="23"/>
      <c r="H5" s="23"/>
      <c r="I5" s="23"/>
      <c r="J5" s="23"/>
      <c r="K5" s="23"/>
      <c r="L5" s="23"/>
      <c r="M5" s="23"/>
      <c r="N5" s="23"/>
      <c r="O5" s="23"/>
      <c r="P5" s="23"/>
      <c r="Q5" s="24"/>
    </row>
    <row r="6" spans="5:17" ht="14.4" customHeight="1" x14ac:dyDescent="0.35">
      <c r="E6" s="21"/>
      <c r="F6" s="67" t="s">
        <v>104</v>
      </c>
      <c r="G6" s="68"/>
      <c r="H6" s="68"/>
      <c r="I6" s="68"/>
      <c r="J6" s="68"/>
      <c r="K6" s="68"/>
      <c r="L6" s="68"/>
      <c r="M6" s="68"/>
      <c r="N6" s="68"/>
      <c r="O6" s="68"/>
      <c r="P6" s="69"/>
      <c r="Q6" s="25"/>
    </row>
    <row r="7" spans="5:17" ht="14.4" customHeight="1" thickBot="1" x14ac:dyDescent="0.4">
      <c r="E7" s="21"/>
      <c r="F7" s="70"/>
      <c r="G7" s="71"/>
      <c r="H7" s="71"/>
      <c r="I7" s="71"/>
      <c r="J7" s="71"/>
      <c r="K7" s="71"/>
      <c r="L7" s="71"/>
      <c r="M7" s="71"/>
      <c r="N7" s="71"/>
      <c r="O7" s="71"/>
      <c r="P7" s="72"/>
      <c r="Q7" s="25"/>
    </row>
    <row r="8" spans="5:17" ht="21" thickBot="1" x14ac:dyDescent="0.4">
      <c r="E8" s="21"/>
      <c r="F8" s="28"/>
      <c r="G8" s="28"/>
      <c r="H8" s="28"/>
      <c r="I8" s="28"/>
      <c r="J8" s="28"/>
      <c r="K8" s="28"/>
      <c r="L8" s="28"/>
      <c r="M8" s="28"/>
      <c r="N8" s="28"/>
      <c r="O8" s="28"/>
      <c r="P8" s="28"/>
      <c r="Q8" s="25"/>
    </row>
    <row r="9" spans="5:17" ht="21" customHeight="1" x14ac:dyDescent="0.35">
      <c r="E9" s="21"/>
      <c r="F9" s="62" t="s">
        <v>85</v>
      </c>
      <c r="G9" s="63"/>
      <c r="H9" s="28"/>
      <c r="I9" s="62" t="s">
        <v>86</v>
      </c>
      <c r="J9" s="63"/>
      <c r="K9" s="28"/>
      <c r="L9" s="62" t="s">
        <v>87</v>
      </c>
      <c r="M9" s="63"/>
      <c r="N9" s="28"/>
      <c r="O9" s="62" t="s">
        <v>102</v>
      </c>
      <c r="P9" s="63"/>
      <c r="Q9" s="25"/>
    </row>
    <row r="10" spans="5:17" x14ac:dyDescent="0.35">
      <c r="E10" s="21"/>
      <c r="F10" s="47" t="s">
        <v>91</v>
      </c>
      <c r="G10" s="48">
        <f>MAX(state_wise[Confirmed])</f>
        <v>34285612</v>
      </c>
      <c r="H10" s="28"/>
      <c r="I10" s="47" t="s">
        <v>91</v>
      </c>
      <c r="J10" s="48">
        <f>MAX(state_wise[Active])</f>
        <v>152606</v>
      </c>
      <c r="K10" s="28"/>
      <c r="L10" s="47" t="s">
        <v>91</v>
      </c>
      <c r="M10" s="48">
        <f>MAX(state_wise[Recovered])</f>
        <v>33661339</v>
      </c>
      <c r="N10" s="28"/>
      <c r="O10" s="47" t="s">
        <v>91</v>
      </c>
      <c r="P10" s="48">
        <f>MAX(state_wise[Deaths])</f>
        <v>458470</v>
      </c>
      <c r="Q10" s="25"/>
    </row>
    <row r="11" spans="5:17" ht="21" thickBot="1" x14ac:dyDescent="0.4">
      <c r="E11" s="21"/>
      <c r="F11" s="49" t="s">
        <v>92</v>
      </c>
      <c r="G11" s="50">
        <f>INDEX(state_wise[Confirmed percentage],MATCH('Covid DashBoard'!G10,state_wise[Confirmed],0))</f>
        <v>1</v>
      </c>
      <c r="H11" s="28"/>
      <c r="I11" s="49" t="s">
        <v>92</v>
      </c>
      <c r="J11" s="50">
        <f>INDEX(state_wise!H2:H38,MATCH('Covid DashBoard'!J10,state_wise[Active],0))</f>
        <v>4.4510216122144765E-3</v>
      </c>
      <c r="K11" s="28"/>
      <c r="L11" s="49" t="s">
        <v>92</v>
      </c>
      <c r="M11" s="50">
        <f>INDEX(state_wise!D2:D38,MATCH('Covid DashBoard'!M10,state_wise!E2:E38,0))</f>
        <v>0.98179198317941652</v>
      </c>
      <c r="N11" s="28"/>
      <c r="O11" s="49" t="s">
        <v>92</v>
      </c>
      <c r="P11" s="50">
        <f>INDEX(state_wise!F2:F38,MATCH('Covid DashBoard'!P10,state_wise!G2:G38,0))</f>
        <v>1.337208156004332E-2</v>
      </c>
      <c r="Q11" s="25"/>
    </row>
    <row r="12" spans="5:17" ht="21" thickBot="1" x14ac:dyDescent="0.4">
      <c r="E12" s="21"/>
      <c r="F12" s="28"/>
      <c r="G12" s="29"/>
      <c r="H12" s="28"/>
      <c r="I12" s="28"/>
      <c r="J12" s="28"/>
      <c r="K12" s="28"/>
      <c r="L12" s="28"/>
      <c r="M12" s="28"/>
      <c r="N12" s="28"/>
      <c r="O12" s="28"/>
      <c r="P12" s="28"/>
      <c r="Q12" s="25"/>
    </row>
    <row r="13" spans="5:17" ht="21" customHeight="1" x14ac:dyDescent="0.35">
      <c r="E13" s="21"/>
      <c r="F13" s="62" t="s">
        <v>88</v>
      </c>
      <c r="G13" s="63"/>
      <c r="H13" s="28"/>
      <c r="I13" s="62" t="s">
        <v>94</v>
      </c>
      <c r="J13" s="63"/>
      <c r="K13" s="28"/>
      <c r="L13" s="62" t="s">
        <v>95</v>
      </c>
      <c r="M13" s="63"/>
      <c r="N13" s="28"/>
      <c r="O13" s="62" t="s">
        <v>89</v>
      </c>
      <c r="P13" s="63"/>
      <c r="Q13" s="25"/>
    </row>
    <row r="14" spans="5:17" x14ac:dyDescent="0.35">
      <c r="E14" s="21"/>
      <c r="F14" s="47" t="s">
        <v>91</v>
      </c>
      <c r="G14" s="48">
        <f>MAX(state_wise!C3:C38)</f>
        <v>6611078</v>
      </c>
      <c r="H14" s="28"/>
      <c r="I14" s="47" t="s">
        <v>91</v>
      </c>
      <c r="J14" s="48">
        <f>MAX(state_wise!I3:I38)</f>
        <v>79266</v>
      </c>
      <c r="K14" s="28"/>
      <c r="L14" s="47" t="s">
        <v>91</v>
      </c>
      <c r="M14" s="48">
        <f>MAX(state_wise!E3:E39)</f>
        <v>6450585</v>
      </c>
      <c r="N14" s="28"/>
      <c r="O14" s="47" t="s">
        <v>91</v>
      </c>
      <c r="P14" s="48">
        <f>MAX(state_wise!G3:G39)</f>
        <v>140216</v>
      </c>
      <c r="Q14" s="25"/>
    </row>
    <row r="15" spans="5:17" ht="21" thickBot="1" x14ac:dyDescent="0.4">
      <c r="E15" s="21"/>
      <c r="F15" s="49" t="s">
        <v>93</v>
      </c>
      <c r="G15" s="51" t="str">
        <f>INDEX(state_wise!A3:A39,MATCH('Covid DashBoard'!G14,state_wise!C3:C38,0))</f>
        <v>Maharashtra</v>
      </c>
      <c r="H15" s="28"/>
      <c r="I15" s="49" t="s">
        <v>93</v>
      </c>
      <c r="J15" s="51" t="str">
        <f>INDEX(state_wise!A3:A39,MATCH('Covid DashBoard'!J14,state_wise!I3:I39,0))</f>
        <v>Kerala</v>
      </c>
      <c r="K15" s="28"/>
      <c r="L15" s="49" t="s">
        <v>93</v>
      </c>
      <c r="M15" s="51" t="str">
        <f>INDEX(state_wise!A3:A39,MATCH('Covid DashBoard'!M14,state_wise!E3:E39,0))</f>
        <v>Maharashtra</v>
      </c>
      <c r="N15" s="28"/>
      <c r="O15" s="49" t="s">
        <v>93</v>
      </c>
      <c r="P15" s="51" t="str">
        <f>INDEX(state_wise!A3:A39,MATCH('Covid DashBoard'!P14,state_wise!G3:G39,0))</f>
        <v>Maharashtra</v>
      </c>
      <c r="Q15" s="25"/>
    </row>
    <row r="16" spans="5:17" ht="21" thickBot="1" x14ac:dyDescent="0.4">
      <c r="E16" s="21"/>
      <c r="F16" s="28"/>
      <c r="G16" s="28"/>
      <c r="H16" s="28"/>
      <c r="I16" s="28"/>
      <c r="J16" s="28"/>
      <c r="K16" s="28"/>
      <c r="L16" s="28"/>
      <c r="M16" s="28"/>
      <c r="N16" s="28"/>
      <c r="O16" s="28"/>
      <c r="P16" s="28"/>
      <c r="Q16" s="25"/>
    </row>
    <row r="17" spans="5:17" ht="21" customHeight="1" x14ac:dyDescent="0.35">
      <c r="E17" s="21"/>
      <c r="F17" s="62" t="s">
        <v>90</v>
      </c>
      <c r="G17" s="63"/>
      <c r="H17" s="28"/>
      <c r="I17" s="62" t="s">
        <v>96</v>
      </c>
      <c r="J17" s="63"/>
      <c r="K17" s="28"/>
      <c r="L17" s="62" t="s">
        <v>97</v>
      </c>
      <c r="M17" s="63"/>
      <c r="N17" s="28"/>
      <c r="O17" s="62" t="s">
        <v>101</v>
      </c>
      <c r="P17" s="63"/>
      <c r="Q17" s="25"/>
    </row>
    <row r="18" spans="5:17" x14ac:dyDescent="0.35">
      <c r="E18" s="21"/>
      <c r="F18" s="47" t="s">
        <v>91</v>
      </c>
      <c r="G18" s="48">
        <f>MIN(state_wise!C3:C38)</f>
        <v>7651</v>
      </c>
      <c r="H18" s="28"/>
      <c r="I18" s="47" t="s">
        <v>91</v>
      </c>
      <c r="J18" s="53">
        <f>MIN(state_wise!I3:I36)</f>
        <v>2</v>
      </c>
      <c r="K18" s="28"/>
      <c r="L18" s="47" t="s">
        <v>91</v>
      </c>
      <c r="M18" s="48">
        <f>MIN(state_wise!E3:E38)</f>
        <v>7518</v>
      </c>
      <c r="N18" s="28"/>
      <c r="O18" s="47" t="s">
        <v>91</v>
      </c>
      <c r="P18" s="54">
        <f>MIN(state_wise!G3:G38)</f>
        <v>4</v>
      </c>
      <c r="Q18" s="25"/>
    </row>
    <row r="19" spans="5:17" ht="61.8" thickBot="1" x14ac:dyDescent="0.4">
      <c r="E19" s="21"/>
      <c r="F19" s="49" t="s">
        <v>93</v>
      </c>
      <c r="G19" s="52" t="str">
        <f>INDEX(state_wise!A3:A39,MATCH('Covid DashBoard'!G18,state_wise!C3:C39,0))</f>
        <v>Andaman and Nicobar Islands</v>
      </c>
      <c r="H19" s="30"/>
      <c r="I19" s="49" t="s">
        <v>93</v>
      </c>
      <c r="J19" s="52" t="str">
        <f>INDEX(state_wise!A3:A39,MATCH('Covid DashBoard'!J18,state_wise!I3:I39,0))</f>
        <v>Dadra and Nagar Haveli and Daman and Diu</v>
      </c>
      <c r="K19" s="28"/>
      <c r="L19" s="49" t="s">
        <v>93</v>
      </c>
      <c r="M19" s="52" t="str">
        <f>INDEX(state_wise!A3:A39,MATCH('Covid DashBoard'!M18,state_wise!E3:E39,0))</f>
        <v>Andaman and Nicobar Islands</v>
      </c>
      <c r="N19" s="28"/>
      <c r="O19" s="49" t="s">
        <v>93</v>
      </c>
      <c r="P19" s="52" t="str">
        <f>INDEX(state_wise!A3:A39,MATCH('Covid DashBoard'!P18,state_wise!G3:G39,0))</f>
        <v>Dadra and Nagar Haveli and Daman and Diu</v>
      </c>
      <c r="Q19" s="25"/>
    </row>
    <row r="20" spans="5:17" ht="21" thickBot="1" x14ac:dyDescent="0.4">
      <c r="E20" s="22"/>
      <c r="F20" s="27"/>
      <c r="G20" s="27"/>
      <c r="H20" s="27"/>
      <c r="I20" s="27"/>
      <c r="J20" s="27"/>
      <c r="K20" s="27"/>
      <c r="L20" s="27"/>
      <c r="M20" s="27"/>
      <c r="N20" s="27"/>
      <c r="O20" s="27"/>
      <c r="P20" s="27"/>
      <c r="Q20" s="26"/>
    </row>
  </sheetData>
  <sheetProtection pivotTables="0"/>
  <mergeCells count="13">
    <mergeCell ref="F17:G17"/>
    <mergeCell ref="I17:J17"/>
    <mergeCell ref="L17:M17"/>
    <mergeCell ref="O17:P17"/>
    <mergeCell ref="F6:P7"/>
    <mergeCell ref="F9:G9"/>
    <mergeCell ref="I9:J9"/>
    <mergeCell ref="L9:M9"/>
    <mergeCell ref="O9:P9"/>
    <mergeCell ref="F13:G13"/>
    <mergeCell ref="I13:J13"/>
    <mergeCell ref="L13:M13"/>
    <mergeCell ref="O13:P1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110B8-5450-4EBB-B7A9-CC8B42D35DCF}">
  <dimension ref="A1"/>
  <sheetViews>
    <sheetView showGridLines="0" showRowColHeaders="0" workbookViewId="0">
      <selection activeCell="D24" sqref="D2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5F4C3-ACC9-4B43-A4F2-675B574A64C5}">
  <dimension ref="F2:P18"/>
  <sheetViews>
    <sheetView showGridLines="0" topLeftCell="C1" zoomScale="90" zoomScaleNormal="90" workbookViewId="0">
      <selection activeCell="I14" sqref="I14"/>
    </sheetView>
  </sheetViews>
  <sheetFormatPr defaultRowHeight="20.399999999999999" x14ac:dyDescent="0.35"/>
  <cols>
    <col min="1" max="6" width="8.88671875" style="8"/>
    <col min="7" max="7" width="5.77734375" style="8" customWidth="1"/>
    <col min="8" max="9" width="23.109375" style="8" customWidth="1"/>
    <col min="10" max="10" width="5.77734375" style="8" customWidth="1"/>
    <col min="11" max="12" width="23.109375" style="8" customWidth="1"/>
    <col min="13" max="13" width="5.77734375" style="8" customWidth="1"/>
    <col min="14" max="15" width="23.109375" style="8" customWidth="1"/>
    <col min="16" max="16" width="5.77734375" style="8" customWidth="1"/>
    <col min="17" max="16384" width="8.88671875" style="8"/>
  </cols>
  <sheetData>
    <row r="2" spans="6:16" ht="24.6" customHeight="1" thickBot="1" x14ac:dyDescent="0.4"/>
    <row r="3" spans="6:16" ht="27.6" customHeight="1" thickBot="1" x14ac:dyDescent="0.4">
      <c r="G3" s="32"/>
      <c r="H3" s="38"/>
      <c r="I3" s="38"/>
      <c r="J3" s="38"/>
      <c r="K3" s="38"/>
      <c r="L3" s="38"/>
      <c r="M3" s="38"/>
      <c r="N3" s="38"/>
      <c r="O3" s="38"/>
      <c r="P3" s="39"/>
    </row>
    <row r="4" spans="6:16" ht="34.200000000000003" customHeight="1" thickBot="1" x14ac:dyDescent="0.4">
      <c r="G4" s="33"/>
      <c r="H4" s="75" t="s">
        <v>115</v>
      </c>
      <c r="I4" s="76"/>
      <c r="J4" s="76"/>
      <c r="K4" s="76"/>
      <c r="L4" s="76"/>
      <c r="M4" s="76"/>
      <c r="N4" s="76"/>
      <c r="O4" s="77"/>
      <c r="P4" s="40"/>
    </row>
    <row r="5" spans="6:16" x14ac:dyDescent="0.35">
      <c r="G5" s="33"/>
      <c r="H5" s="41"/>
      <c r="I5" s="41"/>
      <c r="J5" s="41"/>
      <c r="K5" s="41"/>
      <c r="L5" s="41"/>
      <c r="M5" s="41"/>
      <c r="N5" s="41"/>
      <c r="O5" s="41"/>
      <c r="P5" s="40"/>
    </row>
    <row r="6" spans="6:16" ht="21" thickBot="1" x14ac:dyDescent="0.4">
      <c r="F6" s="31"/>
      <c r="G6" s="34"/>
      <c r="H6" s="41"/>
      <c r="I6" s="41"/>
      <c r="J6" s="41"/>
      <c r="K6" s="41"/>
      <c r="L6" s="41"/>
      <c r="M6" s="41"/>
      <c r="N6" s="41"/>
      <c r="O6" s="41"/>
      <c r="P6" s="40"/>
    </row>
    <row r="7" spans="6:16" x14ac:dyDescent="0.35">
      <c r="G7" s="33"/>
      <c r="H7" s="73" t="s">
        <v>110</v>
      </c>
      <c r="I7" s="74"/>
      <c r="J7" s="41"/>
      <c r="K7" s="73" t="s">
        <v>105</v>
      </c>
      <c r="L7" s="74"/>
      <c r="M7" s="41"/>
      <c r="N7" s="73" t="s">
        <v>106</v>
      </c>
      <c r="O7" s="74"/>
      <c r="P7" s="40"/>
    </row>
    <row r="8" spans="6:16" x14ac:dyDescent="0.35">
      <c r="G8" s="33"/>
      <c r="H8" s="43" t="s">
        <v>91</v>
      </c>
      <c r="I8" s="44">
        <f>SUM(Vaccine[Total Doses])</f>
        <v>1232502767</v>
      </c>
      <c r="J8" s="41"/>
      <c r="K8" s="43" t="s">
        <v>91</v>
      </c>
      <c r="L8" s="44">
        <f>SUM(Vaccine[1st Dose])</f>
        <v>786261176</v>
      </c>
      <c r="M8" s="41"/>
      <c r="N8" s="43" t="s">
        <v>91</v>
      </c>
      <c r="O8" s="44">
        <f>SUM(Vaccine[2nd Dose])</f>
        <v>446241591</v>
      </c>
      <c r="P8" s="40"/>
    </row>
    <row r="9" spans="6:16" ht="21" thickBot="1" x14ac:dyDescent="0.4">
      <c r="G9" s="33"/>
      <c r="H9" s="45" t="s">
        <v>92</v>
      </c>
      <c r="I9" s="46">
        <f>I8/I8</f>
        <v>1</v>
      </c>
      <c r="J9" s="41"/>
      <c r="K9" s="45" t="s">
        <v>92</v>
      </c>
      <c r="L9" s="58">
        <f>L8/I8</f>
        <v>0.63793867003951321</v>
      </c>
      <c r="M9" s="41"/>
      <c r="N9" s="45" t="s">
        <v>92</v>
      </c>
      <c r="O9" s="58">
        <f>O8/I8</f>
        <v>0.36206132996048679</v>
      </c>
      <c r="P9" s="40"/>
    </row>
    <row r="10" spans="6:16" ht="21" thickBot="1" x14ac:dyDescent="0.4">
      <c r="G10" s="33"/>
      <c r="H10" s="41"/>
      <c r="I10" s="41"/>
      <c r="J10" s="41"/>
      <c r="K10" s="41"/>
      <c r="L10" s="42"/>
      <c r="M10" s="41"/>
      <c r="N10" s="41"/>
      <c r="O10" s="41"/>
      <c r="P10" s="40"/>
    </row>
    <row r="11" spans="6:16" x14ac:dyDescent="0.35">
      <c r="G11" s="33"/>
      <c r="H11" s="78" t="s">
        <v>173</v>
      </c>
      <c r="I11" s="78"/>
      <c r="J11" s="41"/>
      <c r="K11" s="78" t="s">
        <v>111</v>
      </c>
      <c r="L11" s="78"/>
      <c r="M11" s="41"/>
      <c r="N11" s="73" t="s">
        <v>112</v>
      </c>
      <c r="O11" s="74"/>
      <c r="P11" s="40"/>
    </row>
    <row r="12" spans="6:16" x14ac:dyDescent="0.35">
      <c r="G12" s="33"/>
      <c r="H12" s="55" t="s">
        <v>91</v>
      </c>
      <c r="I12" s="56">
        <f>MAX(Vaccine[Total Doses])</f>
        <v>161146868</v>
      </c>
      <c r="J12" s="41"/>
      <c r="K12" s="55" t="s">
        <v>91</v>
      </c>
      <c r="L12" s="56">
        <f>MAX(Vaccine[1st Dose])</f>
        <v>111620542</v>
      </c>
      <c r="M12" s="41"/>
      <c r="N12" s="43" t="s">
        <v>91</v>
      </c>
      <c r="O12" s="44">
        <f>MAX(Vaccine[Total Doses])</f>
        <v>161146868</v>
      </c>
      <c r="P12" s="40"/>
    </row>
    <row r="13" spans="6:16" ht="21" thickBot="1" x14ac:dyDescent="0.4">
      <c r="G13" s="33"/>
      <c r="H13" s="55" t="s">
        <v>93</v>
      </c>
      <c r="I13" s="55" t="str">
        <f>INDEX(Vaccine[State/UT],MATCH('vaccine DashBoard'!I12,Vaccine[Total Doses],0))</f>
        <v>Uttar Pradesh</v>
      </c>
      <c r="J13" s="41"/>
      <c r="K13" s="55" t="s">
        <v>93</v>
      </c>
      <c r="L13" s="55" t="str">
        <f>INDEX(Vaccine[State/UT],MATCH('vaccine DashBoard'!L12,Vaccine[1st Dose],0))</f>
        <v>Uttar Pradesh</v>
      </c>
      <c r="M13" s="41"/>
      <c r="N13" s="45" t="s">
        <v>93</v>
      </c>
      <c r="O13" s="57" t="str">
        <f>INDEX(Vaccine[State/UT],MATCH('vaccine DashBoard'!O12,Vaccine[Total Doses],0))</f>
        <v>Uttar Pradesh</v>
      </c>
      <c r="P13" s="40"/>
    </row>
    <row r="14" spans="6:16" ht="21" thickBot="1" x14ac:dyDescent="0.4">
      <c r="G14" s="33"/>
      <c r="H14" s="41"/>
      <c r="I14" s="41"/>
      <c r="J14" s="41"/>
      <c r="K14" s="41"/>
      <c r="L14" s="41"/>
      <c r="M14" s="41"/>
      <c r="N14" s="41"/>
      <c r="O14" s="41"/>
      <c r="P14" s="40"/>
    </row>
    <row r="15" spans="6:16" x14ac:dyDescent="0.35">
      <c r="G15" s="33"/>
      <c r="H15" s="73" t="s">
        <v>117</v>
      </c>
      <c r="I15" s="74"/>
      <c r="J15" s="41"/>
      <c r="K15" s="73" t="s">
        <v>113</v>
      </c>
      <c r="L15" s="74"/>
      <c r="M15" s="41"/>
      <c r="N15" s="73" t="s">
        <v>114</v>
      </c>
      <c r="O15" s="74"/>
      <c r="P15" s="40"/>
    </row>
    <row r="16" spans="6:16" x14ac:dyDescent="0.35">
      <c r="G16" s="33"/>
      <c r="H16" s="43" t="s">
        <v>91</v>
      </c>
      <c r="I16" s="44">
        <f>MIN(Vaccine[Total Doses])</f>
        <v>104616</v>
      </c>
      <c r="J16" s="41"/>
      <c r="K16" s="43" t="s">
        <v>91</v>
      </c>
      <c r="L16" s="44">
        <f>MIN(Vaccine[1st Dose])</f>
        <v>55399</v>
      </c>
      <c r="M16" s="41"/>
      <c r="N16" s="43" t="s">
        <v>91</v>
      </c>
      <c r="O16" s="44">
        <f>MIN(Vaccine[2nd Dose])</f>
        <v>49217</v>
      </c>
      <c r="P16" s="40"/>
    </row>
    <row r="17" spans="7:16" ht="21" thickBot="1" x14ac:dyDescent="0.4">
      <c r="G17" s="33"/>
      <c r="H17" s="45" t="s">
        <v>93</v>
      </c>
      <c r="I17" s="57" t="str">
        <f>INDEX(Vaccine[State/UT],MATCH('vaccine DashBoard'!I16,Vaccine[Total Doses],0))</f>
        <v>Lakshadweep</v>
      </c>
      <c r="J17" s="41"/>
      <c r="K17" s="45" t="s">
        <v>93</v>
      </c>
      <c r="L17" s="57" t="str">
        <f>INDEX(Vaccine[State/UT],MATCH('vaccine DashBoard'!L16,Vaccine[1st Dose],0))</f>
        <v>Lakshadweep</v>
      </c>
      <c r="M17" s="41"/>
      <c r="N17" s="45" t="s">
        <v>93</v>
      </c>
      <c r="O17" s="57" t="str">
        <f>INDEX(Vaccine[State/UT],MATCH('vaccine DashBoard'!O16,Vaccine[2nd Dose],0))</f>
        <v>Lakshadweep</v>
      </c>
      <c r="P17" s="40"/>
    </row>
    <row r="18" spans="7:16" ht="27.6" customHeight="1" thickBot="1" x14ac:dyDescent="0.4">
      <c r="G18" s="35"/>
      <c r="H18" s="36"/>
      <c r="I18" s="36"/>
      <c r="J18" s="36"/>
      <c r="K18" s="36"/>
      <c r="L18" s="36"/>
      <c r="M18" s="36"/>
      <c r="N18" s="36"/>
      <c r="O18" s="36"/>
      <c r="P18" s="37"/>
    </row>
  </sheetData>
  <sheetProtection pivotTables="0"/>
  <mergeCells count="10">
    <mergeCell ref="H15:I15"/>
    <mergeCell ref="K15:L15"/>
    <mergeCell ref="N15:O15"/>
    <mergeCell ref="H4:O4"/>
    <mergeCell ref="K11:L11"/>
    <mergeCell ref="H7:I7"/>
    <mergeCell ref="K7:L7"/>
    <mergeCell ref="N7:O7"/>
    <mergeCell ref="H11:I11"/>
    <mergeCell ref="N11:O1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3CD30-0CD2-44ED-987F-69DF1CE14833}">
  <dimension ref="A1:J40"/>
  <sheetViews>
    <sheetView zoomScaleNormal="100" workbookViewId="0">
      <selection sqref="A1:J39"/>
    </sheetView>
  </sheetViews>
  <sheetFormatPr defaultRowHeight="14.4" x14ac:dyDescent="0.3"/>
  <cols>
    <col min="1" max="1" width="37" bestFit="1" customWidth="1"/>
    <col min="2" max="2" width="21.88671875" bestFit="1" customWidth="1"/>
    <col min="3" max="3" width="12.109375" bestFit="1" customWidth="1"/>
    <col min="4" max="4" width="21.109375" bestFit="1" customWidth="1"/>
    <col min="5" max="5" width="12.109375" bestFit="1" customWidth="1"/>
    <col min="6" max="6" width="18.21875" bestFit="1" customWidth="1"/>
    <col min="7" max="7" width="9" bestFit="1" customWidth="1"/>
    <col min="8" max="8" width="18.44140625" bestFit="1" customWidth="1"/>
    <col min="9" max="9" width="8.44140625" bestFit="1" customWidth="1"/>
    <col min="10" max="10" width="12.6640625" bestFit="1" customWidth="1"/>
    <col min="11" max="11" width="20.21875" bestFit="1" customWidth="1"/>
    <col min="12" max="12" width="16.77734375" bestFit="1" customWidth="1"/>
    <col min="13" max="13" width="12.6640625" bestFit="1" customWidth="1"/>
    <col min="14" max="15" width="17.5546875" bestFit="1" customWidth="1"/>
    <col min="16" max="16" width="14.33203125" bestFit="1" customWidth="1"/>
    <col min="17" max="17" width="80.88671875" bestFit="1" customWidth="1"/>
  </cols>
  <sheetData>
    <row r="1" spans="1:10" x14ac:dyDescent="0.3">
      <c r="A1" t="s">
        <v>116</v>
      </c>
      <c r="B1" t="s">
        <v>84</v>
      </c>
      <c r="C1" t="s">
        <v>37</v>
      </c>
      <c r="D1" t="s">
        <v>81</v>
      </c>
      <c r="E1" t="s">
        <v>38</v>
      </c>
      <c r="F1" t="s">
        <v>82</v>
      </c>
      <c r="G1" t="s">
        <v>39</v>
      </c>
      <c r="H1" t="s">
        <v>83</v>
      </c>
      <c r="I1" t="s">
        <v>40</v>
      </c>
      <c r="J1" t="s">
        <v>41</v>
      </c>
    </row>
    <row r="2" spans="1:10" x14ac:dyDescent="0.3">
      <c r="A2" s="1" t="s">
        <v>42</v>
      </c>
      <c r="B2" s="2">
        <f>state_wise[[#This Row],[Confirmed]]/$C$2</f>
        <v>1</v>
      </c>
      <c r="C2">
        <v>34285612</v>
      </c>
      <c r="D2" s="2">
        <f>state_wise[[#This Row],[Recovered]]/state_wise[[#This Row],[Confirmed]]</f>
        <v>0.98179198317941652</v>
      </c>
      <c r="E2">
        <v>33661339</v>
      </c>
      <c r="F2" s="2">
        <f>state_wise[[#This Row],[Deaths]]/state_wise[[#This Row],[Confirmed]]</f>
        <v>1.337208156004332E-2</v>
      </c>
      <c r="G2">
        <v>458470</v>
      </c>
      <c r="H2" s="2">
        <f>state_wise[[#This Row],[Active]]/state_wise[[#This Row],[Confirmed]]</f>
        <v>4.4510216122144765E-3</v>
      </c>
      <c r="I2">
        <v>152606</v>
      </c>
      <c r="J2" s="6" t="s">
        <v>43</v>
      </c>
    </row>
    <row r="3" spans="1:10" x14ac:dyDescent="0.3">
      <c r="A3" s="1" t="s">
        <v>0</v>
      </c>
      <c r="B3" s="2">
        <f>state_wise[[#This Row],[Confirmed]]/$C$2</f>
        <v>0.19282368359065605</v>
      </c>
      <c r="C3">
        <v>6611078</v>
      </c>
      <c r="D3" s="2">
        <f>state_wise[[#This Row],[Recovered]]/state_wise[[#This Row],[Confirmed]]</f>
        <v>0.97572362631328813</v>
      </c>
      <c r="E3">
        <v>6450585</v>
      </c>
      <c r="F3" s="2">
        <f>state_wise[[#This Row],[Deaths]]/state_wise[[#This Row],[Confirmed]]</f>
        <v>2.1209249081617251E-2</v>
      </c>
      <c r="G3">
        <v>140216</v>
      </c>
      <c r="H3" s="2">
        <f>state_wise[[#This Row],[Active]]/state_wise[[#This Row],[Confirmed]]</f>
        <v>2.5197100987161248E-3</v>
      </c>
      <c r="I3">
        <v>16658</v>
      </c>
      <c r="J3" s="6" t="s">
        <v>64</v>
      </c>
    </row>
    <row r="4" spans="1:10" x14ac:dyDescent="0.3">
      <c r="A4" s="1" t="s">
        <v>1</v>
      </c>
      <c r="B4" s="2">
        <f>state_wise[[#This Row],[Confirmed]]/$C$2</f>
        <v>0.14491959484345796</v>
      </c>
      <c r="C4">
        <v>4968657</v>
      </c>
      <c r="D4" s="2">
        <f>state_wise[[#This Row],[Recovered]]/state_wise[[#This Row],[Confirmed]]</f>
        <v>0.97756415868513358</v>
      </c>
      <c r="E4">
        <v>4857181</v>
      </c>
      <c r="F4" s="2">
        <f>state_wise[[#This Row],[Deaths]]/state_wise[[#This Row],[Confirmed]]</f>
        <v>6.3761696571125763E-3</v>
      </c>
      <c r="G4">
        <v>31681</v>
      </c>
      <c r="H4" s="2">
        <f>state_wise[[#This Row],[Active]]/state_wise[[#This Row],[Confirmed]]</f>
        <v>1.5953204256200417E-2</v>
      </c>
      <c r="I4">
        <v>79266</v>
      </c>
      <c r="J4" s="6" t="s">
        <v>60</v>
      </c>
    </row>
    <row r="5" spans="1:10" x14ac:dyDescent="0.3">
      <c r="A5" s="1" t="s">
        <v>2</v>
      </c>
      <c r="B5" s="2">
        <f>state_wise[[#This Row],[Confirmed]]/$C$2</f>
        <v>8.715997252725137E-2</v>
      </c>
      <c r="C5">
        <v>2988333</v>
      </c>
      <c r="D5" s="2">
        <f>state_wise[[#This Row],[Recovered]]/state_wise[[#This Row],[Confirmed]]</f>
        <v>0.98435415330219223</v>
      </c>
      <c r="E5">
        <v>2941578</v>
      </c>
      <c r="F5" s="2">
        <f>state_wise[[#This Row],[Deaths]]/state_wise[[#This Row],[Confirmed]]</f>
        <v>1.2743559703687641E-2</v>
      </c>
      <c r="G5">
        <v>38082</v>
      </c>
      <c r="H5" s="2">
        <f>state_wise[[#This Row],[Active]]/state_wise[[#This Row],[Confirmed]]</f>
        <v>2.8925825870142318E-3</v>
      </c>
      <c r="I5">
        <v>8644</v>
      </c>
      <c r="J5" s="6" t="s">
        <v>59</v>
      </c>
    </row>
    <row r="6" spans="1:10" x14ac:dyDescent="0.3">
      <c r="A6" s="1" t="s">
        <v>8</v>
      </c>
      <c r="B6" s="2">
        <f>state_wise[[#This Row],[Confirmed]]/$C$2</f>
        <v>7.8826739333105675E-2</v>
      </c>
      <c r="C6">
        <v>2702623</v>
      </c>
      <c r="D6" s="2">
        <f>state_wise[[#This Row],[Recovered]]/state_wise[[#This Row],[Confirmed]]</f>
        <v>0.98238452051951008</v>
      </c>
      <c r="E6">
        <v>2655015</v>
      </c>
      <c r="F6" s="2">
        <f>state_wise[[#This Row],[Deaths]]/state_wise[[#This Row],[Confirmed]]</f>
        <v>1.3363314084132341E-2</v>
      </c>
      <c r="G6">
        <v>36116</v>
      </c>
      <c r="H6" s="2">
        <f>state_wise[[#This Row],[Active]]/state_wise[[#This Row],[Confirmed]]</f>
        <v>4.2521653963575384E-3</v>
      </c>
      <c r="I6">
        <v>11492</v>
      </c>
      <c r="J6" s="6" t="s">
        <v>75</v>
      </c>
    </row>
    <row r="7" spans="1:10" x14ac:dyDescent="0.3">
      <c r="A7" s="1" t="s">
        <v>13</v>
      </c>
      <c r="B7" s="2">
        <f>state_wise[[#This Row],[Confirmed]]/$C$2</f>
        <v>6.0271638143720462E-2</v>
      </c>
      <c r="C7">
        <v>2066450</v>
      </c>
      <c r="D7" s="2">
        <f>state_wise[[#This Row],[Recovered]]/state_wise[[#This Row],[Confirmed]]</f>
        <v>0.99093711437489418</v>
      </c>
      <c r="E7">
        <v>2047722</v>
      </c>
      <c r="F7" s="2">
        <f>state_wise[[#This Row],[Deaths]]/state_wise[[#This Row],[Confirmed]]</f>
        <v>6.9554066152096592E-3</v>
      </c>
      <c r="G7">
        <v>14373</v>
      </c>
      <c r="H7" s="2">
        <f>state_wise[[#This Row],[Active]]/state_wise[[#This Row],[Confirmed]]</f>
        <v>2.1074790098961987E-3</v>
      </c>
      <c r="I7">
        <v>4355</v>
      </c>
      <c r="J7" s="6" t="s">
        <v>45</v>
      </c>
    </row>
    <row r="8" spans="1:10" x14ac:dyDescent="0.3">
      <c r="A8" s="1" t="s">
        <v>4</v>
      </c>
      <c r="B8" s="2">
        <f>state_wise[[#This Row],[Confirmed]]/$C$2</f>
        <v>4.9879757141275474E-2</v>
      </c>
      <c r="C8">
        <v>1710158</v>
      </c>
      <c r="D8" s="2">
        <f>state_wise[[#This Row],[Recovered]]/state_wise[[#This Row],[Confirmed]]</f>
        <v>0.98654685707402479</v>
      </c>
      <c r="E8">
        <v>1687151</v>
      </c>
      <c r="F8" s="2">
        <f>state_wise[[#This Row],[Deaths]]/state_wise[[#This Row],[Confirmed]]</f>
        <v>1.3390575607633914E-2</v>
      </c>
      <c r="G8">
        <v>22900</v>
      </c>
      <c r="H8" s="2">
        <f>state_wise[[#This Row],[Active]]/state_wise[[#This Row],[Confirmed]]</f>
        <v>6.2567318341346244E-5</v>
      </c>
      <c r="I8">
        <v>107</v>
      </c>
      <c r="J8" s="6" t="s">
        <v>78</v>
      </c>
    </row>
    <row r="9" spans="1:10" x14ac:dyDescent="0.3">
      <c r="A9" s="1" t="s">
        <v>14</v>
      </c>
      <c r="B9" s="2">
        <f>state_wise[[#This Row],[Confirmed]]/$C$2</f>
        <v>4.6459955272199899E-2</v>
      </c>
      <c r="C9">
        <v>1592908</v>
      </c>
      <c r="D9" s="2">
        <f>state_wise[[#This Row],[Recovered]]/state_wise[[#This Row],[Confirmed]]</f>
        <v>0.98277552752575792</v>
      </c>
      <c r="E9">
        <v>1565471</v>
      </c>
      <c r="F9" s="2">
        <f>state_wise[[#This Row],[Deaths]]/state_wise[[#This Row],[Confirmed]]</f>
        <v>1.2016387638206349E-2</v>
      </c>
      <c r="G9">
        <v>19141</v>
      </c>
      <c r="H9" s="2">
        <f>state_wise[[#This Row],[Active]]/state_wise[[#This Row],[Confirmed]]</f>
        <v>5.2080848360357285E-3</v>
      </c>
      <c r="I9">
        <v>8296</v>
      </c>
      <c r="J9" s="6" t="s">
        <v>80</v>
      </c>
    </row>
    <row r="10" spans="1:10" x14ac:dyDescent="0.3">
      <c r="A10" s="1" t="s">
        <v>3</v>
      </c>
      <c r="B10" s="2">
        <f>state_wise[[#This Row],[Confirmed]]/$C$2</f>
        <v>4.1996333622395306E-2</v>
      </c>
      <c r="C10">
        <v>1439870</v>
      </c>
      <c r="D10" s="2">
        <f>state_wise[[#This Row],[Recovered]]/state_wise[[#This Row],[Confirmed]]</f>
        <v>0.98233243278907123</v>
      </c>
      <c r="E10">
        <v>1414431</v>
      </c>
      <c r="F10" s="2">
        <f>state_wise[[#This Row],[Deaths]]/state_wise[[#This Row],[Confirmed]]</f>
        <v>1.7425878725162689E-2</v>
      </c>
      <c r="G10">
        <v>25091</v>
      </c>
      <c r="H10" s="2">
        <f>state_wise[[#This Row],[Active]]/state_wise[[#This Row],[Confirmed]]</f>
        <v>2.4168848576607609E-4</v>
      </c>
      <c r="I10">
        <v>348</v>
      </c>
      <c r="J10" s="6" t="s">
        <v>52</v>
      </c>
    </row>
    <row r="11" spans="1:10" x14ac:dyDescent="0.3">
      <c r="A11" s="1" t="s">
        <v>23</v>
      </c>
      <c r="B11" s="2">
        <f>state_wise[[#This Row],[Confirmed]]/$C$2</f>
        <v>3.0375919788160701E-2</v>
      </c>
      <c r="C11">
        <v>1041457</v>
      </c>
      <c r="D11" s="2">
        <f>state_wise[[#This Row],[Recovered]]/state_wise[[#This Row],[Confirmed]]</f>
        <v>0.98818002087460166</v>
      </c>
      <c r="E11">
        <v>1029147</v>
      </c>
      <c r="F11" s="2">
        <f>state_wise[[#This Row],[Deaths]]/state_wise[[#This Row],[Confirmed]]</f>
        <v>8.0521807429399395E-3</v>
      </c>
      <c r="G11">
        <v>8386</v>
      </c>
      <c r="H11" s="2">
        <f>state_wise[[#This Row],[Active]]/state_wise[[#This Row],[Confirmed]]</f>
        <v>3.7677983824584214E-3</v>
      </c>
      <c r="I11">
        <v>3924</v>
      </c>
      <c r="J11" s="6" t="s">
        <v>69</v>
      </c>
    </row>
    <row r="12" spans="1:10" x14ac:dyDescent="0.3">
      <c r="A12" s="1" t="s">
        <v>19</v>
      </c>
      <c r="B12" s="2">
        <f>state_wise[[#This Row],[Confirmed]]/$C$2</f>
        <v>2.9343270874091443E-2</v>
      </c>
      <c r="C12">
        <v>1006052</v>
      </c>
      <c r="D12" s="2">
        <f>state_wise[[#This Row],[Recovered]]/state_wise[[#This Row],[Confirmed]]</f>
        <v>0.98619057464226501</v>
      </c>
      <c r="E12">
        <v>992159</v>
      </c>
      <c r="F12" s="2">
        <f>state_wise[[#This Row],[Deaths]]/state_wise[[#This Row],[Confirmed]]</f>
        <v>1.3495326285321236E-2</v>
      </c>
      <c r="G12">
        <v>13577</v>
      </c>
      <c r="H12" s="2">
        <f>state_wise[[#This Row],[Active]]/state_wise[[#This Row],[Confirmed]]</f>
        <v>3.14099072413752E-4</v>
      </c>
      <c r="I12">
        <v>316</v>
      </c>
      <c r="J12" s="6" t="s">
        <v>50</v>
      </c>
    </row>
    <row r="13" spans="1:10" x14ac:dyDescent="0.3">
      <c r="A13" s="1" t="s">
        <v>7</v>
      </c>
      <c r="B13" s="2">
        <f>state_wise[[#This Row],[Confirmed]]/$C$2</f>
        <v>2.783759554882672E-2</v>
      </c>
      <c r="C13">
        <v>954429</v>
      </c>
      <c r="D13" s="2">
        <f>state_wise[[#This Row],[Recovered]]/state_wise[[#This Row],[Confirmed]]</f>
        <v>0.99058494660158058</v>
      </c>
      <c r="E13">
        <v>945443</v>
      </c>
      <c r="F13" s="2">
        <f>state_wise[[#This Row],[Deaths]]/state_wise[[#This Row],[Confirmed]]</f>
        <v>9.3815254984917686E-3</v>
      </c>
      <c r="G13">
        <v>8954</v>
      </c>
      <c r="H13" s="2">
        <f>state_wise[[#This Row],[Active]]/state_wise[[#This Row],[Confirmed]]</f>
        <v>3.3527899927600694E-5</v>
      </c>
      <c r="I13">
        <v>32</v>
      </c>
      <c r="J13" s="6" t="s">
        <v>72</v>
      </c>
    </row>
    <row r="14" spans="1:10" x14ac:dyDescent="0.3">
      <c r="A14" s="1" t="s">
        <v>6</v>
      </c>
      <c r="B14" s="2">
        <f>state_wise[[#This Row],[Confirmed]]/$C$2</f>
        <v>2.4108567757227143E-2</v>
      </c>
      <c r="C14">
        <v>826577</v>
      </c>
      <c r="D14" s="2">
        <f>state_wise[[#This Row],[Recovered]]/state_wise[[#This Row],[Confirmed]]</f>
        <v>0.98754622981283047</v>
      </c>
      <c r="E14">
        <v>816283</v>
      </c>
      <c r="F14" s="2">
        <f>state_wise[[#This Row],[Deaths]]/state_wise[[#This Row],[Confirmed]]</f>
        <v>1.2205759415033324E-2</v>
      </c>
      <c r="G14">
        <v>10089</v>
      </c>
      <c r="H14" s="2">
        <f>state_wise[[#This Row],[Active]]/state_wise[[#This Row],[Confirmed]]</f>
        <v>2.480107721361712E-4</v>
      </c>
      <c r="I14">
        <v>205</v>
      </c>
      <c r="J14" s="6" t="s">
        <v>54</v>
      </c>
    </row>
    <row r="15" spans="1:10" x14ac:dyDescent="0.3">
      <c r="A15" s="1" t="s">
        <v>9</v>
      </c>
      <c r="B15" s="2">
        <f>state_wise[[#This Row],[Confirmed]]/$C$2</f>
        <v>2.3124977322849013E-2</v>
      </c>
      <c r="C15">
        <v>792854</v>
      </c>
      <c r="D15" s="2">
        <f>state_wise[[#This Row],[Recovered]]/state_wise[[#This Row],[Confirmed]]</f>
        <v>0.98658138825054797</v>
      </c>
      <c r="E15">
        <v>782215</v>
      </c>
      <c r="F15" s="2">
        <f>state_wise[[#This Row],[Deaths]]/state_wise[[#This Row],[Confirmed]]</f>
        <v>1.3273566129451323E-2</v>
      </c>
      <c r="G15">
        <v>10524</v>
      </c>
      <c r="H15" s="2">
        <f>state_wise[[#This Row],[Active]]/state_wise[[#This Row],[Confirmed]]</f>
        <v>1.4504562000065585E-4</v>
      </c>
      <c r="I15">
        <v>115</v>
      </c>
      <c r="J15" s="6" t="s">
        <v>63</v>
      </c>
    </row>
    <row r="16" spans="1:10" x14ac:dyDescent="0.3">
      <c r="A16" s="1" t="s">
        <v>12</v>
      </c>
      <c r="B16" s="2">
        <f>state_wise[[#This Row],[Confirmed]]/$C$2</f>
        <v>2.2494917109836043E-2</v>
      </c>
      <c r="C16">
        <v>771252</v>
      </c>
      <c r="D16" s="2">
        <f>state_wise[[#This Row],[Recovered]]/state_wise[[#This Row],[Confirmed]]</f>
        <v>0.98679549615430495</v>
      </c>
      <c r="E16">
        <v>761068</v>
      </c>
      <c r="F16" s="2">
        <f>state_wise[[#This Row],[Deaths]]/state_wise[[#This Row],[Confirmed]]</f>
        <v>1.3029463780969126E-2</v>
      </c>
      <c r="G16">
        <v>10049</v>
      </c>
      <c r="H16" s="2">
        <f>state_wise[[#This Row],[Active]]/state_wise[[#This Row],[Confirmed]]</f>
        <v>1.7504006472592615E-4</v>
      </c>
      <c r="I16">
        <v>135</v>
      </c>
      <c r="J16" s="6" t="s">
        <v>55</v>
      </c>
    </row>
    <row r="17" spans="1:10" x14ac:dyDescent="0.3">
      <c r="A17" s="1" t="s">
        <v>15</v>
      </c>
      <c r="B17" s="2">
        <f>state_wise[[#This Row],[Confirmed]]/$C$2</f>
        <v>2.1177921514132517E-2</v>
      </c>
      <c r="C17">
        <v>726098</v>
      </c>
      <c r="D17" s="2">
        <f>state_wise[[#This Row],[Recovered]]/state_wise[[#This Row],[Confirmed]]</f>
        <v>0.98662990395235906</v>
      </c>
      <c r="E17">
        <v>716390</v>
      </c>
      <c r="F17" s="2">
        <f>state_wise[[#This Row],[Deaths]]/state_wise[[#This Row],[Confirmed]]</f>
        <v>1.3305366493228186E-2</v>
      </c>
      <c r="G17">
        <v>9661</v>
      </c>
      <c r="H17" s="2">
        <f>state_wise[[#This Row],[Active]]/state_wise[[#This Row],[Confirmed]]</f>
        <v>6.3352329850791496E-5</v>
      </c>
      <c r="I17">
        <v>46</v>
      </c>
      <c r="J17" s="6" t="s">
        <v>48</v>
      </c>
    </row>
    <row r="18" spans="1:10" x14ac:dyDescent="0.3">
      <c r="A18" s="1" t="s">
        <v>5</v>
      </c>
      <c r="B18" s="2">
        <f>state_wise[[#This Row],[Confirmed]]/$C$2</f>
        <v>1.9584395926781181E-2</v>
      </c>
      <c r="C18">
        <v>671463</v>
      </c>
      <c r="D18" s="2">
        <f>state_wise[[#This Row],[Recovered]]/state_wise[[#This Row],[Confirmed]]</f>
        <v>0.98813784229361856</v>
      </c>
      <c r="E18">
        <v>663498</v>
      </c>
      <c r="F18" s="2">
        <f>state_wise[[#This Row],[Deaths]]/state_wise[[#This Row],[Confirmed]]</f>
        <v>5.8916127917696135E-3</v>
      </c>
      <c r="G18">
        <v>3956</v>
      </c>
      <c r="H18" s="2">
        <f>state_wise[[#This Row],[Active]]/state_wise[[#This Row],[Confirmed]]</f>
        <v>5.970544914611825E-3</v>
      </c>
      <c r="I18">
        <v>4009</v>
      </c>
      <c r="J18" s="6" t="s">
        <v>76</v>
      </c>
    </row>
    <row r="19" spans="1:10" x14ac:dyDescent="0.3">
      <c r="A19" s="1" t="s">
        <v>28</v>
      </c>
      <c r="B19" s="2">
        <f>state_wise[[#This Row],[Confirmed]]/$C$2</f>
        <v>1.7810532301421367E-2</v>
      </c>
      <c r="C19">
        <v>610645</v>
      </c>
      <c r="D19" s="2">
        <f>state_wise[[#This Row],[Recovered]]/state_wise[[#This Row],[Confirmed]]</f>
        <v>0.9841626476921943</v>
      </c>
      <c r="E19">
        <v>600974</v>
      </c>
      <c r="F19" s="2">
        <f>state_wise[[#This Row],[Deaths]]/state_wise[[#This Row],[Confirmed]]</f>
        <v>9.8207632912739803E-3</v>
      </c>
      <c r="G19">
        <v>5997</v>
      </c>
      <c r="H19" s="2">
        <f>state_wise[[#This Row],[Active]]/state_wise[[#This Row],[Confirmed]]</f>
        <v>3.8107247254951732E-3</v>
      </c>
      <c r="I19">
        <v>2327</v>
      </c>
      <c r="J19" s="6" t="s">
        <v>47</v>
      </c>
    </row>
    <row r="20" spans="1:10" x14ac:dyDescent="0.3">
      <c r="A20" s="1" t="s">
        <v>11</v>
      </c>
      <c r="B20" s="2">
        <f>state_wise[[#This Row],[Confirmed]]/$C$2</f>
        <v>1.7570081584076726E-2</v>
      </c>
      <c r="C20">
        <v>602401</v>
      </c>
      <c r="D20" s="2">
        <f>state_wise[[#This Row],[Recovered]]/state_wise[[#This Row],[Confirmed]]</f>
        <v>0.97209499984229775</v>
      </c>
      <c r="E20">
        <v>585591</v>
      </c>
      <c r="F20" s="2">
        <f>state_wise[[#This Row],[Deaths]]/state_wise[[#This Row],[Confirmed]]</f>
        <v>2.7488334182712178E-2</v>
      </c>
      <c r="G20">
        <v>16559</v>
      </c>
      <c r="H20" s="2">
        <f>state_wise[[#This Row],[Active]]/state_wise[[#This Row],[Confirmed]]</f>
        <v>4.1666597499008138E-4</v>
      </c>
      <c r="I20">
        <v>251</v>
      </c>
      <c r="J20" s="6" t="s">
        <v>71</v>
      </c>
    </row>
    <row r="21" spans="1:10" x14ac:dyDescent="0.3">
      <c r="A21" s="1" t="s">
        <v>29</v>
      </c>
      <c r="B21" s="2">
        <f>state_wise[[#This Row],[Confirmed]]/$C$2</f>
        <v>1.0172313680735814E-2</v>
      </c>
      <c r="C21">
        <v>348764</v>
      </c>
      <c r="D21" s="2">
        <f>state_wise[[#This Row],[Recovered]]/state_wise[[#This Row],[Confirmed]]</f>
        <v>0.98495830991730793</v>
      </c>
      <c r="E21">
        <v>343518</v>
      </c>
      <c r="F21" s="2">
        <f>state_wise[[#This Row],[Deaths]]/state_wise[[#This Row],[Confirmed]]</f>
        <v>1.4732025094333131E-2</v>
      </c>
      <c r="G21">
        <v>5138</v>
      </c>
      <c r="H21" s="2">
        <f>state_wise[[#This Row],[Active]]/state_wise[[#This Row],[Confirmed]]</f>
        <v>3.0966498835889025E-4</v>
      </c>
      <c r="I21">
        <v>108</v>
      </c>
      <c r="J21" s="6" t="s">
        <v>58</v>
      </c>
    </row>
    <row r="22" spans="1:10" x14ac:dyDescent="0.3">
      <c r="A22" s="1" t="s">
        <v>20</v>
      </c>
      <c r="B22" s="2">
        <f>state_wise[[#This Row],[Confirmed]]/$C$2</f>
        <v>1.0030329923817607E-2</v>
      </c>
      <c r="C22">
        <v>343896</v>
      </c>
      <c r="D22" s="2">
        <f>state_wise[[#This Row],[Recovered]]/state_wise[[#This Row],[Confirmed]]</f>
        <v>0.96015946681554887</v>
      </c>
      <c r="E22">
        <v>330195</v>
      </c>
      <c r="F22" s="2">
        <f>state_wise[[#This Row],[Deaths]]/state_wise[[#This Row],[Confirmed]]</f>
        <v>2.1518133389164164E-2</v>
      </c>
      <c r="G22">
        <v>7400</v>
      </c>
      <c r="H22" s="2">
        <f>state_wise[[#This Row],[Active]]/state_wise[[#This Row],[Confirmed]]</f>
        <v>4.3908623537348502E-4</v>
      </c>
      <c r="I22">
        <v>151</v>
      </c>
      <c r="J22" s="6" t="s">
        <v>79</v>
      </c>
    </row>
    <row r="23" spans="1:10" x14ac:dyDescent="0.3">
      <c r="A23" s="1" t="s">
        <v>10</v>
      </c>
      <c r="B23" s="2">
        <f>state_wise[[#This Row],[Confirmed]]/$C$2</f>
        <v>9.6906247436971526E-3</v>
      </c>
      <c r="C23">
        <v>332249</v>
      </c>
      <c r="D23" s="3">
        <f>state_wise[[#This Row],[Recovered]]/state_wise[[#This Row],[Confirmed]]</f>
        <v>0.98394577560805296</v>
      </c>
      <c r="E23">
        <v>326915</v>
      </c>
      <c r="F23" s="2">
        <f>state_wise[[#This Row],[Deaths]]/state_wise[[#This Row],[Confirmed]]</f>
        <v>1.3339393045577262E-2</v>
      </c>
      <c r="G23">
        <v>4432</v>
      </c>
      <c r="H23" s="2">
        <f>state_wise[[#This Row],[Active]]/state_wise[[#This Row],[Confirmed]]</f>
        <v>2.7148313463697406E-3</v>
      </c>
      <c r="I23">
        <v>902</v>
      </c>
      <c r="J23" s="6" t="s">
        <v>57</v>
      </c>
    </row>
    <row r="24" spans="1:10" x14ac:dyDescent="0.3">
      <c r="A24" s="1" t="s">
        <v>22</v>
      </c>
      <c r="B24" s="2">
        <f>state_wise[[#This Row],[Confirmed]]/$C$2</f>
        <v>6.5364445003927591E-3</v>
      </c>
      <c r="C24">
        <v>224106</v>
      </c>
      <c r="D24" s="2">
        <f>state_wise[[#This Row],[Recovered]]/state_wise[[#This Row],[Confirmed]]</f>
        <v>0.97458345604312246</v>
      </c>
      <c r="E24">
        <v>218410</v>
      </c>
      <c r="F24" s="2">
        <f>state_wise[[#This Row],[Deaths]]/state_wise[[#This Row],[Confirmed]]</f>
        <v>1.6679606971700893E-2</v>
      </c>
      <c r="G24">
        <v>3738</v>
      </c>
      <c r="H24" s="2">
        <f>state_wise[[#This Row],[Active]]/state_wise[[#This Row],[Confirmed]]</f>
        <v>8.6655421987809345E-3</v>
      </c>
      <c r="I24">
        <v>1942</v>
      </c>
      <c r="J24" s="6" t="s">
        <v>56</v>
      </c>
    </row>
    <row r="25" spans="1:10" x14ac:dyDescent="0.3">
      <c r="A25" s="1" t="s">
        <v>21</v>
      </c>
      <c r="B25" s="2">
        <f>state_wise[[#This Row],[Confirmed]]/$C$2</f>
        <v>5.1948321645826244E-3</v>
      </c>
      <c r="C25">
        <v>178108</v>
      </c>
      <c r="D25" s="2">
        <f>state_wise[[#This Row],[Recovered]]/state_wise[[#This Row],[Confirmed]]</f>
        <v>0.97913625440743823</v>
      </c>
      <c r="E25">
        <v>174392</v>
      </c>
      <c r="F25" s="2">
        <f>state_wise[[#This Row],[Deaths]]/state_wise[[#This Row],[Confirmed]]</f>
        <v>1.8887416623621624E-2</v>
      </c>
      <c r="G25">
        <v>3364</v>
      </c>
      <c r="H25" s="2">
        <f>state_wise[[#This Row],[Active]]/state_wise[[#This Row],[Confirmed]]</f>
        <v>1.9763289689401936E-3</v>
      </c>
      <c r="I25">
        <v>352</v>
      </c>
      <c r="J25" s="6" t="s">
        <v>53</v>
      </c>
    </row>
    <row r="26" spans="1:10" x14ac:dyDescent="0.3">
      <c r="A26" s="1" t="s">
        <v>26</v>
      </c>
      <c r="B26" s="2">
        <f>state_wise[[#This Row],[Confirmed]]/$C$2</f>
        <v>3.7337236389421895E-3</v>
      </c>
      <c r="C26">
        <v>128013</v>
      </c>
      <c r="D26" s="2">
        <f>state_wise[[#This Row],[Recovered]]/state_wise[[#This Row],[Confirmed]]</f>
        <v>0.9821346269519502</v>
      </c>
      <c r="E26">
        <v>125726</v>
      </c>
      <c r="F26" s="2">
        <f>state_wise[[#This Row],[Deaths]]/state_wise[[#This Row],[Confirmed]]</f>
        <v>1.4506339199925007E-2</v>
      </c>
      <c r="G26">
        <v>1857</v>
      </c>
      <c r="H26" s="2">
        <f>state_wise[[#This Row],[Active]]/state_wise[[#This Row],[Confirmed]]</f>
        <v>3.3590338481248E-3</v>
      </c>
      <c r="I26">
        <v>430</v>
      </c>
      <c r="J26" s="6" t="s">
        <v>70</v>
      </c>
    </row>
    <row r="27" spans="1:10" x14ac:dyDescent="0.3">
      <c r="A27" s="1" t="s">
        <v>24</v>
      </c>
      <c r="B27" s="2">
        <f>state_wise[[#This Row],[Confirmed]]/$C$2</f>
        <v>3.6088315996809389E-3</v>
      </c>
      <c r="C27">
        <v>123731</v>
      </c>
      <c r="D27" s="2">
        <f>state_wise[[#This Row],[Recovered]]/state_wise[[#This Row],[Confirmed]]</f>
        <v>0.97875229328139268</v>
      </c>
      <c r="E27">
        <v>121102</v>
      </c>
      <c r="F27" s="2">
        <f>state_wise[[#This Row],[Deaths]]/state_wise[[#This Row],[Confirmed]]</f>
        <v>1.5525616054182055E-2</v>
      </c>
      <c r="G27">
        <v>1921</v>
      </c>
      <c r="H27" s="2">
        <f>state_wise[[#This Row],[Active]]/state_wise[[#This Row],[Confirmed]]</f>
        <v>5.7220906644252448E-3</v>
      </c>
      <c r="I27">
        <v>708</v>
      </c>
      <c r="J27" s="6" t="s">
        <v>65</v>
      </c>
    </row>
    <row r="28" spans="1:10" x14ac:dyDescent="0.3">
      <c r="A28" s="1" t="s">
        <v>25</v>
      </c>
      <c r="B28" s="2">
        <f>state_wise[[#This Row],[Confirmed]]/$C$2</f>
        <v>3.5396480599500456E-3</v>
      </c>
      <c r="C28">
        <v>121359</v>
      </c>
      <c r="D28" s="2">
        <f>state_wise[[#This Row],[Recovered]]/state_wise[[#This Row],[Confirmed]]</f>
        <v>0.94440461770449657</v>
      </c>
      <c r="E28">
        <v>114612</v>
      </c>
      <c r="F28" s="2">
        <f>state_wise[[#This Row],[Deaths]]/state_wise[[#This Row],[Confirmed]]</f>
        <v>3.5596865498232519E-3</v>
      </c>
      <c r="G28">
        <v>432</v>
      </c>
      <c r="H28" s="2">
        <f>state_wise[[#This Row],[Active]]/state_wise[[#This Row],[Confirmed]]</f>
        <v>5.203569574568017E-2</v>
      </c>
      <c r="I28">
        <v>6315</v>
      </c>
      <c r="J28" s="6" t="s">
        <v>67</v>
      </c>
    </row>
    <row r="29" spans="1:10" x14ac:dyDescent="0.3">
      <c r="A29" s="1" t="s">
        <v>34</v>
      </c>
      <c r="B29" s="2">
        <f>state_wise[[#This Row],[Confirmed]]/$C$2</f>
        <v>2.4636573499110938E-3</v>
      </c>
      <c r="C29">
        <v>84468</v>
      </c>
      <c r="D29" s="2">
        <f>state_wise[[#This Row],[Recovered]]/state_wise[[#This Row],[Confirmed]]</f>
        <v>0.98813751953402473</v>
      </c>
      <c r="E29">
        <v>83466</v>
      </c>
      <c r="F29" s="2">
        <f>state_wise[[#This Row],[Deaths]]/state_wise[[#This Row],[Confirmed]]</f>
        <v>9.6249467253871294E-3</v>
      </c>
      <c r="G29">
        <v>813</v>
      </c>
      <c r="H29" s="2">
        <f>state_wise[[#This Row],[Active]]/state_wise[[#This Row],[Confirmed]]</f>
        <v>1.4916891603921011E-3</v>
      </c>
      <c r="I29">
        <v>126</v>
      </c>
      <c r="J29" s="6" t="s">
        <v>77</v>
      </c>
    </row>
    <row r="30" spans="1:10" x14ac:dyDescent="0.3">
      <c r="A30" s="1" t="s">
        <v>31</v>
      </c>
      <c r="B30" s="2">
        <f>state_wise[[#This Row],[Confirmed]]/$C$2</f>
        <v>2.4391281100655283E-3</v>
      </c>
      <c r="C30">
        <v>83627</v>
      </c>
      <c r="D30" s="2">
        <f>state_wise[[#This Row],[Recovered]]/state_wise[[#This Row],[Confirmed]]</f>
        <v>0.97750726440025348</v>
      </c>
      <c r="E30">
        <v>81746</v>
      </c>
      <c r="F30" s="2">
        <f>state_wise[[#This Row],[Deaths]]/state_wise[[#This Row],[Confirmed]]</f>
        <v>1.7338897724419149E-2</v>
      </c>
      <c r="G30">
        <v>1450</v>
      </c>
      <c r="H30" s="2">
        <f>state_wise[[#This Row],[Active]]/state_wise[[#This Row],[Confirmed]]</f>
        <v>5.1538378753273467E-3</v>
      </c>
      <c r="I30">
        <v>431</v>
      </c>
      <c r="J30" s="6" t="s">
        <v>66</v>
      </c>
    </row>
    <row r="31" spans="1:10" x14ac:dyDescent="0.3">
      <c r="A31" s="1" t="s">
        <v>18</v>
      </c>
      <c r="B31" s="2">
        <f>state_wise[[#This Row],[Confirmed]]/$C$2</f>
        <v>1.9060765197949508E-3</v>
      </c>
      <c r="C31">
        <v>65351</v>
      </c>
      <c r="D31" s="2">
        <f>state_wise[[#This Row],[Recovered]]/state_wise[[#This Row],[Confirmed]]</f>
        <v>0.98690150112469588</v>
      </c>
      <c r="E31">
        <v>64495</v>
      </c>
      <c r="F31" s="2">
        <f>state_wise[[#This Row],[Deaths]]/state_wise[[#This Row],[Confirmed]]</f>
        <v>1.2547627427277318E-2</v>
      </c>
      <c r="G31">
        <v>820</v>
      </c>
      <c r="H31" s="2">
        <f>state_wise[[#This Row],[Active]]/state_wise[[#This Row],[Confirmed]]</f>
        <v>5.508714480268091E-4</v>
      </c>
      <c r="I31">
        <v>36</v>
      </c>
      <c r="J31" s="6" t="s">
        <v>49</v>
      </c>
    </row>
    <row r="32" spans="1:10" x14ac:dyDescent="0.3">
      <c r="A32" s="1" t="s">
        <v>27</v>
      </c>
      <c r="B32" s="2">
        <f>state_wise[[#This Row],[Confirmed]]/$C$2</f>
        <v>1.6086922992653596E-3</v>
      </c>
      <c r="C32">
        <v>55155</v>
      </c>
      <c r="D32" s="2">
        <f>state_wise[[#This Row],[Recovered]]/state_wise[[#This Row],[Confirmed]]</f>
        <v>0.99309219472395971</v>
      </c>
      <c r="E32">
        <v>54774</v>
      </c>
      <c r="F32" s="2">
        <f>state_wise[[#This Row],[Deaths]]/state_wise[[#This Row],[Confirmed]]</f>
        <v>5.0766023026017583E-3</v>
      </c>
      <c r="G32">
        <v>280</v>
      </c>
      <c r="H32" s="2">
        <f>state_wise[[#This Row],[Active]]/state_wise[[#This Row],[Confirmed]]</f>
        <v>1.8312029734384916E-3</v>
      </c>
      <c r="I32">
        <v>101</v>
      </c>
      <c r="J32" s="6" t="s">
        <v>46</v>
      </c>
    </row>
    <row r="33" spans="1:10" x14ac:dyDescent="0.3">
      <c r="A33" s="1" t="s">
        <v>33</v>
      </c>
      <c r="B33" s="2">
        <f>state_wise[[#This Row],[Confirmed]]/$C$2</f>
        <v>9.3272361595878766E-4</v>
      </c>
      <c r="C33">
        <v>31979</v>
      </c>
      <c r="D33" s="2">
        <f>state_wise[[#This Row],[Recovered]]/state_wise[[#This Row],[Confirmed]]</f>
        <v>0.97135620250789578</v>
      </c>
      <c r="E33">
        <v>31063</v>
      </c>
      <c r="F33" s="2">
        <f>state_wise[[#This Row],[Deaths]]/state_wise[[#This Row],[Confirmed]]</f>
        <v>1.2383126426717534E-2</v>
      </c>
      <c r="G33">
        <v>396</v>
      </c>
      <c r="H33" s="2">
        <f>state_wise[[#This Row],[Active]]/state_wise[[#This Row],[Confirmed]]</f>
        <v>6.0977516495199979E-3</v>
      </c>
      <c r="I33">
        <v>195</v>
      </c>
      <c r="J33" s="6" t="s">
        <v>73</v>
      </c>
    </row>
    <row r="34" spans="1:10" x14ac:dyDescent="0.3">
      <c r="A34" s="1" t="s">
        <v>32</v>
      </c>
      <c r="B34" s="2">
        <f>state_wise[[#This Row],[Confirmed]]/$C$2</f>
        <v>9.287277707045159E-4</v>
      </c>
      <c r="C34">
        <v>31842</v>
      </c>
      <c r="D34" s="2">
        <f>state_wise[[#This Row],[Recovered]]/state_wise[[#This Row],[Confirmed]]</f>
        <v>0.93913698888260788</v>
      </c>
      <c r="E34">
        <v>29904</v>
      </c>
      <c r="F34" s="2">
        <f>state_wise[[#This Row],[Deaths]]/state_wise[[#This Row],[Confirmed]]</f>
        <v>2.1512467809810941E-2</v>
      </c>
      <c r="G34">
        <v>685</v>
      </c>
      <c r="H34" s="2">
        <f>state_wise[[#This Row],[Active]]/state_wise[[#This Row],[Confirmed]]</f>
        <v>6.5950631241756168E-3</v>
      </c>
      <c r="I34">
        <v>210</v>
      </c>
      <c r="J34" s="6" t="s">
        <v>68</v>
      </c>
    </row>
    <row r="35" spans="1:10" x14ac:dyDescent="0.3">
      <c r="A35" s="1" t="s">
        <v>16</v>
      </c>
      <c r="B35" s="2">
        <f>state_wise[[#This Row],[Confirmed]]/$C$2</f>
        <v>6.1139349065724715E-4</v>
      </c>
      <c r="C35">
        <v>20962</v>
      </c>
      <c r="D35" s="2">
        <f>state_wise[[#This Row],[Recovered]]/state_wise[[#This Row],[Confirmed]]</f>
        <v>0.98688102280316758</v>
      </c>
      <c r="E35">
        <v>20687</v>
      </c>
      <c r="F35" s="2">
        <f>state_wise[[#This Row],[Deaths]]/state_wise[[#This Row],[Confirmed]]</f>
        <v>9.9227172979677505E-3</v>
      </c>
      <c r="G35">
        <v>208</v>
      </c>
      <c r="H35" s="2">
        <f>state_wise[[#This Row],[Active]]/state_wise[[#This Row],[Confirmed]]</f>
        <v>3.196259898864612E-3</v>
      </c>
      <c r="I35">
        <v>67</v>
      </c>
      <c r="J35" s="6" t="s">
        <v>61</v>
      </c>
    </row>
    <row r="36" spans="1:10" x14ac:dyDescent="0.3">
      <c r="A36" s="1" t="s">
        <v>35</v>
      </c>
      <c r="B36" s="2">
        <f>state_wise[[#This Row],[Confirmed]]/$C$2</f>
        <v>3.1153009606478657E-4</v>
      </c>
      <c r="C36">
        <v>10681</v>
      </c>
      <c r="D36" s="2">
        <f>state_wise[[#This Row],[Recovered]]/state_wise[[#This Row],[Confirmed]]</f>
        <v>0.9965359048778204</v>
      </c>
      <c r="E36">
        <v>10644</v>
      </c>
      <c r="F36" s="2">
        <f>state_wise[[#This Row],[Deaths]]/state_wise[[#This Row],[Confirmed]]</f>
        <v>3.7449676996535904E-4</v>
      </c>
      <c r="G36">
        <v>4</v>
      </c>
      <c r="H36" s="2">
        <f>state_wise[[#This Row],[Active]]/state_wise[[#This Row],[Confirmed]]</f>
        <v>1.8724838498267952E-4</v>
      </c>
      <c r="I36">
        <v>2</v>
      </c>
      <c r="J36" s="6" t="s">
        <v>51</v>
      </c>
    </row>
    <row r="37" spans="1:10" x14ac:dyDescent="0.3">
      <c r="A37" s="1" t="s">
        <v>30</v>
      </c>
      <c r="B37" s="2">
        <f>state_wise[[#This Row],[Confirmed]]/$C$2</f>
        <v>3.0231340190164902E-4</v>
      </c>
      <c r="C37">
        <v>10365</v>
      </c>
      <c r="D37" s="2">
        <f>state_wise[[#This Row],[Recovered]]/state_wise[[#This Row],[Confirmed]]</f>
        <v>0.99083453931500243</v>
      </c>
      <c r="E37">
        <v>10270</v>
      </c>
      <c r="F37" s="2">
        <f>state_wise[[#This Row],[Deaths]]/state_wise[[#This Row],[Confirmed]]</f>
        <v>4.9204052098408106E-3</v>
      </c>
      <c r="G37">
        <v>51</v>
      </c>
      <c r="H37" s="2">
        <f>state_wise[[#This Row],[Active]]/state_wise[[#This Row],[Confirmed]]</f>
        <v>0</v>
      </c>
      <c r="I37">
        <v>0</v>
      </c>
      <c r="J37" s="6" t="s">
        <v>62</v>
      </c>
    </row>
    <row r="38" spans="1:10" x14ac:dyDescent="0.3">
      <c r="A38" s="1" t="s">
        <v>17</v>
      </c>
      <c r="B38" s="2">
        <f>state_wise[[#This Row],[Confirmed]]/$C$2</f>
        <v>2.231548324119167E-4</v>
      </c>
      <c r="C38">
        <v>7651</v>
      </c>
      <c r="D38" s="2">
        <f>state_wise[[#This Row],[Recovered]]/state_wise[[#This Row],[Confirmed]]</f>
        <v>0.98261665141811527</v>
      </c>
      <c r="E38">
        <v>7518</v>
      </c>
      <c r="F38" s="2">
        <f>state_wise[[#This Row],[Deaths]]/state_wise[[#This Row],[Confirmed]]</f>
        <v>1.6860541105737811E-2</v>
      </c>
      <c r="G38">
        <v>129</v>
      </c>
      <c r="H38" s="2">
        <f>state_wise[[#This Row],[Active]]/state_wise[[#This Row],[Confirmed]]</f>
        <v>5.2280747614690893E-4</v>
      </c>
      <c r="I38">
        <v>4</v>
      </c>
      <c r="J38" s="6" t="s">
        <v>44</v>
      </c>
    </row>
    <row r="39" spans="1:10" x14ac:dyDescent="0.3">
      <c r="A39" s="1" t="s">
        <v>36</v>
      </c>
      <c r="B39" s="2">
        <f>state_wise[[#This Row],[Confirmed]]/$C$2</f>
        <v>0</v>
      </c>
      <c r="C39">
        <v>0</v>
      </c>
      <c r="D39" s="2" t="e">
        <f>state_wise[[#This Row],[Recovered]]/state_wise[[#This Row],[Confirmed]]</f>
        <v>#DIV/0!</v>
      </c>
      <c r="E39">
        <v>0</v>
      </c>
      <c r="F39" s="2" t="e">
        <f>state_wise[[#This Row],[Deaths]]/state_wise[[#This Row],[Confirmed]]</f>
        <v>#DIV/0!</v>
      </c>
      <c r="G39">
        <v>0</v>
      </c>
      <c r="H39" s="2" t="e">
        <f>state_wise[[#This Row],[Active]]/state_wise[[#This Row],[Confirmed]]</f>
        <v>#DIV/0!</v>
      </c>
      <c r="I39">
        <v>0</v>
      </c>
      <c r="J39" s="6" t="s">
        <v>74</v>
      </c>
    </row>
    <row r="40" spans="1:10" x14ac:dyDescent="0.3">
      <c r="E40" s="2"/>
    </row>
  </sheetData>
  <sheetProtection pivotTables="0"/>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67454-B842-4218-AA98-D21DE644C112}">
  <dimension ref="A1:E39"/>
  <sheetViews>
    <sheetView zoomScale="94" zoomScaleNormal="94" workbookViewId="0">
      <selection sqref="A1:E39"/>
    </sheetView>
  </sheetViews>
  <sheetFormatPr defaultRowHeight="14.4" x14ac:dyDescent="0.3"/>
  <cols>
    <col min="1" max="1" width="8.33203125" bestFit="1" customWidth="1"/>
    <col min="2" max="2" width="25.88671875" bestFit="1" customWidth="1"/>
    <col min="3" max="3" width="10.77734375" bestFit="1" customWidth="1"/>
    <col min="4" max="4" width="11.33203125" bestFit="1" customWidth="1"/>
    <col min="5" max="5" width="13.109375" bestFit="1" customWidth="1"/>
  </cols>
  <sheetData>
    <row r="1" spans="1:5" x14ac:dyDescent="0.3">
      <c r="A1" t="s">
        <v>120</v>
      </c>
      <c r="B1" t="s">
        <v>116</v>
      </c>
      <c r="C1" t="s">
        <v>105</v>
      </c>
      <c r="D1" t="s">
        <v>106</v>
      </c>
      <c r="E1" t="s">
        <v>107</v>
      </c>
    </row>
    <row r="2" spans="1:5" x14ac:dyDescent="0.3">
      <c r="A2">
        <v>1</v>
      </c>
      <c r="B2" s="1" t="s">
        <v>17</v>
      </c>
      <c r="C2">
        <v>296748</v>
      </c>
      <c r="D2">
        <v>255179</v>
      </c>
      <c r="E2">
        <v>551927</v>
      </c>
    </row>
    <row r="3" spans="1:5" x14ac:dyDescent="0.3">
      <c r="A3">
        <v>2</v>
      </c>
      <c r="B3" s="1" t="s">
        <v>13</v>
      </c>
      <c r="C3">
        <v>34686365</v>
      </c>
      <c r="D3">
        <v>24747478</v>
      </c>
      <c r="E3">
        <v>59433843</v>
      </c>
    </row>
    <row r="4" spans="1:5" x14ac:dyDescent="0.3">
      <c r="A4">
        <v>3</v>
      </c>
      <c r="B4" s="1" t="s">
        <v>27</v>
      </c>
      <c r="C4">
        <v>793959</v>
      </c>
      <c r="D4">
        <v>610181</v>
      </c>
      <c r="E4">
        <v>1404140</v>
      </c>
    </row>
    <row r="5" spans="1:5" x14ac:dyDescent="0.3">
      <c r="A5">
        <v>4</v>
      </c>
      <c r="B5" s="1" t="s">
        <v>28</v>
      </c>
      <c r="C5">
        <v>21088077</v>
      </c>
      <c r="D5">
        <v>11875829</v>
      </c>
      <c r="E5">
        <v>32963906</v>
      </c>
    </row>
    <row r="6" spans="1:5" x14ac:dyDescent="0.3">
      <c r="A6">
        <v>5</v>
      </c>
      <c r="B6" s="1" t="s">
        <v>15</v>
      </c>
      <c r="C6">
        <v>54295255</v>
      </c>
      <c r="D6">
        <v>26591311</v>
      </c>
      <c r="E6">
        <v>80886566</v>
      </c>
    </row>
    <row r="7" spans="1:5" x14ac:dyDescent="0.3">
      <c r="A7">
        <v>6</v>
      </c>
      <c r="B7" s="1" t="s">
        <v>18</v>
      </c>
      <c r="C7">
        <v>940604</v>
      </c>
      <c r="D7">
        <v>628071</v>
      </c>
      <c r="E7">
        <v>1568675</v>
      </c>
    </row>
    <row r="8" spans="1:5" x14ac:dyDescent="0.3">
      <c r="A8">
        <v>7</v>
      </c>
      <c r="B8" s="1" t="s">
        <v>19</v>
      </c>
      <c r="C8">
        <v>16406721</v>
      </c>
      <c r="D8">
        <v>9370586</v>
      </c>
      <c r="E8">
        <v>25777307</v>
      </c>
    </row>
    <row r="9" spans="1:5" x14ac:dyDescent="0.3">
      <c r="A9">
        <v>8</v>
      </c>
      <c r="B9" s="1" t="s">
        <v>174</v>
      </c>
      <c r="C9">
        <v>395054</v>
      </c>
      <c r="D9">
        <v>224567</v>
      </c>
      <c r="E9">
        <v>619621</v>
      </c>
    </row>
    <row r="10" spans="1:5" x14ac:dyDescent="0.3">
      <c r="A10">
        <v>9</v>
      </c>
      <c r="B10" s="1" t="s">
        <v>175</v>
      </c>
      <c r="C10">
        <v>279137</v>
      </c>
      <c r="D10">
        <v>212645</v>
      </c>
      <c r="E10">
        <v>491782</v>
      </c>
    </row>
    <row r="11" spans="1:5" x14ac:dyDescent="0.3">
      <c r="A11">
        <v>10</v>
      </c>
      <c r="B11" s="1" t="s">
        <v>3</v>
      </c>
      <c r="C11">
        <v>13842452</v>
      </c>
      <c r="D11">
        <v>8789721</v>
      </c>
      <c r="E11">
        <v>22632173</v>
      </c>
    </row>
    <row r="12" spans="1:5" x14ac:dyDescent="0.3">
      <c r="A12">
        <v>11</v>
      </c>
      <c r="B12" s="1" t="s">
        <v>21</v>
      </c>
      <c r="C12">
        <v>1282226</v>
      </c>
      <c r="D12">
        <v>1028810</v>
      </c>
      <c r="E12">
        <v>2311036</v>
      </c>
    </row>
    <row r="13" spans="1:5" x14ac:dyDescent="0.3">
      <c r="A13">
        <v>12</v>
      </c>
      <c r="B13" s="1" t="s">
        <v>6</v>
      </c>
      <c r="C13">
        <v>45774702</v>
      </c>
      <c r="D13">
        <v>34791894</v>
      </c>
      <c r="E13">
        <v>80566596</v>
      </c>
    </row>
    <row r="14" spans="1:5" x14ac:dyDescent="0.3">
      <c r="A14">
        <v>13</v>
      </c>
      <c r="B14" s="1" t="s">
        <v>12</v>
      </c>
      <c r="C14">
        <v>18562030</v>
      </c>
      <c r="D14">
        <v>10031185</v>
      </c>
      <c r="E14">
        <v>28593215</v>
      </c>
    </row>
    <row r="15" spans="1:5" x14ac:dyDescent="0.3">
      <c r="A15">
        <v>14</v>
      </c>
      <c r="B15" s="1" t="s">
        <v>22</v>
      </c>
      <c r="C15">
        <v>5820640</v>
      </c>
      <c r="D15">
        <v>5119653</v>
      </c>
      <c r="E15">
        <v>10940293</v>
      </c>
    </row>
    <row r="16" spans="1:5" x14ac:dyDescent="0.3">
      <c r="A16">
        <v>15</v>
      </c>
      <c r="B16" s="1" t="s">
        <v>108</v>
      </c>
      <c r="C16">
        <v>9597825</v>
      </c>
      <c r="D16">
        <v>6985685</v>
      </c>
      <c r="E16">
        <v>16583510</v>
      </c>
    </row>
    <row r="17" spans="1:5" x14ac:dyDescent="0.3">
      <c r="A17">
        <v>16</v>
      </c>
      <c r="B17" s="1" t="s">
        <v>29</v>
      </c>
      <c r="C17">
        <v>16534628</v>
      </c>
      <c r="D17">
        <v>7774875</v>
      </c>
      <c r="E17">
        <v>24309503</v>
      </c>
    </row>
    <row r="18" spans="1:5" x14ac:dyDescent="0.3">
      <c r="A18">
        <v>17</v>
      </c>
      <c r="B18" s="1" t="s">
        <v>2</v>
      </c>
      <c r="C18">
        <v>44638373</v>
      </c>
      <c r="D18">
        <v>29234197</v>
      </c>
      <c r="E18">
        <v>73872570</v>
      </c>
    </row>
    <row r="19" spans="1:5" x14ac:dyDescent="0.3">
      <c r="A19">
        <v>18</v>
      </c>
      <c r="B19" s="1" t="s">
        <v>1</v>
      </c>
      <c r="C19">
        <v>25670739</v>
      </c>
      <c r="D19">
        <v>17203634</v>
      </c>
      <c r="E19">
        <v>42874373</v>
      </c>
    </row>
    <row r="20" spans="1:5" x14ac:dyDescent="0.3">
      <c r="A20">
        <v>19</v>
      </c>
      <c r="B20" s="1" t="s">
        <v>16</v>
      </c>
      <c r="C20">
        <v>211855</v>
      </c>
      <c r="D20">
        <v>170926</v>
      </c>
      <c r="E20">
        <v>382781</v>
      </c>
    </row>
    <row r="21" spans="1:5" x14ac:dyDescent="0.3">
      <c r="A21">
        <v>20</v>
      </c>
      <c r="B21" s="1" t="s">
        <v>30</v>
      </c>
      <c r="C21">
        <v>55399</v>
      </c>
      <c r="D21">
        <v>49217</v>
      </c>
      <c r="E21">
        <v>104616</v>
      </c>
    </row>
    <row r="22" spans="1:5" x14ac:dyDescent="0.3">
      <c r="A22">
        <v>21</v>
      </c>
      <c r="B22" s="1" t="s">
        <v>9</v>
      </c>
      <c r="C22">
        <v>51077647</v>
      </c>
      <c r="D22">
        <v>35044626</v>
      </c>
      <c r="E22">
        <v>86122273</v>
      </c>
    </row>
    <row r="23" spans="1:5" x14ac:dyDescent="0.3">
      <c r="A23">
        <v>22</v>
      </c>
      <c r="B23" s="1" t="s">
        <v>0</v>
      </c>
      <c r="C23">
        <v>73737476</v>
      </c>
      <c r="D23">
        <v>39388598</v>
      </c>
      <c r="E23">
        <v>113126074</v>
      </c>
    </row>
    <row r="24" spans="1:5" x14ac:dyDescent="0.3">
      <c r="A24">
        <v>23</v>
      </c>
      <c r="B24" s="1" t="s">
        <v>24</v>
      </c>
      <c r="C24">
        <v>1280996</v>
      </c>
      <c r="D24">
        <v>870041</v>
      </c>
      <c r="E24">
        <v>2151037</v>
      </c>
    </row>
    <row r="25" spans="1:5" x14ac:dyDescent="0.3">
      <c r="A25">
        <v>24</v>
      </c>
      <c r="B25" s="1" t="s">
        <v>31</v>
      </c>
      <c r="C25">
        <v>1164562</v>
      </c>
      <c r="D25">
        <v>807468</v>
      </c>
      <c r="E25">
        <v>1972030</v>
      </c>
    </row>
    <row r="26" spans="1:5" x14ac:dyDescent="0.3">
      <c r="A26">
        <v>25</v>
      </c>
      <c r="B26" s="1" t="s">
        <v>25</v>
      </c>
      <c r="C26">
        <v>731876</v>
      </c>
      <c r="D26">
        <v>556630</v>
      </c>
      <c r="E26">
        <v>1288506</v>
      </c>
    </row>
    <row r="27" spans="1:5" x14ac:dyDescent="0.3">
      <c r="A27">
        <v>26</v>
      </c>
      <c r="B27" s="1" t="s">
        <v>32</v>
      </c>
      <c r="C27">
        <v>737995</v>
      </c>
      <c r="D27">
        <v>547038</v>
      </c>
      <c r="E27">
        <v>1285033</v>
      </c>
    </row>
    <row r="28" spans="1:5" x14ac:dyDescent="0.3">
      <c r="A28">
        <v>27</v>
      </c>
      <c r="B28" s="1" t="s">
        <v>23</v>
      </c>
      <c r="C28">
        <v>27788872</v>
      </c>
      <c r="D28">
        <v>15565985</v>
      </c>
      <c r="E28">
        <v>43354857</v>
      </c>
    </row>
    <row r="29" spans="1:5" x14ac:dyDescent="0.3">
      <c r="A29">
        <v>28</v>
      </c>
      <c r="B29" s="1" t="s">
        <v>26</v>
      </c>
      <c r="C29">
        <v>764159</v>
      </c>
      <c r="D29">
        <v>469363</v>
      </c>
      <c r="E29">
        <v>1233522</v>
      </c>
    </row>
    <row r="30" spans="1:5" x14ac:dyDescent="0.3">
      <c r="A30">
        <v>29</v>
      </c>
      <c r="B30" s="1" t="s">
        <v>11</v>
      </c>
      <c r="C30">
        <v>16527394</v>
      </c>
      <c r="D30">
        <v>7526809</v>
      </c>
      <c r="E30">
        <v>24054203</v>
      </c>
    </row>
    <row r="31" spans="1:5" x14ac:dyDescent="0.3">
      <c r="A31">
        <v>30</v>
      </c>
      <c r="B31" s="1" t="s">
        <v>7</v>
      </c>
      <c r="C31">
        <v>43436480</v>
      </c>
      <c r="D31">
        <v>24506320</v>
      </c>
      <c r="E31">
        <v>67942800</v>
      </c>
    </row>
    <row r="32" spans="1:5" x14ac:dyDescent="0.3">
      <c r="A32">
        <v>31</v>
      </c>
      <c r="B32" s="1" t="s">
        <v>33</v>
      </c>
      <c r="C32">
        <v>523190</v>
      </c>
      <c r="D32">
        <v>469442</v>
      </c>
      <c r="E32">
        <v>992632</v>
      </c>
    </row>
    <row r="33" spans="1:5" x14ac:dyDescent="0.3">
      <c r="A33">
        <v>32</v>
      </c>
      <c r="B33" s="1" t="s">
        <v>8</v>
      </c>
      <c r="C33">
        <v>45316967</v>
      </c>
      <c r="D33">
        <v>24802756</v>
      </c>
      <c r="E33">
        <v>70119723</v>
      </c>
    </row>
    <row r="34" spans="1:5" x14ac:dyDescent="0.3">
      <c r="A34">
        <v>33</v>
      </c>
      <c r="B34" s="1" t="s">
        <v>5</v>
      </c>
      <c r="C34">
        <v>24900734</v>
      </c>
      <c r="D34">
        <v>12763109</v>
      </c>
      <c r="E34">
        <v>37663843</v>
      </c>
    </row>
    <row r="35" spans="1:5" x14ac:dyDescent="0.3">
      <c r="A35">
        <v>34</v>
      </c>
      <c r="B35" s="1" t="s">
        <v>34</v>
      </c>
      <c r="C35">
        <v>2550680</v>
      </c>
      <c r="D35">
        <v>2014946</v>
      </c>
      <c r="E35">
        <v>4565626</v>
      </c>
    </row>
    <row r="36" spans="1:5" x14ac:dyDescent="0.3">
      <c r="A36">
        <v>35</v>
      </c>
      <c r="B36" s="1" t="s">
        <v>4</v>
      </c>
      <c r="C36">
        <v>111620542</v>
      </c>
      <c r="D36">
        <v>49526326</v>
      </c>
      <c r="E36">
        <v>161146868</v>
      </c>
    </row>
    <row r="37" spans="1:5" x14ac:dyDescent="0.3">
      <c r="A37">
        <v>36</v>
      </c>
      <c r="B37" s="1" t="s">
        <v>20</v>
      </c>
      <c r="C37">
        <v>7579435</v>
      </c>
      <c r="D37">
        <v>5031288</v>
      </c>
      <c r="E37">
        <v>12610723</v>
      </c>
    </row>
    <row r="38" spans="1:5" x14ac:dyDescent="0.3">
      <c r="A38">
        <v>37</v>
      </c>
      <c r="B38" s="1" t="s">
        <v>14</v>
      </c>
      <c r="C38">
        <v>63111686</v>
      </c>
      <c r="D38">
        <v>29085881</v>
      </c>
      <c r="E38">
        <v>92197567</v>
      </c>
    </row>
    <row r="39" spans="1:5" x14ac:dyDescent="0.3">
      <c r="A39">
        <v>38</v>
      </c>
      <c r="B39" s="1" t="s">
        <v>109</v>
      </c>
      <c r="C39">
        <v>2237696</v>
      </c>
      <c r="D39">
        <v>1569321</v>
      </c>
      <c r="E39">
        <v>3807017</v>
      </c>
    </row>
  </sheetData>
  <sheetProtection pivotTables="0"/>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01131-C48E-4B79-B5AF-07E4A446F93C}">
  <dimension ref="A1:I35"/>
  <sheetViews>
    <sheetView workbookViewId="0">
      <selection sqref="A1:I35"/>
    </sheetView>
  </sheetViews>
  <sheetFormatPr defaultRowHeight="14.4" x14ac:dyDescent="0.3"/>
  <cols>
    <col min="1" max="1" width="7.44140625" bestFit="1" customWidth="1"/>
    <col min="2" max="2" width="37" bestFit="1" customWidth="1"/>
    <col min="3" max="3" width="12.44140625" bestFit="1" customWidth="1"/>
    <col min="4" max="4" width="18.88671875" bestFit="1" customWidth="1"/>
    <col min="5" max="5" width="27" bestFit="1" customWidth="1"/>
    <col min="6" max="6" width="17.33203125" bestFit="1" customWidth="1"/>
    <col min="7" max="7" width="14" bestFit="1" customWidth="1"/>
    <col min="8" max="8" width="18.21875" bestFit="1" customWidth="1"/>
    <col min="9" max="9" width="15.109375" bestFit="1" customWidth="1"/>
  </cols>
  <sheetData>
    <row r="1" spans="1:9" x14ac:dyDescent="0.3">
      <c r="A1" t="s">
        <v>121</v>
      </c>
      <c r="B1" t="s">
        <v>116</v>
      </c>
      <c r="C1" t="s">
        <v>122</v>
      </c>
      <c r="D1" t="s">
        <v>123</v>
      </c>
      <c r="E1" t="s">
        <v>124</v>
      </c>
      <c r="F1" t="s">
        <v>125</v>
      </c>
      <c r="G1" t="s">
        <v>126</v>
      </c>
      <c r="H1" t="s">
        <v>127</v>
      </c>
      <c r="I1" t="s">
        <v>128</v>
      </c>
    </row>
    <row r="2" spans="1:9" x14ac:dyDescent="0.3">
      <c r="A2" s="1" t="s">
        <v>129</v>
      </c>
      <c r="B2" s="1" t="s">
        <v>4</v>
      </c>
      <c r="C2">
        <v>199812341</v>
      </c>
      <c r="D2">
        <v>0.1651</v>
      </c>
      <c r="E2">
        <v>0.20200000000000001</v>
      </c>
      <c r="F2">
        <v>155317278</v>
      </c>
      <c r="G2">
        <v>0.77729999999999999</v>
      </c>
      <c r="H2">
        <v>44495063</v>
      </c>
      <c r="I2">
        <v>0.22270000000000001</v>
      </c>
    </row>
    <row r="3" spans="1:9" x14ac:dyDescent="0.3">
      <c r="A3" s="1" t="s">
        <v>130</v>
      </c>
      <c r="B3" s="1" t="s">
        <v>0</v>
      </c>
      <c r="C3">
        <v>112374333</v>
      </c>
      <c r="D3">
        <v>9.2799999999999994E-2</v>
      </c>
      <c r="E3">
        <v>0.2</v>
      </c>
      <c r="F3">
        <v>61556074</v>
      </c>
      <c r="G3">
        <v>0.54779999999999995</v>
      </c>
      <c r="H3">
        <v>50818259</v>
      </c>
      <c r="I3">
        <v>0.45219999999999999</v>
      </c>
    </row>
    <row r="4" spans="1:9" x14ac:dyDescent="0.3">
      <c r="A4" s="1" t="s">
        <v>131</v>
      </c>
      <c r="B4" s="1" t="s">
        <v>15</v>
      </c>
      <c r="C4">
        <v>104099452</v>
      </c>
      <c r="D4">
        <v>8.5999999999999993E-2</v>
      </c>
      <c r="E4">
        <v>0.254</v>
      </c>
      <c r="F4">
        <v>92341436</v>
      </c>
      <c r="G4">
        <v>0.8871</v>
      </c>
      <c r="H4">
        <v>11758016</v>
      </c>
      <c r="I4">
        <v>0.1129</v>
      </c>
    </row>
    <row r="5" spans="1:9" x14ac:dyDescent="0.3">
      <c r="A5" s="1" t="s">
        <v>132</v>
      </c>
      <c r="B5" s="1" t="s">
        <v>14</v>
      </c>
      <c r="C5">
        <v>91276115</v>
      </c>
      <c r="D5">
        <v>7.5399999999999995E-2</v>
      </c>
      <c r="E5">
        <v>0.13800000000000001</v>
      </c>
      <c r="F5">
        <v>62183113</v>
      </c>
      <c r="G5">
        <v>0.68130000000000002</v>
      </c>
      <c r="H5">
        <v>29093002</v>
      </c>
      <c r="I5">
        <v>0.31869999999999998</v>
      </c>
    </row>
    <row r="6" spans="1:9" x14ac:dyDescent="0.3">
      <c r="A6" s="1" t="s">
        <v>133</v>
      </c>
      <c r="B6" s="1" t="s">
        <v>9</v>
      </c>
      <c r="C6">
        <v>72626809</v>
      </c>
      <c r="D6">
        <v>0.06</v>
      </c>
      <c r="E6">
        <v>0.16300000000000001</v>
      </c>
      <c r="F6">
        <v>52557404</v>
      </c>
      <c r="G6">
        <v>0.72370000000000001</v>
      </c>
      <c r="H6">
        <v>20069405</v>
      </c>
      <c r="I6">
        <v>0.27629999999999999</v>
      </c>
    </row>
    <row r="7" spans="1:9" x14ac:dyDescent="0.3">
      <c r="A7" s="1" t="s">
        <v>134</v>
      </c>
      <c r="B7" s="1" t="s">
        <v>8</v>
      </c>
      <c r="C7">
        <v>72147030</v>
      </c>
      <c r="D7">
        <v>5.96E-2</v>
      </c>
      <c r="E7">
        <v>0.156</v>
      </c>
      <c r="F7">
        <v>37229590</v>
      </c>
      <c r="G7">
        <v>0.51600000000000001</v>
      </c>
      <c r="H7">
        <v>34917440</v>
      </c>
      <c r="I7">
        <v>0.48399999999999999</v>
      </c>
    </row>
    <row r="8" spans="1:9" x14ac:dyDescent="0.3">
      <c r="A8" s="1" t="s">
        <v>135</v>
      </c>
      <c r="B8" s="1" t="s">
        <v>7</v>
      </c>
      <c r="C8">
        <v>68548437</v>
      </c>
      <c r="D8">
        <v>5.6599999999999998E-2</v>
      </c>
      <c r="E8">
        <v>0.21299999999999999</v>
      </c>
      <c r="F8">
        <v>51500352</v>
      </c>
      <c r="G8">
        <v>0.75129999999999997</v>
      </c>
      <c r="H8">
        <v>17048085</v>
      </c>
      <c r="I8">
        <v>0.2487</v>
      </c>
    </row>
    <row r="9" spans="1:9" x14ac:dyDescent="0.3">
      <c r="A9" s="1" t="s">
        <v>136</v>
      </c>
      <c r="B9" s="1" t="s">
        <v>2</v>
      </c>
      <c r="C9">
        <v>61095297</v>
      </c>
      <c r="D9">
        <v>5.0500000000000003E-2</v>
      </c>
      <c r="E9">
        <v>0.156</v>
      </c>
      <c r="F9">
        <v>30069335</v>
      </c>
      <c r="G9">
        <v>0.49220000000000003</v>
      </c>
      <c r="H9">
        <v>31025962</v>
      </c>
      <c r="I9">
        <v>0.50780000000000003</v>
      </c>
    </row>
    <row r="10" spans="1:9" x14ac:dyDescent="0.3">
      <c r="A10" s="1" t="s">
        <v>137</v>
      </c>
      <c r="B10" s="1" t="s">
        <v>6</v>
      </c>
      <c r="C10">
        <v>60439692</v>
      </c>
      <c r="D10">
        <v>4.99E-2</v>
      </c>
      <c r="E10">
        <v>0.193</v>
      </c>
      <c r="F10">
        <v>34694609</v>
      </c>
      <c r="G10">
        <v>0.57399999999999995</v>
      </c>
      <c r="H10">
        <v>25745083</v>
      </c>
      <c r="I10">
        <v>0.42599999999999999</v>
      </c>
    </row>
    <row r="11" spans="1:9" x14ac:dyDescent="0.3">
      <c r="A11" s="1" t="s">
        <v>138</v>
      </c>
      <c r="B11" s="1" t="s">
        <v>13</v>
      </c>
      <c r="C11">
        <v>49577103</v>
      </c>
      <c r="D11">
        <v>4.1000000000000002E-2</v>
      </c>
      <c r="E11">
        <v>0.11</v>
      </c>
      <c r="F11">
        <v>34966693</v>
      </c>
      <c r="G11">
        <v>0.70530000000000004</v>
      </c>
      <c r="H11">
        <v>14610410</v>
      </c>
      <c r="I11">
        <v>0.29470000000000002</v>
      </c>
    </row>
    <row r="12" spans="1:9" x14ac:dyDescent="0.3">
      <c r="A12" s="1" t="s">
        <v>139</v>
      </c>
      <c r="B12" s="1" t="s">
        <v>23</v>
      </c>
      <c r="C12">
        <v>41974219</v>
      </c>
      <c r="D12">
        <v>3.4700000000000002E-2</v>
      </c>
      <c r="E12">
        <v>0.14000000000000001</v>
      </c>
      <c r="F12">
        <v>34970562</v>
      </c>
      <c r="G12">
        <v>0.83309999999999995</v>
      </c>
      <c r="H12">
        <v>7003656</v>
      </c>
      <c r="I12">
        <v>0.16689999999999999</v>
      </c>
    </row>
    <row r="13" spans="1:9" x14ac:dyDescent="0.3">
      <c r="A13" s="1" t="s">
        <v>140</v>
      </c>
      <c r="B13" s="1" t="s">
        <v>5</v>
      </c>
      <c r="C13">
        <v>35003674</v>
      </c>
      <c r="D13">
        <v>2.8899999999999999E-2</v>
      </c>
      <c r="E13">
        <v>0.1358</v>
      </c>
      <c r="F13">
        <v>21395009</v>
      </c>
      <c r="G13">
        <v>0.61119999999999997</v>
      </c>
      <c r="H13">
        <v>13608665</v>
      </c>
      <c r="I13">
        <v>0.38879999999999998</v>
      </c>
    </row>
    <row r="14" spans="1:9" x14ac:dyDescent="0.3">
      <c r="A14" s="1" t="s">
        <v>141</v>
      </c>
      <c r="B14" s="1" t="s">
        <v>1</v>
      </c>
      <c r="C14">
        <v>33406061</v>
      </c>
      <c r="D14">
        <v>2.76E-2</v>
      </c>
      <c r="E14">
        <v>4.9000000000000002E-2</v>
      </c>
      <c r="F14">
        <v>17471135</v>
      </c>
      <c r="G14">
        <v>0.52300000000000002</v>
      </c>
      <c r="H14">
        <v>15934926</v>
      </c>
      <c r="I14">
        <v>0.47699999999999998</v>
      </c>
    </row>
    <row r="15" spans="1:9" x14ac:dyDescent="0.3">
      <c r="A15" s="1" t="s">
        <v>142</v>
      </c>
      <c r="B15" s="1" t="s">
        <v>29</v>
      </c>
      <c r="C15">
        <v>32988134</v>
      </c>
      <c r="D15">
        <v>2.7300000000000001E-2</v>
      </c>
      <c r="E15">
        <v>0.224</v>
      </c>
      <c r="F15">
        <v>25055073</v>
      </c>
      <c r="G15">
        <v>0.75949999999999995</v>
      </c>
      <c r="H15">
        <v>7933061</v>
      </c>
      <c r="I15">
        <v>0.24049999999999999</v>
      </c>
    </row>
    <row r="16" spans="1:9" x14ac:dyDescent="0.3">
      <c r="A16" s="1" t="s">
        <v>143</v>
      </c>
      <c r="B16" s="1" t="s">
        <v>28</v>
      </c>
      <c r="C16">
        <v>31205576</v>
      </c>
      <c r="D16">
        <v>2.58E-2</v>
      </c>
      <c r="E16">
        <v>0.17699999999999999</v>
      </c>
      <c r="F16">
        <v>26807034</v>
      </c>
      <c r="G16">
        <v>0.85899999999999999</v>
      </c>
      <c r="H16">
        <v>4398542</v>
      </c>
      <c r="I16">
        <v>0.14099999999999999</v>
      </c>
    </row>
    <row r="17" spans="1:9" x14ac:dyDescent="0.3">
      <c r="A17" s="1" t="s">
        <v>144</v>
      </c>
      <c r="B17" s="1" t="s">
        <v>11</v>
      </c>
      <c r="C17">
        <v>27743338</v>
      </c>
      <c r="D17">
        <v>2.29E-2</v>
      </c>
      <c r="E17">
        <v>0.1389</v>
      </c>
      <c r="F17">
        <v>17344192</v>
      </c>
      <c r="G17">
        <v>0.62519999999999998</v>
      </c>
      <c r="H17">
        <v>10399146</v>
      </c>
      <c r="I17">
        <v>0.37480000000000002</v>
      </c>
    </row>
    <row r="18" spans="1:9" x14ac:dyDescent="0.3">
      <c r="A18" s="1" t="s">
        <v>145</v>
      </c>
      <c r="B18" s="1" t="s">
        <v>19</v>
      </c>
      <c r="C18">
        <v>25545198</v>
      </c>
      <c r="D18">
        <v>2.1100000000000001E-2</v>
      </c>
      <c r="E18">
        <v>0.22600000000000001</v>
      </c>
      <c r="F18">
        <v>19607961</v>
      </c>
      <c r="G18">
        <v>0.76759999999999995</v>
      </c>
      <c r="H18">
        <v>5937237</v>
      </c>
      <c r="I18">
        <v>0.2324</v>
      </c>
    </row>
    <row r="19" spans="1:9" x14ac:dyDescent="0.3">
      <c r="A19" s="1" t="s">
        <v>146</v>
      </c>
      <c r="B19" s="1" t="s">
        <v>12</v>
      </c>
      <c r="C19">
        <v>25351462</v>
      </c>
      <c r="D19">
        <v>2.0899999999999998E-2</v>
      </c>
      <c r="E19">
        <v>0.19900000000000001</v>
      </c>
      <c r="F19">
        <v>16509359</v>
      </c>
      <c r="G19">
        <v>0.6512</v>
      </c>
      <c r="H19">
        <v>8842103</v>
      </c>
      <c r="I19">
        <v>0.3488</v>
      </c>
    </row>
    <row r="20" spans="1:9" x14ac:dyDescent="0.3">
      <c r="A20" s="1" t="s">
        <v>147</v>
      </c>
      <c r="B20" s="1" t="s">
        <v>3</v>
      </c>
      <c r="C20">
        <v>16787941</v>
      </c>
      <c r="D20">
        <v>1.3899999999999999E-2</v>
      </c>
      <c r="E20">
        <v>0.21199999999999999</v>
      </c>
      <c r="F20">
        <v>419042</v>
      </c>
      <c r="G20">
        <v>2.5000000000000001E-2</v>
      </c>
      <c r="H20">
        <v>16368899</v>
      </c>
      <c r="I20">
        <v>0.97499999999999998</v>
      </c>
    </row>
    <row r="21" spans="1:9" x14ac:dyDescent="0.3">
      <c r="A21" s="1" t="s">
        <v>148</v>
      </c>
      <c r="B21" s="1" t="s">
        <v>10</v>
      </c>
      <c r="C21">
        <v>12267032</v>
      </c>
      <c r="D21">
        <v>1.01E-2</v>
      </c>
      <c r="E21">
        <v>0.23599999999999999</v>
      </c>
      <c r="F21">
        <v>9064220</v>
      </c>
      <c r="G21">
        <v>0.7389</v>
      </c>
      <c r="H21">
        <v>3202812</v>
      </c>
      <c r="I21">
        <v>0.2611</v>
      </c>
    </row>
    <row r="22" spans="1:9" x14ac:dyDescent="0.3">
      <c r="A22" s="1" t="s">
        <v>149</v>
      </c>
      <c r="B22" s="1" t="s">
        <v>20</v>
      </c>
      <c r="C22">
        <v>10086292</v>
      </c>
      <c r="D22">
        <v>8.3000000000000001E-3</v>
      </c>
      <c r="E22">
        <v>0.188</v>
      </c>
      <c r="F22">
        <v>7036954</v>
      </c>
      <c r="G22">
        <v>0.69769999999999999</v>
      </c>
      <c r="H22">
        <v>3049338</v>
      </c>
      <c r="I22">
        <v>0.30230000000000001</v>
      </c>
    </row>
    <row r="23" spans="1:9" x14ac:dyDescent="0.3">
      <c r="A23" s="1" t="s">
        <v>150</v>
      </c>
      <c r="B23" s="1" t="s">
        <v>22</v>
      </c>
      <c r="C23">
        <v>6864602</v>
      </c>
      <c r="D23">
        <v>5.7000000000000002E-3</v>
      </c>
      <c r="E23">
        <v>0.129</v>
      </c>
      <c r="F23">
        <v>6176050</v>
      </c>
      <c r="G23">
        <v>0.89970000000000006</v>
      </c>
      <c r="H23">
        <v>688552</v>
      </c>
      <c r="I23">
        <v>0.1003</v>
      </c>
    </row>
    <row r="24" spans="1:9" x14ac:dyDescent="0.3">
      <c r="A24" s="1" t="s">
        <v>151</v>
      </c>
      <c r="B24" s="1" t="s">
        <v>34</v>
      </c>
      <c r="C24">
        <v>3673917</v>
      </c>
      <c r="D24">
        <v>3.0000000000000001E-3</v>
      </c>
      <c r="E24">
        <v>0.14799999999999999</v>
      </c>
      <c r="F24">
        <v>2712464</v>
      </c>
      <c r="G24">
        <v>0.73829999999999996</v>
      </c>
      <c r="H24">
        <v>961453</v>
      </c>
      <c r="I24">
        <v>0.26169999999999999</v>
      </c>
    </row>
    <row r="25" spans="1:9" x14ac:dyDescent="0.3">
      <c r="A25" s="1" t="s">
        <v>152</v>
      </c>
      <c r="B25" s="1" t="s">
        <v>31</v>
      </c>
      <c r="C25">
        <v>2966889</v>
      </c>
      <c r="D25">
        <v>2.5000000000000001E-3</v>
      </c>
      <c r="E25">
        <v>0.27900000000000003</v>
      </c>
      <c r="F25">
        <v>2371439</v>
      </c>
      <c r="G25">
        <v>0.79930000000000001</v>
      </c>
      <c r="H25">
        <v>595450</v>
      </c>
      <c r="I25">
        <v>0.20069999999999999</v>
      </c>
    </row>
    <row r="26" spans="1:9" x14ac:dyDescent="0.3">
      <c r="A26" s="1" t="s">
        <v>153</v>
      </c>
      <c r="B26" s="1" t="s">
        <v>24</v>
      </c>
      <c r="C26">
        <v>2570390</v>
      </c>
      <c r="D26">
        <v>2.0999999999999999E-3</v>
      </c>
      <c r="E26">
        <v>0.186</v>
      </c>
      <c r="F26">
        <v>1793875</v>
      </c>
      <c r="G26">
        <v>0.69789999999999996</v>
      </c>
      <c r="H26">
        <v>776515</v>
      </c>
      <c r="I26">
        <v>0.30209999999999998</v>
      </c>
    </row>
    <row r="27" spans="1:9" x14ac:dyDescent="0.3">
      <c r="A27" s="1" t="s">
        <v>154</v>
      </c>
      <c r="B27" s="1" t="s">
        <v>21</v>
      </c>
      <c r="C27">
        <v>1458545</v>
      </c>
      <c r="D27">
        <v>1.1999999999999999E-3</v>
      </c>
      <c r="E27">
        <v>8.2000000000000003E-2</v>
      </c>
      <c r="F27">
        <v>551731</v>
      </c>
      <c r="G27">
        <v>0.37830000000000003</v>
      </c>
      <c r="H27">
        <v>906814</v>
      </c>
      <c r="I27">
        <v>0.62170000000000003</v>
      </c>
    </row>
    <row r="28" spans="1:9" x14ac:dyDescent="0.3">
      <c r="A28" s="1" t="s">
        <v>155</v>
      </c>
      <c r="B28" s="1" t="s">
        <v>27</v>
      </c>
      <c r="C28">
        <v>1383727</v>
      </c>
      <c r="D28">
        <v>1.1000000000000001E-3</v>
      </c>
      <c r="E28">
        <v>0.26</v>
      </c>
      <c r="F28">
        <v>1066358</v>
      </c>
      <c r="G28">
        <v>0.77059999999999995</v>
      </c>
      <c r="H28">
        <v>317369</v>
      </c>
      <c r="I28">
        <v>0.22939999999999999</v>
      </c>
    </row>
    <row r="29" spans="1:9" x14ac:dyDescent="0.3">
      <c r="A29" s="1" t="s">
        <v>156</v>
      </c>
      <c r="B29" s="1" t="s">
        <v>26</v>
      </c>
      <c r="C29">
        <v>1247953</v>
      </c>
      <c r="D29">
        <v>1E-3</v>
      </c>
      <c r="E29">
        <v>0.28100000000000003</v>
      </c>
      <c r="F29">
        <v>395200</v>
      </c>
      <c r="G29">
        <v>0.31669999999999998</v>
      </c>
      <c r="H29">
        <v>852753</v>
      </c>
      <c r="I29">
        <v>0.68330000000000002</v>
      </c>
    </row>
    <row r="30" spans="1:9" x14ac:dyDescent="0.3">
      <c r="A30" s="1" t="s">
        <v>157</v>
      </c>
      <c r="B30" s="1" t="s">
        <v>25</v>
      </c>
      <c r="C30">
        <v>1097206</v>
      </c>
      <c r="D30">
        <v>8.9999999999999998E-4</v>
      </c>
      <c r="E30">
        <v>0.23499999999999999</v>
      </c>
      <c r="F30">
        <v>525435</v>
      </c>
      <c r="G30">
        <v>0.47889999999999999</v>
      </c>
      <c r="H30">
        <v>571771</v>
      </c>
      <c r="I30">
        <v>0.52110000000000001</v>
      </c>
    </row>
    <row r="31" spans="1:9" x14ac:dyDescent="0.3">
      <c r="A31" s="1" t="s">
        <v>158</v>
      </c>
      <c r="B31" s="1" t="s">
        <v>35</v>
      </c>
      <c r="C31">
        <v>585764</v>
      </c>
      <c r="D31">
        <v>5.0000000000000001E-4</v>
      </c>
      <c r="E31">
        <v>0.55100000000000005</v>
      </c>
      <c r="F31">
        <v>243510</v>
      </c>
      <c r="G31">
        <v>0.41570000000000001</v>
      </c>
      <c r="H31">
        <v>342254</v>
      </c>
      <c r="I31">
        <v>0.58430000000000004</v>
      </c>
    </row>
    <row r="32" spans="1:9" x14ac:dyDescent="0.3">
      <c r="A32" s="1" t="s">
        <v>159</v>
      </c>
      <c r="B32" s="1" t="s">
        <v>17</v>
      </c>
      <c r="C32">
        <v>380581</v>
      </c>
      <c r="D32">
        <v>2.9999999999999997E-4</v>
      </c>
      <c r="E32">
        <v>6.9000000000000006E-2</v>
      </c>
      <c r="F32">
        <v>237093</v>
      </c>
      <c r="G32">
        <v>0.623</v>
      </c>
      <c r="H32">
        <v>143488</v>
      </c>
      <c r="I32">
        <v>0.377</v>
      </c>
    </row>
    <row r="33" spans="1:9" x14ac:dyDescent="0.3">
      <c r="A33" s="1" t="s">
        <v>160</v>
      </c>
      <c r="B33" s="1" t="s">
        <v>16</v>
      </c>
      <c r="C33">
        <v>274000</v>
      </c>
      <c r="D33">
        <v>2.0000000000000001E-4</v>
      </c>
      <c r="E33">
        <v>0.17799999999999999</v>
      </c>
      <c r="F33">
        <v>43840</v>
      </c>
      <c r="G33">
        <v>0.16</v>
      </c>
      <c r="H33">
        <v>230160</v>
      </c>
      <c r="I33">
        <v>0.84</v>
      </c>
    </row>
    <row r="34" spans="1:9" x14ac:dyDescent="0.3">
      <c r="A34" s="1" t="s">
        <v>161</v>
      </c>
      <c r="B34" s="1" t="s">
        <v>30</v>
      </c>
      <c r="C34">
        <v>64473</v>
      </c>
      <c r="D34">
        <v>1E-4</v>
      </c>
      <c r="E34">
        <v>6.3E-2</v>
      </c>
      <c r="F34">
        <v>14141</v>
      </c>
      <c r="G34">
        <v>0.21929999999999999</v>
      </c>
      <c r="H34">
        <v>50332</v>
      </c>
      <c r="I34">
        <v>0.78069999999999995</v>
      </c>
    </row>
    <row r="35" spans="1:9" x14ac:dyDescent="0.3">
      <c r="A35" s="1" t="s">
        <v>42</v>
      </c>
      <c r="B35" s="1" t="s">
        <v>162</v>
      </c>
      <c r="C35">
        <v>1210569573</v>
      </c>
      <c r="D35">
        <v>1</v>
      </c>
      <c r="E35">
        <v>0.17699999999999999</v>
      </c>
      <c r="F35">
        <v>833463448</v>
      </c>
      <c r="G35">
        <v>0.68840000000000001</v>
      </c>
      <c r="H35">
        <v>377106125</v>
      </c>
      <c r="I35">
        <v>0.31159999999999999</v>
      </c>
    </row>
  </sheetData>
  <sheetProtection pivotTables="0"/>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B0549-5D51-47C7-AE47-F15738650E70}">
  <dimension ref="A3:C5"/>
  <sheetViews>
    <sheetView showGridLines="0" workbookViewId="0">
      <selection activeCell="A4" sqref="A4"/>
    </sheetView>
  </sheetViews>
  <sheetFormatPr defaultRowHeight="14.4" x14ac:dyDescent="0.3"/>
  <cols>
    <col min="1" max="1" width="13.77734375" bestFit="1" customWidth="1"/>
    <col min="2" max="3" width="16.44140625" bestFit="1" customWidth="1"/>
  </cols>
  <sheetData>
    <row r="3" spans="1:3" x14ac:dyDescent="0.3">
      <c r="A3" s="4" t="s">
        <v>98</v>
      </c>
      <c r="B3" t="s">
        <v>100</v>
      </c>
      <c r="C3" t="s">
        <v>103</v>
      </c>
    </row>
    <row r="4" spans="1:3" x14ac:dyDescent="0.3">
      <c r="A4" s="5" t="s">
        <v>13</v>
      </c>
      <c r="B4" s="1">
        <v>2066450</v>
      </c>
      <c r="C4" s="1">
        <v>2047722</v>
      </c>
    </row>
    <row r="5" spans="1:3" x14ac:dyDescent="0.3">
      <c r="A5" s="5" t="s">
        <v>99</v>
      </c>
      <c r="B5" s="1">
        <v>2066450</v>
      </c>
      <c r="C5" s="1">
        <v>2047722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V a c c i n e " > < C u s t o m C o n t e n t > < ! [ C D A T A [ < T a b l e W i d g e t G r i d S e r i a l i z a t i o n   x m l n s : x s d = " h t t p : / / w w w . w 3 . o r g / 2 0 0 1 / X M L S c h e m a "   x m l n s : x s i = " h t t p : / / w w w . w 3 . o r g / 2 0 0 1 / X M L S c h e m a - i n s t a n c e " > < C o l u m n S u g g e s t e d T y p e   / > < C o l u m n F o r m a t   / > < C o l u m n A c c u r a c y   / > < C o l u m n C u r r e n c y S y m b o l   / > < C o l u m n P o s i t i v e P a t t e r n   / > < C o l u m n N e g a t i v e P a t t e r n   / > < C o l u m n W i d t h s > < i t e m > < k e y > < s t r i n g > S .   N o . < / s t r i n g > < / k e y > < v a l u e > < i n t > 8 8 < / i n t > < / v a l u e > < / i t e m > < i t e m > < k e y > < s t r i n g > S t a t e / U T < / s t r i n g > < / k e y > < v a l u e > < i n t > 1 1 0 < / i n t > < / v a l u e > < / i t e m > < i t e m > < k e y > < s t r i n g > 1 s t   D o s e < / s t r i n g > < / k e y > < v a l u e > < i n t > 1 1 0 < / i n t > < / v a l u e > < / i t e m > < i t e m > < k e y > < s t r i n g > 2 n d   D o s e < / s t r i n g > < / k e y > < v a l u e > < i n t > 1 1 6 < / i n t > < / v a l u e > < / i t e m > < i t e m > < k e y > < s t r i n g > T o t a l   D o s e s < / s t r i n g > < / k e y > < v a l u e > < i n t > 1 3 0 < / i n t > < / v a l u e > < / i t e m > < / C o l u m n W i d t h s > < C o l u m n D i s p l a y I n d e x > < i t e m > < k e y > < s t r i n g > S .   N o . < / s t r i n g > < / k e y > < v a l u e > < i n t > 0 < / i n t > < / v a l u e > < / i t e m > < i t e m > < k e y > < s t r i n g > S t a t e / U T < / s t r i n g > < / k e y > < v a l u e > < i n t > 1 < / i n t > < / v a l u e > < / i t e m > < i t e m > < k e y > < s t r i n g > 1 s t   D o s e < / s t r i n g > < / k e y > < v a l u e > < i n t > 2 < / i n t > < / v a l u e > < / i t e m > < i t e m > < k e y > < s t r i n g > 2 n d   D o s e < / s t r i n g > < / k e y > < v a l u e > < i n t > 3 < / i n t > < / v a l u e > < / i t e m > < i t e m > < k e y > < s t r i n g > T o t a l   D o s e s < / 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 P o p u l a t i o n 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 P o p u l a t i o n 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 C o l u m n s \ R a n k < / K e y > < / a : K e y > < a : V a l u e   i : t y p e = " T a b l e W i d g e t B a s e V i e w S t a t e " / > < / a : K e y V a l u e O f D i a g r a m O b j e c t K e y a n y T y p e z b w N T n L X > < a : K e y V a l u e O f D i a g r a m O b j e c t K e y a n y T y p e z b w N T n L X > < a : K e y > < K e y > C o l u m n s \ S t a t e / U T < / 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 C o l u m n s \ N a t i o n a l   S h a r e   ( % ) < / K e y > < / a : K e y > < a : V a l u e   i : t y p e = " T a b l e W i d g e t B a s e V i e w S t a t e " / > < / a : K e y V a l u e O f D i a g r a m O b j e c t K e y a n y T y p e z b w N T n L X > < a : K e y V a l u e O f D i a g r a m O b j e c t K e y a n y T y p e z b w N T n L X > < a : K e y > < K e y > C o l u m n s \ D e c a d a l   g r o w t h     ( 2 0 0 1  2 0 1 2 ) < / K e y > < / a : K e y > < a : V a l u e   i : t y p e = " T a b l e W i d g e t B a s e V i e w S t a t e " / > < / a : K e y V a l u e O f D i a g r a m O b j e c t K e y a n y T y p e z b w N T n L X > < a : K e y V a l u e O f D i a g r a m O b j e c t K e y a n y T y p e z b w N T n L X > < a : K e y > < K e y > C o l u m n s \ R u r a l   p o p u l a t i o n < / K e y > < / a : K e y > < a : V a l u e   i : t y p e = " T a b l e W i d g e t B a s e V i e w S t a t e " / > < / a : K e y V a l u e O f D i a g r a m O b j e c t K e y a n y T y p e z b w N T n L X > < a : K e y V a l u e O f D i a g r a m O b j e c t K e y a n y T y p e z b w N T n L X > < a : K e y > < K e y > C o l u m n s \ P e r c e n t   r u r a l < / K e y > < / a : K e y > < a : V a l u e   i : t y p e = " T a b l e W i d g e t B a s e V i e w S t a t e " / > < / a : K e y V a l u e O f D i a g r a m O b j e c t K e y a n y T y p e z b w N T n L X > < a : K e y V a l u e O f D i a g r a m O b j e c t K e y a n y T y p e z b w N T n L X > < a : K e y > < K e y > C o l u m n s \ U r b a n   p o p u l a t i o n < / K e y > < / a : K e y > < a : V a l u e   i : t y p e = " T a b l e W i d g e t B a s e V i e w S t a t e " / > < / a : K e y V a l u e O f D i a g r a m O b j e c t K e y a n y T y p e z b w N T n L X > < a : K e y V a l u e O f D i a g r a m O b j e c t K e y a n y T y p e z b w N T n L X > < a : K e y > < K e y > C o l u m n s \ P e r c e n t   u r b a n 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 V a c c i n e 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 V a c c i n e 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  N o . < / K e y > < / a : K e y > < a : V a l u e   i : t y p e = " T a b l e W i d g e t B a s e V i e w S t a t e " / > < / a : K e y V a l u e O f D i a g r a m O b j e c t K e y a n y T y p e z b w N T n L X > < a : K e y V a l u e O f D i a g r a m O b j e c t K e y a n y T y p e z b w N T n L X > < a : K e y > < K e y > C o l u m n s \ S t a t e / U T < / K e y > < / a : K e y > < a : V a l u e   i : t y p e = " T a b l e W i d g e t B a s e V i e w S t a t e " / > < / a : K e y V a l u e O f D i a g r a m O b j e c t K e y a n y T y p e z b w N T n L X > < a : K e y V a l u e O f D i a g r a m O b j e c t K e y a n y T y p e z b w N T n L X > < a : K e y > < K e y > C o l u m n s \ 1 s t   D o s e < / K e y > < / a : K e y > < a : V a l u e   i : t y p e = " T a b l e W i d g e t B a s e V i e w S t a t e " / > < / a : K e y V a l u e O f D i a g r a m O b j e c t K e y a n y T y p e z b w N T n L X > < a : K e y V a l u e O f D i a g r a m O b j e c t K e y a n y T y p e z b w N T n L X > < a : K e y > < K e y > C o l u m n s \ 2 n d   D o s e < / K e y > < / a : K e y > < a : V a l u e   i : t y p e = " T a b l e W i d g e t B a s e V i e w S t a t e " / > < / a : K e y V a l u e O f D i a g r a m O b j e c t K e y a n y T y p e z b w N T n L X > < a : K e y V a l u e O f D i a g r a m O b j e c t K e y a n y T y p e z b w N T n L X > < a : K e y > < K e y > C o l u m n s \ T o t a l   D o s e s 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 s t a t e _ w i s e 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 s t a t e _ w i s e 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 C o l u m n s \ S t a t e / U T < / K e y > < / a : K e y > < a : V a l u e   i : t y p e = " T a b l e W i d g e t B a s e V i e w S t a t e " / > < / a : K e y V a l u e O f D i a g r a m O b j e c t K e y a n y T y p e z b w N T n L X > < a : K e y V a l u e O f D i a g r a m O b j e c t K e y a n y T y p e z b w N T n L X > < a : K e y > < K e y > C o l u m n s \ C o n f i r m e d   p e r c e n t a g e < / K e y > < / a : K e y > < a : V a l u e   i : t y p e = " T a b l e W i d g e t B a s e V i e w S t a t e " / > < / a : K e y V a l u e O f D i a g r a m O b j e c t K e y a n y T y p e z b w N T n L X > < a : K e y V a l u e O f D i a g r a m O b j e c t K e y a n y T y p e z b w N T n L X > < a : K e y > < K e y > C o l u m n s \ C o n f i r m e d < / K e y > < / a : K e y > < a : V a l u e   i : t y p e = " T a b l e W i d g e t B a s e V i e w S t a t e " / > < / a : K e y V a l u e O f D i a g r a m O b j e c t K e y a n y T y p e z b w N T n L X > < a : K e y V a l u e O f D i a g r a m O b j e c t K e y a n y T y p e z b w N T n L X > < a : K e y > < K e y > C o l u m n s \ R e c o v e r y   P e r c e n t a g e < / K e y > < / a : K e y > < a : V a l u e   i : t y p e = " T a b l e W i d g e t B a s e V i e w S t a t e " / > < / a : K e y V a l u e O f D i a g r a m O b j e c t K e y a n y T y p e z b w N T n L X > < a : K e y V a l u e O f D i a g r a m O b j e c t K e y a n y T y p e z b w N T n L X > < a : K e y > < K e y > C o l u m n s \ R e c o v e r e d < / K e y > < / a : K e y > < a : V a l u e   i : t y p e = " T a b l e W i d g e t B a s e V i e w S t a t e " / > < / a : K e y V a l u e O f D i a g r a m O b j e c t K e y a n y T y p e z b w N T n L X > < a : K e y V a l u e O f D i a g r a m O b j e c t K e y a n y T y p e z b w N T n L X > < a : K e y > < K e y > C o l u m n s \ D e a t h   P e r c e n t a g e < / K e y > < / a : K e y > < a : V a l u e   i : t y p e = " T a b l e W i d g e t B a s e V i e w S t a t e " / > < / a : K e y V a l u e O f D i a g r a m O b j e c t K e y a n y T y p e z b w N T n L X > < a : K e y V a l u e O f D i a g r a m O b j e c t K e y a n y T y p e z b w N T n L X > < a : K e y > < K e y > C o l u m n s \ D e a t h s < / K e y > < / a : K e y > < a : V a l u e   i : t y p e = " T a b l e W i d g e t B a s e V i e w S t a t e " / > < / a : K e y V a l u e O f D i a g r a m O b j e c t K e y a n y T y p e z b w N T n L X > < a : K e y V a l u e O f D i a g r a m O b j e c t K e y a n y T y p e z b w N T n L X > < a : K e y > < K e y > C o l u m n s \ p e r c e n t a g e   A c t i v e < / K e y > < / a : K e y > < a : V a l u e   i : t y p e = " T a b l e W i d g e t B a s e V i e w S t a t e " / > < / a : K e y V a l u e O f D i a g r a m O b j e c t K e y a n y T y p e z b w N T n L X > < a : K e y V a l u e O f D i a g r a m O b j e c t K e y a n y T y p e z b w N T n L X > < a : K e y > < K e y > C o l u m n s \ A c t i v e < / K e y > < / a : K e y > < a : V a l u e   i : t y p e = " T a b l e W i d g e t B a s e V i e w S t a t e " / > < / a : K e y V a l u e O f D i a g r a m O b j e c t K e y a n y T y p e z b w N T n L X > < a : K e y V a l u e O f D i a g r a m O b j e c t K e y a n y T y p e z b w N T n L X > < a : K e y > < K e y > C o l u m n s \ S t a t e _ c o d e 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T a b l e X M L _ s t a t e _ w i s e " > < C u s t o m C o n t e n t > < ! [ C D A T A [ < T a b l e W i d g e t G r i d S e r i a l i z a t i o n   x m l n s : x s d = " h t t p : / / w w w . w 3 . o r g / 2 0 0 1 / X M L S c h e m a "   x m l n s : x s i = " h t t p : / / w w w . w 3 . o r g / 2 0 0 1 / X M L S c h e m a - i n s t a n c e " > < C o l u m n S u g g e s t e d T y p e   / > < C o l u m n F o r m a t   / > < C o l u m n A c c u r a c y   / > < C o l u m n C u r r e n c y S y m b o l   / > < C o l u m n P o s i t i v e P a t t e r n   / > < C o l u m n N e g a t i v e P a t t e r n   / > < C o l u m n W i d t h s > < i t e m > < k e y > < s t r i n g > S t a t e / U T < / s t r i n g > < / k e y > < v a l u e > < i n t > 1 1 0 < / i n t > < / v a l u e > < / i t e m > < i t e m > < k e y > < s t r i n g > C o n f i r m e d   p e r c e n t a g e < / s t r i n g > < / k e y > < v a l u e > < i n t > 2 1 4 < / i n t > < / v a l u e > < / i t e m > < i t e m > < k e y > < s t r i n g > C o n f i r m e d < / s t r i n g > < / k e y > < v a l u e > < i n t > 1 2 4 < / i n t > < / v a l u e > < / i t e m > < i t e m > < k e y > < s t r i n g > R e c o v e r y   P e r c e n t a g e < / s t r i n g > < / k e y > < v a l u e > < i n t > 2 0 4 < / i n t > < / v a l u e > < / i t e m > < i t e m > < k e y > < s t r i n g > R e c o v e r e d < / s t r i n g > < / k e y > < v a l u e > < i n t > 1 2 4 < / i n t > < / v a l u e > < / i t e m > < i t e m > < k e y > < s t r i n g > D e a t h   P e r c e n t a g e < / s t r i n g > < / k e y > < v a l u e > < i n t > 1 7 9 < / i n t > < / v a l u e > < / i t e m > < i t e m > < k e y > < s t r i n g > D e a t h s < / s t r i n g > < / k e y > < v a l u e > < i n t > 9 7 < / i n t > < / v a l u e > < / i t e m > < i t e m > < k e y > < s t r i n g > p e r c e n t a g e   A c t i v e < / s t r i n g > < / k e y > < v a l u e > < i n t > 1 8 1 < / i n t > < / v a l u e > < / i t e m > < i t e m > < k e y > < s t r i n g > A c t i v e < / s t r i n g > < / k e y > < v a l u e > < i n t > 9 1 < / i n t > < / v a l u e > < / i t e m > < i t e m > < k e y > < s t r i n g > S t a t e _ c o d e < / s t r i n g > < / k e y > < v a l u e > < i n t > 1 2 8 < / i n t > < / v a l u e > < / i t e m > < / C o l u m n W i d t h s > < C o l u m n D i s p l a y I n d e x > < i t e m > < k e y > < s t r i n g > S t a t e / U T < / s t r i n g > < / k e y > < v a l u e > < i n t > 0 < / i n t > < / v a l u e > < / i t e m > < i t e m > < k e y > < s t r i n g > C o n f i r m e d   p e r c e n t a g e < / s t r i n g > < / k e y > < v a l u e > < i n t > 1 < / i n t > < / v a l u e > < / i t e m > < i t e m > < k e y > < s t r i n g > C o n f i r m e d < / s t r i n g > < / k e y > < v a l u e > < i n t > 2 < / i n t > < / v a l u e > < / i t e m > < i t e m > < k e y > < s t r i n g > R e c o v e r y   P e r c e n t a g e < / s t r i n g > < / k e y > < v a l u e > < i n t > 3 < / i n t > < / v a l u e > < / i t e m > < i t e m > < k e y > < s t r i n g > R e c o v e r e d < / s t r i n g > < / k e y > < v a l u e > < i n t > 4 < / i n t > < / v a l u e > < / i t e m > < i t e m > < k e y > < s t r i n g > D e a t h   P e r c e n t a g e < / s t r i n g > < / k e y > < v a l u e > < i n t > 5 < / i n t > < / v a l u e > < / i t e m > < i t e m > < k e y > < s t r i n g > D e a t h s < / s t r i n g > < / k e y > < v a l u e > < i n t > 6 < / i n t > < / v a l u e > < / i t e m > < i t e m > < k e y > < s t r i n g > p e r c e n t a g e   A c t i v e < / s t r i n g > < / k e y > < v a l u e > < i n t > 7 < / i n t > < / v a l u e > < / i t e m > < i t e m > < k e y > < s t r i n g > A c t i v e < / s t r i n g > < / k e y > < v a l u e > < i n t > 8 < / i n t > < / v a l u e > < / i t e m > < i t e m > < k e y > < s t r i n g > S t a t e _ c o d e < / s t r i n g > < / k e y > < v a l u e > < i n t > 9 < / 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P o w e r P i v o t V e r s i o n " > < C u s t o m C o n t e n t > < ! [ C D A T A [ 2 0 1 5 . 1 3 0 . 1 6 0 5 . 4 0 6 ] ] > < / 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 s t a t e _ w i s e < / K e y > < V a l u e   x m l n s : a = " h t t p : / / s c h e m a s . d a t a c o n t r a c t . o r g / 2 0 0 4 / 0 7 / M i c r o s o f t . A n a l y s i s S e r v i c e s . C o m m o n " > < a : H a s F o c u s > t r u e < / a : H a s F o c u s > < a : S i z e A t D p i 9 6 > 1 3 0 < / a : S i z e A t D p i 9 6 > < a : V i s i b l e > t r u e < / a : V i s i b l e > < / V a l u e > < / K e y V a l u e O f s t r i n g S a n d b o x E d i t o r . M e a s u r e G r i d S t a t e S c d E 3 5 R y > < K e y V a l u e O f s t r i n g S a n d b o x E d i t o r . M e a s u r e G r i d S t a t e S c d E 3 5 R y > < K e y > P o p u l a t i o n < / K e y > < V a l u e   x m l n s : a = " h t t p : / / s c h e m a s . d a t a c o n t r a c t . o r g / 2 0 0 4 / 0 7 / M i c r o s o f t . A n a l y s i s S e r v i c e s . C o m m o n " > < a : H a s F o c u s > f a l s e < / a : H a s F o c u s > < a : S i z e A t D p i 9 6 > 1 2 3 < / a : S i z e A t D p i 9 6 > < a : V i s i b l e > t r u e < / a : V i s i b l e > < / V a l u e > < / K e y V a l u e O f s t r i n g S a n d b o x E d i t o r . M e a s u r e G r i d S t a t e S c d E 3 5 R y > < K e y V a l u e O f s t r i n g S a n d b o x E d i t o r . M e a s u r e G r i d S t a t e S c d E 3 5 R y > < K e y > V a c c i n e < / 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 s t a t e _ w i s e 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 s t a t e _ w i s e 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 C o n f i r m e d < / K e y > < / D i a g r a m O b j e c t K e y > < D i a g r a m O b j e c t K e y > < K e y > M e a s u r e s \ S u m   o f   C o n f i r m e d \ T a g I n f o \ F o r m u l a < / K e y > < / D i a g r a m O b j e c t K e y > < D i a g r a m O b j e c t K e y > < K e y > M e a s u r e s \ S u m   o f   C o n f i r m e d \ T a g I n f o \ V a l u e < / K e y > < / D i a g r a m O b j e c t K e y > < D i a g r a m O b j e c t K e y > < K e y > M e a s u r e s \ S u m   o f   C o n f i r m e d   p e r c e n t a g e < / K e y > < / D i a g r a m O b j e c t K e y > < D i a g r a m O b j e c t K e y > < K e y > M e a s u r e s \ S u m   o f   C o n f i r m e d   p e r c e n t a g e \ T a g I n f o \ F o r m u l a < / K e y > < / D i a g r a m O b j e c t K e y > < D i a g r a m O b j e c t K e y > < K e y > M e a s u r e s \ S u m   o f   C o n f i r m e d   p e r c e n t a g e \ T a g I n f o \ V a l u e < / K e y > < / D i a g r a m O b j e c t K e y > < D i a g r a m O b j e c t K e y > < K e y > C o l u m n s \ S t a t e / U T < / K e y > < / D i a g r a m O b j e c t K e y > < D i a g r a m O b j e c t K e y > < K e y > C o l u m n s \ C o n f i r m e d   p e r c e n t a g e < / K e y > < / D i a g r a m O b j e c t K e y > < D i a g r a m O b j e c t K e y > < K e y > C o l u m n s \ C o n f i r m e d < / K e y > < / D i a g r a m O b j e c t K e y > < D i a g r a m O b j e c t K e y > < K e y > C o l u m n s \ R e c o v e r y   P e r c e n t a g e < / K e y > < / D i a g r a m O b j e c t K e y > < D i a g r a m O b j e c t K e y > < K e y > C o l u m n s \ R e c o v e r e d < / K e y > < / D i a g r a m O b j e c t K e y > < D i a g r a m O b j e c t K e y > < K e y > C o l u m n s \ D e a t h   P e r c e n t a g e < / K e y > < / D i a g r a m O b j e c t K e y > < D i a g r a m O b j e c t K e y > < K e y > C o l u m n s \ D e a t h s < / K e y > < / D i a g r a m O b j e c t K e y > < D i a g r a m O b j e c t K e y > < K e y > C o l u m n s \ p e r c e n t a g e   A c t i v e < / K e y > < / D i a g r a m O b j e c t K e y > < D i a g r a m O b j e c t K e y > < K e y > C o l u m n s \ A c t i v e < / K e y > < / D i a g r a m O b j e c t K e y > < D i a g r a m O b j e c t K e y > < K e y > C o l u m n s \ S t a t e _ c o d e < / K e y > < / D i a g r a m O b j e c t K e y > < D i a g r a m O b j e c t K e y > < K e y > L i n k s \ & l t ; C o l u m n s \ S u m   o f   C o n f i r m e d & g t ; - & l t ; M e a s u r e s \ C o n f i r m e d & g t ; < / K e y > < / D i a g r a m O b j e c t K e y > < D i a g r a m O b j e c t K e y > < K e y > L i n k s \ & l t ; C o l u m n s \ S u m   o f   C o n f i r m e d & g t ; - & l t ; M e a s u r e s \ C o n f i r m e d & g t ; \ C O L U M N < / K e y > < / D i a g r a m O b j e c t K e y > < D i a g r a m O b j e c t K e y > < K e y > L i n k s \ & l t ; C o l u m n s \ S u m   o f   C o n f i r m e d & g t ; - & l t ; M e a s u r e s \ C o n f i r m e d & g t ; \ M E A S U R E < / K e y > < / D i a g r a m O b j e c t K e y > < D i a g r a m O b j e c t K e y > < K e y > L i n k s \ & l t ; C o l u m n s \ S u m   o f   C o n f i r m e d   p e r c e n t a g e & g t ; - & l t ; M e a s u r e s \ C o n f i r m e d   p e r c e n t a g e & g t ; < / K e y > < / D i a g r a m O b j e c t K e y > < D i a g r a m O b j e c t K e y > < K e y > L i n k s \ & l t ; C o l u m n s \ S u m   o f   C o n f i r m e d   p e r c e n t a g e & g t ; - & l t ; M e a s u r e s \ C o n f i r m e d   p e r c e n t a g e & g t ; \ C O L U M N < / K e y > < / D i a g r a m O b j e c t K e y > < D i a g r a m O b j e c t K e y > < K e y > L i n k s \ & l t ; C o l u m n s \ S u m   o f   C o n f i r m e d   p e r c e n t a g e & g t ; - & l t ; M e a s u r e s \ C o n f i r m e d   p e r c e n t a g e & g t ; \ M E A S U R E 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 C o n f i r m e d < / K e y > < / a : K e y > < a : V a l u e   i : t y p e = " M e a s u r e G r i d N o d e V i e w S t a t e " > < C o l u m n > 2 < / C o l u m n > < L a y e d O u t > t r u e < / L a y e d O u t > < W a s U I I n v i s i b l e > t r u e < / W a s U I I n v i s i b l e > < / a : V a l u e > < / a : K e y V a l u e O f D i a g r a m O b j e c t K e y a n y T y p e z b w N T n L X > < a : K e y V a l u e O f D i a g r a m O b j e c t K e y a n y T y p e z b w N T n L X > < a : K e y > < K e y > M e a s u r e s \ S u m   o f   C o n f i r m e d \ T a g I n f o \ F o r m u l a < / K e y > < / a : K e y > < a : V a l u e   i : t y p e = " M e a s u r e G r i d V i e w S t a t e I D i a g r a m T a g A d d i t i o n a l I n f o " / > < / a : K e y V a l u e O f D i a g r a m O b j e c t K e y a n y T y p e z b w N T n L X > < a : K e y V a l u e O f D i a g r a m O b j e c t K e y a n y T y p e z b w N T n L X > < a : K e y > < K e y > M e a s u r e s \ S u m   o f   C o n f i r m e d \ T a g I n f o \ V a l u e < / K e y > < / a : K e y > < a : V a l u e   i : t y p e = " M e a s u r e G r i d V i e w S t a t e I D i a g r a m T a g A d d i t i o n a l I n f o " / > < / a : K e y V a l u e O f D i a g r a m O b j e c t K e y a n y T y p e z b w N T n L X > < a : K e y V a l u e O f D i a g r a m O b j e c t K e y a n y T y p e z b w N T n L X > < a : K e y > < K e y > M e a s u r e s \ S u m   o f   C o n f i r m e d   p e r c e n t a g e < / K e y > < / a : K e y > < a : V a l u e   i : t y p e = " M e a s u r e G r i d N o d e V i e w S t a t e " > < C o l u m n > 1 < / C o l u m n > < L a y e d O u t > t r u e < / L a y e d O u t > < W a s U I I n v i s i b l e > t r u e < / W a s U I I n v i s i b l e > < / a : V a l u e > < / a : K e y V a l u e O f D i a g r a m O b j e c t K e y a n y T y p e z b w N T n L X > < a : K e y V a l u e O f D i a g r a m O b j e c t K e y a n y T y p e z b w N T n L X > < a : K e y > < K e y > M e a s u r e s \ S u m   o f   C o n f i r m e d   p e r c e n t a g e \ T a g I n f o \ F o r m u l a < / K e y > < / a : K e y > < a : V a l u e   i : t y p e = " M e a s u r e G r i d V i e w S t a t e I D i a g r a m T a g A d d i t i o n a l I n f o " / > < / a : K e y V a l u e O f D i a g r a m O b j e c t K e y a n y T y p e z b w N T n L X > < a : K e y V a l u e O f D i a g r a m O b j e c t K e y a n y T y p e z b w N T n L X > < a : K e y > < K e y > M e a s u r e s \ S u m   o f   C o n f i r m e d   p e r c e n t a g e \ T a g I n f o \ V a l u e < / K e y > < / a : K e y > < a : V a l u e   i : t y p e = " M e a s u r e G r i d V i e w S t a t e I D i a g r a m T a g A d d i t i o n a l I n f o " / > < / a : K e y V a l u e O f D i a g r a m O b j e c t K e y a n y T y p e z b w N T n L X > < a : K e y V a l u e O f D i a g r a m O b j e c t K e y a n y T y p e z b w N T n L X > < a : K e y > < K e y > C o l u m n s \ S t a t e / U T < / K e y > < / a : K e y > < a : V a l u e   i : t y p e = " M e a s u r e G r i d N o d e V i e w S t a t e " > < L a y e d O u t > t r u e < / L a y e d O u t > < / a : V a l u e > < / a : K e y V a l u e O f D i a g r a m O b j e c t K e y a n y T y p e z b w N T n L X > < a : K e y V a l u e O f D i a g r a m O b j e c t K e y a n y T y p e z b w N T n L X > < a : K e y > < K e y > C o l u m n s \ C o n f i r m e d   p e r c e n t a g e < / K e y > < / a : K e y > < a : V a l u e   i : t y p e = " M e a s u r e G r i d N o d e V i e w S t a t e " > < C o l u m n > 1 < / C o l u m n > < L a y e d O u t > t r u e < / L a y e d O u t > < / a : V a l u e > < / a : K e y V a l u e O f D i a g r a m O b j e c t K e y a n y T y p e z b w N T n L X > < a : K e y V a l u e O f D i a g r a m O b j e c t K e y a n y T y p e z b w N T n L X > < a : K e y > < K e y > C o l u m n s \ C o n f i r m e d < / K e y > < / a : K e y > < a : V a l u e   i : t y p e = " M e a s u r e G r i d N o d e V i e w S t a t e " > < C o l u m n > 2 < / C o l u m n > < L a y e d O u t > t r u e < / L a y e d O u t > < / a : V a l u e > < / a : K e y V a l u e O f D i a g r a m O b j e c t K e y a n y T y p e z b w N T n L X > < a : K e y V a l u e O f D i a g r a m O b j e c t K e y a n y T y p e z b w N T n L X > < a : K e y > < K e y > C o l u m n s \ R e c o v e r y   P e r c e n t a g e < / K e y > < / a : K e y > < a : V a l u e   i : t y p e = " M e a s u r e G r i d N o d e V i e w S t a t e " > < C o l u m n > 3 < / C o l u m n > < L a y e d O u t > t r u e < / L a y e d O u t > < / a : V a l u e > < / a : K e y V a l u e O f D i a g r a m O b j e c t K e y a n y T y p e z b w N T n L X > < a : K e y V a l u e O f D i a g r a m O b j e c t K e y a n y T y p e z b w N T n L X > < a : K e y > < K e y > C o l u m n s \ R e c o v e r e d < / K e y > < / a : K e y > < a : V a l u e   i : t y p e = " M e a s u r e G r i d N o d e V i e w S t a t e " > < C o l u m n > 4 < / C o l u m n > < L a y e d O u t > t r u e < / L a y e d O u t > < / a : V a l u e > < / a : K e y V a l u e O f D i a g r a m O b j e c t K e y a n y T y p e z b w N T n L X > < a : K e y V a l u e O f D i a g r a m O b j e c t K e y a n y T y p e z b w N T n L X > < a : K e y > < K e y > C o l u m n s \ D e a t h   P e r c e n t a g e < / K e y > < / a : K e y > < a : V a l u e   i : t y p e = " M e a s u r e G r i d N o d e V i e w S t a t e " > < C o l u m n > 5 < / C o l u m n > < L a y e d O u t > t r u e < / L a y e d O u t > < / a : V a l u e > < / a : K e y V a l u e O f D i a g r a m O b j e c t K e y a n y T y p e z b w N T n L X > < a : K e y V a l u e O f D i a g r a m O b j e c t K e y a n y T y p e z b w N T n L X > < a : K e y > < K e y > C o l u m n s \ D e a t h s < / K e y > < / a : K e y > < a : V a l u e   i : t y p e = " M e a s u r e G r i d N o d e V i e w S t a t e " > < C o l u m n > 6 < / C o l u m n > < L a y e d O u t > t r u e < / L a y e d O u t > < / a : V a l u e > < / a : K e y V a l u e O f D i a g r a m O b j e c t K e y a n y T y p e z b w N T n L X > < a : K e y V a l u e O f D i a g r a m O b j e c t K e y a n y T y p e z b w N T n L X > < a : K e y > < K e y > C o l u m n s \ p e r c e n t a g e   A c t i v e < / K e y > < / a : K e y > < a : V a l u e   i : t y p e = " M e a s u r e G r i d N o d e V i e w S t a t e " > < C o l u m n > 7 < / C o l u m n > < L a y e d O u t > t r u e < / L a y e d O u t > < / a : V a l u e > < / a : K e y V a l u e O f D i a g r a m O b j e c t K e y a n y T y p e z b w N T n L X > < a : K e y V a l u e O f D i a g r a m O b j e c t K e y a n y T y p e z b w N T n L X > < a : K e y > < K e y > C o l u m n s \ A c t i v e < / K e y > < / a : K e y > < a : V a l u e   i : t y p e = " M e a s u r e G r i d N o d e V i e w S t a t e " > < C o l u m n > 8 < / C o l u m n > < L a y e d O u t > t r u e < / L a y e d O u t > < / a : V a l u e > < / a : K e y V a l u e O f D i a g r a m O b j e c t K e y a n y T y p e z b w N T n L X > < a : K e y V a l u e O f D i a g r a m O b j e c t K e y a n y T y p e z b w N T n L X > < a : K e y > < K e y > C o l u m n s \ S t a t e _ c o d e < / K e y > < / a : K e y > < a : V a l u e   i : t y p e = " M e a s u r e G r i d N o d e V i e w S t a t e " > < C o l u m n > 9 < / C o l u m n > < L a y e d O u t > t r u e < / L a y e d O u t > < / a : V a l u e > < / a : K e y V a l u e O f D i a g r a m O b j e c t K e y a n y T y p e z b w N T n L X > < a : K e y V a l u e O f D i a g r a m O b j e c t K e y a n y T y p e z b w N T n L X > < a : K e y > < K e y > L i n k s \ & l t ; C o l u m n s \ S u m   o f   C o n f i r m e d & g t ; - & l t ; M e a s u r e s \ C o n f i r m e d & g t ; < / K e y > < / a : K e y > < a : V a l u e   i : t y p e = " M e a s u r e G r i d V i e w S t a t e I D i a g r a m L i n k " / > < / a : K e y V a l u e O f D i a g r a m O b j e c t K e y a n y T y p e z b w N T n L X > < a : K e y V a l u e O f D i a g r a m O b j e c t K e y a n y T y p e z b w N T n L X > < a : K e y > < K e y > L i n k s \ & l t ; C o l u m n s \ S u m   o f   C o n f i r m e d & g t ; - & l t ; M e a s u r e s \ C o n f i r m e d & g t ; \ C O L U M N < / K e y > < / a : K e y > < a : V a l u e   i : t y p e = " M e a s u r e G r i d V i e w S t a t e I D i a g r a m L i n k E n d p o i n t " / > < / a : K e y V a l u e O f D i a g r a m O b j e c t K e y a n y T y p e z b w N T n L X > < a : K e y V a l u e O f D i a g r a m O b j e c t K e y a n y T y p e z b w N T n L X > < a : K e y > < K e y > L i n k s \ & l t ; C o l u m n s \ S u m   o f   C o n f i r m e d & g t ; - & l t ; M e a s u r e s \ C o n f i r m e d & g t ; \ M E A S U R E < / K e y > < / a : K e y > < a : V a l u e   i : t y p e = " M e a s u r e G r i d V i e w S t a t e I D i a g r a m L i n k E n d p o i n t " / > < / a : K e y V a l u e O f D i a g r a m O b j e c t K e y a n y T y p e z b w N T n L X > < a : K e y V a l u e O f D i a g r a m O b j e c t K e y a n y T y p e z b w N T n L X > < a : K e y > < K e y > L i n k s \ & l t ; C o l u m n s \ S u m   o f   C o n f i r m e d   p e r c e n t a g e & g t ; - & l t ; M e a s u r e s \ C o n f i r m e d   p e r c e n t a g e & g t ; < / K e y > < / a : K e y > < a : V a l u e   i : t y p e = " M e a s u r e G r i d V i e w S t a t e I D i a g r a m L i n k " / > < / a : K e y V a l u e O f D i a g r a m O b j e c t K e y a n y T y p e z b w N T n L X > < a : K e y V a l u e O f D i a g r a m O b j e c t K e y a n y T y p e z b w N T n L X > < a : K e y > < K e y > L i n k s \ & l t ; C o l u m n s \ S u m   o f   C o n f i r m e d   p e r c e n t a g e & g t ; - & l t ; M e a s u r e s \ C o n f i r m e d   p e r c e n t a g e & g t ; \ C O L U M N < / K e y > < / a : K e y > < a : V a l u e   i : t y p e = " M e a s u r e G r i d V i e w S t a t e I D i a g r a m L i n k E n d p o i n t " / > < / a : K e y V a l u e O f D i a g r a m O b j e c t K e y a n y T y p e z b w N T n L X > < a : K e y V a l u e O f D i a g r a m O b j e c t K e y a n y T y p e z b w N T n L X > < a : K e y > < K e y > L i n k s \ & l t ; C o l u m n s \ S u m   o f   C o n f i r m e d   p e r c e n t a g e & g t ; - & l t ; M e a s u r e s \ C o n f i r m e d   p e r c e n t a g e & g t ; \ M E A S U R E 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 T a g s \ T a b l e s \ & l t ; T a b l e s \ s t a t e _ w i s e & g t ; < / K e y > < / D i a g r a m O b j e c t K e y > < D i a g r a m O b j e c t K e y > < K e y > D y n a m i c   T a g s \ T a b l e s \ & l t ; T a b l e s \ P o p u l a t i o n & g t ; < / K e y > < / D i a g r a m O b j e c t K e y > < D i a g r a m O b j e c t K e y > < K e y > D y n a m i c   T a g s \ T a b l e s \ & l t ; T a b l e s \ V a c c i n e & g t ; < / K e y > < / D i a g r a m O b j e c t K e y > < D i a g r a m O b j e c t K e y > < K e y > T a b l e s \ s t a t e _ w i s e < / K e y > < / D i a g r a m O b j e c t K e y > < D i a g r a m O b j e c t K e y > < K e y > T a b l e s \ s t a t e _ w i s e \ C o l u m n s \ S t a t e / U T < / K e y > < / D i a g r a m O b j e c t K e y > < D i a g r a m O b j e c t K e y > < K e y > T a b l e s \ s t a t e _ w i s e \ C o l u m n s \ C o n f i r m e d   p e r c e n t a g e < / K e y > < / D i a g r a m O b j e c t K e y > < D i a g r a m O b j e c t K e y > < K e y > T a b l e s \ s t a t e _ w i s e \ C o l u m n s \ C o n f i r m e d < / K e y > < / D i a g r a m O b j e c t K e y > < D i a g r a m O b j e c t K e y > < K e y > T a b l e s \ s t a t e _ w i s e \ C o l u m n s \ R e c o v e r y   P e r c e n t a g e < / K e y > < / D i a g r a m O b j e c t K e y > < D i a g r a m O b j e c t K e y > < K e y > T a b l e s \ s t a t e _ w i s e \ C o l u m n s \ R e c o v e r e d < / K e y > < / D i a g r a m O b j e c t K e y > < D i a g r a m O b j e c t K e y > < K e y > T a b l e s \ s t a t e _ w i s e \ C o l u m n s \ D e a t h   P e r c e n t a g e < / K e y > < / D i a g r a m O b j e c t K e y > < D i a g r a m O b j e c t K e y > < K e y > T a b l e s \ s t a t e _ w i s e \ C o l u m n s \ D e a t h s < / K e y > < / D i a g r a m O b j e c t K e y > < D i a g r a m O b j e c t K e y > < K e y > T a b l e s \ s t a t e _ w i s e \ C o l u m n s \ p e r c e n t a g e   A c t i v e < / K e y > < / D i a g r a m O b j e c t K e y > < D i a g r a m O b j e c t K e y > < K e y > T a b l e s \ s t a t e _ w i s e \ C o l u m n s \ A c t i v e < / K e y > < / D i a g r a m O b j e c t K e y > < D i a g r a m O b j e c t K e y > < K e y > T a b l e s \ s t a t e _ w i s e \ C o l u m n s \ S t a t e _ c o d e < / K e y > < / D i a g r a m O b j e c t K e y > < D i a g r a m O b j e c t K e y > < K e y > T a b l e s \ s t a t e _ w i s e \ M e a s u r e s \ S u m   o f   C o n f i r m e d < / K e y > < / D i a g r a m O b j e c t K e y > < D i a g r a m O b j e c t K e y > < K e y > T a b l e s \ s t a t e _ w i s e \ S u m   o f   C o n f i r m e d \ A d d i t i o n a l   I n f o \ I m p l i c i t   M e a s u r e < / K e y > < / D i a g r a m O b j e c t K e y > < D i a g r a m O b j e c t K e y > < K e y > T a b l e s \ s t a t e _ w i s e \ M e a s u r e s \ S u m   o f   C o n f i r m e d   p e r c e n t a g e < / K e y > < / D i a g r a m O b j e c t K e y > < D i a g r a m O b j e c t K e y > < K e y > T a b l e s \ s t a t e _ w i s e \ S u m   o f   C o n f i r m e d   p e r c e n t a g e \ A d d i t i o n a l   I n f o \ I m p l i c i t   M e a s u r e < / K e y > < / D i a g r a m O b j e c t K e y > < D i a g r a m O b j e c t K e y > < K e y > T a b l e s \ P o p u l a t i o n < / K e y > < / D i a g r a m O b j e c t K e y > < D i a g r a m O b j e c t K e y > < K e y > T a b l e s \ P o p u l a t i o n \ C o l u m n s \ R a n k < / K e y > < / D i a g r a m O b j e c t K e y > < D i a g r a m O b j e c t K e y > < K e y > T a b l e s \ P o p u l a t i o n \ C o l u m n s \ S t a t e / U T < / K e y > < / D i a g r a m O b j e c t K e y > < D i a g r a m O b j e c t K e y > < K e y > T a b l e s \ P o p u l a t i o n \ C o l u m n s \ P o p u l a t i o n < / K e y > < / D i a g r a m O b j e c t K e y > < D i a g r a m O b j e c t K e y > < K e y > T a b l e s \ P o p u l a t i o n \ C o l u m n s \ N a t i o n a l   S h a r e   ( % ) < / K e y > < / D i a g r a m O b j e c t K e y > < D i a g r a m O b j e c t K e y > < K e y > T a b l e s \ P o p u l a t i o n \ C o l u m n s \ D e c a d a l   g r o w t h     ( 2 0 0 1  2 0 1 2 ) < / K e y > < / D i a g r a m O b j e c t K e y > < D i a g r a m O b j e c t K e y > < K e y > T a b l e s \ P o p u l a t i o n \ C o l u m n s \ R u r a l   p o p u l a t i o n < / K e y > < / D i a g r a m O b j e c t K e y > < D i a g r a m O b j e c t K e y > < K e y > T a b l e s \ P o p u l a t i o n \ C o l u m n s \ P e r c e n t   r u r a l < / K e y > < / D i a g r a m O b j e c t K e y > < D i a g r a m O b j e c t K e y > < K e y > T a b l e s \ P o p u l a t i o n \ C o l u m n s \ U r b a n   p o p u l a t i o n < / K e y > < / D i a g r a m O b j e c t K e y > < D i a g r a m O b j e c t K e y > < K e y > T a b l e s \ P o p u l a t i o n \ C o l u m n s \ P e r c e n t   u r b a n < / K e y > < / D i a g r a m O b j e c t K e y > < D i a g r a m O b j e c t K e y > < K e y > T a b l e s \ P o p u l a t i o n \ M e a s u r e s \ S u m   o f   P o p u l a t i o n < / K e y > < / D i a g r a m O b j e c t K e y > < D i a g r a m O b j e c t K e y > < K e y > T a b l e s \ P o p u l a t i o n \ S u m   o f   P o p u l a t i o n \ A d d i t i o n a l   I n f o \ I m p l i c i t   M e a s u r e < / K e y > < / D i a g r a m O b j e c t K e y > < D i a g r a m O b j e c t K e y > < K e y > T a b l e s \ V a c c i n e < / K e y > < / D i a g r a m O b j e c t K e y > < D i a g r a m O b j e c t K e y > < K e y > T a b l e s \ V a c c i n e \ C o l u m n s \ S .   N o . < / K e y > < / D i a g r a m O b j e c t K e y > < D i a g r a m O b j e c t K e y > < K e y > T a b l e s \ V a c c i n e \ C o l u m n s \ S t a t e / U T < / K e y > < / D i a g r a m O b j e c t K e y > < D i a g r a m O b j e c t K e y > < K e y > T a b l e s \ V a c c i n e \ C o l u m n s \ 1 s t   D o s e < / K e y > < / D i a g r a m O b j e c t K e y > < D i a g r a m O b j e c t K e y > < K e y > T a b l e s \ V a c c i n e \ C o l u m n s \ 2 n d   D o s e < / K e y > < / D i a g r a m O b j e c t K e y > < D i a g r a m O b j e c t K e y > < K e y > T a b l e s \ V a c c i n e \ C o l u m n s \ T o t a l   D o s e s < / K e y > < / D i a g r a m O b j e c t K e y > < D i a g r a m O b j e c t K e y > < K e y > T a b l e s \ V a c c i n e \ M e a s u r e s \ S u m   o f   1 s t   D o s e < / K e y > < / D i a g r a m O b j e c t K e y > < D i a g r a m O b j e c t K e y > < K e y > T a b l e s \ V a c c i n e \ S u m   o f   1 s t   D o s e \ A d d i t i o n a l   I n f o \ I m p l i c i t   M e a s u r e < / K e y > < / D i a g r a m O b j e c t K e y > < D i a g r a m O b j e c t K e y > < K e y > T a b l e s \ V a c c i n e \ M e a s u r e s \ S u m   o f   2 n d   D o s e < / K e y > < / D i a g r a m O b j e c t K e y > < D i a g r a m O b j e c t K e y > < K e y > T a b l e s \ V a c c i n e \ S u m   o f   2 n d   D o s e \ A d d i t i o n a l   I n f o \ I m p l i c i t   M e a s u r e < / K e y > < / D i a g r a m O b j e c t K e y > < D i a g r a m O b j e c t K e y > < K e y > R e l a t i o n s h i p s \ & l t ; T a b l e s \ s t a t e _ w i s e \ C o l u m n s \ S t a t e / U T & g t ; - & l t ; T a b l e s \ P o p u l a t i o n \ C o l u m n s \ S t a t e / U T & g t ; < / K e y > < / D i a g r a m O b j e c t K e y > < D i a g r a m O b j e c t K e y > < K e y > R e l a t i o n s h i p s \ & l t ; T a b l e s \ s t a t e _ w i s e \ C o l u m n s \ S t a t e / U T & g t ; - & l t ; T a b l e s \ P o p u l a t i o n \ C o l u m n s \ S t a t e / U T & g t ; \ F K < / K e y > < / D i a g r a m O b j e c t K e y > < D i a g r a m O b j e c t K e y > < K e y > R e l a t i o n s h i p s \ & l t ; T a b l e s \ s t a t e _ w i s e \ C o l u m n s \ S t a t e / U T & g t ; - & l t ; T a b l e s \ P o p u l a t i o n \ C o l u m n s \ S t a t e / U T & g t ; \ P K < / K e y > < / D i a g r a m O b j e c t K e y > < D i a g r a m O b j e c t K e y > < K e y > R e l a t i o n s h i p s \ & l t ; T a b l e s \ s t a t e _ w i s e \ C o l u m n s \ S t a t e / U T & g t ; - & l t ; T a b l e s \ P o p u l a t i o n \ C o l u m n s \ S t a t e / U T & g t ; \ C r o s s F i l t e r < / K e y > < / D i a g r a m O b j e c t K e y > < D i a g r a m O b j e c t K e y > < K e y > R e l a t i o n s h i p s \ & l t ; T a b l e s \ P o p u l a t i o n \ C o l u m n s \ S t a t e / U T & g t ; - & l t ; T a b l e s \ V a c c i n e \ C o l u m n s \ S t a t e / U T & g t ; < / K e y > < / D i a g r a m O b j e c t K e y > < D i a g r a m O b j e c t K e y > < K e y > R e l a t i o n s h i p s \ & l t ; T a b l e s \ P o p u l a t i o n \ C o l u m n s \ S t a t e / U T & g t ; - & l t ; T a b l e s \ V a c c i n e \ C o l u m n s \ S t a t e / U T & g t ; \ F K < / K e y > < / D i a g r a m O b j e c t K e y > < D i a g r a m O b j e c t K e y > < K e y > R e l a t i o n s h i p s \ & l t ; T a b l e s \ P o p u l a t i o n \ C o l u m n s \ S t a t e / U T & g t ; - & l t ; T a b l e s \ V a c c i n e \ C o l u m n s \ S t a t e / U T & g t ; \ P K < / K e y > < / D i a g r a m O b j e c t K e y > < D i a g r a m O b j e c t K e y > < K e y > R e l a t i o n s h i p s \ & l t ; T a b l e s \ P o p u l a t i o n \ C o l u m n s \ S t a t e / U T & g t ; - & l t ; T a b l e s \ V a c c i n e \ C o l u m n s \ S t a t e / U T & g t ; \ C r o s s F i l t e r < / K e y > < / D i a g r a m O b j e c t K e y > < / A l l K e y s > < S e l e c t e d K e y s > < D i a g r a m O b j e c t K e y > < K e y > R e l a t i o n s h i p s \ & l t ; T a b l e s \ s t a t e _ w i s e \ C o l u m n s \ S t a t e / U T & g t ; - & l t ; T a b l e s \ P o p u l a t i o n \ C o l u m n s \ S t a t e / U T & g t ; \ C r o s s F i l t e r 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 T a g s \ T a b l e s \ & l t ; T a b l e s \ s t a t e _ w i s e & g t ; < / K e y > < / a : K e y > < a : V a l u e   i : t y p e = " D i a g r a m D i s p l a y T a g V i e w S t a t e " > < I s N o t F i l t e r e d O u t > t r u e < / I s N o t F i l t e r e d O u t > < / a : V a l u e > < / a : K e y V a l u e O f D i a g r a m O b j e c t K e y a n y T y p e z b w N T n L X > < a : K e y V a l u e O f D i a g r a m O b j e c t K e y a n y T y p e z b w N T n L X > < a : K e y > < K e y > D y n a m i c   T a g s \ T a b l e s \ & l t ; T a b l e s \ P o p u l a t i o n & g t ; < / K e y > < / a : K e y > < a : V a l u e   i : t y p e = " D i a g r a m D i s p l a y T a g V i e w S t a t e " > < I s N o t F i l t e r e d O u t > t r u e < / I s N o t F i l t e r e d O u t > < / a : V a l u e > < / a : K e y V a l u e O f D i a g r a m O b j e c t K e y a n y T y p e z b w N T n L X > < a : K e y V a l u e O f D i a g r a m O b j e c t K e y a n y T y p e z b w N T n L X > < a : K e y > < K e y > D y n a m i c   T a g s \ T a b l e s \ & l t ; T a b l e s \ V a c c i n e & g t ; < / K e y > < / a : K e y > < a : V a l u e   i : t y p e = " D i a g r a m D i s p l a y T a g V i e w S t a t e " > < I s N o t F i l t e r e d O u t > t r u e < / I s N o t F i l t e r e d O u t > < / a : V a l u e > < / a : K e y V a l u e O f D i a g r a m O b j e c t K e y a n y T y p e z b w N T n L X > < a : K e y V a l u e O f D i a g r a m O b j e c t K e y a n y T y p e z b w N T n L X > < a : K e y > < K e y > T a b l e s \ s t a t e _ w i s e < / K e y > < / a : K e y > < a : V a l u e   i : t y p e = " D i a g r a m D i s p l a y N o d e V i e w S t a t e " > < H e i g h t > 3 0 7 . 6 < / H e i g h t > < I s E x p a n d e d > t r u e < / I s E x p a n d e d > < L a y e d O u t > t r u e < / L a y e d O u t > < L e f t > 5 . 2 0 0 0 0 0 0 0 0 0 0 0 0 1 7 1 < / L e f t > < W i d t h > 2 0 0 < / W i d t h > < / a : V a l u e > < / a : K e y V a l u e O f D i a g r a m O b j e c t K e y a n y T y p e z b w N T n L X > < a : K e y V a l u e O f D i a g r a m O b j e c t K e y a n y T y p e z b w N T n L X > < a : K e y > < K e y > T a b l e s \ s t a t e _ w i s e \ C o l u m n s \ S t a t e / U T < / K e y > < / a : K e y > < a : V a l u e   i : t y p e = " D i a g r a m D i s p l a y N o d e V i e w S t a t e " > < H e i g h t > 1 5 0 < / H e i g h t > < I s E x p a n d e d > t r u e < / I s E x p a n d e d > < I s F o c u s e d > t r u e < / I s F o c u s e d > < W i d t h > 2 0 0 < / W i d t h > < / a : V a l u e > < / a : K e y V a l u e O f D i a g r a m O b j e c t K e y a n y T y p e z b w N T n L X > < a : K e y V a l u e O f D i a g r a m O b j e c t K e y a n y T y p e z b w N T n L X > < a : K e y > < K e y > T a b l e s \ s t a t e _ w i s e \ C o l u m n s \ C o n f i r m e d   p e r c e n t a g e < / K e y > < / a : K e y > < a : V a l u e   i : t y p e = " D i a g r a m D i s p l a y N o d e V i e w S t a t e " > < H e i g h t > 1 5 0 < / H e i g h t > < I s E x p a n d e d > t r u e < / I s E x p a n d e d > < W i d t h > 2 0 0 < / W i d t h > < / a : V a l u e > < / a : K e y V a l u e O f D i a g r a m O b j e c t K e y a n y T y p e z b w N T n L X > < a : K e y V a l u e O f D i a g r a m O b j e c t K e y a n y T y p e z b w N T n L X > < a : K e y > < K e y > T a b l e s \ s t a t e _ w i s e \ C o l u m n s \ C o n f i r m e d < / K e y > < / a : K e y > < a : V a l u e   i : t y p e = " D i a g r a m D i s p l a y N o d e V i e w S t a t e " > < H e i g h t > 1 5 0 < / H e i g h t > < I s E x p a n d e d > t r u e < / I s E x p a n d e d > < W i d t h > 2 0 0 < / W i d t h > < / a : V a l u e > < / a : K e y V a l u e O f D i a g r a m O b j e c t K e y a n y T y p e z b w N T n L X > < a : K e y V a l u e O f D i a g r a m O b j e c t K e y a n y T y p e z b w N T n L X > < a : K e y > < K e y > T a b l e s \ s t a t e _ w i s e \ C o l u m n s \ R e c o v e r y   P e r c e n t a g e < / K e y > < / a : K e y > < a : V a l u e   i : t y p e = " D i a g r a m D i s p l a y N o d e V i e w S t a t e " > < H e i g h t > 1 5 0 < / H e i g h t > < I s E x p a n d e d > t r u e < / I s E x p a n d e d > < W i d t h > 2 0 0 < / W i d t h > < / a : V a l u e > < / a : K e y V a l u e O f D i a g r a m O b j e c t K e y a n y T y p e z b w N T n L X > < a : K e y V a l u e O f D i a g r a m O b j e c t K e y a n y T y p e z b w N T n L X > < a : K e y > < K e y > T a b l e s \ s t a t e _ w i s e \ C o l u m n s \ R e c o v e r e d < / K e y > < / a : K e y > < a : V a l u e   i : t y p e = " D i a g r a m D i s p l a y N o d e V i e w S t a t e " > < H e i g h t > 1 5 0 < / H e i g h t > < I s E x p a n d e d > t r u e < / I s E x p a n d e d > < W i d t h > 2 0 0 < / W i d t h > < / a : V a l u e > < / a : K e y V a l u e O f D i a g r a m O b j e c t K e y a n y T y p e z b w N T n L X > < a : K e y V a l u e O f D i a g r a m O b j e c t K e y a n y T y p e z b w N T n L X > < a : K e y > < K e y > T a b l e s \ s t a t e _ w i s e \ C o l u m n s \ D e a t h   P e r c e n t a g e < / K e y > < / a : K e y > < a : V a l u e   i : t y p e = " D i a g r a m D i s p l a y N o d e V i e w S t a t e " > < H e i g h t > 1 5 0 < / H e i g h t > < I s E x p a n d e d > t r u e < / I s E x p a n d e d > < W i d t h > 2 0 0 < / W i d t h > < / a : V a l u e > < / a : K e y V a l u e O f D i a g r a m O b j e c t K e y a n y T y p e z b w N T n L X > < a : K e y V a l u e O f D i a g r a m O b j e c t K e y a n y T y p e z b w N T n L X > < a : K e y > < K e y > T a b l e s \ s t a t e _ w i s e \ C o l u m n s \ D e a t h s < / K e y > < / a : K e y > < a : V a l u e   i : t y p e = " D i a g r a m D i s p l a y N o d e V i e w S t a t e " > < H e i g h t > 1 5 0 < / H e i g h t > < I s E x p a n d e d > t r u e < / I s E x p a n d e d > < W i d t h > 2 0 0 < / W i d t h > < / a : V a l u e > < / a : K e y V a l u e O f D i a g r a m O b j e c t K e y a n y T y p e z b w N T n L X > < a : K e y V a l u e O f D i a g r a m O b j e c t K e y a n y T y p e z b w N T n L X > < a : K e y > < K e y > T a b l e s \ s t a t e _ w i s e \ C o l u m n s \ p e r c e n t a g e   A c t i v e < / K e y > < / a : K e y > < a : V a l u e   i : t y p e = " D i a g r a m D i s p l a y N o d e V i e w S t a t e " > < H e i g h t > 1 5 0 < / H e i g h t > < I s E x p a n d e d > t r u e < / I s E x p a n d e d > < W i d t h > 2 0 0 < / W i d t h > < / a : V a l u e > < / a : K e y V a l u e O f D i a g r a m O b j e c t K e y a n y T y p e z b w N T n L X > < a : K e y V a l u e O f D i a g r a m O b j e c t K e y a n y T y p e z b w N T n L X > < a : K e y > < K e y > T a b l e s \ s t a t e _ w i s e \ C o l u m n s \ A c t i v e < / K e y > < / a : K e y > < a : V a l u e   i : t y p e = " D i a g r a m D i s p l a y N o d e V i e w S t a t e " > < H e i g h t > 1 5 0 < / H e i g h t > < I s E x p a n d e d > t r u e < / I s E x p a n d e d > < W i d t h > 2 0 0 < / W i d t h > < / a : V a l u e > < / a : K e y V a l u e O f D i a g r a m O b j e c t K e y a n y T y p e z b w N T n L X > < a : K e y V a l u e O f D i a g r a m O b j e c t K e y a n y T y p e z b w N T n L X > < a : K e y > < K e y > T a b l e s \ s t a t e _ w i s e \ C o l u m n s \ S t a t e _ c o d e < / K e y > < / a : K e y > < a : V a l u e   i : t y p e = " D i a g r a m D i s p l a y N o d e V i e w S t a t e " > < H e i g h t > 1 5 0 < / H e i g h t > < I s E x p a n d e d > t r u e < / I s E x p a n d e d > < W i d t h > 2 0 0 < / W i d t h > < / a : V a l u e > < / a : K e y V a l u e O f D i a g r a m O b j e c t K e y a n y T y p e z b w N T n L X > < a : K e y V a l u e O f D i a g r a m O b j e c t K e y a n y T y p e z b w N T n L X > < a : K e y > < K e y > T a b l e s \ s t a t e _ w i s e \ M e a s u r e s \ S u m   o f   C o n f i r m e d < / K e y > < / a : K e y > < a : V a l u e   i : t y p e = " D i a g r a m D i s p l a y N o d e V i e w S t a t e " > < H e i g h t > 1 5 0 < / H e i g h t > < I s E x p a n d e d > t r u e < / I s E x p a n d e d > < W i d t h > 2 0 0 < / W i d t h > < / a : V a l u e > < / a : K e y V a l u e O f D i a g r a m O b j e c t K e y a n y T y p e z b w N T n L X > < a : K e y V a l u e O f D i a g r a m O b j e c t K e y a n y T y p e z b w N T n L X > < a : K e y > < K e y > T a b l e s \ s t a t e _ w i s e \ S u m   o f   C o n f i r m e d \ A d d i t i o n a l   I n f o \ I m p l i c i t   M e a s u r e < / K e y > < / a : K e y > < a : V a l u e   i : t y p e = " D i a g r a m D i s p l a y V i e w S t a t e I D i a g r a m T a g A d d i t i o n a l I n f o " / > < / a : K e y V a l u e O f D i a g r a m O b j e c t K e y a n y T y p e z b w N T n L X > < a : K e y V a l u e O f D i a g r a m O b j e c t K e y a n y T y p e z b w N T n L X > < a : K e y > < K e y > T a b l e s \ s t a t e _ w i s e \ M e a s u r e s \ S u m   o f   C o n f i r m e d   p e r c e n t a g e < / K e y > < / a : K e y > < a : V a l u e   i : t y p e = " D i a g r a m D i s p l a y N o d e V i e w S t a t e " > < H e i g h t > 1 5 0 < / H e i g h t > < I s E x p a n d e d > t r u e < / I s E x p a n d e d > < W i d t h > 2 0 0 < / W i d t h > < / a : V a l u e > < / a : K e y V a l u e O f D i a g r a m O b j e c t K e y a n y T y p e z b w N T n L X > < a : K e y V a l u e O f D i a g r a m O b j e c t K e y a n y T y p e z b w N T n L X > < a : K e y > < K e y > T a b l e s \ s t a t e _ w i s e \ S u m   o f   C o n f i r m e d   p e r c e n t a g e \ A d d i t i o n a l   I n f o \ I m p l i c i t   M e a s u r e < / K e y > < / a : K e y > < a : V a l u e   i : t y p e = " D i a g r a m D i s p l a y V i e w S t a t e I D i a g r a m T a g A d d i t i o n a l I n f o " / > < / a : K e y V a l u e O f D i a g r a m O b j e c t K e y a n y T y p e z b w N T n L X > < a : K e y V a l u e O f D i a g r a m O b j e c t K e y a n y T y p e z b w N T n L X > < a : K e y > < K e y > T a b l e s \ P o p u l a t i o n < / K e y > < / a : K e y > < a : V a l u e   i : t y p e = " D i a g r a m D i s p l a y N o d e V i e w S t a t e " > < H e i g h t > 2 8 3 . 6 0 0 0 0 0 0 0 0 0 0 0 1 9 < / H e i g h t > < I s E x p a n d e d > t r u e < / I s E x p a n d e d > < L a y e d O u t > t r u e < / L a y e d O u t > < L e f t > 3 1 5 . 5 0 3 8 1 0 5 6 7 6 6 5 8 2 < / L e f t > < T a b I n d e x > 1 < / T a b I n d e x > < T o p > 8 8 . 3 4 5 7 0 1 5 1 6 7 7 1 2 7 1 < / T o p > < W i d t h > 2 0 0 < / W i d t h > < / a : V a l u e > < / a : K e y V a l u e O f D i a g r a m O b j e c t K e y a n y T y p e z b w N T n L X > < a : K e y V a l u e O f D i a g r a m O b j e c t K e y a n y T y p e z b w N T n L X > < a : K e y > < K e y > T a b l e s \ P o p u l a t i o n \ C o l u m n s \ R a n k < / K e y > < / a : K e y > < a : V a l u e   i : t y p e = " D i a g r a m D i s p l a y N o d e V i e w S t a t e " > < H e i g h t > 1 5 0 < / H e i g h t > < I s E x p a n d e d > t r u e < / I s E x p a n d e d > < W i d t h > 2 0 0 < / W i d t h > < / a : V a l u e > < / a : K e y V a l u e O f D i a g r a m O b j e c t K e y a n y T y p e z b w N T n L X > < a : K e y V a l u e O f D i a g r a m O b j e c t K e y a n y T y p e z b w N T n L X > < a : K e y > < K e y > T a b l e s \ P o p u l a t i o n \ C o l u m n s \ S t a t e / U T < / K e y > < / a : K e y > < a : V a l u e   i : t y p e = " D i a g r a m D i s p l a y N o d e V i e w S t a t e " > < H e i g h t > 1 5 0 < / H e i g h t > < I s E x p a n d e d > t r u e < / I s E x p a n d e d > < W i d t h > 2 0 0 < / W i d t h > < / a : V a l u e > < / a : K e y V a l u e O f D i a g r a m O b j e c t K e y a n y T y p e z b w N T n L X > < a : K e y V a l u e O f D i a g r a m O b j e c t K e y a n y T y p e z b w N T n L X > < a : K e y > < K e y > T a b l e s \ P o p u l a t i o n \ C o l u m n s \ P o p u l a t i o n < / K e y > < / a : K e y > < a : V a l u e   i : t y p e = " D i a g r a m D i s p l a y N o d e V i e w S t a t e " > < H e i g h t > 1 5 0 < / H e i g h t > < I s E x p a n d e d > t r u e < / I s E x p a n d e d > < W i d t h > 2 0 0 < / W i d t h > < / a : V a l u e > < / a : K e y V a l u e O f D i a g r a m O b j e c t K e y a n y T y p e z b w N T n L X > < a : K e y V a l u e O f D i a g r a m O b j e c t K e y a n y T y p e z b w N T n L X > < a : K e y > < K e y > T a b l e s \ P o p u l a t i o n \ C o l u m n s \ N a t i o n a l   S h a r e   ( % ) < / K e y > < / a : K e y > < a : V a l u e   i : t y p e = " D i a g r a m D i s p l a y N o d e V i e w S t a t e " > < H e i g h t > 1 5 0 < / H e i g h t > < I s E x p a n d e d > t r u e < / I s E x p a n d e d > < W i d t h > 2 0 0 < / W i d t h > < / a : V a l u e > < / a : K e y V a l u e O f D i a g r a m O b j e c t K e y a n y T y p e z b w N T n L X > < a : K e y V a l u e O f D i a g r a m O b j e c t K e y a n y T y p e z b w N T n L X > < a : K e y > < K e y > T a b l e s \ P o p u l a t i o n \ C o l u m n s \ D e c a d a l   g r o w t h     ( 2 0 0 1  2 0 1 2 ) < / K e y > < / a : K e y > < a : V a l u e   i : t y p e = " D i a g r a m D i s p l a y N o d e V i e w S t a t e " > < H e i g h t > 1 5 0 < / H e i g h t > < I s E x p a n d e d > t r u e < / I s E x p a n d e d > < W i d t h > 2 0 0 < / W i d t h > < / a : V a l u e > < / a : K e y V a l u e O f D i a g r a m O b j e c t K e y a n y T y p e z b w N T n L X > < a : K e y V a l u e O f D i a g r a m O b j e c t K e y a n y T y p e z b w N T n L X > < a : K e y > < K e y > T a b l e s \ P o p u l a t i o n \ C o l u m n s \ R u r a l   p o p u l a t i o n < / K e y > < / a : K e y > < a : V a l u e   i : t y p e = " D i a g r a m D i s p l a y N o d e V i e w S t a t e " > < H e i g h t > 1 5 0 < / H e i g h t > < I s E x p a n d e d > t r u e < / I s E x p a n d e d > < W i d t h > 2 0 0 < / W i d t h > < / a : V a l u e > < / a : K e y V a l u e O f D i a g r a m O b j e c t K e y a n y T y p e z b w N T n L X > < a : K e y V a l u e O f D i a g r a m O b j e c t K e y a n y T y p e z b w N T n L X > < a : K e y > < K e y > T a b l e s \ P o p u l a t i o n \ C o l u m n s \ P e r c e n t   r u r a l < / K e y > < / a : K e y > < a : V a l u e   i : t y p e = " D i a g r a m D i s p l a y N o d e V i e w S t a t e " > < H e i g h t > 1 5 0 < / H e i g h t > < I s E x p a n d e d > t r u e < / I s E x p a n d e d > < W i d t h > 2 0 0 < / W i d t h > < / a : V a l u e > < / a : K e y V a l u e O f D i a g r a m O b j e c t K e y a n y T y p e z b w N T n L X > < a : K e y V a l u e O f D i a g r a m O b j e c t K e y a n y T y p e z b w N T n L X > < a : K e y > < K e y > T a b l e s \ P o p u l a t i o n \ C o l u m n s \ U r b a n   p o p u l a t i o n < / K e y > < / a : K e y > < a : V a l u e   i : t y p e = " D i a g r a m D i s p l a y N o d e V i e w S t a t e " > < H e i g h t > 1 5 0 < / H e i g h t > < I s E x p a n d e d > t r u e < / I s E x p a n d e d > < W i d t h > 2 0 0 < / W i d t h > < / a : V a l u e > < / a : K e y V a l u e O f D i a g r a m O b j e c t K e y a n y T y p e z b w N T n L X > < a : K e y V a l u e O f D i a g r a m O b j e c t K e y a n y T y p e z b w N T n L X > < a : K e y > < K e y > T a b l e s \ P o p u l a t i o n \ C o l u m n s \ P e r c e n t   u r b a n < / K e y > < / a : K e y > < a : V a l u e   i : t y p e = " D i a g r a m D i s p l a y N o d e V i e w S t a t e " > < H e i g h t > 1 5 0 < / H e i g h t > < I s E x p a n d e d > t r u e < / I s E x p a n d e d > < W i d t h > 2 0 0 < / W i d t h > < / a : V a l u e > < / a : K e y V a l u e O f D i a g r a m O b j e c t K e y a n y T y p e z b w N T n L X > < a : K e y V a l u e O f D i a g r a m O b j e c t K e y a n y T y p e z b w N T n L X > < a : K e y > < K e y > T a b l e s \ P o p u l a t i o n \ M e a s u r e s \ S u m   o f   P o p u l a t i o n < / K e y > < / a : K e y > < a : V a l u e   i : t y p e = " D i a g r a m D i s p l a y N o d e V i e w S t a t e " > < H e i g h t > 1 5 0 < / H e i g h t > < I s E x p a n d e d > t r u e < / I s E x p a n d e d > < W i d t h > 2 0 0 < / W i d t h > < / a : V a l u e > < / a : K e y V a l u e O f D i a g r a m O b j e c t K e y a n y T y p e z b w N T n L X > < a : K e y V a l u e O f D i a g r a m O b j e c t K e y a n y T y p e z b w N T n L X > < a : K e y > < K e y > T a b l e s \ P o p u l a t i o n \ S u m   o f   P o p u l a t i o n \ A d d i t i o n a l   I n f o \ I m p l i c i t   M e a s u r e < / K e y > < / a : K e y > < a : V a l u e   i : t y p e = " D i a g r a m D i s p l a y V i e w S t a t e I D i a g r a m T a g A d d i t i o n a l I n f o " / > < / a : K e y V a l u e O f D i a g r a m O b j e c t K e y a n y T y p e z b w N T n L X > < a : K e y V a l u e O f D i a g r a m O b j e c t K e y a n y T y p e z b w N T n L X > < a : K e y > < K e y > T a b l e s \ V a c c i n e < / K e y > < / a : K e y > < a : V a l u e   i : t y p e = " D i a g r a m D i s p l a y N o d e V i e w S t a t e " > < H e i g h t > 2 1 6 . 4 0 0 0 0 0 0 0 0 0 0 0 0 3 < / H e i g h t > < I s E x p a n d e d > t r u e < / I s E x p a n d e d > < L a y e d O u t > t r u e < / L a y e d O u t > < L e f t > 6 7 2 . 7 0 3 8 1 0 5 6 7 6 6 5 7 6 < / L e f t > < T a b I n d e x > 2 < / T a b I n d e x > < T o p > 3 0 . 5 7 2 8 5 0 7 5 8 3 8 5 6 7 < / T o p > < W i d t h > 2 0 0 < / W i d t h > < / a : V a l u e > < / a : K e y V a l u e O f D i a g r a m O b j e c t K e y a n y T y p e z b w N T n L X > < a : K e y V a l u e O f D i a g r a m O b j e c t K e y a n y T y p e z b w N T n L X > < a : K e y > < K e y > T a b l e s \ V a c c i n e \ C o l u m n s \ S .   N o . < / K e y > < / a : K e y > < a : V a l u e   i : t y p e = " D i a g r a m D i s p l a y N o d e V i e w S t a t e " > < H e i g h t > 1 5 0 < / H e i g h t > < I s E x p a n d e d > t r u e < / I s E x p a n d e d > < W i d t h > 2 0 0 < / W i d t h > < / a : V a l u e > < / a : K e y V a l u e O f D i a g r a m O b j e c t K e y a n y T y p e z b w N T n L X > < a : K e y V a l u e O f D i a g r a m O b j e c t K e y a n y T y p e z b w N T n L X > < a : K e y > < K e y > T a b l e s \ V a c c i n e \ C o l u m n s \ S t a t e / U T < / K e y > < / a : K e y > < a : V a l u e   i : t y p e = " D i a g r a m D i s p l a y N o d e V i e w S t a t e " > < H e i g h t > 1 5 0 < / H e i g h t > < I s E x p a n d e d > t r u e < / I s E x p a n d e d > < W i d t h > 2 0 0 < / W i d t h > < / a : V a l u e > < / a : K e y V a l u e O f D i a g r a m O b j e c t K e y a n y T y p e z b w N T n L X > < a : K e y V a l u e O f D i a g r a m O b j e c t K e y a n y T y p e z b w N T n L X > < a : K e y > < K e y > T a b l e s \ V a c c i n e \ C o l u m n s \ 1 s t   D o s e < / K e y > < / a : K e y > < a : V a l u e   i : t y p e = " D i a g r a m D i s p l a y N o d e V i e w S t a t e " > < H e i g h t > 1 5 0 < / H e i g h t > < I s E x p a n d e d > t r u e < / I s E x p a n d e d > < W i d t h > 2 0 0 < / W i d t h > < / a : V a l u e > < / a : K e y V a l u e O f D i a g r a m O b j e c t K e y a n y T y p e z b w N T n L X > < a : K e y V a l u e O f D i a g r a m O b j e c t K e y a n y T y p e z b w N T n L X > < a : K e y > < K e y > T a b l e s \ V a c c i n e \ C o l u m n s \ 2 n d   D o s e < / K e y > < / a : K e y > < a : V a l u e   i : t y p e = " D i a g r a m D i s p l a y N o d e V i e w S t a t e " > < H e i g h t > 1 5 0 < / H e i g h t > < I s E x p a n d e d > t r u e < / I s E x p a n d e d > < W i d t h > 2 0 0 < / W i d t h > < / a : V a l u e > < / a : K e y V a l u e O f D i a g r a m O b j e c t K e y a n y T y p e z b w N T n L X > < a : K e y V a l u e O f D i a g r a m O b j e c t K e y a n y T y p e z b w N T n L X > < a : K e y > < K e y > T a b l e s \ V a c c i n e \ C o l u m n s \ T o t a l   D o s e s < / K e y > < / a : K e y > < a : V a l u e   i : t y p e = " D i a g r a m D i s p l a y N o d e V i e w S t a t e " > < H e i g h t > 1 5 0 < / H e i g h t > < I s E x p a n d e d > t r u e < / I s E x p a n d e d > < W i d t h > 2 0 0 < / W i d t h > < / a : V a l u e > < / a : K e y V a l u e O f D i a g r a m O b j e c t K e y a n y T y p e z b w N T n L X > < a : K e y V a l u e O f D i a g r a m O b j e c t K e y a n y T y p e z b w N T n L X > < a : K e y > < K e y > T a b l e s \ V a c c i n e \ M e a s u r e s \ S u m   o f   1 s t   D o s e < / K e y > < / a : K e y > < a : V a l u e   i : t y p e = " D i a g r a m D i s p l a y N o d e V i e w S t a t e " > < H e i g h t > 1 5 0 < / H e i g h t > < I s E x p a n d e d > t r u e < / I s E x p a n d e d > < W i d t h > 2 0 0 < / W i d t h > < / a : V a l u e > < / a : K e y V a l u e O f D i a g r a m O b j e c t K e y a n y T y p e z b w N T n L X > < a : K e y V a l u e O f D i a g r a m O b j e c t K e y a n y T y p e z b w N T n L X > < a : K e y > < K e y > T a b l e s \ V a c c i n e \ S u m   o f   1 s t   D o s e \ A d d i t i o n a l   I n f o \ I m p l i c i t   M e a s u r e < / K e y > < / a : K e y > < a : V a l u e   i : t y p e = " D i a g r a m D i s p l a y V i e w S t a t e I D i a g r a m T a g A d d i t i o n a l I n f o " / > < / a : K e y V a l u e O f D i a g r a m O b j e c t K e y a n y T y p e z b w N T n L X > < a : K e y V a l u e O f D i a g r a m O b j e c t K e y a n y T y p e z b w N T n L X > < a : K e y > < K e y > T a b l e s \ V a c c i n e \ M e a s u r e s \ S u m   o f   2 n d   D o s e < / K e y > < / a : K e y > < a : V a l u e   i : t y p e = " D i a g r a m D i s p l a y N o d e V i e w S t a t e " > < H e i g h t > 1 5 0 < / H e i g h t > < I s E x p a n d e d > t r u e < / I s E x p a n d e d > < W i d t h > 2 0 0 < / W i d t h > < / a : V a l u e > < / a : K e y V a l u e O f D i a g r a m O b j e c t K e y a n y T y p e z b w N T n L X > < a : K e y V a l u e O f D i a g r a m O b j e c t K e y a n y T y p e z b w N T n L X > < a : K e y > < K e y > T a b l e s \ V a c c i n e \ S u m   o f   2 n d   D o s e \ A d d i t i o n a l   I n f o \ I m p l i c i t   M e a s u r e < / K e y > < / a : K e y > < a : V a l u e   i : t y p e = " D i a g r a m D i s p l a y V i e w S t a t e I D i a g r a m T a g A d d i t i o n a l I n f o " / > < / a : K e y V a l u e O f D i a g r a m O b j e c t K e y a n y T y p e z b w N T n L X > < a : K e y V a l u e O f D i a g r a m O b j e c t K e y a n y T y p e z b w N T n L X > < a : K e y > < K e y > R e l a t i o n s h i p s \ & l t ; T a b l e s \ s t a t e _ w i s e \ C o l u m n s \ S t a t e / U T & g t ; - & l t ; T a b l e s \ P o p u l a t i o n \ C o l u m n s \ S t a t e / U T & g t ; < / K e y > < / a : K e y > < a : V a l u e   i : t y p e = " D i a g r a m D i s p l a y L i n k V i e w S t a t e " > < A u t o m a t i o n P r o p e r t y H e l p e r T e x t > E n d   p o i n t   1 :   ( 2 2 1 . 2 , 1 5 3 . 8 ) .   E n d   p o i n t   2 :   ( 2 9 9 . 5 0 3 8 1 0 5 6 7 6 6 6 , 2 3 0 . 1 4 5 7 0 2 )   < / A u t o m a t i o n P r o p e r t y H e l p e r T e x t > < L a y e d O u t > t r u e < / L a y e d O u t > < P o i n t s   x m l n s : b = " h t t p : / / s c h e m a s . d a t a c o n t r a c t . o r g / 2 0 0 4 / 0 7 / S y s t e m . W i n d o w s " > < b : P o i n t > < b : _ x > 2 2 1 . 2 < / b : _ x > < b : _ y > 1 5 3 . 8 < / b : _ y > < / b : P o i n t > < b : P o i n t > < b : _ x > 2 5 8 . 3 5 1 9 0 5 5 < / b : _ x > < b : _ y > 1 5 3 . 8 < / b : _ y > < / b : P o i n t > < b : P o i n t > < b : _ x > 2 6 0 . 3 5 1 9 0 5 5 < / b : _ x > < b : _ y > 1 5 5 . 8 < / b : _ y > < / b : P o i n t > < b : P o i n t > < b : _ x > 2 6 0 . 3 5 1 9 0 5 5 < / b : _ x > < b : _ y > 2 2 8 . 1 4 5 7 0 2 < / b : _ y > < / b : P o i n t > < b : P o i n t > < b : _ x > 2 6 2 . 3 5 1 9 0 5 5 < / b : _ x > < b : _ y > 2 3 0 . 1 4 5 7 0 2 < / b : _ y > < / b : P o i n t > < b : P o i n t > < b : _ x > 2 9 9 . 5 0 3 8 1 0 5 6 7 6 6 5 7 7 < / b : _ x > < b : _ y > 2 3 0 . 1 4 5 7 0 2 < / b : _ y > < / b : P o i n t > < / P o i n t s > < / a : V a l u e > < / a : K e y V a l u e O f D i a g r a m O b j e c t K e y a n y T y p e z b w N T n L X > < a : K e y V a l u e O f D i a g r a m O b j e c t K e y a n y T y p e z b w N T n L X > < a : K e y > < K e y > R e l a t i o n s h i p s \ & l t ; T a b l e s \ s t a t e _ w i s e \ C o l u m n s \ S t a t e / U T & g t ; - & l t ; T a b l e s \ P o p u l a t i o n \ C o l u m n s \ S t a t e / U T & g t ; \ F K < / K e y > < / a : K e y > < a : V a l u e   i : t y p e = " D i a g r a m D i s p l a y L i n k E n d p o i n t V i e w S t a t e " > < H e i g h t > 1 6 < / H e i g h t > < L a b e l L o c a t i o n   x m l n s : b = " h t t p : / / s c h e m a s . d a t a c o n t r a c t . o r g / 2 0 0 4 / 0 7 / S y s t e m . W i n d o w s " > < b : _ x > 2 0 5 . 2 < / b : _ x > < b : _ y > 1 4 5 . 8 < / b : _ y > < / L a b e l L o c a t i o n > < L o c a t i o n   x m l n s : b = " h t t p : / / s c h e m a s . d a t a c o n t r a c t . o r g / 2 0 0 4 / 0 7 / S y s t e m . W i n d o w s " > < b : _ x > 2 0 5 . 2 0 0 0 0 0 0 0 0 0 0 0 0 2 < / b : _ x > < b : _ y > 1 5 3 . 8 < / b : _ y > < / L o c a t i o n > < S h a p e R o t a t e A n g l e > 3 6 0 < / S h a p e R o t a t e A n g l e > < W i d t h > 1 6 < / W i d t h > < / a : V a l u e > < / a : K e y V a l u e O f D i a g r a m O b j e c t K e y a n y T y p e z b w N T n L X > < a : K e y V a l u e O f D i a g r a m O b j e c t K e y a n y T y p e z b w N T n L X > < a : K e y > < K e y > R e l a t i o n s h i p s \ & l t ; T a b l e s \ s t a t e _ w i s e \ C o l u m n s \ S t a t e / U T & g t ; - & l t ; T a b l e s \ P o p u l a t i o n \ C o l u m n s \ S t a t e / U T & g t ; \ P K < / K e y > < / a : K e y > < a : V a l u e   i : t y p e = " D i a g r a m D i s p l a y L i n k E n d p o i n t V i e w S t a t e " > < H e i g h t > 1 6 < / H e i g h t > < L a b e l L o c a t i o n   x m l n s : b = " h t t p : / / s c h e m a s . d a t a c o n t r a c t . o r g / 2 0 0 4 / 0 7 / S y s t e m . W i n d o w s " > < b : _ x > 2 9 9 . 5 0 3 8 1 0 5 6 7 6 6 5 7 7 < / b : _ x > < b : _ y > 2 2 2 . 1 4 5 7 0 2 < / b : _ y > < / L a b e l L o c a t i o n > < L o c a t i o n   x m l n s : b = " h t t p : / / s c h e m a s . d a t a c o n t r a c t . o r g / 2 0 0 4 / 0 7 / S y s t e m . W i n d o w s " > < b : _ x > 3 1 5 . 5 0 3 8 1 0 5 6 7 6 6 5 7 7 < / b : _ x > < b : _ y > 2 3 0 . 1 4 5 7 0 2 < / b : _ y > < / L o c a t i o n > < S h a p e R o t a t e A n g l e > 1 8 0 < / S h a p e R o t a t e A n g l e > < W i d t h > 1 6 < / W i d t h > < / a : V a l u e > < / a : K e y V a l u e O f D i a g r a m O b j e c t K e y a n y T y p e z b w N T n L X > < a : K e y V a l u e O f D i a g r a m O b j e c t K e y a n y T y p e z b w N T n L X > < a : K e y > < K e y > R e l a t i o n s h i p s \ & l t ; T a b l e s \ s t a t e _ w i s e \ C o l u m n s \ S t a t e / U T & g t ; - & l t ; T a b l e s \ P o p u l a t i o n \ C o l u m n s \ S t a t e / U T & g t ; \ C r o s s F i l t e r < / K e y > < / a : K e y > < a : V a l u e   i : t y p e = " D i a g r a m D i s p l a y L i n k C r o s s F i l t e r V i e w S t a t e " > < P o i n t s   x m l n s : b = " h t t p : / / s c h e m a s . d a t a c o n t r a c t . o r g / 2 0 0 4 / 0 7 / S y s t e m . W i n d o w s " > < b : P o i n t > < b : _ x > 2 2 1 . 2 < / b : _ x > < b : _ y > 1 5 3 . 8 < / b : _ y > < / b : P o i n t > < b : P o i n t > < b : _ x > 2 5 8 . 3 5 1 9 0 5 5 < / b : _ x > < b : _ y > 1 5 3 . 8 < / b : _ y > < / b : P o i n t > < b : P o i n t > < b : _ x > 2 6 0 . 3 5 1 9 0 5 5 < / b : _ x > < b : _ y > 1 5 5 . 8 < / b : _ y > < / b : P o i n t > < b : P o i n t > < b : _ x > 2 6 0 . 3 5 1 9 0 5 5 < / b : _ x > < b : _ y > 2 2 8 . 1 4 5 7 0 2 < / b : _ y > < / b : P o i n t > < b : P o i n t > < b : _ x > 2 6 2 . 3 5 1 9 0 5 5 < / b : _ x > < b : _ y > 2 3 0 . 1 4 5 7 0 2 < / b : _ y > < / b : P o i n t > < b : P o i n t > < b : _ x > 2 9 9 . 5 0 3 8 1 0 5 6 7 6 6 5 7 7 < / b : _ x > < b : _ y > 2 3 0 . 1 4 5 7 0 2 < / b : _ y > < / b : P o i n t > < / P o i n t s > < / a : V a l u e > < / a : K e y V a l u e O f D i a g r a m O b j e c t K e y a n y T y p e z b w N T n L X > < a : K e y V a l u e O f D i a g r a m O b j e c t K e y a n y T y p e z b w N T n L X > < a : K e y > < K e y > R e l a t i o n s h i p s \ & l t ; T a b l e s \ P o p u l a t i o n \ C o l u m n s \ S t a t e / U T & g t ; - & l t ; T a b l e s \ V a c c i n e \ C o l u m n s \ S t a t e / U T & g t ; < / K e y > < / a : K e y > < a : V a l u e   i : t y p e = " D i a g r a m D i s p l a y L i n k V i e w S t a t e " > < A u t o m a t i o n P r o p e r t y H e l p e r T e x t > E n d   p o i n t   1 :   ( 5 3 1 . 5 0 3 8 1 0 5 6 7 6 6 6 , 2 3 0 . 1 4 5 7 0 2 ) .   E n d   p o i n t   2 :   ( 6 5 6 . 7 0 3 8 1 0 5 6 7 6 6 6 , 1 3 8 . 7 7 2 8 5 1 )   < / A u t o m a t i o n P r o p e r t y H e l p e r T e x t > < L a y e d O u t > t r u e < / L a y e d O u t > < P o i n t s   x m l n s : b = " h t t p : / / s c h e m a s . d a t a c o n t r a c t . o r g / 2 0 0 4 / 0 7 / S y s t e m . W i n d o w s " > < b : P o i n t > < b : _ x > 5 3 1 . 5 0 3 8 1 0 5 6 7 6 6 5 8 2 < / b : _ x > < b : _ y > 2 3 0 . 1 4 5 7 0 2 0 0 0 0 0 0 0 3 < / b : _ y > < / b : P o i n t > < b : P o i n t > < b : _ x > 5 9 2 . 1 0 3 8 1 1 < / b : _ x > < b : _ y > 2 3 0 . 1 4 5 7 0 2 < / b : _ y > < / b : P o i n t > < b : P o i n t > < b : _ x > 5 9 4 . 1 0 3 8 1 1 < / b : _ x > < b : _ y > 2 2 8 . 1 4 5 7 0 2 < / b : _ y > < / b : P o i n t > < b : P o i n t > < b : _ x > 5 9 4 . 1 0 3 8 1 1 < / b : _ x > < b : _ y > 1 4 0 . 7 7 2 8 5 1 < / b : _ y > < / b : P o i n t > < b : P o i n t > < b : _ x > 5 9 6 . 1 0 3 8 1 1 < / b : _ x > < b : _ y > 1 3 8 . 7 7 2 8 5 1 < / b : _ y > < / b : P o i n t > < b : P o i n t > < b : _ x > 6 5 6 . 7 0 3 8 1 0 5 6 7 6 6 5 7 6 < / b : _ x > < b : _ y > 1 3 8 . 7 7 2 8 5 1 < / b : _ y > < / b : P o i n t > < / P o i n t s > < / a : V a l u e > < / a : K e y V a l u e O f D i a g r a m O b j e c t K e y a n y T y p e z b w N T n L X > < a : K e y V a l u e O f D i a g r a m O b j e c t K e y a n y T y p e z b w N T n L X > < a : K e y > < K e y > R e l a t i o n s h i p s \ & l t ; T a b l e s \ P o p u l a t i o n \ C o l u m n s \ S t a t e / U T & g t ; - & l t ; T a b l e s \ V a c c i n e \ C o l u m n s \ S t a t e / U T & g t ; \ F K < / K e y > < / a : K e y > < a : V a l u e   i : t y p e = " D i a g r a m D i s p l a y L i n k E n d p o i n t V i e w S t a t e " > < H e i g h t > 1 6 < / H e i g h t > < L a b e l L o c a t i o n   x m l n s : b = " h t t p : / / s c h e m a s . d a t a c o n t r a c t . o r g / 2 0 0 4 / 0 7 / S y s t e m . W i n d o w s " > < b : _ x > 5 1 5 . 5 0 3 8 1 0 5 6 7 6 6 5 8 2 < / b : _ x > < b : _ y > 2 2 2 . 1 4 5 7 0 2 0 0 0 0 0 0 0 3 < / b : _ y > < / L a b e l L o c a t i o n > < L o c a t i o n   x m l n s : b = " h t t p : / / s c h e m a s . d a t a c o n t r a c t . o r g / 2 0 0 4 / 0 7 / S y s t e m . W i n d o w s " > < b : _ x > 5 1 5 . 5 0 3 8 1 0 5 6 7 6 6 5 8 2 < / b : _ x > < b : _ y > 2 3 0 . 1 4 5 7 0 2 0 0 0 0 0 0 0 3 < / b : _ y > < / L o c a t i o n > < S h a p e R o t a t e A n g l e > 3 6 0 < / S h a p e R o t a t e A n g l e > < W i d t h > 1 6 < / W i d t h > < / a : V a l u e > < / a : K e y V a l u e O f D i a g r a m O b j e c t K e y a n y T y p e z b w N T n L X > < a : K e y V a l u e O f D i a g r a m O b j e c t K e y a n y T y p e z b w N T n L X > < a : K e y > < K e y > R e l a t i o n s h i p s \ & l t ; T a b l e s \ P o p u l a t i o n \ C o l u m n s \ S t a t e / U T & g t ; - & l t ; T a b l e s \ V a c c i n e \ C o l u m n s \ S t a t e / U T & g t ; \ P K < / K e y > < / a : K e y > < a : V a l u e   i : t y p e = " D i a g r a m D i s p l a y L i n k E n d p o i n t V i e w S t a t e " > < H e i g h t > 1 6 < / H e i g h t > < L a b e l L o c a t i o n   x m l n s : b = " h t t p : / / s c h e m a s . d a t a c o n t r a c t . o r g / 2 0 0 4 / 0 7 / S y s t e m . W i n d o w s " > < b : _ x > 6 5 6 . 7 0 3 8 1 0 5 6 7 6 6 5 7 6 < / b : _ x > < b : _ y > 1 3 0 . 7 7 2 8 5 1 < / b : _ y > < / L a b e l L o c a t i o n > < L o c a t i o n   x m l n s : b = " h t t p : / / s c h e m a s . d a t a c o n t r a c t . o r g / 2 0 0 4 / 0 7 / S y s t e m . W i n d o w s " > < b : _ x > 6 7 2 . 7 0 3 8 1 0 5 6 7 6 6 5 7 6 < / b : _ x > < b : _ y > 1 3 8 . 7 7 2 8 5 1 < / b : _ y > < / L o c a t i o n > < S h a p e R o t a t e A n g l e > 1 8 0 < / S h a p e R o t a t e A n g l e > < W i d t h > 1 6 < / W i d t h > < / a : V a l u e > < / a : K e y V a l u e O f D i a g r a m O b j e c t K e y a n y T y p e z b w N T n L X > < a : K e y V a l u e O f D i a g r a m O b j e c t K e y a n y T y p e z b w N T n L X > < a : K e y > < K e y > R e l a t i o n s h i p s \ & l t ; T a b l e s \ P o p u l a t i o n \ C o l u m n s \ S t a t e / U T & g t ; - & l t ; T a b l e s \ V a c c i n e \ C o l u m n s \ S t a t e / U T & g t ; \ C r o s s F i l t e r < / K e y > < / a : K e y > < a : V a l u e   i : t y p e = " D i a g r a m D i s p l a y L i n k C r o s s F i l t e r V i e w S t a t e " > < P o i n t s   x m l n s : b = " h t t p : / / s c h e m a s . d a t a c o n t r a c t . o r g / 2 0 0 4 / 0 7 / S y s t e m . W i n d o w s " > < b : P o i n t > < b : _ x > 5 3 1 . 5 0 3 8 1 0 5 6 7 6 6 5 8 2 < / b : _ x > < b : _ y > 2 3 0 . 1 4 5 7 0 2 0 0 0 0 0 0 0 3 < / b : _ y > < / b : P o i n t > < b : P o i n t > < b : _ x > 5 9 2 . 1 0 3 8 1 1 < / b : _ x > < b : _ y > 2 3 0 . 1 4 5 7 0 2 < / b : _ y > < / b : P o i n t > < b : P o i n t > < b : _ x > 5 9 4 . 1 0 3 8 1 1 < / b : _ x > < b : _ y > 2 2 8 . 1 4 5 7 0 2 < / b : _ y > < / b : P o i n t > < b : P o i n t > < b : _ x > 5 9 4 . 1 0 3 8 1 1 < / b : _ x > < b : _ y > 1 4 0 . 7 7 2 8 5 1 < / b : _ y > < / b : P o i n t > < b : P o i n t > < b : _ x > 5 9 6 . 1 0 3 8 1 1 < / b : _ x > < b : _ y > 1 3 8 . 7 7 2 8 5 1 < / b : _ y > < / b : P o i n t > < b : P o i n t > < b : _ x > 6 5 6 . 7 0 3 8 1 0 5 6 7 6 6 5 7 6 < / b : _ x > < b : _ y > 1 3 8 . 7 7 2 8 5 1 < / b : _ y > < / b : P o i n t > < / P o i n t s > < / a : V a l u e > < / a : K e y V a l u e O f D i a g r a m O b j e c t K e y a n y T y p e z b w N T n L X > < / V i e w S t a t e s > < / D i a g r a m M a n a g e r . S e r i a l i z a b l e D i a g r a m > < / A r r a y O f D i a g r a m M a n a g e r . S e r i a l i z a b l e D i a g r a m > ] ] > < / 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 2 0 2 1 - 1 2 - 2 6 T 1 2 : 0 5 : 0 2 . 4 7 9 9 5 2 2 + 0 5 : 3 0 < / L a s t P r o c e s s e d T i m e > < / D a t a M o d e l i n g S a n d b o x . S e r i a l i z e d S a n d b o x E r r o r C a c h e > ] ] > < / C u s t o m C o n t e n t > < / G e m i n i > 
</file>

<file path=customXml/item18.xml>��< ? x m l   v e r s i o n = " 1 . 0 "   e n c o d i n g = " U T F - 1 6 " ? > < G e m i n i   x m l n s = " h t t p : / / g e m i n i / p i v o t c u s t o m i z a t i o n / M a n u a l C a l c M o d e " > < C u s t o m C o n t e n t > < ! [ C D A T A [ F a l s e ] ] > < / C u s t o m C o n t e n t > < / G e m i n i > 
</file>

<file path=customXml/item19.xml>��< ? x m l   v e r s i o n = " 1 . 0 "   e n c o d i n g = " u t f - 1 6 " ? > < D a t a M a s h u p   s q m i d = " 5 2 0 d 4 5 5 a - 7 e a c - 4 4 a 0 - 8 3 2 8 - 1 0 5 8 4 8 0 c e 8 d 0 "   x m l n s = " h t t p : / / s c h e m a s . m i c r o s o f t . c o m / D a t a M a s h u p " > A A A A A J 4 H A A B Q S w M E F A A C A A g A l E g x V K P + v T e l A A A A 9 g A A A B I A H A B D b 2 5 m a W c v U G F j a 2 F n Z S 5 4 b W w g o h g A K K A U A A A A A A A A A A A A A A A A A A A A A A A A A A A A h Y 9 B D o I w F E S v Q r q n L W i M I Z + y c G U i x s T E u G 1 q h U b 4 G F o s d 3 P h k b y C G E X d u Z w 3 b z F z v 9 4 g 6 + s q u O j W m g Z T E l F O A o 2 q O R g s U t K 5 Y z g n m Y C N V C d Z 6 G C Q 0 S a 9 P a S k d O 6 c M O a 9 p 3 5 C m 7 Z g M e c R 2 + e r r S p 1 L c l H N v / l 0 K B 1 E p U m A n a v M S K m E e d 0 N h 0 2 A R s h 5 A a / Q j x 0 z / Y H w q K r X N d q o T F c r o G N E d j 7 g 3 g A U E s D B B Q A A g A I A J R I M V 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U S D F U n l M S 7 p c E A A B 5 E g A A E w A c A E Z v c m 1 1 b G F z L 1 N l Y 3 R p b 2 4 x L m 0 g o h g A K K A U A A A A A A A A A A A A A A A A A A A A A A A A A A A A z V f b b u M 2 E H 0 P k H 8 g F H Q h A 4 J s e S 9 F d + G H w E 6 x A X b d 1 H Z 2 H 5 x A o C X a Z l c i B Z L K B Y G B / k P / s F / S o S R b s i Q m T g I s 6 h e Z M + T M 4 f D M D C l J o C h n a J p / v U / H R 8 d H c o 0 F C d G J N c O L i K C e h Q Y o I u r 4 C M F v y l M R E J B 8 J w v 3 A q + I r f 8 M O V O E K W l b a 6 U S + b H b D b j g D A d R K h U R 0 q W s a 3 U 6 T m 5 j h B X u g Y n c 1 k N v M 9 e S 6 0 J 7 Y g 3 X m K 0 A w e w + I d p 5 h s O d C c z k k o t 4 y K M 0 Z l o p 7 c y U 8 / B g T R V W x H K Q A j F S 5 E 5 t H P R g z b j C E R p i S S T o z p n 6 8 M 7 V C z P l m N y a V P m 6 E c F q b V h o 0 u U r J y T g N w S i 2 J x w C p G + I S b H X 7 B U 6 D I J Y T P h d j d 6 o G h M N p v O L k Q T w n A M I c p j I c s o 5 Y p C b N d i W Q 1 U / q d 7 O b P 2 7 c Y A v N W u V p R 2 6 w C c G v Z N 5 / i I M p P Z K s + k x u H f U k l a e T a U N + 6 I B 2 k M / D J w D T x i F w J O Q + 8 3 y k K K X S 5 W 3 U D e d C M w L V W 3 d O G C 1 O o 4 8 x G J a E y B m g P L g W A U u A Z e 3 0 F n L O A h Z a v B h / e 9 n u e g P 1 O u y F T d R 2 R Q / n U B 1 n U Z t g v B Y 1 C F 6 D P B I f C 9 j F u h K e R 2 v i 0 H z Q v 5 a R R N A x x h I Q d K p K R i 8 h l J 0 O L f n B I Q v i U V c R s 1 H 2 G t i e 4 5 m 9 t 5 7 B d c 8 G d A 3 g a Z 9 a y v d C W y G X + o N R F N K 9 k O f D i O 5 j b g A B X 2 H 9 l M P u H R L e k J p o 3 l r s c Q V L n n + 3 + e g / u w 6 3 t s C U p L I F s P r 3 5 W h + f 3 B U 9 S y E P d Z l 7 Q R w h z b + k P m p B t W u t R 9 w s F h H z p Z 4 k t f c x C P 2 X g w Y e M F l R x Q U E K + n N d D f z F v Z / s Q O y 3 I a 9 s Q 9 4 r 2 5 C n T 3 a C 2 Y 8 G V 7 N D Q V y g D C P a Y r x v T C x D 1 V C N M z G 0 l q m O K r J / 6 b S k R I B D m L E S / F a t k d 2 H 8 v X v 3 / / 0 e 1 6 / O X m S C p i a m B 1 e E A g K U 0 j o i Q 3 t p V h g d s j y V E 9 s a E 8 F w X P v 1 + u W P T B J 1 f 0 c N 1 V T c o e E d m b K x 4 O L c D 0 j n 1 m N v Z e V 4 5 9 L j S L + k F j V i l c l y I k d i M 6 J H S 0 7 z 2 Z K r V b W q d L m u 4 U w B i t b x r R Z 0 b w x c e Z R w l R 8 v b a C e 2 U J b z + 4 9 q p e N d F / k k H N 0 t 5 G A Z b G C y K e d b Z P R b U w + Z J 2 t L 9 D Z 2 e 3 c k C V M 2 n x c C Y E F w 0 H E 3 4 r v 1 O 1 z r V 2 E 1 A t P Y y G v Y M t F 0 A O j + u e z y T C A R j 5 h q O U V F 1 m 8 k z a c A W c s s b D G e J L e F h E a w r D 4 l s s E 9 v 1 M 2 D 3 t s 9 n F K v 1 4 T 3 n 1 T b 8 D Q c B Z e 1 3 7 I t w 6 W Y o p f 0 7 1 Z f b X R s + + 3 i l e x u a B p S w g F y d 3 Q U k u o L 6 9 h e 8 G K + S 4 l v Y d p N w C Z d r N D + P k 4 j o C 3 t 2 I g P L c 9 9 a u 2 K a O e r 1 + m X n n Z + H A 2 s r t q 5 f 0 Y e 3 R n S 6 5 H K v 5 Q K s 5 X 2 D / K 1 B / s 4 g f 2 + + H e Y H P O M J 0 k Q r k U / h O t P o Q d 6 L + l j D y U / q Z V M X j b l r u D V r W t a D 5 c H T c M R l y 0 u h z 0 K D p n i E 8 8 Z D + f n Z V q v f 1 i l 6 g 8 b o X E Z w c 5 R 6 z E I c Q 3 + C I R r T g C + w K L V P p 6 A B j v d I 9 u / B h m z H o c A a F F 6 B 6 8 / 4 B t 6 n O 3 G G a k / x Y k j 9 A y F 5 m X M d k j d o R N P d S E P J x q + p S 3 3 r 0 3 9 Q S w E C L Q A U A A I A C A C U S D F U o / 6 9 N 6 U A A A D 2 A A A A E g A A A A A A A A A A A A A A A A A A A A A A Q 2 9 u Z m l n L 1 B h Y 2 t h Z 2 U u e G 1 s U E s B A i 0 A F A A C A A g A l E g x V A / K 6 a u k A A A A 6 Q A A A B M A A A A A A A A A A A A A A A A A 8 Q A A A F t D b 2 5 0 Z W 5 0 X 1 R 5 c G V z X S 5 4 b W x Q S w E C L Q A U A A I A C A C U S D F U n l M S 7 p c E A A B 5 E g A A E w A A A A A A A A A A A A A A A A D i A Q A A R m 9 y b X V s Y X M v U 2 V j d G l v b j E u b V B L B Q Y A A A A A A w A D A M I A A A D G 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J O Q A A A A A A A O c 4 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S U y M D 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U Y W J s Z S I g L z 4 8 R W 5 0 c n k g V H l w Z T 0 i Q n V m Z m V y T m V 4 d F J l Z n J l c 2 g i I F Z h b H V l P S J s M S I g L z 4 8 R W 5 0 c n k g V H l w Z T 0 i U m V j b 3 Z l c n l U Y X J n Z X R T a G V l d C I g V m F s d W U 9 I n N T a G V l d D E i I C 8 + P E V u d H J 5 I F R 5 c G U 9 I l J l Y 2 9 2 Z X J 5 V G F y Z 2 V 0 Q 2 9 s d W 1 u I i B W Y W x 1 Z T 0 i b D E i I C 8 + P E V u d H J 5 I F R 5 c G U 9 I l J l Y 2 9 2 Z X J 5 V G F y Z 2 V 0 U m 9 3 I i B W Y W x 1 Z T 0 i b D E i I C 8 + P E V u d H J 5 I F R 5 c G U 9 I k Z p b G x l Z E N v b X B s Z X R l U m V z d W x 0 V G 9 X b 3 J r c 2 h l Z X Q i I F Z h b H V l P S J s M C I g L z 4 8 R W 5 0 c n k g V H l w Z T 0 i Q W R k Z W R U b 0 R h d G F N b 2 R l b C I g V m F s d W U 9 I m w w I i A v P j x F b n R y e S B U e X B l P S J G a W x s R X J y b 3 J D b 2 R l I i B W Y W x 1 Z T 0 i c 1 V u a 2 5 v d 2 4 i I C 8 + P E V u d H J 5 I F R 5 c G U 9 I k Z p b G x M Y X N 0 V X B k Y X R l Z C I g V m F s d W U 9 I m Q y M D I x L T E x L T I 1 V D A 1 O j Q 3 O j Q 5 L j Y 2 O D M 3 M T h a I i A v P j x F b n R y e S B U e X B l P S J G a W x s Q 2 9 s d W 1 u V H l w Z X M i I F Z h b H V l P S J z Q m d N R E F 3 T U R B d 2 M 9 I i A v P j x F b n R y e S B U e X B l P S J G a W x s Q 2 9 s d W 1 u T m F t Z X M i I F Z h b H V l P S J z W y Z x d W 9 0 O 1 N 0 Y X R l J n F 1 b 3 Q 7 L C Z x d W 9 0 O 1 R v d G F s I E N h c 2 V z J n F 1 b 3 Q 7 L C Z x d W 9 0 O 0 5 l d y B D Y X N l c y Z x d W 9 0 O y w m c X V v d D t U b 3 R h b C B E Z W F 0 a H M m c X V v d D s s J n F 1 b 3 Q 7 T m V 3 I E R l Y X R o c y Z x d W 9 0 O y w m c X V v d D t U b 3 R h b C B S Z W N v d m V y Z W Q m c X V v d D s s J n F 1 b 3 Q 7 Q W N 0 a X Z l I E N h c 2 V z J n F 1 b 3 Q 7 L C Z x d W 9 0 O 0 x h c 3 Q g V X B k Y X R l Z C Z x d W 9 0 O 1 0 i I C 8 + P E V u d H J 5 I F R 5 c G U 9 I k Z p b G x T d G F 0 d X M i I F Z h b H V l P S J z Q 2 9 t c G x l d G U i I C 8 + P E V u d H J 5 I F R 5 c G U 9 I l F 1 Z X J 5 S U Q i I F Z h b H V l P S J z N G U 1 Y T A 0 N T M t O W J k Y i 0 0 N T N l L W J k M D Y t O D Q 1 M z l l N z M 5 Y m R i I i A v P j x F b n R y e S B U e X B l P S J O Y X Z p Z 2 F 0 a W 9 u U 3 R l c E 5 h b W U i I F Z h b H V l P S J z T m F 2 a W d h d G l v b i I g L z 4 8 R W 5 0 c n k g V H l w Z T 0 i U m V s Y X R p b 2 5 z a G l w S W 5 m b 0 N v b n R h a W 5 l c i I g V m F s d W U 9 I n N 7 J n F 1 b 3 Q 7 Y 2 9 s d W 1 u Q 2 9 1 b n Q m c X V v d D s 6 O C w m c X V v d D t r Z X l D b 2 x 1 b W 5 O Y W 1 l c y Z x d W 9 0 O z p b X S w m c X V v d D t x d W V y e V J l b G F 0 a W 9 u c 2 h p c H M m c X V v d D s 6 W 1 0 s J n F 1 b 3 Q 7 Y 2 9 s d W 1 u S W R l b n R p d G l l c y Z x d W 9 0 O z p b J n F 1 b 3 Q 7 U 2 V j d G l v b j E v V G F i b G U g M C 9 B d X R v U m V t b 3 Z l Z E N v b H V t b n M x L n t T d G F 0 Z S w w f S Z x d W 9 0 O y w m c X V v d D t T Z W N 0 a W 9 u M S 9 U Y W J s Z S A w L 0 F 1 d G 9 S Z W 1 v d m V k Q 2 9 s d W 1 u c z E u e 1 R v d G F s I E N h c 2 V z L D F 9 J n F 1 b 3 Q 7 L C Z x d W 9 0 O 1 N l Y 3 R p b 2 4 x L 1 R h Y m x l I D A v Q X V 0 b 1 J l b W 9 2 Z W R D b 2 x 1 b W 5 z M S 5 7 T m V 3 I E N h c 2 V z L D J 9 J n F 1 b 3 Q 7 L C Z x d W 9 0 O 1 N l Y 3 R p b 2 4 x L 1 R h Y m x l I D A v Q X V 0 b 1 J l b W 9 2 Z W R D b 2 x 1 b W 5 z M S 5 7 V G 9 0 Y W w g R G V h d G h z L D N 9 J n F 1 b 3 Q 7 L C Z x d W 9 0 O 1 N l Y 3 R p b 2 4 x L 1 R h Y m x l I D A v Q X V 0 b 1 J l b W 9 2 Z W R D b 2 x 1 b W 5 z M S 5 7 T m V 3 I E R l Y X R o c y w 0 f S Z x d W 9 0 O y w m c X V v d D t T Z W N 0 a W 9 u M S 9 U Y W J s Z S A w L 0 F 1 d G 9 S Z W 1 v d m V k Q 2 9 s d W 1 u c z E u e 1 R v d G F s I F J l Y 2 9 2 Z X J l Z C w 1 f S Z x d W 9 0 O y w m c X V v d D t T Z W N 0 a W 9 u M S 9 U Y W J s Z S A w L 0 F 1 d G 9 S Z W 1 v d m V k Q 2 9 s d W 1 u c z E u e 0 F j d G l 2 Z S B D Y X N l c y w 2 f S Z x d W 9 0 O y w m c X V v d D t T Z W N 0 a W 9 u M S 9 U Y W J s Z S A w L 0 F 1 d G 9 S Z W 1 v d m V k Q 2 9 s d W 1 u c z E u e 0 x h c 3 Q g V X B k Y X R l Z C w 3 f S Z x d W 9 0 O 1 0 s J n F 1 b 3 Q 7 Q 2 9 s d W 1 u Q 2 9 1 b n Q m c X V v d D s 6 O C w m c X V v d D t L Z X l D b 2 x 1 b W 5 O Y W 1 l c y Z x d W 9 0 O z p b X S w m c X V v d D t D b 2 x 1 b W 5 J Z G V u d G l 0 a W V z J n F 1 b 3 Q 7 O l s m c X V v d D t T Z W N 0 a W 9 u M S 9 U Y W J s Z S A w L 0 F 1 d G 9 S Z W 1 v d m V k Q 2 9 s d W 1 u c z E u e 1 N 0 Y X R l L D B 9 J n F 1 b 3 Q 7 L C Z x d W 9 0 O 1 N l Y 3 R p b 2 4 x L 1 R h Y m x l I D A v Q X V 0 b 1 J l b W 9 2 Z W R D b 2 x 1 b W 5 z M S 5 7 V G 9 0 Y W w g Q 2 F z Z X M s M X 0 m c X V v d D s s J n F 1 b 3 Q 7 U 2 V j d G l v b j E v V G F i b G U g M C 9 B d X R v U m V t b 3 Z l Z E N v b H V t b n M x L n t O Z X c g Q 2 F z Z X M s M n 0 m c X V v d D s s J n F 1 b 3 Q 7 U 2 V j d G l v b j E v V G F i b G U g M C 9 B d X R v U m V t b 3 Z l Z E N v b H V t b n M x L n t U b 3 R h b C B E Z W F 0 a H M s M 3 0 m c X V v d D s s J n F 1 b 3 Q 7 U 2 V j d G l v b j E v V G F i b G U g M C 9 B d X R v U m V t b 3 Z l Z E N v b H V t b n M x L n t O Z X c g R G V h d G h z L D R 9 J n F 1 b 3 Q 7 L C Z x d W 9 0 O 1 N l Y 3 R p b 2 4 x L 1 R h Y m x l I D A v Q X V 0 b 1 J l b W 9 2 Z W R D b 2 x 1 b W 5 z M S 5 7 V G 9 0 Y W w g U m V j b 3 Z l c m V k L D V 9 J n F 1 b 3 Q 7 L C Z x d W 9 0 O 1 N l Y 3 R p b 2 4 x L 1 R h Y m x l I D A v Q X V 0 b 1 J l b W 9 2 Z W R D b 2 x 1 b W 5 z M S 5 7 Q W N 0 a X Z l I E N h c 2 V z L D Z 9 J n F 1 b 3 Q 7 L C Z x d W 9 0 O 1 N l Y 3 R p b 2 4 x L 1 R h Y m x l I D A v Q X V 0 b 1 J l b W 9 2 Z W R D b 2 x 1 b W 5 z M S 5 7 T G F z d C B V c G R h d G V k L D d 9 J n F 1 b 3 Q 7 X S w m c X V v d D t S Z W x h d G l v b n N o a X B J b m Z v J n F 1 b 3 Q 7 O l t d f S I g L z 4 8 L 1 N 0 Y W J s Z U V u d H J p Z X M + P C 9 J d G V t P j x J d G V t P j x J d G V t T G 9 j Y X R p b 2 4 + P E l 0 Z W 1 U e X B l P k Z v c m 1 1 b G E 8 L 0 l 0 Z W 1 U e X B l P j x J d G V t U G F 0 a D 5 T Z W N 0 a W 9 u M S 9 U Y W J s Z S U y M D A v U 2 9 1 c m N l P C 9 J d G V t U G F 0 a D 4 8 L 0 l 0 Z W 1 M b 2 N h d G l v b j 4 8 U 3 R h Y m x l R W 5 0 c m l l c y A v P j w v S X R l b T 4 8 S X R l b T 4 8 S X R l b U x v Y 2 F 0 a W 9 u P j x J d G V t V H l w Z T 5 G b 3 J t d W x h P C 9 J d G V t V H l w Z T 4 8 S X R l b V B h d G g + U 2 V j d G l v b j E v V G F i b G U l M j A w L 0 R h d G E w P C 9 J d G V t U G F 0 a D 4 8 L 0 l 0 Z W 1 M b 2 N h d G l v b j 4 8 U 3 R h Y m x l R W 5 0 c m l l c y A v P j w v S X R l b T 4 8 S X R l b T 4 8 S X R l b U x v Y 2 F 0 a W 9 u P j x J d G V t V H l w Z T 5 G b 3 J t d W x h P C 9 J d G V t V H l w Z T 4 8 S X R l b V B h d G g + U 2 V j d G l v b j E v V G F i b G U l M j A w L 0 N o Y W 5 n Z W Q l M j B U e X B l P C 9 J d G V t U G F 0 a D 4 8 L 0 l 0 Z W 1 M b 2 N h d G l v b j 4 8 U 3 R h Y m x l R W 5 0 c m l l c y A v P j w v S X R l b T 4 8 S X R l b T 4 8 S X R l b U x v Y 2 F 0 a W 9 u P j x J d G V t V H l w Z T 5 G b 3 J t d W x h P C 9 J d G V t V H l w Z T 4 8 S X R l b V B h d G g + U 2 V j d G l v b j E v c 3 R h d G V f d 2 l z 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3 N 0 Y X R l X 3 d p c 2 U i I C 8 + P E V u d H J 5 I F R 5 c G U 9 I k Z p b G x l Z E N v b X B s Z X R l U m V z d W x 0 V G 9 X b 3 J r c 2 h l Z X Q i I F Z h b H V l P S J s M S I g L z 4 8 R W 5 0 c n k g V H l w Z T 0 i U X V l c n l J R C I g V m F s d W U 9 I n N i Y T Q x N 2 I 2 Z i 0 4 N 2 R j L T R h M 2 U t O G V h Z C 0 x Z m I 2 Z T U w Y W E 3 Y z U i I C 8 + P E V u d H J 5 I F R 5 c G U 9 I k 5 h d m l n Y X R p b 2 5 T d G V w T m F t Z S I g V m F s d W U 9 I n N O Y X Z p Z 2 F 0 a W 9 u I i A v P j x F b n R y e S B U e X B l P S J G a W x s T G F z d F V w Z G F 0 Z W Q i I F Z h b H V l P S J k M j A y M i 0 w M S 0 x N 1 Q w M z o z N D o 0 M S 4 2 M j M y M D U 5 W i I g L z 4 8 R W 5 0 c n k g V H l w Z T 0 i R m l s b E V y c m 9 y Q 2 9 1 b n Q i I F Z h b H V l P S J s M C I g L z 4 8 R W 5 0 c n k g V H l w Z T 0 i R m l s b E V y c m 9 y Q 2 9 k Z S I g V m F s d W U 9 I n N V b m t u b 3 d u I i A v P j x F b n R y e S B U e X B l P S J G a W x s Q 2 9 s d W 1 u V H l w Z X M i I F Z h b H V l P S J z Q m d N R E F 3 T U c i I C 8 + P E V u d H J 5 I F R 5 c G U 9 I k Z p b G x D b 3 V u d C I g V m F s d W U 9 I m w z O C I g L z 4 8 R W 5 0 c n k g V H l w Z T 0 i Q W R k Z W R U b 0 R h d G F N b 2 R l b C I g V m F s d W U 9 I m w w I i A v P j x F b n R y e S B U e X B l P S J G a W x s Q 2 9 s d W 1 u T m F t Z X M i I F Z h b H V l P S J z W y Z x d W 9 0 O 1 N 0 Y X R l L 1 V U J n F 1 b 3 Q 7 L C Z x d W 9 0 O 0 N v b m Z p c m 1 l Z C Z x d W 9 0 O y w m c X V v d D t S Z W N v d m V y Z W Q m c X V v d D s s J n F 1 b 3 Q 7 R G V h d G h z J n F 1 b 3 Q 7 L C Z x d W 9 0 O 0 F j d G l 2 Z S Z x d W 9 0 O y w m c X V v d D t T d G F 0 Z V 9 j b 2 R 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3 R h d G V f d 2 l z Z S 9 B d X R v U m V t b 3 Z l Z E N v b H V t b n M x L n t T d G F 0 Z S 9 V V C w w f S Z x d W 9 0 O y w m c X V v d D t T Z W N 0 a W 9 u M S 9 z d G F 0 Z V 9 3 a X N l L 0 F 1 d G 9 S Z W 1 v d m V k Q 2 9 s d W 1 u c z E u e 0 N v b m Z p c m 1 l Z C w x f S Z x d W 9 0 O y w m c X V v d D t T Z W N 0 a W 9 u M S 9 z d G F 0 Z V 9 3 a X N l L 0 F 1 d G 9 S Z W 1 v d m V k Q 2 9 s d W 1 u c z E u e 1 J l Y 2 9 2 Z X J l Z C w y f S Z x d W 9 0 O y w m c X V v d D t T Z W N 0 a W 9 u M S 9 z d G F 0 Z V 9 3 a X N l L 0 F 1 d G 9 S Z W 1 v d m V k Q 2 9 s d W 1 u c z E u e 0 R l Y X R o c y w z f S Z x d W 9 0 O y w m c X V v d D t T Z W N 0 a W 9 u M S 9 z d G F 0 Z V 9 3 a X N l L 0 F 1 d G 9 S Z W 1 v d m V k Q 2 9 s d W 1 u c z E u e 0 F j d G l 2 Z S w 0 f S Z x d W 9 0 O y w m c X V v d D t T Z W N 0 a W 9 u M S 9 z d G F 0 Z V 9 3 a X N l L 0 F 1 d G 9 S Z W 1 v d m V k Q 2 9 s d W 1 u c z E u e 1 N 0 Y X R l X 2 N v Z G U s N X 0 m c X V v d D t d L C Z x d W 9 0 O 0 N v b H V t b k N v d W 5 0 J n F 1 b 3 Q 7 O j Y s J n F 1 b 3 Q 7 S 2 V 5 Q 2 9 s d W 1 u T m F t Z X M m c X V v d D s 6 W 1 0 s J n F 1 b 3 Q 7 Q 2 9 s d W 1 u S W R l b n R p d G l l c y Z x d W 9 0 O z p b J n F 1 b 3 Q 7 U 2 V j d G l v b j E v c 3 R h d G V f d 2 l z Z S 9 B d X R v U m V t b 3 Z l Z E N v b H V t b n M x L n t T d G F 0 Z S 9 V V C w w f S Z x d W 9 0 O y w m c X V v d D t T Z W N 0 a W 9 u M S 9 z d G F 0 Z V 9 3 a X N l L 0 F 1 d G 9 S Z W 1 v d m V k Q 2 9 s d W 1 u c z E u e 0 N v b m Z p c m 1 l Z C w x f S Z x d W 9 0 O y w m c X V v d D t T Z W N 0 a W 9 u M S 9 z d G F 0 Z V 9 3 a X N l L 0 F 1 d G 9 S Z W 1 v d m V k Q 2 9 s d W 1 u c z E u e 1 J l Y 2 9 2 Z X J l Z C w y f S Z x d W 9 0 O y w m c X V v d D t T Z W N 0 a W 9 u M S 9 z d G F 0 Z V 9 3 a X N l L 0 F 1 d G 9 S Z W 1 v d m V k Q 2 9 s d W 1 u c z E u e 0 R l Y X R o c y w z f S Z x d W 9 0 O y w m c X V v d D t T Z W N 0 a W 9 u M S 9 z d G F 0 Z V 9 3 a X N l L 0 F 1 d G 9 S Z W 1 v d m V k Q 2 9 s d W 1 u c z E u e 0 F j d G l 2 Z S w 0 f S Z x d W 9 0 O y w m c X V v d D t T Z W N 0 a W 9 u M S 9 z d G F 0 Z V 9 3 a X N l L 0 F 1 d G 9 S Z W 1 v d m V k Q 2 9 s d W 1 u c z E u e 1 N 0 Y X R l X 2 N v Z G U s N X 0 m c X V v d D t d L C Z x d W 9 0 O 1 J l b G F 0 a W 9 u c 2 h p c E l u Z m 8 m c X V v d D s 6 W 1 1 9 I i A v P j w v U 3 R h Y m x l R W 5 0 c m l l c z 4 8 L 0 l 0 Z W 0 + P E l 0 Z W 0 + P E l 0 Z W 1 M b 2 N h d G l v b j 4 8 S X R l b V R 5 c G U + R m 9 y b X V s Y T w v S X R l b V R 5 c G U + P E l 0 Z W 1 Q Y X R o P l N l Y 3 R p b 2 4 x L 3 N 0 Y X R l X 3 d p c 2 U v U 2 9 1 c m N l P C 9 J d G V t U G F 0 a D 4 8 L 0 l 0 Z W 1 M b 2 N h d G l v b j 4 8 U 3 R h Y m x l R W 5 0 c m l l c y A v P j w v S X R l b T 4 8 S X R l b T 4 8 S X R l b U x v Y 2 F 0 a W 9 u P j x J d G V t V H l w Z T 5 G b 3 J t d W x h P C 9 J d G V t V H l w Z T 4 8 S X R l b V B h d G g + U 2 V j d G l v b j E v c 3 R h d G V f d 2 l z Z S 9 Q c m 9 t b 3 R l Z C U y M E h l Y W R l c n M 8 L 0 l 0 Z W 1 Q Y X R o P j w v S X R l b U x v Y 2 F 0 a W 9 u P j x T d G F i b G V F b n R y a W V z I C 8 + P C 9 J d G V t P j x J d G V t P j x J d G V t T G 9 j Y X R p b 2 4 + P E l 0 Z W 1 U e X B l P k Z v c m 1 1 b G E 8 L 0 l 0 Z W 1 U e X B l P j x J d G V t U G F 0 a D 5 T Z W N 0 a W 9 u M S 9 z d G F 0 Z V 9 3 a X N l L 0 N o Y W 5 n Z W Q l M j B U e X B l P C 9 J d G V t U G F 0 a D 4 8 L 0 l 0 Z W 1 M b 2 N h d G l v b j 4 8 U 3 R h Y m x l R W 5 0 c m l l c y A v P j w v S X R l b T 4 8 S X R l b T 4 8 S X R l b U x v Y 2 F 0 a W 9 u P j x J d G V t V H l w Z T 5 G b 3 J t d W x h P C 9 J d G V t V H l w Z T 4 8 S X R l b V B h d G g + U 2 V j d G l v b j E v U G 9 w d W x h d G l v b 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b 3 B 1 b G F 0 a W 9 u I i A v P j x F b n R y e S B U e X B l P S J G a W x s Z W R D b 2 1 w b G V 0 Z V J l c 3 V s d F R v V 2 9 y a 3 N o Z W V 0 I i B W Y W x 1 Z T 0 i b D E i I C 8 + P E V u d H J 5 I F R 5 c G U 9 I k Z p b G x D b 3 V u d C I g V m F s d W U 9 I m w z N C I g L z 4 8 R W 5 0 c n k g V H l w Z T 0 i R m l s b E V y c m 9 y Q 2 9 k Z S I g V m F s d W U 9 I n N V b m t u b 3 d u I i A v P j x F b n R y e S B U e X B l P S J G a W x s R X J y b 3 J D b 3 V u d C I g V m F s d W U 9 I m w w I i A v P j x F b n R y e S B U e X B l P S J G a W x s T G F z d F V w Z G F 0 Z W Q i I F Z h b H V l P S J k M j A y M S 0 x M i 0 x M F Q x M T o y M z o 1 O C 4 4 O D g w M j Y 1 W i I g L z 4 8 R W 5 0 c n k g V H l w Z T 0 i R m l s b E N v b H V t b l R 5 c G V z I i B W Y W x 1 Z T 0 i c 0 J n W U Z C Q V F E Q k F N R S I g L z 4 8 R W 5 0 c n k g V H l w Z T 0 i R m l s b E N v b H V t b k 5 h b W V z I i B W Y W x 1 Z T 0 i c 1 s m c X V v d D t S Y W 5 r J n F 1 b 3 Q 7 L C Z x d W 9 0 O 1 N 0 Y X R l L 1 V U J n F 1 b 3 Q 7 L C Z x d W 9 0 O 1 B v c H V s Y X R p b 2 4 m c X V v d D s s J n F 1 b 3 Q 7 T m F 0 a W 9 u Y W w g U 2 h h c m U g K C U p J n F 1 b 3 Q 7 L C Z x d W 9 0 O 0 R l Y 2 F k Y W w g Z 3 J v d 3 R o X H J c b i g y M D A x 4 o C T M j A x M i k m c X V v d D s s J n F 1 b 3 Q 7 U n V y Y W w g c G 9 w d W x h d G l v b i Z x d W 9 0 O y w m c X V v d D t Q Z X J j Z W 5 0 I H J 1 c m F s J n F 1 b 3 Q 7 L C Z x d W 9 0 O 1 V y Y m F u I H B v c H V s Y X R p b 2 4 m c X V v d D s s J n F 1 b 3 Q 7 U G V y Y 2 V u d C B 1 c m J h b i Z x d W 9 0 O 1 0 i I C 8 + P E V u d H J 5 I F R 5 c G U 9 I l F 1 Z X J 5 S U Q i I F Z h b H V l P S J z M W Y 2 M z Y y N T I t N j Q 2 Z i 0 0 Z j N i L W E 0 O D c t Z W M z O D M 1 M 2 U 0 M T U 3 I i A v P j x F b n R y e S B U e X B l P S J B Z G R l Z F R v R G F 0 Y U 1 v Z G V s I i B W Y W x 1 Z T 0 i b D A 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B v c H V s Y X R p b 2 4 v Q X V 0 b 1 J l b W 9 2 Z W R D b 2 x 1 b W 5 z M S 5 7 U m F u a y w w f S Z x d W 9 0 O y w m c X V v d D t T Z W N 0 a W 9 u M S 9 Q b 3 B 1 b G F 0 a W 9 u L 0 F 1 d G 9 S Z W 1 v d m V k Q 2 9 s d W 1 u c z E u e 1 N 0 Y X R l L 1 V U L D F 9 J n F 1 b 3 Q 7 L C Z x d W 9 0 O 1 N l Y 3 R p b 2 4 x L 1 B v c H V s Y X R p b 2 4 v Q X V 0 b 1 J l b W 9 2 Z W R D b 2 x 1 b W 5 z M S 5 7 U G 9 w d W x h d G l v b i w y f S Z x d W 9 0 O y w m c X V v d D t T Z W N 0 a W 9 u M S 9 Q b 3 B 1 b G F 0 a W 9 u L 0 F 1 d G 9 S Z W 1 v d m V k Q 2 9 s d W 1 u c z E u e 0 5 h d G l v b m F s I F N o Y X J l I C g l K S w z f S Z x d W 9 0 O y w m c X V v d D t T Z W N 0 a W 9 u M S 9 Q b 3 B 1 b G F 0 a W 9 u L 0 F 1 d G 9 S Z W 1 v d m V k Q 2 9 s d W 1 u c z E u e 0 R l Y 2 F k Y W w g Z 3 J v d 3 R o X H J c b i g y M D A x 4 o C T M j A x M i k s N H 0 m c X V v d D s s J n F 1 b 3 Q 7 U 2 V j d G l v b j E v U G 9 w d W x h d G l v b i 9 B d X R v U m V t b 3 Z l Z E N v b H V t b n M x L n t S d X J h b C B w b 3 B 1 b G F 0 a W 9 u L D V 9 J n F 1 b 3 Q 7 L C Z x d W 9 0 O 1 N l Y 3 R p b 2 4 x L 1 B v c H V s Y X R p b 2 4 v Q X V 0 b 1 J l b W 9 2 Z W R D b 2 x 1 b W 5 z M S 5 7 U G V y Y 2 V u d C B y d X J h b C w 2 f S Z x d W 9 0 O y w m c X V v d D t T Z W N 0 a W 9 u M S 9 Q b 3 B 1 b G F 0 a W 9 u L 0 F 1 d G 9 S Z W 1 v d m V k Q 2 9 s d W 1 u c z E u e 1 V y Y m F u I H B v c H V s Y X R p b 2 4 s N 3 0 m c X V v d D s s J n F 1 b 3 Q 7 U 2 V j d G l v b j E v U G 9 w d W x h d G l v b i 9 B d X R v U m V t b 3 Z l Z E N v b H V t b n M x L n t Q Z X J j Z W 5 0 I H V y Y m F u L D h 9 J n F 1 b 3 Q 7 X S w m c X V v d D t D b 2 x 1 b W 5 D b 3 V u d C Z x d W 9 0 O z o 5 L C Z x d W 9 0 O 0 t l e U N v b H V t b k 5 h b W V z J n F 1 b 3 Q 7 O l t d L C Z x d W 9 0 O 0 N v b H V t b k l k Z W 5 0 a X R p Z X M m c X V v d D s 6 W y Z x d W 9 0 O 1 N l Y 3 R p b 2 4 x L 1 B v c H V s Y X R p b 2 4 v Q X V 0 b 1 J l b W 9 2 Z W R D b 2 x 1 b W 5 z M S 5 7 U m F u a y w w f S Z x d W 9 0 O y w m c X V v d D t T Z W N 0 a W 9 u M S 9 Q b 3 B 1 b G F 0 a W 9 u L 0 F 1 d G 9 S Z W 1 v d m V k Q 2 9 s d W 1 u c z E u e 1 N 0 Y X R l L 1 V U L D F 9 J n F 1 b 3 Q 7 L C Z x d W 9 0 O 1 N l Y 3 R p b 2 4 x L 1 B v c H V s Y X R p b 2 4 v Q X V 0 b 1 J l b W 9 2 Z W R D b 2 x 1 b W 5 z M S 5 7 U G 9 w d W x h d G l v b i w y f S Z x d W 9 0 O y w m c X V v d D t T Z W N 0 a W 9 u M S 9 Q b 3 B 1 b G F 0 a W 9 u L 0 F 1 d G 9 S Z W 1 v d m V k Q 2 9 s d W 1 u c z E u e 0 5 h d G l v b m F s I F N o Y X J l I C g l K S w z f S Z x d W 9 0 O y w m c X V v d D t T Z W N 0 a W 9 u M S 9 Q b 3 B 1 b G F 0 a W 9 u L 0 F 1 d G 9 S Z W 1 v d m V k Q 2 9 s d W 1 u c z E u e 0 R l Y 2 F k Y W w g Z 3 J v d 3 R o X H J c b i g y M D A x 4 o C T M j A x M i k s N H 0 m c X V v d D s s J n F 1 b 3 Q 7 U 2 V j d G l v b j E v U G 9 w d W x h d G l v b i 9 B d X R v U m V t b 3 Z l Z E N v b H V t b n M x L n t S d X J h b C B w b 3 B 1 b G F 0 a W 9 u L D V 9 J n F 1 b 3 Q 7 L C Z x d W 9 0 O 1 N l Y 3 R p b 2 4 x L 1 B v c H V s Y X R p b 2 4 v Q X V 0 b 1 J l b W 9 2 Z W R D b 2 x 1 b W 5 z M S 5 7 U G V y Y 2 V u d C B y d X J h b C w 2 f S Z x d W 9 0 O y w m c X V v d D t T Z W N 0 a W 9 u M S 9 Q b 3 B 1 b G F 0 a W 9 u L 0 F 1 d G 9 S Z W 1 v d m V k Q 2 9 s d W 1 u c z E u e 1 V y Y m F u I H B v c H V s Y X R p b 2 4 s N 3 0 m c X V v d D s s J n F 1 b 3 Q 7 U 2 V j d G l v b j E v U G 9 w d W x h d G l v b i 9 B d X R v U m V t b 3 Z l Z E N v b H V t b n M x L n t Q Z X J j Z W 5 0 I H V y Y m F u L D h 9 J n F 1 b 3 Q 7 X S w m c X V v d D t S Z W x h d G l v b n N o a X B J b m Z v J n F 1 b 3 Q 7 O l t d f S I g L z 4 8 L 1 N 0 Y W J s Z U V u d H J p Z X M + P C 9 J d G V t P j x J d G V t P j x J d G V t T G 9 j Y X R p b 2 4 + P E l 0 Z W 1 U e X B l P k Z v c m 1 1 b G E 8 L 0 l 0 Z W 1 U e X B l P j x J d G V t U G F 0 a D 5 T Z W N 0 a W 9 u M S 9 Q b 3 B 1 b G F 0 a W 9 u L 1 N v d X J j Z T w v S X R l b V B h d G g + P C 9 J d G V t T G 9 j Y X R p b 2 4 + P F N 0 Y W J s Z U V u d H J p Z X M g L z 4 8 L 0 l 0 Z W 0 + P E l 0 Z W 0 + P E l 0 Z W 1 M b 2 N h d G l v b j 4 8 S X R l b V R 5 c G U + R m 9 y b X V s Y T w v S X R l b V R 5 c G U + P E l 0 Z W 1 Q Y X R o P l N l Y 3 R p b 2 4 x L 1 B v c H V s Y X R p b 2 4 v R G F 0 Y T E 8 L 0 l 0 Z W 1 Q Y X R o P j w v S X R l b U x v Y 2 F 0 a W 9 u P j x T d G F i b G V F b n R y a W V z I C 8 + P C 9 J d G V t P j x J d G V t P j x J d G V t T G 9 j Y X R p b 2 4 + P E l 0 Z W 1 U e X B l P k Z v c m 1 1 b G E 8 L 0 l 0 Z W 1 U e X B l P j x J d G V t U G F 0 a D 5 T Z W N 0 a W 9 u M S 9 Q b 3 B 1 b G F 0 a W 9 u L 0 N o Y W 5 n Z W Q l M j B U e X B l P C 9 J d G V t U G F 0 a D 4 8 L 0 l 0 Z W 1 M b 2 N h d G l v b j 4 8 U 3 R h Y m x l R W 5 0 c m l l c y A v P j w v S X R l b T 4 8 S X R l b T 4 8 S X R l b U x v Y 2 F 0 a W 9 u P j x J d G V t V H l w Z T 5 G b 3 J t d W x h P C 9 J d G V t V H l w Z T 4 8 S X R l b V B h d G g + U 2 V j d G l v b j E v U G 9 w d W x h d G l v b i 9 Q c m 9 t b 3 R l Z C U y M E h l Y W R l c n M 8 L 0 l 0 Z W 1 Q Y X R o P j w v S X R l b U x v Y 2 F 0 a W 9 u P j x T d G F i b G V F b n R y a W V z I C 8 + P C 9 J d G V t P j x J d G V t P j x J d G V t T G 9 j Y X R p b 2 4 + P E l 0 Z W 1 U e X B l P k Z v c m 1 1 b G E 8 L 0 l 0 Z W 1 U e X B l P j x J d G V t U G F 0 a D 5 T Z W N 0 a W 9 u M S 9 Q b 3 B 1 b G F 0 a W 9 u L 0 N o Y W 5 n Z W Q l M j B U e X B l M T w v S X R l b V B h d G g + P C 9 J d G V t T G 9 j Y X R p b 2 4 + P F N 0 Y W J s Z U V u d H J p Z X M g L z 4 8 L 0 l 0 Z W 0 + P E l 0 Z W 0 + P E l 0 Z W 1 M b 2 N h d G l v b j 4 8 S X R l b V R 5 c G U + R m 9 y b X V s Y T w v S X R l b V R 5 c G U + P E l 0 Z W 1 Q Y X R o P l N l Y 3 R p b 2 4 x L 1 B v c H V s Y X R p b 2 4 v U m V u Y W 1 l Z C U y M E N v b H V t b n M 8 L 0 l 0 Z W 1 Q Y X R o P j w v S X R l b U x v Y 2 F 0 a W 9 u P j x T d G F i b G V F b n R y a W V z I C 8 + P C 9 J d G V t P j x J d G V t P j x J d G V t T G 9 j Y X R p b 2 4 + P E l 0 Z W 1 U e X B l P k Z v c m 1 1 b G E 8 L 0 l 0 Z W 1 U e X B l P j x J d G V t U G F 0 a D 5 T Z W N 0 a W 9 u M S 9 Q b 3 B 1 b G F 0 a W 9 u L 0 N o Y W 5 n Z W Q l M j B U e X B l M j w v S X R l b V B h d G g + P C 9 J d G V t T G 9 j Y X R p b 2 4 + P F N 0 Y W J s Z U V u d H J p Z X M g L z 4 8 L 0 l 0 Z W 0 + P E l 0 Z W 0 + P E l 0 Z W 1 M b 2 N h d G l v b j 4 8 S X R l b V R 5 c G U + R m 9 y b X V s Y T w v S X R l b V R 5 c G U + P E l 0 Z W 1 Q Y X R o P l N l Y 3 R p b 2 4 x L 1 B v c H V s Y X R p b 2 4 v U m V t b 3 Z l Z C U y M E N v b H V t b n M 8 L 0 l 0 Z W 1 Q Y X R o P j w v S X R l b U x v Y 2 F 0 a W 9 u P j x T d G F i b G V F b n R y a W V z I C 8 + P C 9 J d G V t P j x J d G V t P j x J d G V t T G 9 j Y X R p b 2 4 + P E l 0 Z W 1 U e X B l P k Z v c m 1 1 b G E 8 L 0 l 0 Z W 1 U e X B l P j x J d G V t U G F 0 a D 5 T Z W N 0 a W 9 u M S 9 Q b 3 B 1 b G F 0 a W 9 u L 1 J l b W 9 2 Z W Q l M j B F c n J v c n M 8 L 0 l 0 Z W 1 Q Y X R o P j w v S X R l b U x v Y 2 F 0 a W 9 u P j x T d G F i b G V F b n R y a W V z I C 8 + P C 9 J d G V t P j x J d G V t P j x J d G V t T G 9 j Y X R p b 2 4 + P E l 0 Z W 1 U e X B l P k Z v c m 1 1 b G E 8 L 0 l 0 Z W 1 U e X B l P j x J d G V t U G F 0 a D 5 T Z W N 0 a W 9 u M S 9 Q b 3 B 1 b G F 0 a W 9 u L 1 J l b W 9 2 Z W Q l M j B F c n J v c n M x P C 9 J d G V t U G F 0 a D 4 8 L 0 l 0 Z W 1 M b 2 N h d G l v b j 4 8 U 3 R h Y m x l R W 5 0 c m l l c y A v P j w v S X R l b T 4 8 S X R l b T 4 8 S X R l b U x v Y 2 F 0 a W 9 u P j x J d G V t V H l w Z T 5 G b 3 J t d W x h P C 9 J d G V t V H l w Z T 4 8 S X R l b V B h d G g + U 2 V j d G l v b j E v c 3 R h d G V f d 2 l z Z S 9 S Z W 5 h b W V k J T I w Q 2 9 s d W 1 u c z w v S X R l b V B h d G g + P C 9 J d G V t T G 9 j Y X R p b 2 4 + P F N 0 Y W J s Z U V u d H J p Z X M g L z 4 8 L 0 l 0 Z W 0 + P E l 0 Z W 0 + P E l 0 Z W 1 M b 2 N h d G l v b j 4 8 S X R l b V R 5 c G U + R m 9 y b X V s Y T w v S X R l b V R 5 c G U + P E l 0 Z W 1 Q Y X R o P l N l Y 3 R p b 2 4 x L 1 R h Y m x l J T I w M C 9 S Z W 5 h b W V k J T I w Q 2 9 s d W 1 u c z w v S X R l b V B h d G g + P C 9 J d G V t T G 9 j Y X R p b 2 4 + P F N 0 Y W J s Z U V u d H J p Z X M g L z 4 8 L 0 l 0 Z W 0 + P E l 0 Z W 0 + P E l 0 Z W 1 M b 2 N h d G l v b j 4 8 S X R l b V R 5 c G U + R m 9 y b X V s Y T w v S X R l b V R 5 c G U + P E l 0 Z W 1 Q Y X R o P l N l Y 3 R p b 2 4 x L 1 R h Y m x l J T I w M C 9 S Z W 1 v d m V k J T I w Q 2 9 s d W 1 u c z w v S X R l b V B h d G g + P C 9 J d G V t T G 9 j Y X R p b 2 4 + P F N 0 Y W J s Z U V u d H J p Z X M g L z 4 8 L 0 l 0 Z W 0 + P E l 0 Z W 0 + P E l 0 Z W 1 M b 2 N h d G l v b j 4 8 S X R l b V R 5 c G U + R m 9 y b X V s Y T w v S X R l b V R 5 c G U + P E l 0 Z W 1 Q Y X R o P l N l Y 3 R p b 2 4 x L 3 N 0 Y X R l X 3 d p c 2 U v U m V t b 3 Z l Z C U y M E N v b H V t b n M 8 L 0 l 0 Z W 1 Q Y X R o P j w v S X R l b U x v Y 2 F 0 a W 9 u P j x T d G F i b G V F b n R y a W V z I C 8 + P C 9 J d G V t P j x J d G V t P j x J d G V t T G 9 j Y X R p b 2 4 + P E l 0 Z W 1 U e X B l P k Z v c m 1 1 b G E 8 L 0 l 0 Z W 1 U e X B l P j x J d G V t U G F 0 a D 5 T Z W N 0 a W 9 u M S 9 Q b 3 B 1 b G F 0 a W 9 u L 1 J l c G x h Y 2 V k J T I w V m F s d W U 8 L 0 l 0 Z W 1 Q Y X R o P j w v S X R l b U x v Y 2 F 0 a W 9 u P j x T d G F i b G V F b n R y a W V z I C 8 + P C 9 J d G V t P j x J d G V t P j x J d G V t T G 9 j Y X R p b 2 4 + P E l 0 Z W 1 U e X B l P k Z v c m 1 1 b G E 8 L 0 l 0 Z W 1 U e X B l P j x J d G V t U G F 0 a D 5 T Z W N 0 a W 9 u M S 9 W Y W N j a W 5 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3 Z h Y 2 N p b m U i I C 8 + P E V u d H J 5 I F R 5 c G U 9 I l J l Y 2 9 2 Z X J 5 V G F y Z 2 V 0 Q 2 9 s d W 1 u I i B W Y W x 1 Z T 0 i b D E i I C 8 + P E V u d H J 5 I F R 5 c G U 9 I l J l Y 2 9 2 Z X J 5 V G F y Z 2 V 0 U m 9 3 I i B W Y W x 1 Z T 0 i b D E i I C 8 + P E V u d H J 5 I F R 5 c G U 9 I k Z p b G x U Y X J n Z X Q i I F Z h b H V l P S J z V m F j Y 2 l u Z S I g L z 4 8 R W 5 0 c n k g V H l w Z T 0 i R m l s b G V k Q 2 9 t c G x l d G V S Z X N 1 b H R U b 1 d v c m t z a G V l d C I g V m F s d W U 9 I m w x I i A v P j x F b n R y e S B U e X B l P S J S Z W x h d G l v b n N o a X B J b m Z v Q 2 9 u d G F p b m V y I i B W Y W x 1 Z T 0 i c 3 s m c X V v d D t j b 2 x 1 b W 5 D b 3 V u d C Z x d W 9 0 O z o 1 L C Z x d W 9 0 O 2 t l e U N v b H V t b k 5 h b W V z J n F 1 b 3 Q 7 O l t d L C Z x d W 9 0 O 3 F 1 Z X J 5 U m V s Y X R p b 2 5 z a G l w c y Z x d W 9 0 O z p b X S w m c X V v d D t j b 2 x 1 b W 5 J Z G V u d G l 0 a W V z J n F 1 b 3 Q 7 O l s m c X V v d D t T Z W N 0 a W 9 u M S 9 W Y W N j a W 5 l L 0 F 1 d G 9 S Z W 1 v d m V k Q 2 9 s d W 1 u c z E u e 1 M u I E 5 v L i w w f S Z x d W 9 0 O y w m c X V v d D t T Z W N 0 a W 9 u M S 9 W Y W N j a W 5 l L 0 F 1 d G 9 S Z W 1 v d m V k Q 2 9 s d W 1 u c z E u e 1 N 0 Y X R l L 1 V U L D F 9 J n F 1 b 3 Q 7 L C Z x d W 9 0 O 1 N l Y 3 R p b 2 4 x L 1 Z h Y 2 N p b m U v Q X V 0 b 1 J l b W 9 2 Z W R D b 2 x 1 b W 5 z M S 5 7 M X N 0 I E R v c 2 U s M n 0 m c X V v d D s s J n F 1 b 3 Q 7 U 2 V j d G l v b j E v V m F j Y 2 l u Z S 9 B d X R v U m V t b 3 Z l Z E N v b H V t b n M x L n s y b m Q g R G 9 z Z S w z f S Z x d W 9 0 O y w m c X V v d D t T Z W N 0 a W 9 u M S 9 W Y W N j a W 5 l L 0 F 1 d G 9 S Z W 1 v d m V k Q 2 9 s d W 1 u c z E u e 1 R v d G F s I E R v c 2 V z L D R 9 J n F 1 b 3 Q 7 X S w m c X V v d D t D b 2 x 1 b W 5 D b 3 V u d C Z x d W 9 0 O z o 1 L C Z x d W 9 0 O 0 t l e U N v b H V t b k 5 h b W V z J n F 1 b 3 Q 7 O l t d L C Z x d W 9 0 O 0 N v b H V t b k l k Z W 5 0 a X R p Z X M m c X V v d D s 6 W y Z x d W 9 0 O 1 N l Y 3 R p b 2 4 x L 1 Z h Y 2 N p b m U v Q X V 0 b 1 J l b W 9 2 Z W R D b 2 x 1 b W 5 z M S 5 7 U y 4 g T m 8 u L D B 9 J n F 1 b 3 Q 7 L C Z x d W 9 0 O 1 N l Y 3 R p b 2 4 x L 1 Z h Y 2 N p b m U v Q X V 0 b 1 J l b W 9 2 Z W R D b 2 x 1 b W 5 z M S 5 7 U 3 R h d G U v V V Q s M X 0 m c X V v d D s s J n F 1 b 3 Q 7 U 2 V j d G l v b j E v V m F j Y 2 l u Z S 9 B d X R v U m V t b 3 Z l Z E N v b H V t b n M x L n s x c 3 Q g R G 9 z Z S w y f S Z x d W 9 0 O y w m c X V v d D t T Z W N 0 a W 9 u M S 9 W Y W N j a W 5 l L 0 F 1 d G 9 S Z W 1 v d m V k Q 2 9 s d W 1 u c z E u e z J u Z C B E b 3 N l L D N 9 J n F 1 b 3 Q 7 L C Z x d W 9 0 O 1 N l Y 3 R p b 2 4 x L 1 Z h Y 2 N p b m U v Q X V 0 b 1 J l b W 9 2 Z W R D b 2 x 1 b W 5 z M S 5 7 V G 9 0 Y W w g R G 9 z Z X M s N H 0 m c X V v d D t d L C Z x d W 9 0 O 1 J l b G F 0 a W 9 u c 2 h p c E l u Z m 8 m c X V v d D s 6 W 1 1 9 I i A v P j x F b n R y e S B U e X B l P S J G a W x s U 3 R h d H V z I i B W Y W x 1 Z T 0 i c 0 N v b X B s Z X R l I i A v P j x F b n R y e S B U e X B l P S J G a W x s Q 2 9 s d W 1 u T m F t Z X M i I F Z h b H V l P S J z W y Z x d W 9 0 O 1 M u I E 5 v L i Z x d W 9 0 O y w m c X V v d D t T d G F 0 Z S 9 V V C Z x d W 9 0 O y w m c X V v d D s x c 3 Q g R G 9 z Z S Z x d W 9 0 O y w m c X V v d D s y b m Q g R G 9 z Z S Z x d W 9 0 O y w m c X V v d D t U b 3 R h b C B E b 3 N l c y Z x d W 9 0 O 1 0 i I C 8 + P E V u d H J 5 I F R 5 c G U 9 I k Z p b G x D b 2 x 1 b W 5 U e X B l c y I g V m F s d W U 9 I n N B d 1 l E Q X d N P S I g L z 4 8 R W 5 0 c n k g V H l w Z T 0 i R m l s b E x h c 3 R V c G R h d G V k I i B W Y W x 1 Z T 0 i Z D I w M j E t M T I t M T B U M T E 6 M j M 6 N T Y u O D U w N D U z M l o i I C 8 + P E V u d H J 5 I F R 5 c G U 9 I k Z p b G x F c n J v c k N v d W 5 0 I i B W Y W x 1 Z T 0 i b D A i I C 8 + P E V u d H J 5 I F R 5 c G U 9 I k Z p b G x F c n J v c k N v Z G U i I F Z h b H V l P S J z V W 5 r b m 9 3 b i I g L z 4 8 R W 5 0 c n k g V H l w Z T 0 i R m l s b E N v d W 5 0 I i B W Y W x 1 Z T 0 i b D M 4 I i A v P j x F b n R y e S B U e X B l P S J R d W V y e U l E I i B W Y W x 1 Z T 0 i c 2 F m Y m E y M D c 4 L T k 0 Z T Q t N G F j M C 0 5 M m U z L T M w O G M 3 M G Z l O T N h M S I g L z 4 8 R W 5 0 c n k g V H l w Z T 0 i Q W R k Z W R U b 0 R h d G F N b 2 R l b C I g V m F s d W U 9 I m w w I i A v P j w v U 3 R h Y m x l R W 5 0 c m l l c z 4 8 L 0 l 0 Z W 0 + P E l 0 Z W 0 + P E l 0 Z W 1 M b 2 N h d G l v b j 4 8 S X R l b V R 5 c G U + R m 9 y b X V s Y T w v S X R l b V R 5 c G U + P E l 0 Z W 1 Q Y X R o P l N l Y 3 R p b 2 4 x L 1 Z h Y 2 N p b m U v U 2 9 1 c m N l P C 9 J d G V t U G F 0 a D 4 8 L 0 l 0 Z W 1 M b 2 N h d G l v b j 4 8 U 3 R h Y m x l R W 5 0 c m l l c y A v P j w v S X R l b T 4 8 S X R l b T 4 8 S X R l b U x v Y 2 F 0 a W 9 u P j x J d G V t V H l w Z T 5 G b 3 J t d W x h P C 9 J d G V t V H l w Z T 4 8 S X R l b V B h d G g + U 2 V j d G l v b j E v V m F j Y 2 l u Z S 9 U Y W J s Z T A w M j w v S X R l b V B h d G g + P C 9 J d G V t T G 9 j Y X R p b 2 4 + P F N 0 Y W J s Z U V u d H J p Z X M g L z 4 8 L 0 l 0 Z W 0 + P E l 0 Z W 0 + P E l 0 Z W 1 M b 2 N h d G l v b j 4 8 S X R l b V R 5 c G U + R m 9 y b X V s Y T w v S X R l b V R 5 c G U + P E l 0 Z W 1 Q Y X R o P l N l Y 3 R p b 2 4 x L 1 Z h Y 2 N p b m U v Q 2 h h b m d l Z C U y M F R 5 c G U 8 L 0 l 0 Z W 1 Q Y X R o P j w v S X R l b U x v Y 2 F 0 a W 9 u P j x T d G F i b G V F b n R y a W V z I C 8 + P C 9 J d G V t P j x J d G V t P j x J d G V t T G 9 j Y X R p b 2 4 + P E l 0 Z W 1 U e X B l P k Z v c m 1 1 b G E 8 L 0 l 0 Z W 1 U e X B l P j x J d G V t U G F 0 a D 5 T Z W N 0 a W 9 u M S 9 W Y W N j a W 5 l L 1 J l b W 9 2 Z W Q l M j B U b 3 A l M j B S b 3 d z P C 9 J d G V t U G F 0 a D 4 8 L 0 l 0 Z W 1 M b 2 N h d G l v b j 4 8 U 3 R h Y m x l R W 5 0 c m l l c y A v P j w v S X R l b T 4 8 S X R l b T 4 8 S X R l b U x v Y 2 F 0 a W 9 u P j x J d G V t V H l w Z T 5 G b 3 J t d W x h P C 9 J d G V t V H l w Z T 4 8 S X R l b V B h d G g + U 2 V j d G l v b j E v V m F j Y 2 l u Z S 9 Q c m 9 t b 3 R l Z C U y M E h l Y W R l c n M 8 L 0 l 0 Z W 1 Q Y X R o P j w v S X R l b U x v Y 2 F 0 a W 9 u P j x T d G F i b G V F b n R y a W V z I C 8 + P C 9 J d G V t P j x J d G V t P j x J d G V t T G 9 j Y X R p b 2 4 + P E l 0 Z W 1 U e X B l P k Z v c m 1 1 b G E 8 L 0 l 0 Z W 1 U e X B l P j x J d G V t U G F 0 a D 5 T Z W N 0 a W 9 u M S 9 W Y W N j a W 5 l L 0 N o Y W 5 n Z W Q l M j B U e X B l M T w v S X R l b V B h d G g + P C 9 J d G V t T G 9 j Y X R p b 2 4 + P F N 0 Y W J s Z U V u d H J p Z X M g L z 4 8 L 0 l 0 Z W 0 + P E l 0 Z W 0 + P E l 0 Z W 1 M b 2 N h d G l v b j 4 8 S X R l b V R 5 c G U + R m 9 y b X V s Y T w v S X R l b V R 5 c G U + P E l 0 Z W 1 Q Y X R o P l N l Y 3 R p b 2 4 x L 1 Z h Y 2 N p b m U v U m V w b G F j Z W Q l M j B W Y W x 1 Z T w v S X R l b V B h d G g + P C 9 J d G V t T G 9 j Y X R p b 2 4 + P F N 0 Y W J s Z U V u d H J p Z X M g L z 4 8 L 0 l 0 Z W 0 + P E l 0 Z W 0 + P E l 0 Z W 1 M b 2 N h d G l v b j 4 8 S X R l b V R 5 c G U + R m 9 y b X V s Y T w v S X R l b V R 5 c G U + P E l 0 Z W 1 Q Y X R o P l N l Y 3 R p b 2 4 x L 1 Z h Y 2 N p b m U v U m V w b G F j Z W Q l M j B W Y W x 1 Z T E 8 L 0 l 0 Z W 1 Q Y X R o P j w v S X R l b U x v Y 2 F 0 a W 9 u P j x T d G F i b G V F b n R y a W V z I C 8 + P C 9 J d G V t P j x J d G V t P j x J d G V t T G 9 j Y X R p b 2 4 + P E l 0 Z W 1 U e X B l P k Z v c m 1 1 b G E 8 L 0 l 0 Z W 1 U e X B l P j x J d G V t U G F 0 a D 5 T Z W N 0 a W 9 u M S 9 W Y W N j a W 5 l L 1 J l c G x h Y 2 V k J T I w V m F s d W U y P C 9 J d G V t U G F 0 a D 4 8 L 0 l 0 Z W 1 M b 2 N h d G l v b j 4 8 U 3 R h Y m x l R W 5 0 c m l l c y A v P j w v S X R l b T 4 8 L 0 l 0 Z W 1 z P j w v T G 9 j Y W x Q Y W N r Y W d l T W V 0 Y W R h d G F G a W x l P h Y A A A B Q S w U G A A A A A A A A A A A A A A A A A A A A A A A A J g E A A A E A A A D Q j J 3 f A R X R E Y x 6 A M B P w p f r A Q A A A A P a M n o V 3 + F C m y 4 k r K C k u C s A A A A A A g A A A A A A E G Y A A A A B A A A g A A A A i y b q / x q w o A 1 H W u 7 C m x / B 1 h 0 K W u o 5 P B t q o 9 V H N t 4 H 5 v 0 A A A A A D o A A A A A C A A A g A A A A A O v 5 m Q B C P b o P H k Y Q 0 / f y F J / i Y w h L 5 x u W R G V H k 3 W I t t N Q A A A A / t z N q 8 P b p K E W X U Y f Z r B G h b P K I H o S R H 9 L m Z r d 3 T h s n 5 O e K m X B j 3 z r S K F d e i 4 1 I q q + r 0 V g g c k V M 8 c q 5 S 0 T V Q 0 / y n 8 i i T K o J K y X 7 y 3 a D 8 j a Q a 9 A A A A A m 2 J o y Q o X + v J N 4 T 4 T m j s r Y L k 2 N k L r 8 p m + P Z D 7 z q h I 3 M L H 7 0 w Q x w N a Y 4 d Q F 8 n 7 Y U m J 0 8 w 6 o d z p B 8 G Z f L P 3 t N w z N g = = < / D a t a M a s h u p > 
</file>

<file path=customXml/item2.xml>��< ? x m l   v e r s i o n = " 1 . 0 "   e n c o d i n g = " U T F - 1 6 " ? > < G e m i n i   x m l n s = " h t t p : / / g e m i n i / p i v o t c u s t o m i z a t i o n / C l i e n t W i n d o w X M L " > < C u s t o m C o n t e n t > < ! [ C D A T A [ s t a t e _ w i s e ] ] > < / C u s t o m C o n t e n t > < / G e m i n i > 
</file>

<file path=customXml/item3.xml>��< ? x m l   v e r s i o n = " 1 . 0 "   e n c o d i n g = " U T F - 1 6 " ? > < G e m i n i   x m l n s = " h t t p : / / g e m i n i / p i v o t c u s t o m i z a t i o n / I s S a n d b o x E m b e d d e d " > < C u s t o m C o n t e n t > < ! [ C D A T A [ y e s ] ] > < / C u s t o m C o n t e n t > < / G e m i n i > 
</file>

<file path=customXml/item4.xml>��< ? x m l   v e r s i o n = " 1 . 0 "   e n c o d i n g = " U T F - 1 6 " ? > < G e m i n i   x m l n s = " h t t p : / / g e m i n i / p i v o t c u s t o m i z a t i o n / S h o w H i d d e n " > < C u s t o m C o n t e n t > < ! [ C D A T A [ T r u 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P o p u l a t i o n " > < C u s t o m C o n t e n t > < ! [ C D A T A [ < T a b l e W i d g e t G r i d S e r i a l i z a t i o n   x m l n s : x s d = " h t t p : / / w w w . w 3 . o r g / 2 0 0 1 / X M L S c h e m a "   x m l n s : x s i = " h t t p : / / w w w . w 3 . o r g / 2 0 0 1 / X M L S c h e m a - i n s t a n c e " > < C o l u m n S u g g e s t e d T y p e   / > < C o l u m n F o r m a t   / > < C o l u m n A c c u r a c y   / > < C o l u m n C u r r e n c y S y m b o l   / > < C o l u m n P o s i t i v e P a t t e r n   / > < C o l u m n N e g a t i v e P a t t e r n   / > < C o l u m n W i d t h s > < i t e m > < k e y > < s t r i n g > R a n k < / s t r i n g > < / k e y > < v a l u e > < i n t > 8 1 < / i n t > < / v a l u e > < / i t e m > < i t e m > < k e y > < s t r i n g > S t a t e / U T < / s t r i n g > < / k e y > < v a l u e > < i n t > 1 1 0 < / i n t > < / v a l u e > < / i t e m > < i t e m > < k e y > < s t r i n g > P o p u l a t i o n < / s t r i n g > < / k e y > < v a l u e > < i n t > 1 2 7 < / i n t > < / v a l u e > < / i t e m > < i t e m > < k e y > < s t r i n g > N a t i o n a l   S h a r e   ( % ) < / s t r i n g > < / k e y > < v a l u e > < i n t > 1 8 6 < / i n t > < / v a l u e > < / i t e m > < i t e m > < k e y > < s t r i n g > D e c a d a l   g r o w t h     ( 2 0 0 1  2 0 1 2 ) < / s t r i n g > < / k e y > < v a l u e > < i n t > 2 7 3 < / i n t > < / v a l u e > < / i t e m > < i t e m > < k e y > < s t r i n g > R u r a l   p o p u l a t i o n < / s t r i n g > < / k e y > < v a l u e > < i n t > 1 7 1 < / i n t > < / v a l u e > < / i t e m > < i t e m > < k e y > < s t r i n g > P e r c e n t   r u r a l < / s t r i n g > < / k e y > < v a l u e > < i n t > 1 4 3 < / i n t > < / v a l u e > < / i t e m > < i t e m > < k e y > < s t r i n g > U r b a n   p o p u l a t i o n < / s t r i n g > < / k e y > < v a l u e > < i n t > 1 7 9 < / i n t > < / v a l u e > < / i t e m > < i t e m > < k e y > < s t r i n g > P e r c e n t   u r b a n < / s t r i n g > < / k e y > < v a l u e > < i n t > 1 5 2 < / i n t > < / v a l u e > < / i t e m > < / C o l u m n W i d t h s > < C o l u m n D i s p l a y I n d e x > < i t e m > < k e y > < s t r i n g > R a n k < / s t r i n g > < / k e y > < v a l u e > < i n t > 0 < / i n t > < / v a l u e > < / i t e m > < i t e m > < k e y > < s t r i n g > S t a t e / U T < / s t r i n g > < / k e y > < v a l u e > < i n t > 1 < / i n t > < / v a l u e > < / i t e m > < i t e m > < k e y > < s t r i n g > P o p u l a t i o n < / s t r i n g > < / k e y > < v a l u e > < i n t > 2 < / i n t > < / v a l u e > < / i t e m > < i t e m > < k e y > < s t r i n g > N a t i o n a l   S h a r e   ( % ) < / s t r i n g > < / k e y > < v a l u e > < i n t > 3 < / i n t > < / v a l u e > < / i t e m > < i t e m > < k e y > < s t r i n g > D e c a d a l   g r o w t h     ( 2 0 0 1  2 0 1 2 ) < / s t r i n g > < / k e y > < v a l u e > < i n t > 4 < / i n t > < / v a l u e > < / i t e m > < i t e m > < k e y > < s t r i n g > R u r a l   p o p u l a t i o n < / s t r i n g > < / k e y > < v a l u e > < i n t > 5 < / i n t > < / v a l u e > < / i t e m > < i t e m > < k e y > < s t r i n g > P e r c e n t   r u r a l < / s t r i n g > < / k e y > < v a l u e > < i n t > 6 < / i n t > < / v a l u e > < / i t e m > < i t e m > < k e y > < s t r i n g > U r b a n   p o p u l a t i o n < / s t r i n g > < / k e y > < v a l u e > < i n t > 7 < / i n t > < / v a l u e > < / i t e m > < i t e m > < k e y > < s t r i n g > P e r c e n t   u r b a n < / s t r i n g > < / k e y > < v a l u e > < i n t > 8 < / 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s t a t e _ w i s e , P o p u l a t i o n , V a c c i n e ] ] > < / 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EB3E6545-D248-494C-9E4F-8BC88CF0D121}">
  <ds:schemaRefs/>
</ds:datastoreItem>
</file>

<file path=customXml/itemProps10.xml><?xml version="1.0" encoding="utf-8"?>
<ds:datastoreItem xmlns:ds="http://schemas.openxmlformats.org/officeDocument/2006/customXml" ds:itemID="{7D0D0F86-3B97-4CA9-A4DA-7CC19F9DD09D}">
  <ds:schemaRefs/>
</ds:datastoreItem>
</file>

<file path=customXml/itemProps11.xml><?xml version="1.0" encoding="utf-8"?>
<ds:datastoreItem xmlns:ds="http://schemas.openxmlformats.org/officeDocument/2006/customXml" ds:itemID="{1135CC71-B541-4604-8C01-6460CCC7B39A}">
  <ds:schemaRefs/>
</ds:datastoreItem>
</file>

<file path=customXml/itemProps12.xml><?xml version="1.0" encoding="utf-8"?>
<ds:datastoreItem xmlns:ds="http://schemas.openxmlformats.org/officeDocument/2006/customXml" ds:itemID="{195D6DAF-759F-4643-816F-EF4E63F9762D}">
  <ds:schemaRefs/>
</ds:datastoreItem>
</file>

<file path=customXml/itemProps13.xml><?xml version="1.0" encoding="utf-8"?>
<ds:datastoreItem xmlns:ds="http://schemas.openxmlformats.org/officeDocument/2006/customXml" ds:itemID="{A3B43579-26E4-426E-849A-94E859758A87}">
  <ds:schemaRefs/>
</ds:datastoreItem>
</file>

<file path=customXml/itemProps14.xml><?xml version="1.0" encoding="utf-8"?>
<ds:datastoreItem xmlns:ds="http://schemas.openxmlformats.org/officeDocument/2006/customXml" ds:itemID="{3458315A-705A-4BB4-B129-A631E9488D3B}">
  <ds:schemaRefs/>
</ds:datastoreItem>
</file>

<file path=customXml/itemProps15.xml><?xml version="1.0" encoding="utf-8"?>
<ds:datastoreItem xmlns:ds="http://schemas.openxmlformats.org/officeDocument/2006/customXml" ds:itemID="{8CC0292F-A03D-4690-B7AD-71E8B5B82E75}">
  <ds:schemaRefs/>
</ds:datastoreItem>
</file>

<file path=customXml/itemProps16.xml><?xml version="1.0" encoding="utf-8"?>
<ds:datastoreItem xmlns:ds="http://schemas.openxmlformats.org/officeDocument/2006/customXml" ds:itemID="{97914316-832B-40F9-8C36-D145A25014E8}">
  <ds:schemaRefs/>
</ds:datastoreItem>
</file>

<file path=customXml/itemProps17.xml><?xml version="1.0" encoding="utf-8"?>
<ds:datastoreItem xmlns:ds="http://schemas.openxmlformats.org/officeDocument/2006/customXml" ds:itemID="{D6EBC53D-01AF-48CE-AF57-96EEBC2288FF}">
  <ds:schemaRefs/>
</ds:datastoreItem>
</file>

<file path=customXml/itemProps18.xml><?xml version="1.0" encoding="utf-8"?>
<ds:datastoreItem xmlns:ds="http://schemas.openxmlformats.org/officeDocument/2006/customXml" ds:itemID="{F1F3DBAF-1CC5-48DA-B8EE-0E58AF3E2A05}">
  <ds:schemaRefs/>
</ds:datastoreItem>
</file>

<file path=customXml/itemProps19.xml><?xml version="1.0" encoding="utf-8"?>
<ds:datastoreItem xmlns:ds="http://schemas.openxmlformats.org/officeDocument/2006/customXml" ds:itemID="{C6DD01F0-E0B3-4650-B10A-462F8B57378E}">
  <ds:schemaRefs>
    <ds:schemaRef ds:uri="http://schemas.microsoft.com/DataMashup"/>
  </ds:schemaRefs>
</ds:datastoreItem>
</file>

<file path=customXml/itemProps2.xml><?xml version="1.0" encoding="utf-8"?>
<ds:datastoreItem xmlns:ds="http://schemas.openxmlformats.org/officeDocument/2006/customXml" ds:itemID="{919DC07A-3D4D-4C5B-8547-ED3E4B9DDBC3}">
  <ds:schemaRefs/>
</ds:datastoreItem>
</file>

<file path=customXml/itemProps3.xml><?xml version="1.0" encoding="utf-8"?>
<ds:datastoreItem xmlns:ds="http://schemas.openxmlformats.org/officeDocument/2006/customXml" ds:itemID="{AC279212-5FA9-4410-9CD8-4A7383B0BC93}">
  <ds:schemaRefs/>
</ds:datastoreItem>
</file>

<file path=customXml/itemProps4.xml><?xml version="1.0" encoding="utf-8"?>
<ds:datastoreItem xmlns:ds="http://schemas.openxmlformats.org/officeDocument/2006/customXml" ds:itemID="{282449F8-40EA-444C-BCA8-14A0D3149975}">
  <ds:schemaRefs/>
</ds:datastoreItem>
</file>

<file path=customXml/itemProps5.xml><?xml version="1.0" encoding="utf-8"?>
<ds:datastoreItem xmlns:ds="http://schemas.openxmlformats.org/officeDocument/2006/customXml" ds:itemID="{71DB8FA9-6CE4-4961-88EB-DA26886A8763}">
  <ds:schemaRefs/>
</ds:datastoreItem>
</file>

<file path=customXml/itemProps6.xml><?xml version="1.0" encoding="utf-8"?>
<ds:datastoreItem xmlns:ds="http://schemas.openxmlformats.org/officeDocument/2006/customXml" ds:itemID="{B14691B9-1BA4-4865-936C-9EF9B42B118F}">
  <ds:schemaRefs/>
</ds:datastoreItem>
</file>

<file path=customXml/itemProps7.xml><?xml version="1.0" encoding="utf-8"?>
<ds:datastoreItem xmlns:ds="http://schemas.openxmlformats.org/officeDocument/2006/customXml" ds:itemID="{A73F8EC6-E9AC-4C0D-9FD8-FC0E61B8209B}">
  <ds:schemaRefs/>
</ds:datastoreItem>
</file>

<file path=customXml/itemProps8.xml><?xml version="1.0" encoding="utf-8"?>
<ds:datastoreItem xmlns:ds="http://schemas.openxmlformats.org/officeDocument/2006/customXml" ds:itemID="{83920796-18B3-4489-9E0D-9B5FA21C2A0E}">
  <ds:schemaRefs/>
</ds:datastoreItem>
</file>

<file path=customXml/itemProps9.xml><?xml version="1.0" encoding="utf-8"?>
<ds:datastoreItem xmlns:ds="http://schemas.openxmlformats.org/officeDocument/2006/customXml" ds:itemID="{1E5556DE-0E39-443D-AD36-CFC2D107980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Search</vt:lpstr>
      <vt:lpstr>Covid charts</vt:lpstr>
      <vt:lpstr>Covid DashBoard</vt:lpstr>
      <vt:lpstr>Vaccine Charts</vt:lpstr>
      <vt:lpstr>vaccine DashBoard</vt:lpstr>
      <vt:lpstr>state_wise</vt:lpstr>
      <vt:lpstr>vaccine</vt:lpstr>
      <vt:lpstr>Population </vt:lpstr>
      <vt:lpstr>Covid Chart1</vt:lpstr>
      <vt:lpstr>covid chart 2</vt:lpstr>
      <vt:lpstr>covid chart3</vt:lpstr>
      <vt:lpstr>covid chart4</vt:lpstr>
      <vt:lpstr>covid chart 5</vt:lpstr>
      <vt:lpstr>vaccine chart2</vt:lpstr>
      <vt:lpstr>vaccine chart3</vt:lpstr>
      <vt:lpstr>Vaccine Chart1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Lakshmi Reddy</dc:creator>
  <cp:lastModifiedBy>Lakshmi Reddy</cp:lastModifiedBy>
  <dcterms:created xsi:type="dcterms:W3CDTF">2021-11-03T04:35:05Z</dcterms:created>
  <dcterms:modified xsi:type="dcterms:W3CDTF">2022-01-17T03:35:30Z</dcterms:modified>
</cp:coreProperties>
</file>