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Multicollinearity" sheetId="1" state="visible" r:id="rId1"/>
    <sheet name="Regression" sheetId="2" state="visible" r:id="rId2"/>
    <sheet name="Results" sheetId="3" state="visible" r:id="rId3"/>
    <sheet name="Check" sheetId="4" state="visible" r:id="rId4"/>
  </sheets>
  <calcPr/>
</workbook>
</file>

<file path=xl/sharedStrings.xml><?xml version="1.0" encoding="utf-8"?>
<sst xmlns="http://schemas.openxmlformats.org/spreadsheetml/2006/main" count="84" uniqueCount="84">
  <si>
    <t xml:space="preserve">Нормалізована матриця:</t>
  </si>
  <si>
    <t>Регіон</t>
  </si>
  <si>
    <t>РД</t>
  </si>
  <si>
    <t>ЗП</t>
  </si>
  <si>
    <t>ПЗД</t>
  </si>
  <si>
    <t>ДВ</t>
  </si>
  <si>
    <t>СД</t>
  </si>
  <si>
    <t>СТН</t>
  </si>
  <si>
    <t>Вінницька</t>
  </si>
  <si>
    <t>Волинська</t>
  </si>
  <si>
    <t xml:space="preserve">Матриця (2016)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</si>
  <si>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</si>
  <si>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</si>
  <si>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</si>
  <si>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</si>
  <si>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</si>
  <si>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</si>
  <si>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</si>
  <si>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</si>
  <si>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Луганська</t>
  </si>
  <si>
    <t>Львівська</t>
  </si>
  <si>
    <t xml:space="preserve">Кореляційна матриця: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</si>
  <si>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</si>
  <si>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</si>
  <si>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</si>
  <si>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</si>
  <si>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</si>
  <si>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</si>
  <si>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</si>
  <si>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</si>
  <si>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</si>
  <si>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 xml:space="preserve">                      Детермінант</t>
  </si>
  <si>
    <t>Черкаська</t>
  </si>
  <si>
    <t>Чернівецька</t>
  </si>
  <si>
    <t xml:space="preserve">      Хі2-критерій</t>
  </si>
  <si>
    <t>Чернігівська</t>
  </si>
  <si>
    <t xml:space="preserve">м. Київ</t>
  </si>
  <si>
    <t xml:space="preserve">                               Хі2 табл</t>
  </si>
  <si>
    <t xml:space="preserve">Обернена матриця:</t>
  </si>
  <si>
    <t xml:space="preserve">Сер. Значення</t>
  </si>
  <si>
    <t xml:space="preserve">Матриця алгебраїчних доповнень:</t>
  </si>
  <si>
    <t>Дисперсія</t>
  </si>
  <si>
    <t xml:space="preserve">Фактичні значчня F-критерію:</t>
  </si>
  <si>
    <t xml:space="preserve">Частинні коеф. кореляції</t>
  </si>
  <si>
    <t xml:space="preserve">Факт знач t-крит</t>
  </si>
  <si>
    <t xml:space="preserve">крит t</t>
  </si>
  <si>
    <t xml:space="preserve">Транспонована матриця:</t>
  </si>
  <si>
    <t xml:space="preserve">Матриця коеф. регресії:</t>
  </si>
  <si>
    <t xml:space="preserve">Регрессионная статистика</t>
  </si>
  <si>
    <t xml:space="preserve">Множественный R</t>
  </si>
  <si>
    <t>R-квадрат</t>
  </si>
  <si>
    <t xml:space="preserve">Нормированный R-квадрат</t>
  </si>
  <si>
    <t xml:space="preserve">Стандартная ошибка</t>
  </si>
  <si>
    <t>Наблюдения</t>
  </si>
  <si>
    <t xml:space="preserve">Дисперсионный анализ</t>
  </si>
  <si>
    <t>df</t>
  </si>
  <si>
    <t>SS</t>
  </si>
  <si>
    <t>MS</t>
  </si>
  <si>
    <t>F</t>
  </si>
  <si>
    <t xml:space="preserve">Значимость F</t>
  </si>
  <si>
    <t>Регрессия</t>
  </si>
  <si>
    <t>Остаток</t>
  </si>
  <si>
    <t>Итого</t>
  </si>
  <si>
    <t>Коэффициенты</t>
  </si>
  <si>
    <t>t-статистика</t>
  </si>
  <si>
    <t>P-Значение</t>
  </si>
  <si>
    <t xml:space="preserve">Нижние 95%</t>
  </si>
  <si>
    <t xml:space="preserve">Верхние 95%</t>
  </si>
  <si>
    <t xml:space="preserve">Нижние 95,0%</t>
  </si>
  <si>
    <t xml:space="preserve">Верхние 95,0%</t>
  </si>
  <si>
    <t>Y-пересечение</t>
  </si>
  <si>
    <t xml:space="preserve">Переменная X 1</t>
  </si>
  <si>
    <t xml:space="preserve">Переменная X 2</t>
  </si>
  <si>
    <t xml:space="preserve">ВЫВОД ОСТАТКА</t>
  </si>
  <si>
    <t xml:space="preserve">ВЫВОД ВЕРОЯТНОСТИ</t>
  </si>
  <si>
    <t>Наблюдение</t>
  </si>
  <si>
    <t xml:space="preserve">Предсказанное Y</t>
  </si>
  <si>
    <t>Остатки</t>
  </si>
  <si>
    <t>Персентиль</t>
  </si>
  <si>
    <t>Y</t>
  </si>
  <si>
    <t xml:space="preserve">Фактичні значення</t>
  </si>
  <si>
    <t xml:space="preserve">Прогнозовані </t>
  </si>
  <si>
    <t xml:space="preserve">Відсоток відхилення</t>
  </si>
  <si>
    <t>Середнє: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</si>
</sst>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name val="Calibri"/>
      <color theme="1"/>
      <sz val="11.000000"/>
      <scheme val="minor"/>
    </font>
    <font>
      <name val="Calibri"/>
      <color rgb="FF9C6500"/>
      <sz val="11.000000"/>
      <scheme val="minor"/>
    </font>
    <font>
      <name val="Calibri"/>
      <b/>
      <color indexed="2"/>
      <sz val="14.000000"/>
      <scheme val="minor"/>
    </font>
    <font>
      <name val="Times New Roman"/>
      <color theme="1"/>
      <sz val="10.000000"/>
    </font>
    <font>
      <name val="Times New Roman"/>
      <color theme="1"/>
      <sz val="12.000000"/>
    </font>
    <font>
      <name val="Calibri"/>
      <b/>
      <color theme="1"/>
      <sz val="14.000000"/>
      <scheme val="minor"/>
    </font>
    <font>
      <name val="Times New Roman"/>
      <color theme="1"/>
      <sz val="14.000000"/>
    </font>
    <font>
      <name val="Calibri"/>
      <b/>
      <color theme="1"/>
      <sz val="11.000000"/>
      <scheme val="minor"/>
    </font>
    <font>
      <name val="Calibri"/>
      <color theme="1"/>
      <sz val="12.000000"/>
      <scheme val="minor"/>
    </font>
    <font>
      <name val="Times New Roman"/>
      <color theme="1"/>
      <sz val="11.000000"/>
    </font>
    <font>
      <name val="Times New Roman"/>
      <b/>
      <color theme="1"/>
      <sz val="14.000000"/>
    </font>
    <font>
      <name val="Calibri"/>
      <color theme="1"/>
      <sz val="14.000000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theme="1" tint="0"/>
        <bgColor theme="1" tint="0"/>
      </patternFill>
    </fill>
  </fills>
  <borders count="12">
    <border>
      <left/>
      <right/>
      <top/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55">
    <xf fontId="0" fillId="0" borderId="0" numFmtId="0" xfId="0"/>
    <xf fontId="2" fillId="0" borderId="0" numFmtId="0" xfId="0" applyFont="1" applyAlignment="1">
      <alignment horizontal="center"/>
    </xf>
    <xf fontId="1" fillId="2" borderId="0" numFmtId="0" xfId="1" applyFont="1" applyFill="1"/>
    <xf fontId="1" fillId="2" borderId="1" numFmtId="0" xfId="1" applyFont="1" applyFill="1" applyBorder="1" applyAlignment="1">
      <alignment horizontal="center" vertical="center"/>
    </xf>
    <xf fontId="1" fillId="2" borderId="2" numFmtId="0" xfId="1" applyFont="1" applyFill="1" applyBorder="1" applyAlignment="1">
      <alignment horizontal="center" vertical="center" wrapText="1"/>
    </xf>
    <xf fontId="3" fillId="0" borderId="3" numFmtId="0" xfId="0" applyFont="1" applyBorder="1" applyAlignment="1">
      <alignment horizontal="center" vertical="center"/>
    </xf>
    <xf fontId="4" fillId="0" borderId="4" numFmtId="3" xfId="0" applyNumberFormat="1" applyFont="1" applyBorder="1" applyAlignment="1">
      <alignment horizontal="center" vertical="center"/>
    </xf>
    <xf fontId="5" fillId="0" borderId="0" numFmtId="0" xfId="0" applyFont="1" applyAlignment="1">
      <alignment vertical="center"/>
    </xf>
    <xf fontId="6" fillId="0" borderId="5" numFmtId="0" xfId="0" applyFont="1" applyBorder="1" applyAlignment="1">
      <alignment horizontal="center" vertical="center"/>
    </xf>
    <xf fontId="7" fillId="0" borderId="0" numFmtId="0" xfId="0" applyFont="1" applyAlignment="1">
      <alignment vertical="center"/>
    </xf>
    <xf fontId="1" fillId="2" borderId="6" numFmtId="0" xfId="1" applyFont="1" applyFill="1" applyBorder="1" applyAlignment="1">
      <alignment horizontal="center"/>
    </xf>
    <xf fontId="1" fillId="2" borderId="6" numFmtId="0" xfId="1" applyFont="1" applyFill="1" applyBorder="1" applyAlignment="1">
      <alignment horizontal="center" vertical="center" wrapText="1"/>
    </xf>
    <xf fontId="8" fillId="0" borderId="6" numFmtId="0" xfId="0" applyFont="1" applyBorder="1" applyAlignment="1">
      <alignment horizontal="center" vertical="center"/>
    </xf>
    <xf fontId="4" fillId="0" borderId="4" numFmtId="0" xfId="0" applyFont="1" applyBorder="1" applyAlignment="1">
      <alignment horizontal="center" vertical="center"/>
    </xf>
    <xf fontId="8" fillId="3" borderId="6" numFmtId="0" xfId="0" applyFont="1" applyFill="1" applyBorder="1" applyAlignment="1">
      <alignment horizontal="center" vertical="center"/>
    </xf>
    <xf fontId="1" fillId="2" borderId="0" numFmtId="0" xfId="1" applyFont="1" applyFill="1" applyAlignment="1">
      <alignment vertical="center"/>
    </xf>
    <xf fontId="4" fillId="0" borderId="5" numFmtId="0" xfId="0" applyFont="1" applyBorder="1" applyAlignment="1">
      <alignment horizontal="center" vertical="center"/>
    </xf>
    <xf fontId="6" fillId="0" borderId="5" numFmtId="0" xfId="0" applyFont="1" applyBorder="1" applyAlignment="1">
      <alignment horizontal="center"/>
    </xf>
    <xf fontId="8" fillId="0" borderId="5" numFmtId="0" xfId="0" applyFont="1" applyBorder="1" applyAlignment="1">
      <alignment horizontal="center" vertical="center"/>
    </xf>
    <xf fontId="1" fillId="2" borderId="7" numFmtId="0" xfId="1" applyFont="1" applyFill="1" applyBorder="1" applyAlignment="1">
      <alignment horizontal="center" vertical="center"/>
    </xf>
    <xf fontId="9" fillId="0" borderId="5" numFmtId="0" xfId="0" applyFont="1" applyBorder="1" applyAlignment="1">
      <alignment horizontal="center" vertical="center"/>
    </xf>
    <xf fontId="0" fillId="0" borderId="0" numFmtId="0" xfId="0"/>
    <xf fontId="3" fillId="0" borderId="0" numFmtId="0" xfId="0" applyFont="1" applyAlignment="1">
      <alignment horizontal="center" vertical="center"/>
    </xf>
    <xf fontId="6" fillId="0" borderId="0" numFmtId="3" xfId="0" applyNumberFormat="1" applyFont="1" applyAlignment="1">
      <alignment horizontal="center" vertical="center"/>
    </xf>
    <xf fontId="6" fillId="0" borderId="0" numFmtId="0" xfId="0" applyFont="1" applyAlignment="1">
      <alignment horizontal="center" vertical="center"/>
    </xf>
    <xf fontId="0" fillId="0" borderId="5" numFmtId="0" xfId="0" applyBorder="1" applyAlignment="1">
      <alignment horizontal="center" vertical="center"/>
    </xf>
    <xf fontId="8" fillId="0" borderId="5" numFmtId="0" xfId="0" applyFont="1" applyBorder="1" applyAlignment="1">
      <alignment horizontal="center" vertical="center" wrapText="1"/>
    </xf>
    <xf fontId="4" fillId="0" borderId="5" numFmtId="0" xfId="0" applyFont="1" applyBorder="1" applyAlignment="1">
      <alignment horizontal="center" vertical="center" wrapText="1"/>
    </xf>
    <xf fontId="10" fillId="0" borderId="0" numFmtId="0" xfId="0" applyFont="1" applyAlignment="1">
      <alignment horizontal="center" vertical="center" wrapText="1"/>
    </xf>
    <xf fontId="0" fillId="0" borderId="0" numFmtId="0" xfId="0" applyAlignment="1">
      <alignment horizontal="center" vertical="center"/>
    </xf>
    <xf fontId="1" fillId="2" borderId="0" numFmtId="0" xfId="1" applyFont="1" applyFill="1" applyAlignment="1">
      <alignment horizontal="center" vertical="center"/>
    </xf>
    <xf fontId="6" fillId="0" borderId="0" numFmtId="0" xfId="0" applyFont="1" applyAlignment="1">
      <alignment horizontal="center" vertical="center" wrapText="1"/>
    </xf>
    <xf fontId="6" fillId="0" borderId="5" numFmtId="0" xfId="0" applyFont="1" applyBorder="1" applyAlignment="1">
      <alignment horizontal="center" vertical="center" wrapText="1"/>
    </xf>
    <xf fontId="2" fillId="0" borderId="0" numFmtId="0" xfId="0" applyFont="1" applyAlignment="1">
      <alignment horizontal="center" vertical="center"/>
    </xf>
    <xf fontId="3" fillId="0" borderId="0" numFmtId="0" xfId="0" applyFont="1" applyAlignment="1">
      <alignment horizontal="center"/>
    </xf>
    <xf fontId="3" fillId="0" borderId="0" numFmtId="0" xfId="0" applyFont="1" applyAlignment="1">
      <alignment horizontal="center" vertical="center" wrapText="1"/>
    </xf>
    <xf fontId="6" fillId="0" borderId="0" numFmtId="3" xfId="0" applyNumberFormat="1" applyFont="1" applyAlignment="1">
      <alignment horizontal="center" vertical="center" wrapText="1"/>
    </xf>
    <xf fontId="3" fillId="0" borderId="0" numFmtId="0" xfId="0" applyFont="1" applyAlignment="1">
      <alignment horizontal="left" vertical="center"/>
    </xf>
    <xf fontId="1" fillId="2" borderId="0" numFmtId="0" xfId="1" applyFont="1" applyFill="1" applyAlignment="1">
      <alignment horizontal="left" vertical="center"/>
    </xf>
    <xf fontId="3" fillId="0" borderId="3" numFmtId="0" xfId="0" applyFont="1" applyBorder="1" applyAlignment="1">
      <alignment horizontal="center" vertical="center" wrapText="1"/>
    </xf>
    <xf fontId="11" fillId="0" borderId="5" numFmtId="0" xfId="0" applyFont="1" applyBorder="1" applyAlignment="1">
      <alignment horizontal="center" vertical="center"/>
    </xf>
    <xf fontId="11" fillId="0" borderId="5" numFmtId="11" xfId="0" applyNumberFormat="1" applyFont="1" applyBorder="1" applyAlignment="1">
      <alignment horizontal="center" vertical="center"/>
    </xf>
    <xf fontId="11" fillId="0" borderId="5" numFmtId="2" xfId="0" applyNumberFormat="1" applyFont="1" applyBorder="1" applyAlignment="1">
      <alignment horizontal="center" vertical="center"/>
    </xf>
    <xf fontId="6" fillId="0" borderId="8" numFmtId="3" xfId="0" applyNumberFormat="1" applyFont="1" applyBorder="1" applyAlignment="1">
      <alignment horizontal="center" vertical="center"/>
    </xf>
    <xf fontId="6" fillId="0" borderId="9" numFmtId="0" xfId="0" applyFont="1" applyBorder="1" applyAlignment="1">
      <alignment horizontal="center" vertical="center"/>
    </xf>
    <xf fontId="6" fillId="0" borderId="8" numFmtId="0" xfId="0" applyFont="1" applyBorder="1" applyAlignment="1">
      <alignment horizontal="center" vertical="center"/>
    </xf>
    <xf fontId="6" fillId="0" borderId="4" numFmtId="0" xfId="0" applyFont="1" applyBorder="1" applyAlignment="1">
      <alignment horizontal="center" vertical="center"/>
    </xf>
    <xf fontId="1" fillId="2" borderId="10" numFmtId="0" xfId="1" applyFont="1" applyFill="1" applyBorder="1"/>
    <xf fontId="0" fillId="0" borderId="11" numFmtId="0" xfId="0" applyBorder="1"/>
    <xf fontId="1" fillId="2" borderId="10" numFmtId="0" xfId="1" applyFont="1" applyFill="1" applyBorder="1" applyAlignment="1">
      <alignment horizontal="center"/>
    </xf>
    <xf fontId="1" fillId="2" borderId="5" numFmtId="0" xfId="1" applyFont="1" applyFill="1" applyBorder="1" applyAlignment="1">
      <alignment horizontal="center" vertical="center" wrapText="1"/>
    </xf>
    <xf fontId="4" fillId="0" borderId="5" numFmtId="3" xfId="0" applyNumberFormat="1" applyFont="1" applyBorder="1" applyAlignment="1">
      <alignment horizontal="center" vertical="center"/>
    </xf>
    <xf fontId="8" fillId="0" borderId="5" numFmtId="10" xfId="0" applyNumberFormat="1" applyFont="1" applyBorder="1" applyAlignment="1">
      <alignment horizontal="center" vertical="center"/>
    </xf>
    <xf fontId="4" fillId="0" borderId="8" numFmtId="3" xfId="0" applyNumberFormat="1" applyFont="1" applyBorder="1" applyAlignment="1">
      <alignment horizontal="center" vertical="center"/>
    </xf>
    <xf fontId="0" fillId="0" borderId="0" numFmtId="10" xfId="0" applyNumberFormat="1" applyAlignment="1">
      <alignment horizontal="center" vertical="center"/>
    </xf>
  </cellXfs>
  <cellStyles count="2">
    <cellStyle name="Обычный" xfId="0" builtinId="0"/>
    <cellStyle name="Neutral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85">
      <selection activeCell="AD65" activeCellId="0" sqref="AD65:AD66"/>
    </sheetView>
  </sheetViews>
  <sheetFormatPr defaultRowHeight="14.25"/>
  <cols>
    <col customWidth="1" min="1" max="1" width="19.90625"/>
    <col customWidth="1" min="2" max="2" width="12.7265625"/>
    <col customWidth="1" min="3" max="3" width="12.36328125"/>
    <col customWidth="1" min="4" max="4" width="10.453125"/>
    <col customWidth="1" min="5" max="5" width="10.90625"/>
    <col customWidth="1" min="6" max="6" width="10.26953125"/>
    <col customWidth="1" min="7" max="7" width="10"/>
    <col customWidth="1" min="11" max="11" width="9.36328125"/>
    <col customWidth="1" min="12" max="12" width="11.421875"/>
    <col customWidth="1" min="13" max="13" width="13.453125"/>
    <col customWidth="1" min="14" max="14" width="10.1796875"/>
    <col customWidth="1" min="15" max="15" width="10"/>
    <col customWidth="1" min="16" max="16" width="9.36328125"/>
    <col bestFit="1" customWidth="1" min="20" max="20" width="12.453125"/>
    <col bestFit="1" min="21" max="21" width="10.8515625"/>
    <col bestFit="1" min="22" max="24" width="11.421875"/>
    <col bestFit="1" min="25" max="25" width="10.8515625"/>
  </cols>
  <sheetData>
    <row r="1" ht="18.75">
      <c r="A1" s="1"/>
      <c r="T1" s="2" t="s">
        <v>0</v>
      </c>
      <c r="U1" s="2"/>
      <c r="V1" s="2"/>
      <c r="W1" s="2"/>
      <c r="X1" s="2"/>
      <c r="Y1" s="2"/>
    </row>
    <row r="2" ht="18.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18.75">
      <c r="A3" s="5" t="s">
        <v>8</v>
      </c>
      <c r="B3" s="6">
        <v>69654</v>
      </c>
      <c r="C3" s="6">
        <v>23458</v>
      </c>
      <c r="D3" s="6">
        <v>19043</v>
      </c>
      <c r="E3" s="6">
        <v>2447</v>
      </c>
      <c r="F3" s="6">
        <v>12522</v>
      </c>
      <c r="G3" s="6">
        <v>10746</v>
      </c>
      <c r="J3" s="7"/>
      <c r="T3" s="8">
        <f t="shared" ref="T3:T27" si="0">(B3-B$31)/ SQRT(25*B$32)</f>
        <v>-3.1342906018769337e-002</v>
      </c>
      <c r="U3" s="8">
        <f t="shared" ref="U3:Y27" si="1">(C3-C$31)/ SQRT(25*C$32)</f>
        <v>-5.6162194689894973e-002</v>
      </c>
      <c r="V3" s="8">
        <f t="shared" si="1"/>
        <v>9.7810815230999368e-002</v>
      </c>
      <c r="W3" s="8">
        <f t="shared" si="1"/>
        <v>-3.3870175504641442e-002</v>
      </c>
      <c r="X3" s="8">
        <f t="shared" si="1"/>
        <v>-2.8340676702336687e-002</v>
      </c>
      <c r="Y3" s="8">
        <f t="shared" si="1"/>
        <v>-2.4823563617389971e-003</v>
      </c>
    </row>
    <row r="4" ht="17.25">
      <c r="A4" s="5" t="s">
        <v>9</v>
      </c>
      <c r="B4" s="6">
        <v>39359</v>
      </c>
      <c r="C4" s="6">
        <v>13537</v>
      </c>
      <c r="D4" s="6">
        <v>9255</v>
      </c>
      <c r="E4" s="6">
        <v>1071</v>
      </c>
      <c r="F4" s="6">
        <v>8064</v>
      </c>
      <c r="G4" s="6">
        <v>6733</v>
      </c>
      <c r="J4" s="9" t="s">
        <v>10</v>
      </c>
      <c r="T4" s="8">
        <f t="shared" si="0"/>
        <v>-0.12689977699974694</v>
      </c>
      <c r="U4" s="8">
        <f t="shared" si="1"/>
        <v>-0.11181036874972815</v>
      </c>
      <c r="V4" s="8">
        <f t="shared" ref="V4:V27" si="2">(D4-D$31)/ SQRT(25*D$32)</f>
        <v>-0.14676119931014578</v>
      </c>
      <c r="W4" s="8">
        <f t="shared" ref="W4:W27" si="3">(E4-E$31)/ SQRT(25*E$32)</f>
        <v>-0.11547933970998329</v>
      </c>
      <c r="X4" s="8">
        <f t="shared" ref="X4:X27" si="4">(F4-F$31)/ SQRT(25*F$32)</f>
        <v>-0.15609897539082204</v>
      </c>
      <c r="Y4" s="8">
        <f t="shared" ref="Y4:Y27" si="5">(G4-G$31)/ SQRT(25*G$32)</f>
        <v>-0.13287104850386783</v>
      </c>
    </row>
    <row r="5" ht="17.25">
      <c r="A5" s="5" t="s">
        <v>11</v>
      </c>
      <c r="B5" s="6">
        <v>184138</v>
      </c>
      <c r="C5" s="6">
        <v>86057</v>
      </c>
      <c r="D5" s="6">
        <v>33836</v>
      </c>
      <c r="E5" s="6">
        <v>7462</v>
      </c>
      <c r="F5" s="6">
        <v>29886</v>
      </c>
      <c r="G5" s="6">
        <v>21892</v>
      </c>
      <c r="J5" s="10"/>
      <c r="K5" s="11" t="s">
        <v>2</v>
      </c>
      <c r="L5" s="11" t="s">
        <v>3</v>
      </c>
      <c r="M5" s="11" t="s">
        <v>4</v>
      </c>
      <c r="N5" s="11" t="s">
        <v>5</v>
      </c>
      <c r="O5" s="11" t="s">
        <v>6</v>
      </c>
      <c r="P5" s="11" t="s">
        <v>7</v>
      </c>
      <c r="T5" s="8">
        <f t="shared" si="0"/>
        <v>0.32976397027719501</v>
      </c>
      <c r="U5" s="8">
        <f t="shared" si="1"/>
        <v>0.29496370471253391</v>
      </c>
      <c r="V5" s="8">
        <f t="shared" si="2"/>
        <v>0.4674423856342646</v>
      </c>
      <c r="W5" s="8">
        <f t="shared" si="3"/>
        <v>0.26356438735131016</v>
      </c>
      <c r="X5" s="8">
        <f t="shared" si="4"/>
        <v>0.46928047592818373</v>
      </c>
      <c r="Y5" s="8">
        <f t="shared" si="5"/>
        <v>0.35966874321866665</v>
      </c>
    </row>
    <row r="6" ht="17.25">
      <c r="A6" s="5" t="s">
        <v>12</v>
      </c>
      <c r="B6" s="6">
        <v>111547</v>
      </c>
      <c r="C6" s="6">
        <v>55007</v>
      </c>
      <c r="D6" s="6">
        <v>11260</v>
      </c>
      <c r="E6" s="6">
        <v>3370</v>
      </c>
      <c r="F6" s="6">
        <v>27512</v>
      </c>
      <c r="G6" s="6">
        <v>11588</v>
      </c>
      <c r="J6" s="11" t="s">
        <v>2</v>
      </c>
      <c r="K6" s="12">
        <v>1</v>
      </c>
      <c r="L6" s="12"/>
      <c r="M6" s="12"/>
      <c r="N6" s="12"/>
      <c r="O6" s="12"/>
      <c r="P6" s="12"/>
      <c r="T6" s="8">
        <f t="shared" si="0"/>
        <v>0.10079652279806825</v>
      </c>
      <c r="U6" s="8">
        <f t="shared" si="1"/>
        <v>0.12080023282887097</v>
      </c>
      <c r="V6" s="8">
        <f t="shared" si="2"/>
        <v>-9.6662416192553224e-002</v>
      </c>
      <c r="W6" s="8">
        <f t="shared" si="3"/>
        <v>2.08720182174011e-002</v>
      </c>
      <c r="X6" s="8">
        <f t="shared" si="4"/>
        <v>0.40124588618245371</v>
      </c>
      <c r="Y6" s="8">
        <f t="shared" si="5"/>
        <v>2.4875550138054793e-002</v>
      </c>
    </row>
    <row r="7" ht="17.25">
      <c r="A7" s="5" t="s">
        <v>13</v>
      </c>
      <c r="B7" s="6">
        <v>51920</v>
      </c>
      <c r="C7" s="6">
        <v>18436</v>
      </c>
      <c r="D7" s="6">
        <v>11822</v>
      </c>
      <c r="E7" s="6">
        <v>1424</v>
      </c>
      <c r="F7" s="6">
        <v>10509</v>
      </c>
      <c r="G7" s="6">
        <v>8634</v>
      </c>
      <c r="J7" s="11" t="s">
        <v>3</v>
      </c>
      <c r="K7" s="12">
        <v>0.9917487273471729</v>
      </c>
      <c r="L7" s="12">
        <v>1</v>
      </c>
      <c r="M7" s="12"/>
      <c r="N7" s="12"/>
      <c r="O7" s="12"/>
      <c r="P7" s="12"/>
      <c r="T7" s="8">
        <f t="shared" si="0"/>
        <v>-8.7279712421695785e-002</v>
      </c>
      <c r="U7" s="8">
        <f t="shared" si="1"/>
        <v>-8.4331243185861327e-002</v>
      </c>
      <c r="V7" s="8">
        <f t="shared" si="2"/>
        <v>-8.2619764765078402e-002</v>
      </c>
      <c r="W7" s="8">
        <f t="shared" si="3"/>
        <v>-9.4543267788118709e-002</v>
      </c>
      <c r="X7" s="8">
        <f t="shared" si="4"/>
        <v>-8.6029652758846567e-002</v>
      </c>
      <c r="Y7" s="8">
        <f t="shared" si="5"/>
        <v>-7.1104563639131493e-002</v>
      </c>
    </row>
    <row r="8" ht="17.25">
      <c r="A8" s="5" t="s">
        <v>14</v>
      </c>
      <c r="B8" s="6">
        <v>42235</v>
      </c>
      <c r="C8" s="6">
        <v>14501</v>
      </c>
      <c r="D8" s="6">
        <v>10474</v>
      </c>
      <c r="E8" s="13">
        <v>804</v>
      </c>
      <c r="F8" s="6">
        <v>8034</v>
      </c>
      <c r="G8" s="6">
        <v>7243</v>
      </c>
      <c r="J8" s="11" t="s">
        <v>4</v>
      </c>
      <c r="K8" s="12">
        <v>0.85721667949325775</v>
      </c>
      <c r="L8" s="12">
        <v>0.79011684230802504</v>
      </c>
      <c r="M8" s="12">
        <v>1</v>
      </c>
      <c r="N8" s="12"/>
      <c r="O8" s="12"/>
      <c r="P8" s="12"/>
      <c r="T8" s="8">
        <f t="shared" si="0"/>
        <v>-0.11782826153708671</v>
      </c>
      <c r="U8" s="8">
        <f t="shared" si="1"/>
        <v>-0.10640316788351717</v>
      </c>
      <c r="V8" s="8">
        <f t="shared" si="2"/>
        <v>-0.11630213865161944</v>
      </c>
      <c r="W8" s="8">
        <f t="shared" si="3"/>
        <v>-0.13131483886901402</v>
      </c>
      <c r="X8" s="8">
        <f t="shared" si="4"/>
        <v>-0.15695872168078495</v>
      </c>
      <c r="Y8" s="8">
        <f t="shared" si="5"/>
        <v>-0.11630034504199749</v>
      </c>
    </row>
    <row r="9" ht="17.25">
      <c r="A9" s="5" t="s">
        <v>15</v>
      </c>
      <c r="B9" s="6">
        <v>94160</v>
      </c>
      <c r="C9" s="6">
        <v>37880</v>
      </c>
      <c r="D9" s="6">
        <v>22191</v>
      </c>
      <c r="E9" s="6">
        <v>3282</v>
      </c>
      <c r="F9" s="6">
        <v>16472</v>
      </c>
      <c r="G9" s="6">
        <v>11402</v>
      </c>
      <c r="J9" s="11" t="s">
        <v>5</v>
      </c>
      <c r="K9" s="12">
        <v>0.96521725100696032</v>
      </c>
      <c r="L9" s="12">
        <v>0.9781143662408619</v>
      </c>
      <c r="M9" s="12">
        <v>0.74999285859648546</v>
      </c>
      <c r="N9" s="12">
        <v>1</v>
      </c>
      <c r="O9" s="12"/>
      <c r="P9" s="12"/>
      <c r="T9" s="8">
        <f t="shared" si="0"/>
        <v>4.5954228170365409e-002</v>
      </c>
      <c r="U9" s="8">
        <f t="shared" si="1"/>
        <v>2.4732671381157752e-002</v>
      </c>
      <c r="V9" s="8">
        <f t="shared" si="2"/>
        <v>0.17646965276425691</v>
      </c>
      <c r="W9" s="8">
        <f t="shared" si="3"/>
        <v>1.5652827483338537e-002</v>
      </c>
      <c r="X9" s="8">
        <f t="shared" si="4"/>
        <v>8.4859251476110412e-002</v>
      </c>
      <c r="Y9" s="8">
        <f t="shared" si="5"/>
        <v>1.8832117110784429e-002</v>
      </c>
    </row>
    <row r="10" ht="17.25">
      <c r="A10" s="5" t="s">
        <v>16</v>
      </c>
      <c r="B10" s="6">
        <v>54492</v>
      </c>
      <c r="C10" s="6">
        <v>16483</v>
      </c>
      <c r="D10" s="6">
        <v>15608</v>
      </c>
      <c r="E10" s="6">
        <v>1219</v>
      </c>
      <c r="F10" s="6">
        <v>10155</v>
      </c>
      <c r="G10" s="6">
        <v>8950</v>
      </c>
      <c r="J10" s="11" t="s">
        <v>6</v>
      </c>
      <c r="K10" s="12">
        <v>0.86440075011701645</v>
      </c>
      <c r="L10" s="12">
        <v>0.82693728027163815</v>
      </c>
      <c r="M10" s="14">
        <v>0.82523472029073819</v>
      </c>
      <c r="N10" s="12">
        <v>0.74439043257759319</v>
      </c>
      <c r="O10" s="12">
        <v>1</v>
      </c>
      <c r="P10" s="12"/>
      <c r="T10" s="8">
        <f t="shared" si="0"/>
        <v>-7.9167077592084481e-002</v>
      </c>
      <c r="U10" s="8">
        <f t="shared" si="1"/>
        <v>-9.5285873156514919e-002</v>
      </c>
      <c r="V10" s="8">
        <f t="shared" si="2"/>
        <v>1.1980730438515342e-002</v>
      </c>
      <c r="W10" s="8">
        <f t="shared" si="3"/>
        <v>-0.10670160983905989</v>
      </c>
      <c r="X10" s="8">
        <f t="shared" si="4"/>
        <v>-9.6174658980408667e-002</v>
      </c>
      <c r="Y10" s="8">
        <f t="shared" si="5"/>
        <v>-6.0837225807854965e-002</v>
      </c>
    </row>
    <row r="11" ht="17.25">
      <c r="A11" s="5" t="s">
        <v>17</v>
      </c>
      <c r="B11" s="6">
        <v>87937</v>
      </c>
      <c r="C11" s="6">
        <v>39426</v>
      </c>
      <c r="D11" s="6">
        <v>17543</v>
      </c>
      <c r="E11" s="6">
        <v>2252</v>
      </c>
      <c r="F11" s="6">
        <v>16030</v>
      </c>
      <c r="G11" s="6">
        <v>11529</v>
      </c>
      <c r="J11" s="11" t="s">
        <v>7</v>
      </c>
      <c r="K11" s="12">
        <v>0.97945561883681009</v>
      </c>
      <c r="L11" s="12">
        <v>0.95320274646051861</v>
      </c>
      <c r="M11" s="12">
        <v>0.91356798459740785</v>
      </c>
      <c r="N11" s="12">
        <v>0.93171047540399377</v>
      </c>
      <c r="O11" s="12">
        <v>0.86660393792486201</v>
      </c>
      <c r="P11" s="12">
        <v>1</v>
      </c>
      <c r="T11" s="8">
        <f t="shared" si="0"/>
        <v>2.6325563106340859e-002</v>
      </c>
      <c r="U11" s="8">
        <f t="shared" si="1"/>
        <v>3.3404385633400681e-002</v>
      </c>
      <c r="V11" s="8">
        <f t="shared" si="2"/>
        <v>6.0330428858735602e-002</v>
      </c>
      <c r="W11" s="8">
        <f t="shared" si="3"/>
        <v>-4.543542769943916e-002</v>
      </c>
      <c r="X11" s="8">
        <f t="shared" si="4"/>
        <v>7.2192322803990516e-002</v>
      </c>
      <c r="Y11" s="8">
        <f t="shared" si="5"/>
        <v>2.2958547188544301e-002</v>
      </c>
    </row>
    <row r="12" ht="17.25">
      <c r="A12" s="5" t="s">
        <v>18</v>
      </c>
      <c r="B12" s="6">
        <v>40427</v>
      </c>
      <c r="C12" s="6">
        <v>14247</v>
      </c>
      <c r="D12" s="6">
        <v>9073</v>
      </c>
      <c r="E12" s="6">
        <v>1999</v>
      </c>
      <c r="F12" s="6">
        <v>7899</v>
      </c>
      <c r="G12" s="6">
        <v>6418</v>
      </c>
      <c r="T12" s="8">
        <f t="shared" si="0"/>
        <v>-0.12353107793364085</v>
      </c>
      <c r="U12" s="8">
        <f t="shared" si="1"/>
        <v>-0.10782788678395035</v>
      </c>
      <c r="V12" s="8">
        <f t="shared" si="2"/>
        <v>-0.15130881952331379</v>
      </c>
      <c r="W12" s="8">
        <f t="shared" si="3"/>
        <v>-6.0440601059869023e-002</v>
      </c>
      <c r="X12" s="8">
        <f t="shared" si="4"/>
        <v>-0.16082757998561795</v>
      </c>
      <c r="Y12" s="8">
        <f t="shared" si="5"/>
        <v>-0.14310589475972893</v>
      </c>
    </row>
    <row r="13" ht="17.25">
      <c r="A13" s="5" t="s">
        <v>19</v>
      </c>
      <c r="B13" s="6">
        <v>38022</v>
      </c>
      <c r="C13" s="6">
        <v>17685</v>
      </c>
      <c r="D13" s="6">
        <v>3094</v>
      </c>
      <c r="E13" s="6">
        <v>1193</v>
      </c>
      <c r="F13" s="6">
        <v>10434</v>
      </c>
      <c r="G13" s="6">
        <v>5014</v>
      </c>
      <c r="T13" s="8">
        <f t="shared" si="0"/>
        <v>-0.13111695925759698</v>
      </c>
      <c r="U13" s="8">
        <f t="shared" si="1"/>
        <v>-8.8543699462338976e-002</v>
      </c>
      <c r="V13" s="8">
        <f t="shared" si="2"/>
        <v>-0.30070563960315716</v>
      </c>
      <c r="W13" s="8">
        <f t="shared" si="3"/>
        <v>-0.10824364346503293</v>
      </c>
      <c r="X13" s="8">
        <f t="shared" si="4"/>
        <v>-8.8179018483753799e-002</v>
      </c>
      <c r="Y13" s="8">
        <f t="shared" si="5"/>
        <v>-0.18872406664299554</v>
      </c>
    </row>
    <row r="14" ht="17.25">
      <c r="A14" s="5" t="s">
        <v>20</v>
      </c>
      <c r="B14" s="6">
        <v>112697</v>
      </c>
      <c r="C14" s="6">
        <v>44323</v>
      </c>
      <c r="D14" s="6">
        <v>24725</v>
      </c>
      <c r="E14" s="6">
        <v>3707</v>
      </c>
      <c r="F14" s="6">
        <v>19520</v>
      </c>
      <c r="G14" s="6">
        <v>17117</v>
      </c>
      <c r="J14" s="15" t="s">
        <v>21</v>
      </c>
      <c r="K14" s="2"/>
      <c r="L14" s="2"/>
      <c r="T14" s="8">
        <f t="shared" si="0"/>
        <v>0.10442386729808885</v>
      </c>
      <c r="U14" s="8">
        <f t="shared" si="1"/>
        <v>6.0872292938208977e-002</v>
      </c>
      <c r="V14" s="8">
        <f t="shared" si="2"/>
        <v>0.23978651880913451</v>
      </c>
      <c r="W14" s="8">
        <f t="shared" si="3"/>
        <v>4.0859146369436133e-002</v>
      </c>
      <c r="X14" s="8">
        <f t="shared" si="4"/>
        <v>0.17220947453633997</v>
      </c>
      <c r="Y14" s="8">
        <f t="shared" si="5"/>
        <v>0.20452147060997863</v>
      </c>
    </row>
    <row r="15" ht="17.25">
      <c r="A15" s="5" t="s">
        <v>22</v>
      </c>
      <c r="B15" s="6">
        <v>50728</v>
      </c>
      <c r="C15" s="6">
        <v>20881</v>
      </c>
      <c r="D15" s="6">
        <v>9976</v>
      </c>
      <c r="E15" s="6">
        <v>1718</v>
      </c>
      <c r="F15" s="6">
        <v>8977</v>
      </c>
      <c r="G15" s="6">
        <v>7191</v>
      </c>
      <c r="T15" s="8">
        <f t="shared" si="0"/>
        <v>-9.103953385128237e-002</v>
      </c>
      <c r="U15" s="8">
        <f t="shared" si="1"/>
        <v>-7.0616921486809606e-002</v>
      </c>
      <c r="V15" s="8">
        <f t="shared" si="2"/>
        <v>-0.128745626927211</v>
      </c>
      <c r="W15" s="8">
        <f t="shared" si="3"/>
        <v>-7.7106426017500604e-002</v>
      </c>
      <c r="X15" s="8">
        <f t="shared" si="4"/>
        <v>-0.12993402996628478</v>
      </c>
      <c r="Y15" s="8">
        <f t="shared" si="5"/>
        <v>-0.11798990696359996</v>
      </c>
    </row>
    <row r="16" ht="17.25">
      <c r="A16" s="5" t="s">
        <v>23</v>
      </c>
      <c r="B16" s="6">
        <v>115025</v>
      </c>
      <c r="C16" s="6">
        <v>44524</v>
      </c>
      <c r="D16" s="6">
        <v>21667</v>
      </c>
      <c r="E16" s="6">
        <v>3675</v>
      </c>
      <c r="F16" s="6">
        <v>17654</v>
      </c>
      <c r="G16" s="6">
        <v>13606</v>
      </c>
      <c r="K16" s="16">
        <f t="array" ref="K16:P21">MMULT(TRANSPOSE(T3:Y27), T3:Y27)</f>
        <v>1</v>
      </c>
      <c r="L16" s="16">
        <f/>
        <v>0.99144503674970563</v>
      </c>
      <c r="M16" s="16">
        <f/>
        <v>0.84930472270602098</v>
      </c>
      <c r="N16" s="16">
        <f/>
        <v>0.9652525000967721</v>
      </c>
      <c r="O16" s="16">
        <f/>
        <v>0.86452215718472403</v>
      </c>
      <c r="P16" s="16">
        <f/>
        <v>0.97903225134205618</v>
      </c>
      <c r="T16" s="8">
        <f t="shared" si="0"/>
        <v>0.11176687425117404</v>
      </c>
      <c r="U16" s="8">
        <f t="shared" si="1"/>
        <v>6.1999727973591143e-002</v>
      </c>
      <c r="V16" s="8">
        <f t="shared" si="2"/>
        <v>0.16337650445821278</v>
      </c>
      <c r="W16" s="8">
        <f t="shared" si="3"/>
        <v>3.8961258829777017e-002</v>
      </c>
      <c r="X16" s="8">
        <f t="shared" si="4"/>
        <v>0.11873325530064827</v>
      </c>
      <c r="Y16" s="8">
        <f t="shared" si="5"/>
        <v>9.0443549326396672e-002</v>
      </c>
    </row>
    <row r="17" ht="17.25">
      <c r="A17" s="5" t="s">
        <v>24</v>
      </c>
      <c r="B17" s="6">
        <v>69789</v>
      </c>
      <c r="C17" s="6">
        <v>28707</v>
      </c>
      <c r="D17" s="6">
        <v>12483</v>
      </c>
      <c r="E17" s="6">
        <v>4335</v>
      </c>
      <c r="F17" s="6">
        <v>12319</v>
      </c>
      <c r="G17" s="6">
        <v>10502</v>
      </c>
      <c r="K17" s="16">
        <f/>
        <v>0.99144503674970563</v>
      </c>
      <c r="L17" s="16">
        <f/>
        <v>1</v>
      </c>
      <c r="M17" s="16">
        <f/>
        <v>0.77915525316187906</v>
      </c>
      <c r="N17" s="16">
        <f/>
        <v>0.97790404124428765</v>
      </c>
      <c r="O17" s="16">
        <f/>
        <v>0.82689022110645216</v>
      </c>
      <c r="P17" s="16">
        <f/>
        <v>0.95177769792685507</v>
      </c>
      <c r="T17" s="8">
        <f t="shared" si="0"/>
        <v>-3.0917087316593008e-002</v>
      </c>
      <c r="U17" s="8">
        <f t="shared" si="1"/>
        <v>-2.6719873790785574e-002</v>
      </c>
      <c r="V17" s="8">
        <f t="shared" si="2"/>
        <v>-6.6103407837034167e-002</v>
      </c>
      <c r="W17" s="8">
        <f t="shared" si="3"/>
        <v>7.8105189335246225e-002</v>
      </c>
      <c r="X17" s="8">
        <f t="shared" si="4"/>
        <v>-3.415829326441891e-002</v>
      </c>
      <c r="Y17" s="8">
        <f t="shared" si="5"/>
        <v>-1.0410300763104419e-002</v>
      </c>
    </row>
    <row r="18" ht="17.25">
      <c r="A18" s="5" t="s">
        <v>25</v>
      </c>
      <c r="B18" s="6">
        <v>45716</v>
      </c>
      <c r="C18" s="6">
        <v>16201</v>
      </c>
      <c r="D18" s="6">
        <v>11027</v>
      </c>
      <c r="E18" s="6">
        <v>1133</v>
      </c>
      <c r="F18" s="6">
        <v>8966</v>
      </c>
      <c r="G18" s="6">
        <v>7609</v>
      </c>
      <c r="K18" s="16">
        <f/>
        <v>0.84930472270602098</v>
      </c>
      <c r="L18" s="16">
        <f/>
        <v>0.77915525316187906</v>
      </c>
      <c r="M18" s="16">
        <f/>
        <v>1.0000000000000002</v>
      </c>
      <c r="N18" s="16">
        <f/>
        <v>0.74234952810882859</v>
      </c>
      <c r="O18" s="16">
        <f/>
        <v>0.81788135987241006</v>
      </c>
      <c r="P18" s="16">
        <f/>
        <v>0.90874863437200359</v>
      </c>
      <c r="T18" s="8">
        <f t="shared" si="0"/>
        <v>-0.10684844744615478</v>
      </c>
      <c r="U18" s="8">
        <f t="shared" si="1"/>
        <v>-9.6867647683767502e-002</v>
      </c>
      <c r="V18" s="8">
        <f t="shared" si="2"/>
        <v>-0.10248436954237819</v>
      </c>
      <c r="W18" s="8">
        <f t="shared" si="3"/>
        <v>-0.11180218260189377</v>
      </c>
      <c r="X18" s="8">
        <f t="shared" si="4"/>
        <v>-0.13024927027260452</v>
      </c>
      <c r="Y18" s="8">
        <f t="shared" si="5"/>
        <v>-0.10440842843994935</v>
      </c>
    </row>
    <row r="19" ht="17.25">
      <c r="A19" s="5" t="s">
        <v>26</v>
      </c>
      <c r="B19" s="6">
        <v>50951</v>
      </c>
      <c r="C19" s="6">
        <v>18803</v>
      </c>
      <c r="D19" s="6">
        <v>11858</v>
      </c>
      <c r="E19" s="6">
        <v>1943</v>
      </c>
      <c r="F19" s="6">
        <v>9030</v>
      </c>
      <c r="G19" s="6">
        <v>8256</v>
      </c>
      <c r="K19" s="16">
        <f/>
        <v>0.9652525000967721</v>
      </c>
      <c r="L19" s="16">
        <f/>
        <v>0.97790404124428765</v>
      </c>
      <c r="M19" s="16">
        <f/>
        <v>0.74234952810882859</v>
      </c>
      <c r="N19" s="16">
        <f/>
        <v>1.0000000000000002</v>
      </c>
      <c r="O19" s="16">
        <f/>
        <v>0.74463415037467562</v>
      </c>
      <c r="P19" s="16">
        <f/>
        <v>0.93123821004408369</v>
      </c>
      <c r="T19" s="8">
        <f t="shared" si="0"/>
        <v>-9.0336144439539232e-002</v>
      </c>
      <c r="U19" s="8">
        <f t="shared" si="1"/>
        <v>-8.2272692648621262e-002</v>
      </c>
      <c r="V19" s="8">
        <f t="shared" si="2"/>
        <v>-8.1720235492144064e-002</v>
      </c>
      <c r="W19" s="8">
        <f t="shared" si="3"/>
        <v>-6.3761904254272472e-002</v>
      </c>
      <c r="X19" s="8">
        <f t="shared" si="4"/>
        <v>-0.128415144854017</v>
      </c>
      <c r="Y19" s="8">
        <f t="shared" si="5"/>
        <v>-8.3386379146164813e-002</v>
      </c>
    </row>
    <row r="20" ht="17.25">
      <c r="A20" s="5" t="s">
        <v>27</v>
      </c>
      <c r="B20" s="6">
        <v>38727</v>
      </c>
      <c r="C20" s="6">
        <v>12275</v>
      </c>
      <c r="D20" s="6">
        <v>8922</v>
      </c>
      <c r="E20" s="6">
        <v>1072</v>
      </c>
      <c r="F20" s="6">
        <v>7330</v>
      </c>
      <c r="G20" s="6">
        <v>7506</v>
      </c>
      <c r="K20" s="16">
        <f/>
        <v>0.86452215718472403</v>
      </c>
      <c r="L20" s="16">
        <f/>
        <v>0.82689022110645216</v>
      </c>
      <c r="M20" s="16">
        <f/>
        <v>0.81788135987241006</v>
      </c>
      <c r="N20" s="16">
        <f/>
        <v>0.74463415037467562</v>
      </c>
      <c r="O20" s="16">
        <f/>
        <v>1.0000000000000002</v>
      </c>
      <c r="P20" s="16">
        <f/>
        <v>0.86631183831769032</v>
      </c>
      <c r="T20" s="8">
        <f t="shared" si="0"/>
        <v>-0.12889323936845393</v>
      </c>
      <c r="U20" s="8">
        <f t="shared" si="1"/>
        <v>-0.11888909021565996</v>
      </c>
      <c r="V20" s="8">
        <f t="shared" si="2"/>
        <v>-0.15508184508478834</v>
      </c>
      <c r="W20" s="8">
        <f t="shared" si="3"/>
        <v>-0.11542003072436895</v>
      </c>
      <c r="X20" s="8">
        <f t="shared" si="4"/>
        <v>-0.17713410128524743</v>
      </c>
      <c r="Y20" s="8">
        <f t="shared" si="5"/>
        <v>-0.10775506070773885</v>
      </c>
    </row>
    <row r="21" ht="17.25">
      <c r="A21" s="5" t="s">
        <v>28</v>
      </c>
      <c r="B21" s="6">
        <v>131681</v>
      </c>
      <c r="C21" s="6">
        <v>52212</v>
      </c>
      <c r="D21" s="6">
        <v>28455</v>
      </c>
      <c r="E21" s="6">
        <v>4281</v>
      </c>
      <c r="F21" s="6">
        <v>23011</v>
      </c>
      <c r="G21" s="6">
        <v>18727</v>
      </c>
      <c r="K21" s="16">
        <f/>
        <v>0.97903225134205618</v>
      </c>
      <c r="L21" s="16">
        <f/>
        <v>0.95177769792685507</v>
      </c>
      <c r="M21" s="16">
        <f/>
        <v>0.90874863437200359</v>
      </c>
      <c r="N21" s="16">
        <f/>
        <v>0.93123821004408369</v>
      </c>
      <c r="O21" s="16">
        <f/>
        <v>0.86631183831769032</v>
      </c>
      <c r="P21" s="16">
        <f/>
        <v>1</v>
      </c>
      <c r="T21" s="8">
        <f t="shared" si="0"/>
        <v>0.16430343946190726</v>
      </c>
      <c r="U21" s="8">
        <f t="shared" si="1"/>
        <v>0.10512271579457667</v>
      </c>
      <c r="V21" s="8">
        <f t="shared" si="2"/>
        <v>0.33298774625483041</v>
      </c>
      <c r="W21" s="8">
        <f t="shared" si="3"/>
        <v>7.4902504112071472e-002</v>
      </c>
      <c r="X21" s="8">
        <f t="shared" si="4"/>
        <v>0.2722552844783549</v>
      </c>
      <c r="Y21" s="8">
        <f t="shared" si="5"/>
        <v>0.25683290702882422</v>
      </c>
    </row>
    <row r="22" ht="17.25">
      <c r="A22" s="5" t="s">
        <v>29</v>
      </c>
      <c r="B22" s="6">
        <v>42707</v>
      </c>
      <c r="C22" s="6">
        <v>13768</v>
      </c>
      <c r="D22" s="6">
        <v>10773</v>
      </c>
      <c r="E22" s="6">
        <v>1391</v>
      </c>
      <c r="F22" s="6">
        <v>7756</v>
      </c>
      <c r="G22" s="6">
        <v>5694</v>
      </c>
      <c r="T22" s="8">
        <f t="shared" si="0"/>
        <v>-0.11633947318577391</v>
      </c>
      <c r="U22" s="8">
        <f t="shared" si="1"/>
        <v>-0.11051465982846806</v>
      </c>
      <c r="V22" s="8">
        <f t="shared" si="2"/>
        <v>-0.10883104830141486</v>
      </c>
      <c r="W22" s="8">
        <f t="shared" si="3"/>
        <v>-9.6500464313392167e-002</v>
      </c>
      <c r="X22" s="8">
        <f t="shared" si="4"/>
        <v>-0.1649257039677744</v>
      </c>
      <c r="Y22" s="8">
        <f t="shared" si="5"/>
        <v>-0.16662979536050174</v>
      </c>
    </row>
    <row r="23" ht="17.25">
      <c r="A23" s="5" t="s">
        <v>30</v>
      </c>
      <c r="B23" s="6">
        <v>55542</v>
      </c>
      <c r="C23" s="6">
        <v>18123</v>
      </c>
      <c r="D23" s="6">
        <v>14690</v>
      </c>
      <c r="E23" s="6">
        <v>2180</v>
      </c>
      <c r="F23" s="6">
        <v>10433</v>
      </c>
      <c r="G23" s="6">
        <v>8786</v>
      </c>
      <c r="J23" s="2" t="s">
        <v>31</v>
      </c>
      <c r="K23" s="2"/>
      <c r="L23" s="2"/>
      <c r="M23" s="17">
        <f>MDETERM(K16:P21)</f>
        <v>6.7746483738288616e-008</v>
      </c>
      <c r="T23" s="8">
        <f t="shared" si="0"/>
        <v>-7.5855154352935245e-002</v>
      </c>
      <c r="U23" s="8">
        <f t="shared" si="1"/>
        <v>-8.6086900728521126e-002</v>
      </c>
      <c r="V23" s="8">
        <f t="shared" si="2"/>
        <v>-1.0957266021310082e-002</v>
      </c>
      <c r="W23" s="8">
        <f t="shared" si="3"/>
        <v>-4.9705674663672164e-002</v>
      </c>
      <c r="X23" s="8">
        <f t="shared" si="4"/>
        <v>-8.8207676693419224e-002</v>
      </c>
      <c r="Y23" s="8">
        <f t="shared" si="5"/>
        <v>-6.6165844175985825e-002</v>
      </c>
    </row>
    <row r="24" ht="17.25">
      <c r="A24" s="5" t="s">
        <v>32</v>
      </c>
      <c r="B24" s="6">
        <v>51710</v>
      </c>
      <c r="C24" s="6">
        <v>18901</v>
      </c>
      <c r="D24" s="6">
        <v>8840</v>
      </c>
      <c r="E24" s="6">
        <v>3004</v>
      </c>
      <c r="F24" s="6">
        <v>10792</v>
      </c>
      <c r="G24" s="6">
        <v>8929</v>
      </c>
      <c r="T24" s="8">
        <f t="shared" si="0"/>
        <v>-8.7942097069525632e-002</v>
      </c>
      <c r="U24" s="8">
        <f t="shared" si="1"/>
        <v>-8.1722997954753338e-002</v>
      </c>
      <c r="V24" s="8">
        <f t="shared" si="2"/>
        <v>-0.15713077287313876</v>
      </c>
      <c r="W24" s="8">
        <f t="shared" si="3"/>
        <v>-8.3507051745000541e-004</v>
      </c>
      <c r="X24" s="8">
        <f t="shared" si="4"/>
        <v>-7.7919379423529972e-002</v>
      </c>
      <c r="Y24" s="8">
        <f t="shared" si="5"/>
        <v>-6.151954889157904e-002</v>
      </c>
    </row>
    <row r="25" ht="17.25">
      <c r="A25" s="5" t="s">
        <v>33</v>
      </c>
      <c r="B25" s="6">
        <v>32397</v>
      </c>
      <c r="C25" s="6">
        <v>9664</v>
      </c>
      <c r="D25" s="6">
        <v>8471</v>
      </c>
      <c r="E25" s="13">
        <v>825</v>
      </c>
      <c r="F25" s="6">
        <v>6215</v>
      </c>
      <c r="G25" s="6">
        <v>5544</v>
      </c>
      <c r="J25" s="2"/>
      <c r="K25" s="2" t="s">
        <v>34</v>
      </c>
      <c r="L25" s="2"/>
      <c r="M25" s="18">
        <f>-(25-1-(2*6+5)/6)*LN(M23)</f>
        <v>349.40860774042812</v>
      </c>
      <c r="T25" s="8">
        <f t="shared" si="0"/>
        <v>-0.14885940518161081</v>
      </c>
      <c r="U25" s="8">
        <f t="shared" si="1"/>
        <v>-0.1335345274165696</v>
      </c>
      <c r="V25" s="8">
        <f t="shared" si="2"/>
        <v>-0.16635094792071564</v>
      </c>
      <c r="W25" s="8">
        <f t="shared" si="3"/>
        <v>-0.13006935017111274</v>
      </c>
      <c r="X25" s="8">
        <f t="shared" si="4"/>
        <v>-0.20908800506220149</v>
      </c>
      <c r="Y25" s="8">
        <f t="shared" si="5"/>
        <v>-0.17150353167281654</v>
      </c>
    </row>
    <row r="26" ht="17.25">
      <c r="A26" s="5" t="s">
        <v>35</v>
      </c>
      <c r="B26" s="6">
        <v>44283</v>
      </c>
      <c r="C26" s="6">
        <v>16288</v>
      </c>
      <c r="D26" s="6">
        <v>8934</v>
      </c>
      <c r="E26" s="6">
        <v>1797</v>
      </c>
      <c r="F26" s="6">
        <v>8985</v>
      </c>
      <c r="G26" s="6">
        <v>7566</v>
      </c>
      <c r="T26" s="8">
        <f t="shared" si="0"/>
        <v>-0.11136843411444132</v>
      </c>
      <c r="U26" s="8">
        <f t="shared" si="1"/>
        <v>-9.6379653414721489e-002</v>
      </c>
      <c r="V26" s="8">
        <f t="shared" si="2"/>
        <v>-0.15478200199381023</v>
      </c>
      <c r="W26" s="8">
        <f t="shared" si="3"/>
        <v>-7.2421016153967177e-002</v>
      </c>
      <c r="X26" s="8">
        <f t="shared" si="4"/>
        <v>-0.12970476428896136</v>
      </c>
      <c r="Y26" s="8">
        <f t="shared" si="5"/>
        <v>-0.10580556618281294</v>
      </c>
    </row>
    <row r="27" ht="17.25">
      <c r="A27" s="5" t="s">
        <v>36</v>
      </c>
      <c r="B27" s="6">
        <v>333927</v>
      </c>
      <c r="C27" s="6">
        <v>185379</v>
      </c>
      <c r="D27" s="6">
        <v>34193</v>
      </c>
      <c r="E27" s="6">
        <v>17868</v>
      </c>
      <c r="F27" s="6">
        <v>29268</v>
      </c>
      <c r="G27" s="6">
        <v>33378</v>
      </c>
      <c r="J27" s="2" t="s">
        <v>37</v>
      </c>
      <c r="K27" s="2"/>
      <c r="L27" s="2"/>
      <c r="M27" s="18">
        <f>_xlfn.CHISQ.INV(0.05,6*(6-1)/2)</f>
        <v>7.2609439276700316</v>
      </c>
      <c r="T27" s="8">
        <f t="shared" si="0"/>
        <v>0.80223032272379191</v>
      </c>
      <c r="U27" s="8">
        <f t="shared" si="1"/>
        <v>0.85207366781814331</v>
      </c>
      <c r="V27" s="8">
        <f t="shared" si="2"/>
        <v>0.4763627175908634</v>
      </c>
      <c r="W27" s="8">
        <f t="shared" si="3"/>
        <v>0.88073369165420801</v>
      </c>
      <c r="X27" s="8">
        <f t="shared" si="4"/>
        <v>0.4515697023549482</v>
      </c>
      <c r="Y27" s="8">
        <f t="shared" si="5"/>
        <v>0.73286697844031923</v>
      </c>
    </row>
    <row r="28" ht="17.25">
      <c r="T28" s="8"/>
      <c r="U28" s="8"/>
      <c r="V28" s="8"/>
      <c r="W28" s="8"/>
      <c r="X28" s="8"/>
      <c r="Y28" s="8"/>
    </row>
    <row r="29" ht="17.25">
      <c r="J29" s="15" t="s">
        <v>38</v>
      </c>
      <c r="K29" s="2"/>
      <c r="L29" s="2"/>
      <c r="T29" s="8"/>
      <c r="U29" s="8"/>
      <c r="V29" s="8"/>
      <c r="W29" s="8"/>
      <c r="X29" s="8"/>
      <c r="Y29" s="8"/>
    </row>
    <row r="30" ht="15"/>
    <row r="31" ht="16.5">
      <c r="A31" s="19" t="s">
        <v>39</v>
      </c>
      <c r="B31" s="20">
        <f t="shared" ref="B31:G31" si="6">AVERAGE(B3:B27)</f>
        <v>79590.839999999997</v>
      </c>
      <c r="C31" s="20">
        <f t="shared" si="6"/>
        <v>33470.639999999999</v>
      </c>
      <c r="D31" s="20">
        <f t="shared" si="6"/>
        <v>15128.52</v>
      </c>
      <c r="E31" s="20">
        <f t="shared" si="6"/>
        <v>3018.0799999999999</v>
      </c>
      <c r="F31" s="20">
        <f t="shared" si="6"/>
        <v>13510.92</v>
      </c>
      <c r="G31" s="20">
        <f t="shared" si="6"/>
        <v>10822.4</v>
      </c>
      <c r="H31" s="21"/>
      <c r="I31" s="21"/>
      <c r="J31" s="21"/>
      <c r="K31" s="18">
        <f t="array" ref="K31:P36">MINVERSE(K16:P21)</f>
        <v>810.57058188722817</v>
      </c>
      <c r="L31" s="18">
        <f/>
        <v>-583.48875505779006</v>
      </c>
      <c r="M31" s="18">
        <f/>
        <v>-109.9012787716572</v>
      </c>
      <c r="N31" s="18">
        <f/>
        <v>-29.924737456974608</v>
      </c>
      <c r="O31" s="18">
        <f/>
        <v>-41.653725573464598</v>
      </c>
      <c r="P31" s="18">
        <f/>
        <v>-74.39834608230332</v>
      </c>
      <c r="Q31" s="21"/>
      <c r="R31" s="21"/>
      <c r="S31" s="21"/>
      <c r="T31" s="15" t="s">
        <v>40</v>
      </c>
      <c r="U31" s="2"/>
      <c r="V31" s="2"/>
      <c r="W31" s="2"/>
      <c r="X31" s="2"/>
      <c r="Y31" s="2"/>
      <c r="Z31" s="21"/>
      <c r="AA31" s="21"/>
    </row>
    <row r="32" ht="16.5">
      <c r="A32" s="19" t="s">
        <v>41</v>
      </c>
      <c r="B32" s="20">
        <f t="shared" ref="B32:G32" si="7">VARP(B3:B27)</f>
        <v>4020481465.9744</v>
      </c>
      <c r="C32" s="20">
        <f t="shared" si="7"/>
        <v>1271361492.2303998</v>
      </c>
      <c r="D32" s="20">
        <f t="shared" si="7"/>
        <v>64067000.409600012</v>
      </c>
      <c r="E32" s="20">
        <f t="shared" si="7"/>
        <v>11371532.553599998</v>
      </c>
      <c r="F32" s="20">
        <f t="shared" si="7"/>
        <v>48703691.513599999</v>
      </c>
      <c r="G32" s="20">
        <f t="shared" si="7"/>
        <v>37889463.200000003</v>
      </c>
      <c r="H32" s="21"/>
      <c r="I32" s="21"/>
      <c r="J32" s="21"/>
      <c r="K32" s="18">
        <f/>
        <v>-583.48875505779029</v>
      </c>
      <c r="L32" s="18">
        <f/>
        <v>468.75090137357847</v>
      </c>
      <c r="M32" s="18">
        <f/>
        <v>84.673815637738926</v>
      </c>
      <c r="N32" s="18">
        <f/>
        <v>-12.166286518600863</v>
      </c>
      <c r="O32" s="18">
        <f/>
        <v>20.451370108256114</v>
      </c>
      <c r="P32" s="18">
        <f/>
        <v>41.772888204521287</v>
      </c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 ht="17.25">
      <c r="A33" s="22"/>
      <c r="B33" s="23"/>
      <c r="C33" s="23"/>
      <c r="D33" s="23"/>
      <c r="E33" s="24"/>
      <c r="F33" s="23"/>
      <c r="G33" s="23"/>
      <c r="H33" s="21"/>
      <c r="I33" s="21"/>
      <c r="J33" s="21"/>
      <c r="K33" s="18">
        <f/>
        <v>-109.9012787716578</v>
      </c>
      <c r="L33" s="18">
        <f/>
        <v>84.67381563773894</v>
      </c>
      <c r="M33" s="18">
        <f/>
        <v>26.476755580446511</v>
      </c>
      <c r="N33" s="18">
        <f/>
        <v>9.1887421036194574</v>
      </c>
      <c r="O33" s="18">
        <f/>
        <v>5.4518049301995282</v>
      </c>
      <c r="P33" s="18">
        <f/>
        <v>-10.334339317877408</v>
      </c>
      <c r="Q33" s="21"/>
      <c r="R33" s="21"/>
      <c r="S33" s="21"/>
      <c r="T33" s="25">
        <f t="shared" ref="T33:T38" si="8">K31*$M$23</f>
        <v>5.4913306744558242e-005</v>
      </c>
      <c r="U33" s="25">
        <f t="shared" ref="U33:Y38" si="9">L31*$M$23</f>
        <v>-3.9529311455996844e-005</v>
      </c>
      <c r="V33" s="25">
        <f t="shared" si="9"/>
        <v>-7.4454251951211985e-006</v>
      </c>
      <c r="W33" s="25">
        <f t="shared" si="9"/>
        <v>-2.0272957395014867e-006</v>
      </c>
      <c r="X33" s="25">
        <f t="shared" si="9"/>
        <v>-2.8218934422018562e-006</v>
      </c>
      <c r="Y33" s="25">
        <f t="shared" si="9"/>
        <v>-5.0402263430203305e-006</v>
      </c>
      <c r="Z33" s="21"/>
      <c r="AA33" s="21"/>
    </row>
    <row r="34" ht="18.75">
      <c r="A34" s="22"/>
      <c r="B34" s="23"/>
      <c r="C34" s="23"/>
      <c r="D34" s="23"/>
      <c r="E34" s="23"/>
      <c r="F34" s="23"/>
      <c r="G34" s="23"/>
      <c r="H34" s="21"/>
      <c r="I34" s="21"/>
      <c r="J34" s="7"/>
      <c r="K34" s="18">
        <f/>
        <v>-29.92473745697486</v>
      </c>
      <c r="L34" s="18">
        <f/>
        <v>-12.166286518600852</v>
      </c>
      <c r="M34" s="18">
        <f/>
        <v>9.1887421036194468</v>
      </c>
      <c r="N34" s="18">
        <f/>
        <v>40.313334588754465</v>
      </c>
      <c r="O34" s="18">
        <f/>
        <v>10.986132036081964</v>
      </c>
      <c r="P34" s="18">
        <f/>
        <v>-14.532107363464304</v>
      </c>
      <c r="Q34" s="21"/>
      <c r="R34" s="21"/>
      <c r="S34" s="21"/>
      <c r="T34" s="25">
        <f t="shared" si="8"/>
        <v>-3.9529311455996858e-005</v>
      </c>
      <c r="U34" s="25">
        <f t="shared" si="9"/>
        <v>3.1756225317213264e-005</v>
      </c>
      <c r="V34" s="25">
        <f t="shared" ref="V34:V38" si="10">M32*$M$23</f>
        <v>5.7363532741609282e-006</v>
      </c>
      <c r="W34" s="25">
        <f t="shared" ref="W34:W38" si="11">N32*$M$23</f>
        <v>-8.2422313178775338e-007</v>
      </c>
      <c r="X34" s="25">
        <f t="shared" ref="X34:X38" si="12">O32*$M$23</f>
        <v>1.3855084124646947e-006</v>
      </c>
      <c r="Y34" s="25">
        <f t="shared" ref="Y34:Y38" si="13">P32*$M$23</f>
        <v>2.8299662914489497e-006</v>
      </c>
      <c r="Z34" s="21"/>
      <c r="AA34" s="21"/>
    </row>
    <row r="35" ht="17.25">
      <c r="A35" s="22"/>
      <c r="B35" s="23"/>
      <c r="C35" s="23"/>
      <c r="D35" s="23"/>
      <c r="E35" s="23"/>
      <c r="F35" s="23"/>
      <c r="G35" s="23"/>
      <c r="H35" s="21"/>
      <c r="I35" s="21"/>
      <c r="J35" s="21"/>
      <c r="K35" s="18">
        <f/>
        <v>-41.653725573464747</v>
      </c>
      <c r="L35" s="18">
        <f/>
        <v>20.451370108256121</v>
      </c>
      <c r="M35" s="18">
        <f/>
        <v>5.4518049301995255</v>
      </c>
      <c r="N35" s="18">
        <f/>
        <v>10.986132036081973</v>
      </c>
      <c r="O35" s="18">
        <f/>
        <v>8.614397199241477</v>
      </c>
      <c r="P35" s="18">
        <f/>
        <v>-1.3325977275564933</v>
      </c>
      <c r="Q35" s="21"/>
      <c r="R35" s="21"/>
      <c r="S35" s="21"/>
      <c r="T35" s="25">
        <f t="shared" si="8"/>
        <v>-7.4454251951212391e-006</v>
      </c>
      <c r="U35" s="25">
        <f t="shared" si="9"/>
        <v>5.736353274160929e-006</v>
      </c>
      <c r="V35" s="25">
        <f t="shared" si="10"/>
        <v>1.793707091373362e-006</v>
      </c>
      <c r="W35" s="25">
        <f t="shared" si="11"/>
        <v>6.2250496749818347e-007</v>
      </c>
      <c r="X35" s="25">
        <f t="shared" si="12"/>
        <v>3.6934061404808405e-007</v>
      </c>
      <c r="Y35" s="25">
        <f t="shared" si="13"/>
        <v>-7.0011515054453851e-007</v>
      </c>
      <c r="Z35" s="21"/>
      <c r="AA35" s="21"/>
    </row>
    <row r="36" ht="17.25">
      <c r="A36" s="22"/>
      <c r="B36" s="23"/>
      <c r="C36" s="23"/>
      <c r="D36" s="23"/>
      <c r="E36" s="23"/>
      <c r="F36" s="23"/>
      <c r="G36" s="23"/>
      <c r="H36" s="21"/>
      <c r="I36" s="21"/>
      <c r="J36" s="21"/>
      <c r="K36" s="26">
        <f/>
        <v>-74.398346082303263</v>
      </c>
      <c r="L36" s="27">
        <f/>
        <v>41.772888204521294</v>
      </c>
      <c r="M36" s="27">
        <f/>
        <v>-10.334339317877395</v>
      </c>
      <c r="N36" s="27">
        <f/>
        <v>-14.5321073634643</v>
      </c>
      <c r="O36" s="27">
        <f/>
        <v>-1.3325977275564864</v>
      </c>
      <c r="P36" s="27">
        <f/>
        <v>58.158492468703926</v>
      </c>
      <c r="Q36" s="21"/>
      <c r="R36" s="21"/>
      <c r="S36" s="21"/>
      <c r="T36" s="25">
        <f t="shared" si="8"/>
        <v>-2.0272957395015036e-006</v>
      </c>
      <c r="U36" s="25">
        <f t="shared" si="9"/>
        <v>-8.2422313178775264e-007</v>
      </c>
      <c r="V36" s="25">
        <f t="shared" si="10"/>
        <v>6.2250496749818273e-007</v>
      </c>
      <c r="W36" s="25">
        <f t="shared" si="11"/>
        <v>2.7310866661532424e-006</v>
      </c>
      <c r="X36" s="25">
        <f t="shared" si="12"/>
        <v>7.442718153291183e-007</v>
      </c>
      <c r="Y36" s="25">
        <f t="shared" si="13"/>
        <v>-9.8449917518199872e-007</v>
      </c>
      <c r="Z36" s="21"/>
      <c r="AA36" s="21"/>
    </row>
    <row r="37" ht="17.25">
      <c r="A37" s="22"/>
      <c r="B37" s="23"/>
      <c r="C37" s="23"/>
      <c r="D37" s="23"/>
      <c r="E37" s="23"/>
      <c r="F37" s="23"/>
      <c r="G37" s="23"/>
      <c r="H37" s="21"/>
      <c r="I37" s="21"/>
      <c r="J37" s="28"/>
      <c r="K37" s="29"/>
      <c r="L37" s="29"/>
      <c r="M37" s="29"/>
      <c r="N37" s="29"/>
      <c r="O37" s="29"/>
      <c r="P37" s="29"/>
      <c r="Q37" s="21"/>
      <c r="R37" s="21"/>
      <c r="S37" s="21"/>
      <c r="T37" s="25">
        <f t="shared" si="8"/>
        <v>-2.8218934422018663e-006</v>
      </c>
      <c r="U37" s="25">
        <f t="shared" si="9"/>
        <v>1.3855084124646951e-006</v>
      </c>
      <c r="V37" s="25">
        <f t="shared" si="10"/>
        <v>3.6934061404808384e-007</v>
      </c>
      <c r="W37" s="25">
        <f t="shared" si="11"/>
        <v>7.4427181532911894e-007</v>
      </c>
      <c r="X37" s="25">
        <f t="shared" si="12"/>
        <v>5.8359511977357167e-007</v>
      </c>
      <c r="Y37" s="25">
        <f t="shared" si="13"/>
        <v>-9.0278810279586342e-008</v>
      </c>
      <c r="Z37" s="21"/>
      <c r="AA37" s="21"/>
    </row>
    <row r="38" ht="17.25">
      <c r="A38" s="22"/>
      <c r="B38" s="23"/>
      <c r="C38" s="23"/>
      <c r="D38" s="23"/>
      <c r="E38" s="24"/>
      <c r="F38" s="23"/>
      <c r="G38" s="23"/>
      <c r="H38" s="21"/>
      <c r="I38" s="21"/>
      <c r="J38" s="15" t="s">
        <v>42</v>
      </c>
      <c r="K38" s="30"/>
      <c r="L38" s="30"/>
      <c r="M38" s="30"/>
      <c r="N38" s="29"/>
      <c r="O38" s="29"/>
      <c r="P38" s="29"/>
      <c r="Q38" s="21"/>
      <c r="R38" s="21"/>
      <c r="S38" s="21"/>
      <c r="T38" s="25">
        <f t="shared" si="8"/>
        <v>-5.0402263430203262e-006</v>
      </c>
      <c r="U38" s="25">
        <f t="shared" si="9"/>
        <v>2.8299662914489501e-006</v>
      </c>
      <c r="V38" s="25">
        <f t="shared" si="10"/>
        <v>-7.0011515054453766e-007</v>
      </c>
      <c r="W38" s="25">
        <f t="shared" si="11"/>
        <v>-9.8449917518199851e-007</v>
      </c>
      <c r="X38" s="25">
        <f t="shared" si="12"/>
        <v>-9.0278810279585865e-008</v>
      </c>
      <c r="Y38" s="25">
        <f t="shared" si="13"/>
        <v>3.9400333642744318e-006</v>
      </c>
      <c r="Z38" s="21"/>
      <c r="AA38" s="21"/>
    </row>
    <row r="39" ht="17.25">
      <c r="A39" s="22"/>
      <c r="B39" s="23"/>
      <c r="C39" s="23"/>
      <c r="D39" s="23"/>
      <c r="E39" s="23"/>
      <c r="F39" s="23"/>
      <c r="G39" s="23"/>
      <c r="H39" s="21"/>
      <c r="I39" s="21"/>
      <c r="J39" s="31"/>
      <c r="K39" s="29"/>
      <c r="L39" s="29"/>
      <c r="M39" s="29"/>
      <c r="N39" s="29"/>
      <c r="O39" s="29"/>
      <c r="P39" s="29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 ht="17.25">
      <c r="A40" s="22"/>
      <c r="B40" s="23"/>
      <c r="C40" s="23"/>
      <c r="D40" s="23"/>
      <c r="E40" s="23"/>
      <c r="F40" s="23"/>
      <c r="G40" s="23"/>
      <c r="H40" s="21"/>
      <c r="I40" s="21"/>
      <c r="J40" s="31"/>
      <c r="K40" s="18">
        <f>(K31-1)*(25-6)/(6-1)</f>
        <v>3076.368211171467</v>
      </c>
      <c r="L40" s="18">
        <f>(L32-1)*(25-6)/(6-1)</f>
        <v>1777.4534252195983</v>
      </c>
      <c r="M40" s="18">
        <f>(M33-1)*(25-6)/(6-1)</f>
        <v>96.81167120569674</v>
      </c>
      <c r="N40" s="18">
        <f>(N34-1)*(25-6)/(6-1)</f>
        <v>149.39067143726697</v>
      </c>
      <c r="O40" s="18">
        <f>(O35-1)*(25-6)/(6-1)</f>
        <v>28.934709357117612</v>
      </c>
      <c r="P40" s="18">
        <f>(P36-1)*(25-6)/(6-1)</f>
        <v>217.20227138107492</v>
      </c>
      <c r="Q40" s="21"/>
      <c r="R40" s="21"/>
      <c r="S40" s="21"/>
      <c r="AA40" s="21"/>
    </row>
    <row r="41" ht="17.25">
      <c r="A41" s="22"/>
      <c r="B41" s="23"/>
      <c r="C41" s="23"/>
      <c r="D41" s="23"/>
      <c r="E41" s="23"/>
      <c r="F41" s="23"/>
      <c r="G41" s="23"/>
      <c r="H41" s="21"/>
      <c r="I41" s="21"/>
      <c r="J41" s="31"/>
      <c r="K41" s="29"/>
      <c r="L41" s="29"/>
      <c r="M41" s="29"/>
      <c r="N41" s="29"/>
      <c r="O41" s="29"/>
      <c r="P41" s="29"/>
      <c r="Q41" s="21"/>
      <c r="R41" s="21"/>
      <c r="S41" s="21"/>
      <c r="AA41" s="21"/>
    </row>
    <row r="42" ht="18.75">
      <c r="A42" s="22"/>
      <c r="B42" s="23"/>
      <c r="C42" s="23"/>
      <c r="D42" s="23"/>
      <c r="E42" s="23"/>
      <c r="F42" s="23"/>
      <c r="G42" s="23"/>
      <c r="H42" s="21"/>
      <c r="I42" s="21"/>
      <c r="J42" s="7"/>
      <c r="K42" s="29"/>
      <c r="L42" s="29"/>
      <c r="M42" s="29"/>
      <c r="N42" s="29"/>
      <c r="O42" s="29"/>
      <c r="P42" s="29"/>
      <c r="Q42" s="21"/>
      <c r="R42" s="21"/>
      <c r="S42" s="21"/>
      <c r="AA42" s="21"/>
    </row>
    <row r="43" ht="17.25">
      <c r="A43" s="22"/>
      <c r="B43" s="23"/>
      <c r="C43" s="23"/>
      <c r="D43" s="23"/>
      <c r="E43" s="23"/>
      <c r="F43" s="23"/>
      <c r="G43" s="23"/>
      <c r="H43" s="21"/>
      <c r="I43" s="21"/>
      <c r="K43" s="21"/>
      <c r="L43" s="21"/>
      <c r="M43" s="21"/>
      <c r="N43" s="21"/>
      <c r="O43" s="21"/>
      <c r="P43" s="21"/>
      <c r="Q43" s="21"/>
      <c r="R43" s="21"/>
      <c r="S43" s="21"/>
      <c r="AA43" s="21"/>
    </row>
    <row r="44" ht="17.25">
      <c r="A44" s="22"/>
      <c r="B44" s="23"/>
      <c r="C44" s="23"/>
      <c r="D44" s="23"/>
      <c r="E44" s="23"/>
      <c r="F44" s="23"/>
      <c r="G44" s="23"/>
      <c r="H44" s="21"/>
      <c r="I44" s="21"/>
      <c r="J44" s="21"/>
      <c r="K44" s="18">
        <f>FINV(0.05,(6-1),(25-6))</f>
        <v>2.7400575416853457</v>
      </c>
      <c r="L44" s="21"/>
      <c r="M44" s="21"/>
      <c r="N44" s="21"/>
      <c r="O44" s="21"/>
      <c r="P44" s="21"/>
      <c r="Q44" s="21"/>
      <c r="R44" s="21"/>
      <c r="S44" s="21"/>
      <c r="AA44" s="21"/>
    </row>
    <row r="45" ht="17.25">
      <c r="A45" s="22"/>
      <c r="B45" s="23"/>
      <c r="C45" s="23"/>
      <c r="D45" s="23"/>
      <c r="E45" s="23"/>
      <c r="F45" s="23"/>
      <c r="G45" s="23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AA45" s="21"/>
    </row>
    <row r="46" ht="17.25">
      <c r="A46" s="22"/>
      <c r="B46" s="23"/>
      <c r="C46" s="23"/>
      <c r="D46" s="23"/>
      <c r="E46" s="23"/>
      <c r="F46" s="23"/>
      <c r="G46" s="23"/>
      <c r="H46" s="21"/>
      <c r="I46" s="21"/>
      <c r="J46" s="15" t="s">
        <v>43</v>
      </c>
      <c r="K46" s="2"/>
      <c r="L46" s="2"/>
      <c r="M46" s="21"/>
      <c r="N46" s="21"/>
      <c r="O46" s="21"/>
      <c r="P46" s="21"/>
      <c r="Q46" s="21"/>
      <c r="R46" s="15" t="s">
        <v>44</v>
      </c>
      <c r="S46" s="2"/>
      <c r="T46" s="2"/>
      <c r="U46" s="21"/>
      <c r="V46" s="21"/>
      <c r="W46" s="21"/>
      <c r="X46" s="21"/>
      <c r="AA46" s="21"/>
    </row>
    <row r="47" ht="17.25">
      <c r="A47" s="22"/>
      <c r="B47" s="23"/>
      <c r="C47" s="23"/>
      <c r="D47" s="23"/>
      <c r="E47" s="23"/>
      <c r="F47" s="23"/>
      <c r="G47" s="23"/>
      <c r="H47" s="21"/>
      <c r="I47" s="21"/>
      <c r="J47" s="21"/>
      <c r="K47" s="21"/>
      <c r="L47" s="21"/>
      <c r="M47" s="21"/>
      <c r="N47" s="21"/>
      <c r="O47" s="21"/>
      <c r="P47" s="21"/>
      <c r="Q47" s="21"/>
      <c r="S47" s="21"/>
      <c r="T47" s="21"/>
      <c r="U47" s="21"/>
      <c r="V47" s="21"/>
      <c r="W47" s="21"/>
      <c r="X47" s="21"/>
      <c r="AA47" s="21"/>
    </row>
    <row r="48" ht="17.25">
      <c r="A48" s="22"/>
      <c r="B48" s="23"/>
      <c r="C48" s="23"/>
      <c r="D48" s="23"/>
      <c r="E48" s="23"/>
      <c r="F48" s="23"/>
      <c r="G48" s="23"/>
      <c r="H48" s="21"/>
      <c r="I48" s="21"/>
      <c r="J48" s="21"/>
      <c r="K48" s="25">
        <f>-T33/(SQRT(T33*T33))</f>
        <v>-1</v>
      </c>
      <c r="L48" s="25">
        <f>-U33/(SQRT($T$33*U34))</f>
        <v>0.94659894030686542</v>
      </c>
      <c r="M48" s="25">
        <f>-V33/(SQRT($T$33*V35))</f>
        <v>0.75019634465052154</v>
      </c>
      <c r="N48" s="25">
        <f>-W33/(SQRT($T$33*W36))</f>
        <v>0.16554290360090812</v>
      </c>
      <c r="O48" s="25">
        <f>-X33/(SQRT($T$33*X37))</f>
        <v>0.49847798903096269</v>
      </c>
      <c r="P48" s="25">
        <f>-Y33/(SQRT($T$33*Y38))</f>
        <v>0.34265832832864573</v>
      </c>
      <c r="Q48" s="21"/>
      <c r="R48" s="32" t="s">
        <v>2</v>
      </c>
      <c r="S48" s="32" t="s">
        <v>3</v>
      </c>
      <c r="T48" s="32" t="s">
        <v>4</v>
      </c>
      <c r="U48" s="32" t="s">
        <v>5</v>
      </c>
      <c r="V48" s="32" t="s">
        <v>6</v>
      </c>
      <c r="W48" s="32" t="s">
        <v>7</v>
      </c>
      <c r="X48" s="21"/>
      <c r="AA48" s="21"/>
    </row>
    <row r="49" ht="17.25">
      <c r="A49" s="22"/>
      <c r="B49" s="23"/>
      <c r="C49" s="23"/>
      <c r="D49" s="23"/>
      <c r="E49" s="23"/>
      <c r="F49" s="23"/>
      <c r="G49" s="23"/>
      <c r="H49" s="21"/>
      <c r="I49" s="21"/>
      <c r="J49" s="21"/>
      <c r="K49" s="25"/>
      <c r="L49" s="25">
        <f>-U34/(SQRT(U34*U34))</f>
        <v>-1</v>
      </c>
      <c r="M49" s="25">
        <f>-V34/(SQRT($U$34*V35))</f>
        <v>-0.76005617136887427</v>
      </c>
      <c r="N49" s="25">
        <f>-W34/(SQRT($U$34*W36))</f>
        <v>8.8503943168892957e-002</v>
      </c>
      <c r="O49" s="25">
        <f>-X34/(SQRT($U$34*X37))</f>
        <v>-0.32183917326036721</v>
      </c>
      <c r="P49" s="25">
        <f>-Y34/(SQRT($U$34*Y38))</f>
        <v>-0.25299787618955311</v>
      </c>
      <c r="Q49" s="21"/>
      <c r="R49" s="18"/>
      <c r="S49" s="18">
        <f>L48*SQRT(22/(1-L48^2))</f>
        <v>13.770958687369969</v>
      </c>
      <c r="T49" s="18">
        <f t="shared" ref="T49:T50" si="14">M48*SQRT(22/(1-M48^2))</f>
        <v>5.3216156331312066</v>
      </c>
      <c r="U49" s="18">
        <f t="shared" ref="U49:U51" si="15">N48*SQRT(22/(1-N48^2))</f>
        <v>0.78732813362166865</v>
      </c>
      <c r="V49" s="18">
        <f t="shared" ref="V49:V52" si="16">O48*SQRT(22/(1-O48^2))</f>
        <v>2.6970384843174409</v>
      </c>
      <c r="W49" s="18">
        <f t="shared" ref="W49:W53" si="17">P48*SQRT(22/(1-P48^2))</f>
        <v>1.7107805132388547</v>
      </c>
      <c r="X49" s="32" t="s">
        <v>2</v>
      </c>
      <c r="AA49" s="21"/>
    </row>
    <row r="50" ht="17.25">
      <c r="A50" s="22"/>
      <c r="B50" s="23"/>
      <c r="C50" s="23"/>
      <c r="D50" s="23"/>
      <c r="E50" s="23"/>
      <c r="F50" s="23"/>
      <c r="G50" s="23"/>
      <c r="H50" s="21"/>
      <c r="I50" s="21"/>
      <c r="J50" s="21"/>
      <c r="K50" s="25"/>
      <c r="L50" s="25"/>
      <c r="M50" s="25">
        <f>-V35/(SQRT(V35*V35))</f>
        <v>-1</v>
      </c>
      <c r="N50" s="25">
        <f>-W35/(SQRT($V$35*W36))</f>
        <v>-0.28125439514900835</v>
      </c>
      <c r="O50" s="25">
        <f>-X35/(SQRT($V$35*X37))</f>
        <v>-0.36099025531035878</v>
      </c>
      <c r="P50" s="25">
        <f>-Y35/(SQRT($V$35*Y38))</f>
        <v>0.26335633131404546</v>
      </c>
      <c r="Q50" s="21"/>
      <c r="R50" s="18"/>
      <c r="S50" s="18"/>
      <c r="T50" s="18">
        <f t="shared" si="14"/>
        <v>-5.4857874138451557</v>
      </c>
      <c r="U50" s="18">
        <f t="shared" si="15"/>
        <v>0.41675571158495378</v>
      </c>
      <c r="V50" s="18">
        <f t="shared" si="16"/>
        <v>-1.594390086794689</v>
      </c>
      <c r="W50" s="18">
        <f t="shared" si="17"/>
        <v>-1.2265694121329813</v>
      </c>
      <c r="X50" s="32" t="s">
        <v>3</v>
      </c>
      <c r="AA50" s="21"/>
    </row>
    <row r="51" ht="17.25">
      <c r="A51" s="22"/>
      <c r="B51" s="23"/>
      <c r="C51" s="23"/>
      <c r="D51" s="23"/>
      <c r="E51" s="23"/>
      <c r="F51" s="23"/>
      <c r="G51" s="23"/>
      <c r="H51" s="21"/>
      <c r="I51" s="21"/>
      <c r="J51" s="21"/>
      <c r="K51" s="25"/>
      <c r="L51" s="25"/>
      <c r="M51" s="25"/>
      <c r="N51" s="25">
        <f>-W36/(SQRT(W36*W36))</f>
        <v>-1</v>
      </c>
      <c r="O51" s="25">
        <f>-X36/(SQRT($W$36*X37))</f>
        <v>-0.58953284522507354</v>
      </c>
      <c r="P51" s="25">
        <f>-Y36/(SQRT($W$36*Y38))</f>
        <v>0.30012188530322809</v>
      </c>
      <c r="Q51" s="21"/>
      <c r="R51" s="18"/>
      <c r="S51" s="18"/>
      <c r="T51" s="18"/>
      <c r="U51" s="18">
        <f t="shared" si="15"/>
        <v>-1.3746918983736756</v>
      </c>
      <c r="V51" s="18">
        <f t="shared" si="16"/>
        <v>-1.8156225608316203</v>
      </c>
      <c r="W51" s="18">
        <f t="shared" si="17"/>
        <v>1.2804524139082087</v>
      </c>
      <c r="X51" s="32" t="s">
        <v>4</v>
      </c>
      <c r="AA51" s="21"/>
    </row>
    <row r="52" ht="17.25">
      <c r="A52" s="22"/>
      <c r="B52" s="23"/>
      <c r="C52" s="23"/>
      <c r="D52" s="23"/>
      <c r="E52" s="23"/>
      <c r="F52" s="23"/>
      <c r="G52" s="23"/>
      <c r="H52" s="21"/>
      <c r="I52" s="21"/>
      <c r="J52" s="21"/>
      <c r="K52" s="25"/>
      <c r="L52" s="25"/>
      <c r="M52" s="25"/>
      <c r="N52" s="25"/>
      <c r="O52" s="25">
        <f>-X37/(SQRT(X37*X37))</f>
        <v>-1</v>
      </c>
      <c r="P52" s="25">
        <f>-Y37/(SQRT(X37*Y38))</f>
        <v>5.9536054700703153e-002</v>
      </c>
      <c r="Q52" s="21"/>
      <c r="R52" s="18"/>
      <c r="S52" s="18"/>
      <c r="T52" s="18"/>
      <c r="U52" s="18"/>
      <c r="V52" s="18">
        <f t="shared" si="16"/>
        <v>-3.4233033739462417</v>
      </c>
      <c r="W52" s="18">
        <f t="shared" si="17"/>
        <v>1.4757261233391543</v>
      </c>
      <c r="X52" s="32" t="s">
        <v>5</v>
      </c>
      <c r="AA52" s="21"/>
    </row>
    <row r="53" ht="17.25">
      <c r="A53" s="22"/>
      <c r="B53" s="23"/>
      <c r="C53" s="23"/>
      <c r="D53" s="23"/>
      <c r="E53" s="23"/>
      <c r="F53" s="23"/>
      <c r="G53" s="23"/>
      <c r="H53" s="21"/>
      <c r="I53" s="21"/>
      <c r="J53" s="21"/>
      <c r="K53" s="25"/>
      <c r="L53" s="25"/>
      <c r="M53" s="25"/>
      <c r="N53" s="25"/>
      <c r="O53" s="25"/>
      <c r="P53" s="25">
        <f>-Y38/(SQRT(Y38*Y38))</f>
        <v>-1</v>
      </c>
      <c r="Q53" s="21"/>
      <c r="R53" s="18"/>
      <c r="S53" s="18"/>
      <c r="T53" s="18"/>
      <c r="U53" s="18"/>
      <c r="V53" s="18"/>
      <c r="W53" s="18">
        <f t="shared" si="17"/>
        <v>0.2797450734123908</v>
      </c>
      <c r="X53" s="32" t="s">
        <v>6</v>
      </c>
      <c r="AA53" s="21"/>
    </row>
    <row r="54" ht="17.25">
      <c r="A54" s="22"/>
      <c r="B54" s="23"/>
      <c r="C54" s="23"/>
      <c r="D54" s="23"/>
      <c r="E54" s="23"/>
      <c r="F54" s="23"/>
      <c r="G54" s="23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18"/>
      <c r="S54" s="18"/>
      <c r="T54" s="18"/>
      <c r="U54" s="18"/>
      <c r="V54" s="18"/>
      <c r="W54" s="18"/>
      <c r="X54" s="32" t="s">
        <v>7</v>
      </c>
      <c r="AA54" s="21"/>
    </row>
    <row r="55" ht="17.25">
      <c r="A55" s="22"/>
      <c r="B55" s="23"/>
      <c r="C55" s="23"/>
      <c r="D55" s="23"/>
      <c r="E55" s="24"/>
      <c r="F55" s="23"/>
      <c r="G55" s="23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AA55" s="21"/>
    </row>
    <row r="56" ht="17.25">
      <c r="A56" s="22"/>
      <c r="B56" s="23"/>
      <c r="C56" s="23"/>
      <c r="D56" s="23"/>
      <c r="E56" s="23"/>
      <c r="F56" s="23"/>
      <c r="G56" s="23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15" t="s">
        <v>45</v>
      </c>
      <c r="S56" s="21"/>
      <c r="T56" s="21"/>
      <c r="U56" s="21"/>
      <c r="V56" s="21"/>
      <c r="W56" s="21"/>
      <c r="X56" s="21"/>
      <c r="AA56" s="21"/>
    </row>
    <row r="57" ht="17.25">
      <c r="A57" s="22"/>
      <c r="B57" s="23"/>
      <c r="C57" s="23"/>
      <c r="D57" s="23"/>
      <c r="E57" s="23"/>
      <c r="F57" s="23"/>
      <c r="G57" s="23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AA57" s="21"/>
    </row>
    <row r="58" ht="17.25">
      <c r="A58" s="22"/>
      <c r="B58" s="24"/>
      <c r="C58" s="23"/>
      <c r="D58" s="24"/>
      <c r="E58" s="24"/>
      <c r="F58" s="23"/>
      <c r="G58" s="23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18">
        <f>_xlfn.T.INV(0.025, 22)</f>
        <v>-2.0738730679040258</v>
      </c>
      <c r="S58" s="21"/>
      <c r="T58" s="21"/>
      <c r="U58" s="21"/>
      <c r="V58" s="21"/>
      <c r="W58" s="21"/>
      <c r="X58" s="21"/>
      <c r="AA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 ht="18.75">
      <c r="A61" s="33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 ht="17.25">
      <c r="A62" s="34"/>
      <c r="B62" s="28"/>
      <c r="C62" s="31"/>
      <c r="D62" s="31"/>
      <c r="E62" s="31"/>
      <c r="F62" s="31"/>
      <c r="G62" s="3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 ht="17.25">
      <c r="A63" s="35"/>
      <c r="B63" s="31"/>
      <c r="C63" s="36"/>
      <c r="D63" s="36"/>
      <c r="E63" s="36"/>
      <c r="F63" s="36"/>
      <c r="G63" s="36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 ht="17.25">
      <c r="A64" s="22"/>
      <c r="B64" s="23"/>
      <c r="C64" s="23"/>
      <c r="D64" s="23"/>
      <c r="E64" s="23"/>
      <c r="F64" s="23"/>
      <c r="G64" s="23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 ht="18.5">
      <c r="A65" s="22"/>
      <c r="B65" s="23"/>
      <c r="C65" s="23"/>
      <c r="D65" s="23"/>
      <c r="E65" s="23"/>
      <c r="F65" s="23"/>
      <c r="G65" s="23"/>
      <c r="H65" s="21"/>
      <c r="I65" s="21"/>
      <c r="J65" s="7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 ht="18">
      <c r="A66" s="22"/>
      <c r="B66" s="23"/>
      <c r="C66" s="23"/>
      <c r="D66" s="23"/>
      <c r="E66" s="23"/>
      <c r="F66" s="23"/>
      <c r="G66" s="23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 ht="18">
      <c r="A67" s="22"/>
      <c r="B67" s="23"/>
      <c r="C67" s="23"/>
      <c r="D67" s="23"/>
      <c r="E67" s="23"/>
      <c r="F67" s="23"/>
      <c r="G67" s="23"/>
      <c r="H67" s="21"/>
      <c r="I67" s="21"/>
      <c r="J67" s="21"/>
      <c r="K67" s="28"/>
      <c r="L67" s="31"/>
      <c r="M67" s="31"/>
      <c r="N67" s="31"/>
      <c r="O67" s="31"/>
      <c r="P67" s="3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 ht="18">
      <c r="A68" s="22"/>
      <c r="B68" s="23"/>
      <c r="C68" s="23"/>
      <c r="D68" s="23"/>
      <c r="E68" s="23"/>
      <c r="F68" s="23"/>
      <c r="G68" s="23"/>
      <c r="H68" s="21"/>
      <c r="I68" s="21"/>
      <c r="J68" s="28"/>
      <c r="K68" s="29"/>
      <c r="L68" s="29"/>
      <c r="M68" s="29"/>
      <c r="N68" s="29"/>
      <c r="O68" s="29"/>
      <c r="P68" s="29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 ht="18">
      <c r="A69" s="22"/>
      <c r="B69" s="23"/>
      <c r="C69" s="23"/>
      <c r="D69" s="23"/>
      <c r="E69" s="23"/>
      <c r="F69" s="23"/>
      <c r="G69" s="23"/>
      <c r="H69" s="21"/>
      <c r="I69" s="21"/>
      <c r="J69" s="31"/>
      <c r="K69" s="29"/>
      <c r="L69" s="29"/>
      <c r="M69" s="29"/>
      <c r="N69" s="29"/>
      <c r="O69" s="29"/>
      <c r="P69" s="29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 ht="18">
      <c r="A70" s="22"/>
      <c r="B70" s="23"/>
      <c r="C70" s="23"/>
      <c r="D70" s="23"/>
      <c r="E70" s="23"/>
      <c r="F70" s="23"/>
      <c r="G70" s="23"/>
      <c r="H70" s="21"/>
      <c r="I70" s="21"/>
      <c r="J70" s="31"/>
      <c r="K70" s="29"/>
      <c r="L70" s="29"/>
      <c r="M70" s="29"/>
      <c r="N70" s="29"/>
      <c r="O70" s="29"/>
      <c r="P70" s="29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 ht="18">
      <c r="A71" s="22"/>
      <c r="B71" s="23"/>
      <c r="C71" s="23"/>
      <c r="D71" s="23"/>
      <c r="E71" s="23"/>
      <c r="F71" s="23"/>
      <c r="G71" s="23"/>
      <c r="H71" s="21"/>
      <c r="I71" s="21"/>
      <c r="J71" s="31"/>
      <c r="K71" s="29"/>
      <c r="L71" s="29"/>
      <c r="M71" s="29"/>
      <c r="N71" s="29"/>
      <c r="O71" s="29"/>
      <c r="P71" s="29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 ht="18">
      <c r="A72" s="22"/>
      <c r="B72" s="23"/>
      <c r="C72" s="23"/>
      <c r="D72" s="23"/>
      <c r="E72" s="23"/>
      <c r="F72" s="23"/>
      <c r="G72" s="23"/>
      <c r="H72" s="21"/>
      <c r="I72" s="21"/>
      <c r="J72" s="31"/>
      <c r="K72" s="29"/>
      <c r="L72" s="29"/>
      <c r="M72" s="29"/>
      <c r="N72" s="29"/>
      <c r="O72" s="29"/>
      <c r="P72" s="29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 ht="18">
      <c r="A73" s="22"/>
      <c r="B73" s="23"/>
      <c r="C73" s="23"/>
      <c r="D73" s="23"/>
      <c r="E73" s="23"/>
      <c r="F73" s="23"/>
      <c r="G73" s="23"/>
      <c r="H73" s="21"/>
      <c r="I73" s="21"/>
      <c r="J73" s="31"/>
      <c r="K73" s="29"/>
      <c r="L73" s="29"/>
      <c r="M73" s="29"/>
      <c r="N73" s="29"/>
      <c r="O73" s="29"/>
      <c r="P73" s="29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 ht="18">
      <c r="A74" s="22"/>
      <c r="B74" s="23"/>
      <c r="C74" s="23"/>
      <c r="D74" s="23"/>
      <c r="E74" s="23"/>
      <c r="F74" s="23"/>
      <c r="G74" s="23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 ht="18">
      <c r="A75" s="22"/>
      <c r="B75" s="23"/>
      <c r="C75" s="23"/>
      <c r="D75" s="23"/>
      <c r="E75" s="23"/>
      <c r="F75" s="23"/>
      <c r="G75" s="23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 ht="18">
      <c r="A76" s="22"/>
      <c r="B76" s="23"/>
      <c r="C76" s="23"/>
      <c r="D76" s="23"/>
      <c r="E76" s="23"/>
      <c r="F76" s="23"/>
      <c r="G76" s="23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 ht="18">
      <c r="A77" s="22"/>
      <c r="B77" s="23"/>
      <c r="C77" s="23"/>
      <c r="D77" s="23"/>
      <c r="E77" s="23"/>
      <c r="F77" s="23"/>
      <c r="G77" s="23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 ht="18">
      <c r="A78" s="22"/>
      <c r="B78" s="23"/>
      <c r="C78" s="23"/>
      <c r="D78" s="23"/>
      <c r="E78" s="23"/>
      <c r="F78" s="23"/>
      <c r="G78" s="23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 ht="18">
      <c r="A79" s="22"/>
      <c r="B79" s="23"/>
      <c r="C79" s="23"/>
      <c r="D79" s="23"/>
      <c r="E79" s="23"/>
      <c r="F79" s="23"/>
      <c r="G79" s="23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 ht="18">
      <c r="A80" s="22"/>
      <c r="B80" s="23"/>
      <c r="C80" s="23"/>
      <c r="D80" s="23"/>
      <c r="E80" s="23"/>
      <c r="F80" s="23"/>
      <c r="G80" s="23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 ht="18">
      <c r="A81" s="22"/>
      <c r="B81" s="23"/>
      <c r="C81" s="23"/>
      <c r="D81" s="23"/>
      <c r="E81" s="23"/>
      <c r="F81" s="23"/>
      <c r="G81" s="23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 ht="18">
      <c r="A82" s="22"/>
      <c r="B82" s="23"/>
      <c r="C82" s="23"/>
      <c r="D82" s="23"/>
      <c r="E82" s="23"/>
      <c r="F82" s="23"/>
      <c r="G82" s="23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 ht="18">
      <c r="A83" s="22"/>
      <c r="B83" s="23"/>
      <c r="C83" s="23"/>
      <c r="D83" s="23"/>
      <c r="E83" s="23"/>
      <c r="F83" s="23"/>
      <c r="G83" s="23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 ht="18">
      <c r="A84" s="22"/>
      <c r="B84" s="23"/>
      <c r="C84" s="23"/>
      <c r="D84" s="23"/>
      <c r="E84" s="23"/>
      <c r="F84" s="23"/>
      <c r="G84" s="23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 ht="18">
      <c r="A85" s="22"/>
      <c r="B85" s="23"/>
      <c r="C85" s="23"/>
      <c r="D85" s="23"/>
      <c r="E85" s="23"/>
      <c r="F85" s="23"/>
      <c r="G85" s="23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 ht="18">
      <c r="A86" s="22"/>
      <c r="B86" s="23"/>
      <c r="C86" s="23"/>
      <c r="D86" s="23"/>
      <c r="E86" s="23"/>
      <c r="F86" s="23"/>
      <c r="G86" s="23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 ht="18">
      <c r="A87" s="22"/>
      <c r="B87" s="23"/>
      <c r="C87" s="23"/>
      <c r="D87" s="23"/>
      <c r="E87" s="23"/>
      <c r="F87" s="23"/>
      <c r="G87" s="23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 ht="18">
      <c r="A88" s="22"/>
      <c r="B88" s="23"/>
      <c r="C88" s="23"/>
      <c r="D88" s="23"/>
      <c r="E88" s="23"/>
      <c r="F88" s="23"/>
      <c r="G88" s="23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 ht="18">
      <c r="A89" s="22"/>
      <c r="B89" s="24"/>
      <c r="C89" s="23"/>
      <c r="D89" s="24"/>
      <c r="E89" s="24"/>
      <c r="F89" s="23"/>
      <c r="G89" s="23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>
      <c r="A91" s="37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>
      <c r="A92" s="37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6" operator="lessThan" id="{001D00D9-0062-4C3B-AC09-0069008C005D}">
            <xm:f>0.3</xm:f>
            <x14:dxf>
              <fill>
                <patternFill patternType="solid">
                  <fgColor rgb="FFC00000"/>
                  <bgColor rgb="FFC00000"/>
                </patternFill>
              </fill>
            </x14:dxf>
          </x14:cfRule>
          <xm:sqref>K6:K11 L7:L11 M8:M11 N9:N11 O10:O11 P11</xm:sqref>
        </x14:conditionalFormatting>
        <x14:conditionalFormatting xmlns:xm="http://schemas.microsoft.com/office/excel/2006/main">
          <x14:cfRule type="cellIs" priority="5" operator="between" id="{002100B4-0033-4DA5-A79C-00090003000B}">
            <xm:f>0.3</xm:f>
            <xm:f>0.5</xm:f>
            <x14:dxf>
              <fill>
                <patternFill patternType="solid">
                  <fgColor indexed="5"/>
                  <bgColor indexed="5"/>
                </patternFill>
              </fill>
            </x14:dxf>
          </x14:cfRule>
          <xm:sqref>K6:K11 L7:L11 M8:M11 N9:N11 O10:O11 P11</xm:sqref>
        </x14:conditionalFormatting>
        <x14:conditionalFormatting xmlns:xm="http://schemas.microsoft.com/office/excel/2006/main">
          <x14:cfRule type="cellIs" priority="4" operator="between" id="{002E0098-00FD-4F13-AC49-0041002D00BD}">
            <xm:f>0.5</xm:f>
            <xm:f>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K6:K11 L7:L11 M8:M11 N9:N11 O10:O11 P11</xm:sqref>
        </x14:conditionalFormatting>
        <x14:conditionalFormatting xmlns:xm="http://schemas.microsoft.com/office/excel/2006/main">
          <x14:cfRule type="cellIs" priority="3" operator="between" id="{00E5007A-0099-4DBD-932B-0035002B00EB}">
            <xm:f>0.5</xm:f>
            <xm:f>0.7</xm:f>
            <x14:dxf>
              <fill>
                <patternFill patternType="solid">
                  <fgColor theme="4" tint="0.39994506668294322"/>
                  <bgColor theme="4" tint="0.39994506668294322"/>
                </patternFill>
              </fill>
            </x14:dxf>
          </x14:cfRule>
          <xm:sqref>K6:K11 L7:L11 M8:M11 N9:N11 O10:O11 P11</xm:sqref>
        </x14:conditionalFormatting>
        <x14:conditionalFormatting xmlns:xm="http://schemas.microsoft.com/office/excel/2006/main">
          <x14:cfRule type="cellIs" priority="2" operator="between" id="{005C00D3-00B4-4C3D-938B-004A00AE002D}">
            <xm:f>0.7</xm:f>
            <xm:f>0.9</xm:f>
            <x14:dxf>
              <fill>
                <patternFill patternType="solid">
                  <fgColor rgb="FF00B0F0"/>
                  <bgColor rgb="FF00B0F0"/>
                </patternFill>
              </fill>
            </x14:dxf>
          </x14:cfRule>
          <xm:sqref>K6:K11 L7:L11 M8:M11 N9:N11 O10:O11 P11</xm:sqref>
        </x14:conditionalFormatting>
        <x14:conditionalFormatting xmlns:xm="http://schemas.microsoft.com/office/excel/2006/main">
          <x14:cfRule type="cellIs" priority="1" operator="between" id="{009E001F-0050-4515-B76A-00AB007F00C2}">
            <xm:f>0.9</xm:f>
            <xm:f>0.999999999999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K6:K11 L7:L11 M8:M11 N9:N11 O10:O11 P11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70">
      <selection activeCell="C2" activeCellId="0" sqref="C2:C26"/>
    </sheetView>
  </sheetViews>
  <sheetFormatPr defaultRowHeight="14.25"/>
  <cols>
    <col bestFit="1" customWidth="1" min="7" max="10" width="16.453125"/>
  </cols>
  <sheetData>
    <row r="1" ht="19">
      <c r="A1" s="3" t="s">
        <v>1</v>
      </c>
      <c r="B1" s="4" t="s">
        <v>5</v>
      </c>
      <c r="C1" s="4" t="s">
        <v>6</v>
      </c>
      <c r="D1" s="4" t="s">
        <v>2</v>
      </c>
      <c r="G1" s="38" t="s">
        <v>46</v>
      </c>
      <c r="H1" s="2"/>
      <c r="I1" s="2"/>
      <c r="J1" s="2"/>
    </row>
    <row r="2" ht="15">
      <c r="A2" s="39">
        <v>1</v>
      </c>
      <c r="B2" s="6">
        <v>2447</v>
      </c>
      <c r="C2" s="6">
        <v>12522</v>
      </c>
      <c r="D2" s="6">
        <v>69654</v>
      </c>
    </row>
    <row r="3" ht="18.75">
      <c r="A3" s="5">
        <v>1</v>
      </c>
      <c r="B3" s="6">
        <v>1071</v>
      </c>
      <c r="C3" s="6">
        <v>8064</v>
      </c>
      <c r="D3" s="6">
        <v>39359</v>
      </c>
      <c r="G3" s="8">
        <f t="array" ref="G3:J6">MMULT(TRANSPOSE(A2:D26),A2:D26)</f>
        <v>25</v>
      </c>
      <c r="H3" s="40">
        <f/>
        <v>75452</v>
      </c>
      <c r="I3" s="40">
        <f/>
        <v>337773</v>
      </c>
      <c r="J3" s="40">
        <f/>
        <v>1989771</v>
      </c>
    </row>
    <row r="4" ht="18.75">
      <c r="A4" s="39">
        <v>1</v>
      </c>
      <c r="B4" s="6">
        <v>7462</v>
      </c>
      <c r="C4" s="6">
        <v>29886</v>
      </c>
      <c r="D4" s="6">
        <v>184138</v>
      </c>
      <c r="G4" s="40">
        <f/>
        <v>75452</v>
      </c>
      <c r="H4" s="40">
        <f/>
        <v>512008486</v>
      </c>
      <c r="I4" s="40">
        <f/>
        <v>1457526082</v>
      </c>
      <c r="J4" s="40">
        <f/>
        <v>11165047752</v>
      </c>
    </row>
    <row r="5" ht="18.75">
      <c r="A5" s="5">
        <v>1</v>
      </c>
      <c r="B5" s="6">
        <v>3370</v>
      </c>
      <c r="C5" s="6">
        <v>27512</v>
      </c>
      <c r="D5" s="6">
        <v>111547</v>
      </c>
      <c r="G5" s="40">
        <f/>
        <v>337773</v>
      </c>
      <c r="H5" s="40">
        <f/>
        <v>1457526082</v>
      </c>
      <c r="I5" s="40">
        <f/>
        <v>5781216269</v>
      </c>
      <c r="J5" s="40">
        <f/>
        <v>36447560645</v>
      </c>
    </row>
    <row r="6" ht="18.75">
      <c r="A6" s="39">
        <v>1</v>
      </c>
      <c r="B6" s="6">
        <v>1424</v>
      </c>
      <c r="C6" s="6">
        <v>10509</v>
      </c>
      <c r="D6" s="6">
        <v>51920</v>
      </c>
      <c r="G6" s="40">
        <f/>
        <v>1989771</v>
      </c>
      <c r="H6" s="40">
        <f/>
        <v>11165047752</v>
      </c>
      <c r="I6" s="40">
        <f/>
        <v>36447560645</v>
      </c>
      <c r="J6" s="40">
        <f/>
        <v>258879581947</v>
      </c>
    </row>
    <row r="7" ht="15">
      <c r="A7" s="5">
        <v>1</v>
      </c>
      <c r="B7" s="13">
        <v>804</v>
      </c>
      <c r="C7" s="6">
        <v>8034</v>
      </c>
      <c r="D7" s="6">
        <v>42235</v>
      </c>
    </row>
    <row r="8" ht="15">
      <c r="A8" s="39">
        <v>1</v>
      </c>
      <c r="B8" s="6">
        <v>3282</v>
      </c>
      <c r="C8" s="6">
        <v>16472</v>
      </c>
      <c r="D8" s="6">
        <v>94160</v>
      </c>
      <c r="G8" s="38" t="s">
        <v>38</v>
      </c>
      <c r="H8" s="2"/>
      <c r="I8" s="2"/>
      <c r="J8" s="2"/>
    </row>
    <row r="9" ht="15">
      <c r="A9" s="5">
        <v>1</v>
      </c>
      <c r="B9" s="6">
        <v>1219</v>
      </c>
      <c r="C9" s="6">
        <v>10155</v>
      </c>
      <c r="D9" s="6">
        <v>54492</v>
      </c>
    </row>
    <row r="10" ht="18.75">
      <c r="A10" s="39">
        <v>1</v>
      </c>
      <c r="B10" s="6">
        <v>2252</v>
      </c>
      <c r="C10" s="6">
        <v>16030</v>
      </c>
      <c r="D10" s="6">
        <v>87937</v>
      </c>
      <c r="G10" s="41">
        <f t="array" ref="G10:J13">MINVERSE(G3:J6)</f>
        <v>0.2178696124573456</v>
      </c>
      <c r="H10" s="41">
        <f/>
        <v>4.5683142947865399e-006</v>
      </c>
      <c r="I10" s="41">
        <f/>
        <v>-1.8520287611470981e-005</v>
      </c>
      <c r="J10" s="41">
        <f/>
        <v>7.3587580972154114e-007</v>
      </c>
    </row>
    <row r="11" ht="18.75">
      <c r="A11" s="5">
        <v>1</v>
      </c>
      <c r="B11" s="6">
        <v>1999</v>
      </c>
      <c r="C11" s="6">
        <v>7899</v>
      </c>
      <c r="D11" s="6">
        <v>40427</v>
      </c>
      <c r="G11" s="41">
        <f/>
        <v>4.5683142947873912e-006</v>
      </c>
      <c r="H11" s="41">
        <f/>
        <v>9.6823702512212918e-008</v>
      </c>
      <c r="I11" s="41">
        <f/>
        <v>1.6641135254360656e-008</v>
      </c>
      <c r="J11" s="41">
        <f/>
        <v>-6.5538577241261896e-009</v>
      </c>
    </row>
    <row r="12" ht="18.75">
      <c r="A12" s="39">
        <v>1</v>
      </c>
      <c r="B12" s="6">
        <v>1193</v>
      </c>
      <c r="C12" s="6">
        <v>10434</v>
      </c>
      <c r="D12" s="6">
        <v>38022</v>
      </c>
      <c r="G12" s="41">
        <f/>
        <v>-1.8520287611471069e-005</v>
      </c>
      <c r="H12" s="41">
        <f/>
        <v>1.6641135254360579e-008</v>
      </c>
      <c r="I12" s="41">
        <f/>
        <v>6.111459009080347e-009</v>
      </c>
      <c r="J12" s="41">
        <f/>
        <v>-1.4357861235284575e-009</v>
      </c>
    </row>
    <row r="13" ht="18.75">
      <c r="A13" s="5">
        <v>1</v>
      </c>
      <c r="B13" s="6">
        <v>3707</v>
      </c>
      <c r="C13" s="6">
        <v>19520</v>
      </c>
      <c r="D13" s="6">
        <v>112697</v>
      </c>
      <c r="G13" s="41">
        <f/>
        <v>7.3587580972151901e-007</v>
      </c>
      <c r="H13" s="41">
        <f/>
        <v>-6.5538577241262053e-009</v>
      </c>
      <c r="I13" s="41">
        <f/>
        <v>-1.4357861235284578e-009</v>
      </c>
      <c r="J13" s="41">
        <f/>
        <v>4.8300762452579135e-010</v>
      </c>
    </row>
    <row r="14" ht="15">
      <c r="A14" s="39">
        <v>1</v>
      </c>
      <c r="B14" s="6">
        <v>1718</v>
      </c>
      <c r="C14" s="6">
        <v>8977</v>
      </c>
      <c r="D14" s="6">
        <v>50728</v>
      </c>
    </row>
    <row r="15" ht="16.5">
      <c r="A15" s="5">
        <v>1</v>
      </c>
      <c r="B15" s="6">
        <v>3675</v>
      </c>
      <c r="C15" s="6">
        <v>17654</v>
      </c>
      <c r="D15" s="6">
        <v>115025</v>
      </c>
      <c r="G15" s="18">
        <f t="array" ref="G15:G18">MMULT(TRANSPOSE(A2:D26),D2:D26)</f>
        <v>1989771</v>
      </c>
    </row>
    <row r="16" ht="16.5">
      <c r="A16" s="39">
        <v>1</v>
      </c>
      <c r="B16" s="6">
        <v>4335</v>
      </c>
      <c r="C16" s="6">
        <v>12319</v>
      </c>
      <c r="D16" s="6">
        <v>69789</v>
      </c>
      <c r="G16" s="18">
        <f/>
        <v>11165047752</v>
      </c>
    </row>
    <row r="17" ht="16.5">
      <c r="A17" s="5">
        <v>1</v>
      </c>
      <c r="B17" s="6">
        <v>1133</v>
      </c>
      <c r="C17" s="6">
        <v>8966</v>
      </c>
      <c r="D17" s="6">
        <v>45716</v>
      </c>
      <c r="G17" s="18">
        <f/>
        <v>36447560645</v>
      </c>
    </row>
    <row r="18" ht="16.5">
      <c r="A18" s="39">
        <v>1</v>
      </c>
      <c r="B18" s="6">
        <v>1943</v>
      </c>
      <c r="C18" s="6">
        <v>9030</v>
      </c>
      <c r="D18" s="6">
        <v>50951</v>
      </c>
      <c r="G18" s="18">
        <f/>
        <v>258879581947</v>
      </c>
    </row>
    <row r="19" ht="15">
      <c r="A19" s="5">
        <v>1</v>
      </c>
      <c r="B19" s="6">
        <v>1072</v>
      </c>
      <c r="C19" s="6">
        <v>7330</v>
      </c>
      <c r="D19" s="6">
        <v>38727</v>
      </c>
    </row>
    <row r="20" ht="15">
      <c r="A20" s="39">
        <v>1</v>
      </c>
      <c r="B20" s="6">
        <v>4281</v>
      </c>
      <c r="C20" s="6">
        <v>23011</v>
      </c>
      <c r="D20" s="6">
        <v>131681</v>
      </c>
      <c r="G20" s="38" t="s">
        <v>47</v>
      </c>
      <c r="H20" s="2"/>
      <c r="I20" s="2"/>
      <c r="J20" s="2"/>
    </row>
    <row r="21" ht="15">
      <c r="A21" s="5">
        <v>1</v>
      </c>
      <c r="B21" s="6">
        <v>1391</v>
      </c>
      <c r="C21" s="6">
        <v>7756</v>
      </c>
      <c r="D21" s="6">
        <v>42707</v>
      </c>
    </row>
    <row r="22" ht="18.75">
      <c r="A22" s="39">
        <v>1</v>
      </c>
      <c r="B22" s="6">
        <v>2180</v>
      </c>
      <c r="C22" s="6">
        <v>10433</v>
      </c>
      <c r="D22" s="6">
        <v>55542</v>
      </c>
      <c r="G22" s="41">
        <f t="array" ref="G22:J25">MMULT(G10:J13,G15:G18)</f>
        <v>-7.1304384618997574e-009</v>
      </c>
      <c r="H22" s="41">
        <f/>
        <v>-7.1304384618997574e-009</v>
      </c>
      <c r="I22" s="41">
        <f/>
        <v>-7.1304384618997574e-009</v>
      </c>
      <c r="J22" s="41">
        <f/>
        <v>-7.1304384618997574e-009</v>
      </c>
    </row>
    <row r="23" ht="18.75">
      <c r="A23" s="5">
        <v>1</v>
      </c>
      <c r="B23" s="6">
        <v>3004</v>
      </c>
      <c r="C23" s="6">
        <v>10792</v>
      </c>
      <c r="D23" s="6">
        <v>51710</v>
      </c>
      <c r="G23" s="42">
        <f/>
        <v>5.4569682106375694e-012</v>
      </c>
      <c r="H23" s="42">
        <f/>
        <v>5.4569682106375694e-012</v>
      </c>
      <c r="I23" s="42">
        <f/>
        <v>5.4569682106375694e-012</v>
      </c>
      <c r="J23" s="42">
        <f/>
        <v>5.4569682106375694e-012</v>
      </c>
    </row>
    <row r="24" ht="18.75">
      <c r="A24" s="39">
        <v>1</v>
      </c>
      <c r="B24" s="13">
        <v>825</v>
      </c>
      <c r="C24" s="6">
        <v>6215</v>
      </c>
      <c r="D24" s="6">
        <v>32397</v>
      </c>
      <c r="G24" s="41">
        <f/>
        <v>-1.0800249583553523e-012</v>
      </c>
      <c r="H24" s="41">
        <f/>
        <v>-1.0800249583553523e-012</v>
      </c>
      <c r="I24" s="41">
        <f/>
        <v>-1.0800249583553523e-012</v>
      </c>
      <c r="J24" s="41">
        <f/>
        <v>-1.0800249583553523e-012</v>
      </c>
    </row>
    <row r="25" ht="18.75">
      <c r="A25" s="5">
        <v>1</v>
      </c>
      <c r="B25" s="6">
        <v>1797</v>
      </c>
      <c r="C25" s="6">
        <v>8985</v>
      </c>
      <c r="D25" s="6">
        <v>44283</v>
      </c>
      <c r="G25" s="40">
        <f/>
        <v>0.99999999999977263</v>
      </c>
      <c r="H25" s="40">
        <f/>
        <v>0.99999999999977263</v>
      </c>
      <c r="I25" s="40">
        <f/>
        <v>0.99999999999977263</v>
      </c>
      <c r="J25" s="40">
        <f/>
        <v>0.99999999999977263</v>
      </c>
    </row>
    <row r="26" ht="15">
      <c r="A26" s="39">
        <v>1</v>
      </c>
      <c r="B26" s="6">
        <v>17868</v>
      </c>
      <c r="C26" s="6">
        <v>29268</v>
      </c>
      <c r="D26" s="6">
        <v>333927</v>
      </c>
    </row>
    <row r="27" ht="17.25">
      <c r="A27" s="5"/>
      <c r="B27" s="43"/>
      <c r="C27" s="43"/>
      <c r="D27" s="44"/>
    </row>
    <row r="28" ht="17.25">
      <c r="A28" s="39"/>
      <c r="B28" s="45"/>
      <c r="C28" s="43"/>
      <c r="D28" s="46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L11" activeCellId="0" sqref="L11"/>
    </sheetView>
  </sheetViews>
  <sheetFormatPr defaultRowHeight="14.25"/>
  <cols>
    <col customWidth="1" min="1" max="1" width="25.36328125"/>
    <col customWidth="1" min="2" max="2" width="15.08984375"/>
    <col customWidth="1" min="3" max="3" width="19.7265625"/>
    <col customWidth="1" min="4" max="4" width="14.26953125"/>
    <col customWidth="1" min="5" max="5" width="13.6328125"/>
    <col customWidth="1" min="6" max="6" width="13.54296875"/>
    <col customWidth="1" min="7" max="7" width="16.26953125"/>
    <col customWidth="1" min="8" max="9" width="14.7265625"/>
  </cols>
  <sheetData>
    <row r="1"/>
    <row r="2" ht="15"/>
    <row r="3">
      <c r="A3" s="47" t="s">
        <v>48</v>
      </c>
      <c r="B3" s="47"/>
    </row>
    <row r="4">
      <c r="A4" s="21" t="s">
        <v>49</v>
      </c>
      <c r="B4" s="21">
        <v>0.98964734278681699</v>
      </c>
    </row>
    <row r="5">
      <c r="A5" s="21" t="s">
        <v>50</v>
      </c>
      <c r="B5" s="21">
        <v>0.97940186308500754</v>
      </c>
    </row>
    <row r="6">
      <c r="A6" s="21" t="s">
        <v>51</v>
      </c>
      <c r="B6" s="21">
        <v>0.97752930518364456</v>
      </c>
    </row>
    <row r="7">
      <c r="A7" s="21" t="s">
        <v>52</v>
      </c>
      <c r="B7" s="21">
        <v>9700.8919283188079</v>
      </c>
    </row>
    <row r="8" ht="15">
      <c r="A8" s="48" t="s">
        <v>53</v>
      </c>
      <c r="B8" s="48">
        <v>25</v>
      </c>
    </row>
    <row r="10" ht="15">
      <c r="A10" t="s">
        <v>54</v>
      </c>
    </row>
    <row r="11">
      <c r="A11" s="49"/>
      <c r="B11" s="49" t="s">
        <v>55</v>
      </c>
      <c r="C11" s="49" t="s">
        <v>56</v>
      </c>
      <c r="D11" s="49" t="s">
        <v>57</v>
      </c>
      <c r="E11" s="49" t="s">
        <v>58</v>
      </c>
      <c r="F11" s="49" t="s">
        <v>59</v>
      </c>
      <c r="L11" s="21"/>
    </row>
    <row r="12">
      <c r="A12" s="21" t="s">
        <v>60</v>
      </c>
      <c r="B12" s="21">
        <v>2</v>
      </c>
      <c r="C12" s="21">
        <v>98441675956.851746</v>
      </c>
      <c r="D12" s="21">
        <v>49220837978.425873</v>
      </c>
      <c r="E12" s="21">
        <v>523.0288806408297</v>
      </c>
      <c r="F12" s="21">
        <v>2.8320919276308121e-019</v>
      </c>
    </row>
    <row r="13">
      <c r="A13" s="21" t="s">
        <v>61</v>
      </c>
      <c r="B13" s="21">
        <v>22</v>
      </c>
      <c r="C13" s="21">
        <v>2070360692.5082617</v>
      </c>
      <c r="D13" s="21">
        <v>94107304.204920992</v>
      </c>
      <c r="E13" s="21"/>
      <c r="F13" s="21"/>
    </row>
    <row r="14" ht="15">
      <c r="A14" s="48" t="s">
        <v>62</v>
      </c>
      <c r="B14" s="48">
        <v>24</v>
      </c>
      <c r="C14" s="48">
        <v>100512036649.36</v>
      </c>
      <c r="D14" s="48"/>
      <c r="E14" s="48"/>
      <c r="F14" s="48"/>
    </row>
    <row r="15" ht="15"/>
    <row r="16">
      <c r="A16" s="49"/>
      <c r="B16" s="49" t="s">
        <v>63</v>
      </c>
      <c r="C16" s="49" t="s">
        <v>52</v>
      </c>
      <c r="D16" s="49" t="s">
        <v>64</v>
      </c>
      <c r="E16" s="49" t="s">
        <v>65</v>
      </c>
      <c r="F16" s="49" t="s">
        <v>66</v>
      </c>
      <c r="G16" s="49" t="s">
        <v>67</v>
      </c>
      <c r="H16" s="49" t="s">
        <v>68</v>
      </c>
      <c r="I16" s="49" t="s">
        <v>69</v>
      </c>
    </row>
    <row r="17">
      <c r="A17" s="21" t="s">
        <v>70</v>
      </c>
      <c r="B17" s="21">
        <v>-1523.5283510151858</v>
      </c>
      <c r="C17" s="21">
        <v>4516.3719504575638</v>
      </c>
      <c r="D17" s="21">
        <v>-0.33733456139741408</v>
      </c>
      <c r="E17" s="21">
        <v>0.73906197385218797</v>
      </c>
      <c r="F17" s="21">
        <v>-10889.910503706302</v>
      </c>
      <c r="G17" s="21">
        <v>7842.8538016759303</v>
      </c>
      <c r="H17" s="21">
        <v>-10889.910503706302</v>
      </c>
      <c r="I17" s="21">
        <v>7842.8538016759303</v>
      </c>
    </row>
    <row r="18">
      <c r="A18" s="21" t="s">
        <v>71</v>
      </c>
      <c r="B18" s="21">
        <v>13.568849416322678</v>
      </c>
      <c r="C18" s="21">
        <v>0.86198273821464011</v>
      </c>
      <c r="D18" s="21">
        <v>15.741439839534157</v>
      </c>
      <c r="E18" s="21">
        <v>1.8534721930661571e-013</v>
      </c>
      <c r="F18" s="21">
        <v>11.781206630541169</v>
      </c>
      <c r="G18" s="21">
        <v>15.356492202104187</v>
      </c>
      <c r="H18" s="21">
        <v>11.781206630541169</v>
      </c>
      <c r="I18" s="21">
        <v>15.356492202104187</v>
      </c>
    </row>
    <row r="19" ht="15">
      <c r="A19" s="48" t="s">
        <v>72</v>
      </c>
      <c r="B19" s="48">
        <v>2.972595153002167</v>
      </c>
      <c r="C19" s="48">
        <v>0.41651162608588771</v>
      </c>
      <c r="D19" s="48">
        <v>7.1368839831356743</v>
      </c>
      <c r="E19" s="48">
        <v>3.7203411045325322e-007</v>
      </c>
      <c r="F19" s="48">
        <v>2.1088029091937326</v>
      </c>
      <c r="G19" s="48">
        <v>3.8363873968106015</v>
      </c>
      <c r="H19" s="48">
        <v>2.1088029091937326</v>
      </c>
      <c r="I19" s="48">
        <v>3.8363873968106015</v>
      </c>
    </row>
    <row r="23">
      <c r="A23" t="s">
        <v>73</v>
      </c>
      <c r="E23" t="s">
        <v>74</v>
      </c>
    </row>
    <row r="24" ht="15"/>
    <row r="25">
      <c r="A25" s="49" t="s">
        <v>75</v>
      </c>
      <c r="B25" s="49" t="s">
        <v>76</v>
      </c>
      <c r="C25" s="49" t="s">
        <v>77</v>
      </c>
      <c r="E25" s="49" t="s">
        <v>78</v>
      </c>
      <c r="F25" s="49" t="s">
        <v>79</v>
      </c>
    </row>
    <row r="26">
      <c r="A26" s="21">
        <v>1</v>
      </c>
      <c r="B26" s="21">
        <v>68902.282676619536</v>
      </c>
      <c r="C26" s="21">
        <v>751.71732338046422</v>
      </c>
      <c r="E26" s="21">
        <v>2</v>
      </c>
      <c r="F26" s="21">
        <v>32397</v>
      </c>
    </row>
    <row r="27">
      <c r="A27" s="21">
        <v>2</v>
      </c>
      <c r="B27" s="21">
        <v>36979.716687675878</v>
      </c>
      <c r="C27" s="21">
        <v>2379.2833123241217</v>
      </c>
      <c r="E27" s="21">
        <v>6</v>
      </c>
      <c r="F27" s="21">
        <v>38022</v>
      </c>
    </row>
    <row r="28">
      <c r="A28" s="21">
        <v>3</v>
      </c>
      <c r="B28" s="21">
        <v>188566.20473620741</v>
      </c>
      <c r="C28" s="21">
        <v>-4428.2047362074081</v>
      </c>
      <c r="E28" s="21">
        <v>10</v>
      </c>
      <c r="F28" s="21">
        <v>38727</v>
      </c>
    </row>
    <row r="29">
      <c r="A29" s="21">
        <v>4</v>
      </c>
      <c r="B29" s="21">
        <v>125985.53203138786</v>
      </c>
      <c r="C29" s="21">
        <v>-14438.532031387862</v>
      </c>
      <c r="E29" s="21">
        <v>14</v>
      </c>
      <c r="F29" s="21">
        <v>39359</v>
      </c>
    </row>
    <row r="30">
      <c r="A30" s="21">
        <v>5</v>
      </c>
      <c r="B30" s="21">
        <v>49037.515680728087</v>
      </c>
      <c r="C30" s="21">
        <v>2882.4843192719127</v>
      </c>
      <c r="E30" s="21">
        <v>18</v>
      </c>
      <c r="F30" s="21">
        <v>40427</v>
      </c>
    </row>
    <row r="31">
      <c r="A31" s="21">
        <v>6</v>
      </c>
      <c r="B31" s="21">
        <v>33267.656038927656</v>
      </c>
      <c r="C31" s="21">
        <v>8967.3439610723435</v>
      </c>
      <c r="E31" s="21">
        <v>22</v>
      </c>
      <c r="F31" s="21">
        <v>42235</v>
      </c>
    </row>
    <row r="32">
      <c r="A32" s="21">
        <v>7</v>
      </c>
      <c r="B32" s="21">
        <v>91974.022793607539</v>
      </c>
      <c r="C32" s="21">
        <v>2185.9772063924611</v>
      </c>
      <c r="E32" s="21">
        <v>26</v>
      </c>
      <c r="F32" s="21">
        <v>42707</v>
      </c>
    </row>
    <row r="33">
      <c r="A33" s="21">
        <v>8</v>
      </c>
      <c r="B33" s="21">
        <v>45203.602866219167</v>
      </c>
      <c r="C33" s="21">
        <v>9288.3971337808325</v>
      </c>
      <c r="E33" s="21">
        <v>30</v>
      </c>
      <c r="F33" s="21">
        <v>44283</v>
      </c>
    </row>
    <row r="34">
      <c r="A34" s="21">
        <v>9</v>
      </c>
      <c r="B34" s="21">
        <v>76684.220837168221</v>
      </c>
      <c r="C34" s="21">
        <v>11252.779162831779</v>
      </c>
      <c r="E34" s="21">
        <v>34</v>
      </c>
      <c r="F34" s="21">
        <v>45716</v>
      </c>
    </row>
    <row r="35">
      <c r="A35" s="21">
        <v>10</v>
      </c>
      <c r="B35" s="21">
        <v>49081.130745777962</v>
      </c>
      <c r="C35" s="21">
        <v>-8654.1307457779621</v>
      </c>
      <c r="E35" s="21">
        <v>38</v>
      </c>
      <c r="F35" s="21">
        <v>50728</v>
      </c>
    </row>
    <row r="36">
      <c r="A36" s="21">
        <v>11</v>
      </c>
      <c r="B36" s="21">
        <v>45680.16682908238</v>
      </c>
      <c r="C36" s="21">
        <v>-7658.16682908238</v>
      </c>
      <c r="E36" s="21">
        <v>42</v>
      </c>
      <c r="F36" s="21">
        <v>50951</v>
      </c>
    </row>
    <row r="37">
      <c r="A37" s="21">
        <v>12</v>
      </c>
      <c r="B37" s="21">
        <v>106801.25382189528</v>
      </c>
      <c r="C37" s="21">
        <v>5895.7461781047168</v>
      </c>
      <c r="E37" s="21">
        <v>46</v>
      </c>
      <c r="F37" s="21">
        <v>51710</v>
      </c>
    </row>
    <row r="38">
      <c r="A38" s="21">
        <v>13</v>
      </c>
      <c r="B38" s="21">
        <v>48472.74163472763</v>
      </c>
      <c r="C38" s="21">
        <v>2255.2583652723697</v>
      </c>
      <c r="E38" s="21">
        <v>50</v>
      </c>
      <c r="F38" s="21">
        <v>51920</v>
      </c>
    </row>
    <row r="39">
      <c r="A39" s="21">
        <v>14</v>
      </c>
      <c r="B39" s="21">
        <v>100820.18808507091</v>
      </c>
      <c r="C39" s="21">
        <v>14204.811914929087</v>
      </c>
      <c r="E39" s="21">
        <v>54</v>
      </c>
      <c r="F39" s="21">
        <v>54492</v>
      </c>
    </row>
    <row r="40">
      <c r="A40" s="21">
        <v>15</v>
      </c>
      <c r="B40" s="21">
        <v>93916.833558577317</v>
      </c>
      <c r="C40" s="21">
        <v>-24127.833558577317</v>
      </c>
      <c r="E40" s="21">
        <v>58</v>
      </c>
      <c r="F40" s="21">
        <v>55542</v>
      </c>
    </row>
    <row r="41">
      <c r="A41" s="21">
        <v>16</v>
      </c>
      <c r="B41" s="21">
        <v>40502.26617949584</v>
      </c>
      <c r="C41" s="21">
        <v>5213.7338205041597</v>
      </c>
      <c r="E41" s="21">
        <v>62</v>
      </c>
      <c r="F41" s="21">
        <v>69654</v>
      </c>
    </row>
    <row r="42">
      <c r="A42" s="21">
        <v>17</v>
      </c>
      <c r="B42" s="21">
        <v>51683.280296509343</v>
      </c>
      <c r="C42" s="21">
        <v>-732.28029650934332</v>
      </c>
      <c r="E42" s="21">
        <v>66</v>
      </c>
      <c r="F42" s="21">
        <v>69789</v>
      </c>
    </row>
    <row r="43">
      <c r="A43" s="21">
        <v>18</v>
      </c>
      <c r="B43" s="21">
        <v>34811.400694788608</v>
      </c>
      <c r="C43" s="21">
        <v>3915.5993052113918</v>
      </c>
      <c r="E43" s="21">
        <v>70</v>
      </c>
      <c r="F43" s="21">
        <v>87937</v>
      </c>
    </row>
    <row r="44">
      <c r="A44" s="21">
        <v>19</v>
      </c>
      <c r="B44" s="21">
        <v>124967.10306599506</v>
      </c>
      <c r="C44" s="21">
        <v>6713.8969340049371</v>
      </c>
      <c r="E44" s="21">
        <v>74</v>
      </c>
      <c r="F44" s="21">
        <v>94160</v>
      </c>
    </row>
    <row r="45">
      <c r="A45" s="21">
        <v>20</v>
      </c>
      <c r="B45" s="21">
        <v>40406.189193774466</v>
      </c>
      <c r="C45" s="21">
        <v>2300.8108062255342</v>
      </c>
      <c r="E45" s="21">
        <v>78</v>
      </c>
      <c r="F45" s="21">
        <v>111547</v>
      </c>
    </row>
    <row r="46">
      <c r="A46" s="21">
        <v>21</v>
      </c>
      <c r="B46" s="21">
        <v>59069.648607839859</v>
      </c>
      <c r="C46" s="21">
        <v>-3527.6486078398593</v>
      </c>
      <c r="E46" s="21">
        <v>82</v>
      </c>
      <c r="F46" s="21">
        <v>112697</v>
      </c>
    </row>
    <row r="47">
      <c r="A47" s="21">
        <v>22</v>
      </c>
      <c r="B47" s="21">
        <v>71317.542186817533</v>
      </c>
      <c r="C47" s="21">
        <v>-19607.542186817533</v>
      </c>
      <c r="E47" s="21">
        <v>86</v>
      </c>
      <c r="F47" s="21">
        <v>115025</v>
      </c>
    </row>
    <row r="48">
      <c r="A48" s="21">
        <v>23</v>
      </c>
      <c r="B48" s="21">
        <v>28145.451293359489</v>
      </c>
      <c r="C48" s="21">
        <v>4251.5487066405112</v>
      </c>
      <c r="E48" s="21">
        <v>90</v>
      </c>
      <c r="F48" s="21">
        <v>131681</v>
      </c>
    </row>
    <row r="49">
      <c r="A49" s="21">
        <v>24</v>
      </c>
      <c r="B49" s="21">
        <v>49568.461499841134</v>
      </c>
      <c r="C49" s="21">
        <v>-5285.4614998411344</v>
      </c>
      <c r="E49" s="21">
        <v>94</v>
      </c>
      <c r="F49" s="21">
        <v>184138</v>
      </c>
    </row>
    <row r="50" ht="15">
      <c r="A50" s="48">
        <v>25</v>
      </c>
      <c r="B50" s="48">
        <v>327926.58795790584</v>
      </c>
      <c r="C50" s="48">
        <v>6000.4120420941617</v>
      </c>
      <c r="E50" s="48">
        <v>98</v>
      </c>
      <c r="F50" s="48">
        <v>333927</v>
      </c>
    </row>
  </sheetData>
  <sortState ref="F26:F50">
    <sortCondition ref="F26"/>
  </sortState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70">
      <selection activeCell="H21" activeCellId="0" sqref="H21"/>
    </sheetView>
  </sheetViews>
  <sheetFormatPr defaultRowHeight="14.25"/>
  <cols>
    <col customWidth="1" min="1" max="1" style="29" width="12.1796875"/>
    <col customWidth="1" min="2" max="2" style="29" width="9.26953125"/>
    <col customWidth="1" min="3" max="3" style="29" width="18"/>
    <col customWidth="1" min="4" max="4" style="29" width="13.26953125"/>
    <col customWidth="1" min="5" max="5" style="29" width="20"/>
    <col min="6" max="16384" style="29" width="8.7265625"/>
  </cols>
  <sheetData>
    <row r="1" ht="20.5" customHeight="1">
      <c r="A1" s="30" t="s">
        <v>5</v>
      </c>
      <c r="B1" s="30" t="s">
        <v>6</v>
      </c>
      <c r="C1" s="50" t="s">
        <v>80</v>
      </c>
      <c r="D1" s="50" t="s">
        <v>81</v>
      </c>
      <c r="E1" s="50" t="s">
        <v>82</v>
      </c>
    </row>
    <row r="2" ht="16.5">
      <c r="A2" s="51">
        <v>4407</v>
      </c>
      <c r="B2" s="51">
        <v>19422</v>
      </c>
      <c r="C2" s="51">
        <v>129061</v>
      </c>
      <c r="D2" s="18">
        <f t="shared" ref="D2:D26" si="18">-7932.62+17.36*A2+3.79*B2</f>
        <v>142182.28000000003</v>
      </c>
      <c r="E2" s="52">
        <f t="shared" ref="E2:E26" si="19">ABS((C2-D2)/C2)</f>
        <v>0.10166727361480252</v>
      </c>
    </row>
    <row r="3" ht="16.5">
      <c r="A3" s="53">
        <v>2234</v>
      </c>
      <c r="B3" s="53">
        <v>12449</v>
      </c>
      <c r="C3" s="53">
        <v>72185</v>
      </c>
      <c r="D3" s="18">
        <f t="shared" si="18"/>
        <v>78031.330000000002</v>
      </c>
      <c r="E3" s="52">
        <f t="shared" si="19"/>
        <v>8.0990926092678564e-002</v>
      </c>
    </row>
    <row r="4" ht="16.5">
      <c r="A4" s="53">
        <v>10748</v>
      </c>
      <c r="B4" s="53">
        <v>51386</v>
      </c>
      <c r="C4" s="53">
        <v>360385</v>
      </c>
      <c r="D4" s="18">
        <f t="shared" si="18"/>
        <v>373405.59999999998</v>
      </c>
      <c r="E4" s="52">
        <f t="shared" si="19"/>
        <v>3.6129694632129464e-002</v>
      </c>
    </row>
    <row r="5" ht="16.5">
      <c r="A5" s="53">
        <v>6260</v>
      </c>
      <c r="B5" s="53">
        <v>48301</v>
      </c>
      <c r="C5" s="53">
        <v>199322</v>
      </c>
      <c r="D5" s="18">
        <f t="shared" si="18"/>
        <v>283801.77000000002</v>
      </c>
      <c r="E5" s="52">
        <f t="shared" si="19"/>
        <v>0.42383565286320635</v>
      </c>
    </row>
    <row r="6" ht="16.5">
      <c r="A6" s="53">
        <v>2676</v>
      </c>
      <c r="B6" s="53">
        <v>16837</v>
      </c>
      <c r="C6" s="53">
        <v>97301</v>
      </c>
      <c r="D6" s="18">
        <f t="shared" si="18"/>
        <v>102334.97</v>
      </c>
      <c r="E6" s="52">
        <f t="shared" si="19"/>
        <v>5.1736056155640753e-002</v>
      </c>
    </row>
    <row r="7" ht="16.5">
      <c r="A7" s="53">
        <v>1127</v>
      </c>
      <c r="B7" s="53">
        <v>11880</v>
      </c>
      <c r="C7" s="53">
        <v>78182</v>
      </c>
      <c r="D7" s="18">
        <f t="shared" si="18"/>
        <v>56657.300000000003</v>
      </c>
      <c r="E7" s="52">
        <f t="shared" si="19"/>
        <v>0.27531528996444188</v>
      </c>
    </row>
    <row r="8" ht="16.5">
      <c r="A8" s="53">
        <v>4708</v>
      </c>
      <c r="B8" s="53">
        <v>26406</v>
      </c>
      <c r="C8" s="53">
        <v>169384</v>
      </c>
      <c r="D8" s="18">
        <f t="shared" si="18"/>
        <v>173877</v>
      </c>
      <c r="E8" s="52">
        <f t="shared" si="19"/>
        <v>2.6525527794833043e-002</v>
      </c>
    </row>
    <row r="9" ht="16.5">
      <c r="A9" s="53">
        <v>1768</v>
      </c>
      <c r="B9" s="53">
        <v>15857</v>
      </c>
      <c r="C9" s="53">
        <v>98587</v>
      </c>
      <c r="D9" s="18">
        <f t="shared" si="18"/>
        <v>82857.889999999999</v>
      </c>
      <c r="E9" s="52">
        <f t="shared" si="19"/>
        <v>0.15954547759846632</v>
      </c>
    </row>
    <row r="10" ht="16.5">
      <c r="A10" s="53">
        <v>4001</v>
      </c>
      <c r="B10" s="53">
        <v>27609</v>
      </c>
      <c r="C10" s="53">
        <v>173511</v>
      </c>
      <c r="D10" s="18">
        <f t="shared" si="18"/>
        <v>166162.85000000001</v>
      </c>
      <c r="E10" s="52">
        <f t="shared" si="19"/>
        <v>4.2349764568240598e-002</v>
      </c>
    </row>
    <row r="11" ht="16.5">
      <c r="A11" s="53">
        <v>2945</v>
      </c>
      <c r="B11" s="53">
        <v>12205</v>
      </c>
      <c r="C11" s="53">
        <v>71713</v>
      </c>
      <c r="D11" s="18">
        <f t="shared" si="18"/>
        <v>89449.529999999999</v>
      </c>
      <c r="E11" s="52">
        <f t="shared" si="19"/>
        <v>0.2473265656157182</v>
      </c>
    </row>
    <row r="12" ht="16.5">
      <c r="A12" s="53">
        <v>1609</v>
      </c>
      <c r="B12" s="53">
        <v>17854</v>
      </c>
      <c r="C12" s="53">
        <v>66287</v>
      </c>
      <c r="D12" s="18">
        <f t="shared" si="18"/>
        <v>87666.279999999999</v>
      </c>
      <c r="E12" s="52">
        <f t="shared" si="19"/>
        <v>0.32252598548735045</v>
      </c>
    </row>
    <row r="13" ht="16.5">
      <c r="A13" s="53">
        <v>5687</v>
      </c>
      <c r="B13" s="53">
        <v>31909</v>
      </c>
      <c r="C13" s="53">
        <v>216876</v>
      </c>
      <c r="D13" s="18">
        <f t="shared" si="18"/>
        <v>211728.81</v>
      </c>
      <c r="E13" s="52">
        <f t="shared" si="19"/>
        <v>2.3733331488961444e-002</v>
      </c>
    </row>
    <row r="14" ht="16.5">
      <c r="A14" s="53">
        <v>2807</v>
      </c>
      <c r="B14" s="53">
        <v>14290</v>
      </c>
      <c r="C14" s="53">
        <v>92529</v>
      </c>
      <c r="D14" s="18">
        <f t="shared" si="18"/>
        <v>94956</v>
      </c>
      <c r="E14" s="52">
        <f t="shared" si="19"/>
        <v>2.6229614499238076e-002</v>
      </c>
    </row>
    <row r="15" ht="16.5">
      <c r="A15" s="53">
        <v>5515</v>
      </c>
      <c r="B15" s="53">
        <v>27912</v>
      </c>
      <c r="C15" s="53">
        <v>225458</v>
      </c>
      <c r="D15" s="18">
        <f t="shared" si="18"/>
        <v>193594.26000000001</v>
      </c>
      <c r="E15" s="52">
        <f t="shared" si="19"/>
        <v>0.1413289393146395</v>
      </c>
    </row>
    <row r="16" ht="16.5">
      <c r="A16" s="53">
        <v>6659</v>
      </c>
      <c r="B16" s="53">
        <v>20375</v>
      </c>
      <c r="C16" s="53">
        <v>129647</v>
      </c>
      <c r="D16" s="18">
        <f t="shared" si="18"/>
        <v>184888.87</v>
      </c>
      <c r="E16" s="52">
        <f t="shared" si="19"/>
        <v>0.4260944719121923</v>
      </c>
    </row>
    <row r="17" ht="16.5">
      <c r="A17" s="53">
        <v>1737</v>
      </c>
      <c r="B17" s="53">
        <v>14106</v>
      </c>
      <c r="C17" s="53">
        <v>82555</v>
      </c>
      <c r="D17" s="18">
        <f t="shared" si="18"/>
        <v>75683.440000000002</v>
      </c>
      <c r="E17" s="52">
        <f t="shared" si="19"/>
        <v>8.3236145599903069e-002</v>
      </c>
    </row>
    <row r="18" ht="16.5">
      <c r="A18" s="53">
        <v>3108</v>
      </c>
      <c r="B18" s="53">
        <v>14822</v>
      </c>
      <c r="C18" s="53">
        <v>89702</v>
      </c>
      <c r="D18" s="18">
        <f t="shared" si="18"/>
        <v>102197.63999999998</v>
      </c>
      <c r="E18" s="52">
        <f t="shared" si="19"/>
        <v>0.13930168781075097</v>
      </c>
    </row>
    <row r="19" ht="16.5">
      <c r="A19" s="53">
        <v>1860</v>
      </c>
      <c r="B19" s="53">
        <v>11235</v>
      </c>
      <c r="C19" s="53">
        <v>68282</v>
      </c>
      <c r="D19" s="18">
        <f t="shared" si="18"/>
        <v>66937.630000000005</v>
      </c>
      <c r="E19" s="52">
        <f t="shared" si="19"/>
        <v>1.9688497700711686e-002</v>
      </c>
    </row>
    <row r="20" ht="16.5">
      <c r="A20" s="53">
        <v>8771</v>
      </c>
      <c r="B20" s="53">
        <v>38359</v>
      </c>
      <c r="C20" s="53">
        <v>245934</v>
      </c>
      <c r="D20" s="18">
        <f t="shared" si="18"/>
        <v>289712.55000000005</v>
      </c>
      <c r="E20" s="52">
        <f t="shared" si="19"/>
        <v>0.17800934397033369</v>
      </c>
    </row>
    <row r="21" ht="16.5">
      <c r="A21" s="53">
        <v>1899</v>
      </c>
      <c r="B21" s="53">
        <v>11966</v>
      </c>
      <c r="C21" s="53">
        <v>76449</v>
      </c>
      <c r="D21" s="18">
        <f t="shared" si="18"/>
        <v>70385.160000000003</v>
      </c>
      <c r="E21" s="52">
        <f t="shared" si="19"/>
        <v>7.9318761527292655e-002</v>
      </c>
    </row>
    <row r="22" ht="16.5">
      <c r="A22" s="53">
        <v>3333</v>
      </c>
      <c r="B22" s="53">
        <v>16634</v>
      </c>
      <c r="C22" s="53">
        <v>97560</v>
      </c>
      <c r="D22" s="18">
        <f t="shared" si="18"/>
        <v>112971.12</v>
      </c>
      <c r="E22" s="52">
        <f t="shared" si="19"/>
        <v>0.1579655596555965</v>
      </c>
    </row>
    <row r="23" ht="16.5">
      <c r="A23" s="53">
        <v>4739</v>
      </c>
      <c r="B23" s="53">
        <v>17504</v>
      </c>
      <c r="C23" s="53">
        <v>92887</v>
      </c>
      <c r="D23" s="18">
        <f t="shared" si="18"/>
        <v>140676.58000000002</v>
      </c>
      <c r="E23" s="52">
        <f t="shared" si="19"/>
        <v>0.51449158655140137</v>
      </c>
    </row>
    <row r="24" ht="16.5">
      <c r="A24" s="53">
        <v>1173</v>
      </c>
      <c r="B24" s="53">
        <v>9307</v>
      </c>
      <c r="C24" s="53">
        <v>58028</v>
      </c>
      <c r="D24" s="18">
        <f t="shared" si="18"/>
        <v>47704.190000000002</v>
      </c>
      <c r="E24" s="52">
        <f t="shared" si="19"/>
        <v>0.17791083614806641</v>
      </c>
    </row>
    <row r="25" ht="16.5">
      <c r="A25" s="53">
        <v>2545</v>
      </c>
      <c r="B25" s="53">
        <v>14140</v>
      </c>
      <c r="C25" s="53">
        <v>76808</v>
      </c>
      <c r="D25" s="18">
        <f t="shared" si="18"/>
        <v>89839.179999999993</v>
      </c>
      <c r="E25" s="52">
        <f t="shared" si="19"/>
        <v>0.16965915008853236</v>
      </c>
    </row>
    <row r="26" ht="16.5">
      <c r="A26" s="53">
        <v>24687</v>
      </c>
      <c r="B26" s="53">
        <v>55772</v>
      </c>
      <c r="C26" s="53">
        <v>675427</v>
      </c>
      <c r="D26" s="18">
        <f t="shared" si="18"/>
        <v>632009.58000000007</v>
      </c>
      <c r="E26" s="52">
        <f t="shared" si="19"/>
        <v>6.4281439741082191e-002</v>
      </c>
    </row>
    <row r="28">
      <c r="D28" s="30" t="s">
        <v>83</v>
      </c>
      <c r="E28" s="54">
        <f>AVERAGE(E2:E26)</f>
        <v>0.15876790321584841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ONLYOFFICE/6.4.1.46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Kub</dc:creator>
  <dc:description/>
  <cp:revision>2</cp:revision>
  <dcterms:created xsi:type="dcterms:W3CDTF">2015-06-05T18:19:34Z</dcterms:created>
  <dcterms:modified xsi:type="dcterms:W3CDTF">2021-10-23T05:21:00Z</dcterms:modified>
</cp:coreProperties>
</file>