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960" windowWidth="23160" windowHeight="11745" tabRatio="878" activeTab="7"/>
  </bookViews>
  <sheets>
    <sheet name="Summary" sheetId="5" r:id="rId1"/>
    <sheet name="by UK Dept" sheetId="7" r:id="rId2"/>
    <sheet name="by season" sheetId="8" r:id="rId3"/>
    <sheet name="by price point" sheetId="11" r:id="rId4"/>
    <sheet name="by order Qty" sheetId="13" r:id="rId5"/>
    <sheet name="all" sheetId="1" r:id="rId6"/>
    <sheet name="pivot" sheetId="6" state="hidden" r:id="rId7"/>
    <sheet name="Template" sheetId="14" r:id="rId8"/>
  </sheets>
  <definedNames>
    <definedName name="_xlnm._FilterDatabase" localSheetId="5" hidden="1">all!$A$5:$U$113</definedName>
    <definedName name="_xlnm.Print_Area" localSheetId="5">all!$A$1:$U$130</definedName>
    <definedName name="_xlnm.Print_Titles" localSheetId="5">all!$5:$5</definedName>
  </definedNames>
  <calcPr calcId="145621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</workbook>
</file>

<file path=xl/calcChain.xml><?xml version="1.0" encoding="utf-8"?>
<calcChain xmlns="http://schemas.openxmlformats.org/spreadsheetml/2006/main">
  <c r="G20" i="14" l="1"/>
  <c r="F20" i="14"/>
  <c r="E20" i="14"/>
  <c r="D20" i="14"/>
  <c r="C20" i="14"/>
  <c r="J10" i="14"/>
  <c r="B10" i="14"/>
  <c r="B2" i="14"/>
  <c r="H20" i="14" l="1"/>
  <c r="F36" i="8"/>
  <c r="G35" i="8" l="1"/>
  <c r="F35" i="8"/>
  <c r="E35" i="8"/>
  <c r="D35" i="8"/>
  <c r="C35" i="8"/>
  <c r="G34" i="8"/>
  <c r="F34" i="8"/>
  <c r="E34" i="8"/>
  <c r="D34" i="8"/>
  <c r="C34" i="8"/>
  <c r="G33" i="8"/>
  <c r="F33" i="8"/>
  <c r="E33" i="8"/>
  <c r="D33" i="8"/>
  <c r="C33" i="8"/>
  <c r="G32" i="8"/>
  <c r="F32" i="8"/>
  <c r="E32" i="8"/>
  <c r="D32" i="8"/>
  <c r="C32" i="8"/>
  <c r="G31" i="8"/>
  <c r="F31" i="8"/>
  <c r="E31" i="8"/>
  <c r="D31" i="8"/>
  <c r="C31" i="8"/>
  <c r="G30" i="8"/>
  <c r="F30" i="8"/>
  <c r="E30" i="8"/>
  <c r="D30" i="8"/>
  <c r="C30" i="8"/>
  <c r="G29" i="8"/>
  <c r="F29" i="8"/>
  <c r="E29" i="8"/>
  <c r="D29" i="8"/>
  <c r="C29" i="8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6" i="1"/>
  <c r="F11" i="5" l="1"/>
  <c r="G11" i="5"/>
  <c r="D11" i="5"/>
  <c r="C10" i="5"/>
  <c r="C11" i="5"/>
  <c r="D10" i="5"/>
  <c r="E10" i="5"/>
  <c r="F10" i="5"/>
  <c r="G10" i="5"/>
  <c r="E11" i="5"/>
  <c r="H10" i="5" l="1"/>
  <c r="H11" i="5"/>
  <c r="F28" i="5"/>
  <c r="E28" i="5"/>
  <c r="D28" i="5"/>
  <c r="C28" i="5"/>
  <c r="G8" i="5"/>
  <c r="F8" i="5"/>
  <c r="E8" i="5"/>
  <c r="D8" i="5"/>
  <c r="C8" i="5"/>
  <c r="F19" i="5"/>
  <c r="E19" i="5"/>
  <c r="D19" i="5"/>
  <c r="C19" i="5"/>
  <c r="BE54" i="6"/>
  <c r="BE55" i="6"/>
  <c r="BE56" i="6"/>
  <c r="AW49" i="6"/>
  <c r="AW50" i="6"/>
  <c r="AW51" i="6"/>
  <c r="AW52" i="6"/>
  <c r="AO33" i="6"/>
  <c r="AO34" i="6"/>
  <c r="AO35" i="6"/>
  <c r="AG33" i="6"/>
  <c r="AG34" i="6"/>
  <c r="AG35" i="6"/>
  <c r="AG36" i="6"/>
  <c r="X37" i="6"/>
  <c r="W37" i="6"/>
  <c r="V37" i="6"/>
  <c r="U37" i="6"/>
  <c r="T37" i="6"/>
  <c r="X36" i="6"/>
  <c r="W36" i="6"/>
  <c r="V36" i="6"/>
  <c r="U36" i="6"/>
  <c r="T36" i="6"/>
  <c r="B3" i="1"/>
  <c r="Q36" i="7"/>
  <c r="P37" i="6"/>
  <c r="P36" i="6"/>
  <c r="H30" i="6"/>
  <c r="H31" i="6"/>
  <c r="H32" i="6"/>
  <c r="H33" i="6"/>
  <c r="H34" i="6"/>
  <c r="B2" i="1"/>
  <c r="J2" i="13"/>
  <c r="B2" i="13"/>
  <c r="J2" i="11"/>
  <c r="B2" i="11"/>
  <c r="B2" i="8"/>
  <c r="J2" i="7"/>
  <c r="B2" i="7"/>
  <c r="D129" i="1"/>
  <c r="G28" i="5" l="1"/>
  <c r="H28" i="5" s="1"/>
  <c r="G19" i="5"/>
  <c r="H19" i="5" s="1"/>
  <c r="BE44" i="6"/>
  <c r="BE45" i="6"/>
  <c r="BE46" i="6"/>
  <c r="BE47" i="6"/>
  <c r="BE48" i="6"/>
  <c r="BE49" i="6"/>
  <c r="BE50" i="6"/>
  <c r="BE51" i="6"/>
  <c r="BE52" i="6"/>
  <c r="BE53" i="6"/>
  <c r="BE43" i="6"/>
  <c r="BE42" i="6"/>
  <c r="BE41" i="6"/>
  <c r="BE40" i="6"/>
  <c r="BE39" i="6"/>
  <c r="BE38" i="6"/>
  <c r="BE37" i="6"/>
  <c r="BE36" i="6"/>
  <c r="BE35" i="6"/>
  <c r="BE34" i="6"/>
  <c r="BE33" i="6"/>
  <c r="BE32" i="6"/>
  <c r="BE31" i="6"/>
  <c r="BE30" i="6"/>
  <c r="BE29" i="6"/>
  <c r="BE28" i="6"/>
  <c r="BE27" i="6"/>
  <c r="BE26" i="6"/>
  <c r="BE25" i="6"/>
  <c r="BE24" i="6"/>
  <c r="BE23" i="6"/>
  <c r="BE22" i="6"/>
  <c r="BE21" i="6"/>
  <c r="BE20" i="6"/>
  <c r="BE19" i="6"/>
  <c r="BE18" i="6"/>
  <c r="BE17" i="6"/>
  <c r="BE16" i="6"/>
  <c r="BE15" i="6"/>
  <c r="BE14" i="6"/>
  <c r="BE13" i="6"/>
  <c r="BE12" i="6"/>
  <c r="BE11" i="6"/>
  <c r="BE10" i="6"/>
  <c r="BE9" i="6"/>
  <c r="BE8" i="6"/>
  <c r="BE7" i="6"/>
  <c r="BE6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32" i="6"/>
  <c r="AW31" i="6"/>
  <c r="AW30" i="6"/>
  <c r="AW29" i="6"/>
  <c r="AW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AW14" i="6"/>
  <c r="AW13" i="6"/>
  <c r="AW12" i="6"/>
  <c r="AW11" i="6"/>
  <c r="AW10" i="6"/>
  <c r="AW9" i="6"/>
  <c r="AW8" i="6"/>
  <c r="AW7" i="6"/>
  <c r="AW6" i="6"/>
  <c r="AO32" i="6" l="1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12" i="6"/>
  <c r="AG11" i="6"/>
  <c r="AG10" i="6"/>
  <c r="AG9" i="6"/>
  <c r="AG8" i="6"/>
  <c r="AG7" i="6"/>
  <c r="AG6" i="6"/>
  <c r="X35" i="6"/>
  <c r="W35" i="6"/>
  <c r="V35" i="6"/>
  <c r="U35" i="6"/>
  <c r="T35" i="6"/>
  <c r="X34" i="6"/>
  <c r="W34" i="6"/>
  <c r="V34" i="6"/>
  <c r="U34" i="6"/>
  <c r="T34" i="6"/>
  <c r="X33" i="6"/>
  <c r="W33" i="6"/>
  <c r="V33" i="6"/>
  <c r="U33" i="6"/>
  <c r="T33" i="6"/>
  <c r="X32" i="6"/>
  <c r="W32" i="6"/>
  <c r="V32" i="6"/>
  <c r="U32" i="6"/>
  <c r="T32" i="6"/>
  <c r="X31" i="6"/>
  <c r="W31" i="6"/>
  <c r="V31" i="6"/>
  <c r="U31" i="6"/>
  <c r="T31" i="6"/>
  <c r="X30" i="6"/>
  <c r="W30" i="6"/>
  <c r="V30" i="6"/>
  <c r="U30" i="6"/>
  <c r="T30" i="6"/>
  <c r="G28" i="8" l="1"/>
  <c r="F28" i="8"/>
  <c r="E28" i="8"/>
  <c r="D28" i="8"/>
  <c r="C28" i="8"/>
  <c r="F20" i="5" l="1"/>
  <c r="E20" i="5"/>
  <c r="D20" i="5"/>
  <c r="C20" i="5"/>
  <c r="F18" i="5"/>
  <c r="E18" i="5"/>
  <c r="D18" i="5"/>
  <c r="C18" i="5"/>
  <c r="F17" i="5"/>
  <c r="E17" i="5"/>
  <c r="D17" i="5"/>
  <c r="C17" i="5"/>
  <c r="F16" i="5"/>
  <c r="E16" i="5"/>
  <c r="D16" i="5"/>
  <c r="C16" i="5"/>
  <c r="F15" i="5"/>
  <c r="E15" i="5"/>
  <c r="D15" i="5"/>
  <c r="C15" i="5"/>
  <c r="F14" i="5"/>
  <c r="E14" i="5"/>
  <c r="C14" i="5"/>
  <c r="D14" i="5"/>
  <c r="G14" i="5" l="1"/>
  <c r="H14" i="5" s="1"/>
  <c r="G15" i="5"/>
  <c r="H15" i="5" s="1"/>
  <c r="G16" i="5"/>
  <c r="H16" i="5" s="1"/>
  <c r="G17" i="5"/>
  <c r="H17" i="5" s="1"/>
  <c r="G18" i="5"/>
  <c r="H18" i="5" s="1"/>
  <c r="G20" i="5"/>
  <c r="H20" i="5" s="1"/>
  <c r="B23" i="5"/>
  <c r="B24" i="5"/>
  <c r="B31" i="5"/>
  <c r="B32" i="5"/>
  <c r="B27" i="5"/>
  <c r="B25" i="5"/>
  <c r="B30" i="5"/>
  <c r="B29" i="5"/>
  <c r="B26" i="5"/>
  <c r="Q38" i="7"/>
  <c r="Q32" i="7"/>
  <c r="Q28" i="7"/>
  <c r="Q26" i="7"/>
  <c r="Q24" i="7"/>
  <c r="Q19" i="7"/>
  <c r="Q16" i="7"/>
  <c r="Q12" i="7"/>
  <c r="Q10" i="7"/>
  <c r="Q6" i="7"/>
  <c r="E26" i="5" l="1"/>
  <c r="D26" i="5"/>
  <c r="F26" i="5"/>
  <c r="C26" i="5"/>
  <c r="C29" i="5"/>
  <c r="F29" i="5"/>
  <c r="D29" i="5"/>
  <c r="E29" i="5"/>
  <c r="D32" i="5"/>
  <c r="E32" i="5"/>
  <c r="C32" i="5"/>
  <c r="F32" i="5"/>
  <c r="C23" i="5"/>
  <c r="F23" i="5"/>
  <c r="D23" i="5"/>
  <c r="E23" i="5"/>
  <c r="F30" i="5"/>
  <c r="C30" i="5"/>
  <c r="E30" i="5"/>
  <c r="D30" i="5"/>
  <c r="E31" i="5"/>
  <c r="D31" i="5"/>
  <c r="F31" i="5"/>
  <c r="C31" i="5"/>
  <c r="D27" i="5"/>
  <c r="E27" i="5"/>
  <c r="C27" i="5"/>
  <c r="F27" i="5"/>
  <c r="F25" i="5"/>
  <c r="E25" i="5"/>
  <c r="C25" i="5"/>
  <c r="D25" i="5"/>
  <c r="C24" i="5"/>
  <c r="D24" i="5"/>
  <c r="F24" i="5"/>
  <c r="E24" i="5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G29" i="5" l="1"/>
  <c r="H29" i="5" s="1"/>
  <c r="G24" i="5"/>
  <c r="H24" i="5" s="1"/>
  <c r="G30" i="5"/>
  <c r="H30" i="5" s="1"/>
  <c r="G25" i="5"/>
  <c r="H25" i="5" s="1"/>
  <c r="G23" i="5"/>
  <c r="H23" i="5" s="1"/>
  <c r="G26" i="5"/>
  <c r="H26" i="5" s="1"/>
  <c r="G27" i="5"/>
  <c r="H27" i="5" s="1"/>
  <c r="G32" i="5"/>
  <c r="H32" i="5" s="1"/>
  <c r="G31" i="5"/>
  <c r="H31" i="5" s="1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T129" i="1" l="1"/>
  <c r="L129" i="1" l="1"/>
  <c r="R129" i="1"/>
  <c r="Q129" i="1"/>
  <c r="P129" i="1"/>
  <c r="S129" i="1" l="1"/>
  <c r="G6" i="5"/>
  <c r="F6" i="5"/>
  <c r="J28" i="5" s="1"/>
  <c r="E6" i="5"/>
  <c r="D6" i="5"/>
  <c r="H8" i="5" l="1"/>
  <c r="H6" i="5"/>
  <c r="J25" i="5"/>
  <c r="J24" i="5"/>
  <c r="J32" i="5"/>
  <c r="J27" i="5"/>
  <c r="J29" i="5"/>
  <c r="J30" i="5"/>
  <c r="J31" i="5"/>
  <c r="J23" i="5"/>
  <c r="J26" i="5"/>
  <c r="C6" i="5" l="1"/>
</calcChain>
</file>

<file path=xl/sharedStrings.xml><?xml version="1.0" encoding="utf-8"?>
<sst xmlns="http://schemas.openxmlformats.org/spreadsheetml/2006/main" count="1706" uniqueCount="275">
  <si>
    <t>Items - ALL</t>
  </si>
  <si>
    <t>Phase</t>
  </si>
  <si>
    <t>ITEM</t>
  </si>
  <si>
    <t>Desc</t>
  </si>
  <si>
    <t>Channel</t>
  </si>
  <si>
    <t>Qty</t>
  </si>
  <si>
    <t>FP Sell Thru</t>
  </si>
  <si>
    <t>Comm'n</t>
  </si>
  <si>
    <t>Cost</t>
  </si>
  <si>
    <t>Profit %</t>
  </si>
  <si>
    <t xml:space="preserve">ph2 </t>
  </si>
  <si>
    <t xml:space="preserve">ph3 </t>
  </si>
  <si>
    <t xml:space="preserve">ph4 </t>
  </si>
  <si>
    <t xml:space="preserve">ph5 </t>
  </si>
  <si>
    <t xml:space="preserve">ph6 </t>
  </si>
  <si>
    <t xml:space="preserve">ph7 </t>
  </si>
  <si>
    <t>Total items:</t>
  </si>
  <si>
    <t>Total</t>
  </si>
  <si>
    <t>Lines</t>
  </si>
  <si>
    <t>Order Qty &gt; 1,000</t>
  </si>
  <si>
    <t>Order Qty &lt; 1,000</t>
  </si>
  <si>
    <t>Retail + Online</t>
  </si>
  <si>
    <t>Its All Good T-shirt</t>
  </si>
  <si>
    <t>Blue Snow Way Tee</t>
  </si>
  <si>
    <t>White Tiger print Tee</t>
  </si>
  <si>
    <t>Green Surfboard t-shirt</t>
  </si>
  <si>
    <t>Ochre Cactus Print Tee</t>
  </si>
  <si>
    <t>Coral Hawian Tee</t>
  </si>
  <si>
    <t>White Croc LS T-shirt</t>
  </si>
  <si>
    <t>Red Look Sharp Tee</t>
  </si>
  <si>
    <t>Red Look Sharp Tee (repeat)</t>
  </si>
  <si>
    <t>Red Skate Sweat Top</t>
  </si>
  <si>
    <t>Yellow Make it Snappy Set</t>
  </si>
  <si>
    <t>Pale Blue Gingham Shirt</t>
  </si>
  <si>
    <t>Pink Tiger Print Set</t>
  </si>
  <si>
    <t>Yellow Joggers Planet Set</t>
  </si>
  <si>
    <t>Grey Dino Sweat Top</t>
  </si>
  <si>
    <t>Car Print T-shirt</t>
  </si>
  <si>
    <t>Car Print T-shirt (repeat)</t>
  </si>
  <si>
    <t>Blue You can Joggers Set</t>
  </si>
  <si>
    <t>Navy Animal Crew</t>
  </si>
  <si>
    <t>Indigo Gingham Shirt</t>
  </si>
  <si>
    <t>Grey Sequin Heart t-shirt</t>
  </si>
  <si>
    <t>White Broderie Sundress</t>
  </si>
  <si>
    <t>Pink Animal Crew</t>
  </si>
  <si>
    <t>Blue Stripe Sundress</t>
  </si>
  <si>
    <t>Denim Tencel® Sundress</t>
  </si>
  <si>
    <t>Khaki Awesome T-Shirt</t>
  </si>
  <si>
    <t>Blue Animal Tea dress</t>
  </si>
  <si>
    <t>Ochre Print Tiered Dress</t>
  </si>
  <si>
    <t>Pink Tie Dye Dress</t>
  </si>
  <si>
    <t>Blue Print Floral Smocked Dress</t>
  </si>
  <si>
    <t>Grey Print Floral Tiered Dress</t>
  </si>
  <si>
    <t>Khaki Dino t-shirt</t>
  </si>
  <si>
    <t>Multi Smile Stripe Dress</t>
  </si>
  <si>
    <t>Animal Print Frill Dress</t>
  </si>
  <si>
    <t>White Shark Stripe Tee</t>
  </si>
  <si>
    <t>White Shark Stripe Tee (repeat)</t>
  </si>
  <si>
    <t>Blue/Ecru Floral Maxi Dress</t>
  </si>
  <si>
    <t>Yellow Sequin Heart t-shirt</t>
  </si>
  <si>
    <t>Purple Butterfly Zip Through Top</t>
  </si>
  <si>
    <t>Monochrome Pineapple Shirt</t>
  </si>
  <si>
    <t>Grey Marl Elephant AOP T-Shirt</t>
  </si>
  <si>
    <t>Black Black Jumpsuit</t>
  </si>
  <si>
    <t>Purple Butterfly Crop Top</t>
  </si>
  <si>
    <t>Purple Butterfly Leggings</t>
  </si>
  <si>
    <t>Red Velvet Dress</t>
  </si>
  <si>
    <t>Black Lace Dress</t>
  </si>
  <si>
    <t>Multi Floral Print Tea Dress</t>
  </si>
  <si>
    <t>Blue Floral Pleated Dress</t>
  </si>
  <si>
    <t>Blue Dino All Over Print T-Shirt</t>
  </si>
  <si>
    <t>Grey Animal Crew</t>
  </si>
  <si>
    <t>Navy Star Print Padded Jacket</t>
  </si>
  <si>
    <t>Green LS Dinosaur T-Shirt</t>
  </si>
  <si>
    <t>Grey Marl Brooklyn Crew Top</t>
  </si>
  <si>
    <t>Yellow Dino T-shirt</t>
  </si>
  <si>
    <t>Pink Dinosaur T-Shirt</t>
  </si>
  <si>
    <t>Red Corsage Dress </t>
  </si>
  <si>
    <t>Ecru Dot Print Jumpsuit</t>
  </si>
  <si>
    <t>Grey Marl Animal Print Dress</t>
  </si>
  <si>
    <t>Red Velvet Dress (baby girls)</t>
  </si>
  <si>
    <t>Red Lace Dress</t>
  </si>
  <si>
    <t>Black Velvet Dress</t>
  </si>
  <si>
    <t>Collar Top Mint Floral</t>
  </si>
  <si>
    <t>LS Animal T-Shirt</t>
  </si>
  <si>
    <t>Bright Spot T-Shirts</t>
  </si>
  <si>
    <t xml:space="preserve">Blue LS Truck T-Shirt </t>
  </si>
  <si>
    <t>Green LS Alligator T-Shirt</t>
  </si>
  <si>
    <t>ES Char Stripe T-Shirt</t>
  </si>
  <si>
    <t>Collar Top Ochre Star</t>
  </si>
  <si>
    <t>Purple Rib Top</t>
  </si>
  <si>
    <t>Grey Camo Crew Set</t>
  </si>
  <si>
    <t>Black Narrow Channel Jacket</t>
  </si>
  <si>
    <t>Ecru Safari AOP T-Shirt</t>
  </si>
  <si>
    <t>Ecru Safari AOP T-Shirt (repeat)</t>
  </si>
  <si>
    <t>Green Dino Print T-shirt</t>
  </si>
  <si>
    <t>Green Dino Print T-shirt(repeat)</t>
  </si>
  <si>
    <t>Black Long Sleeve Hoody</t>
  </si>
  <si>
    <t>Grey Zebra Neck Sweater</t>
  </si>
  <si>
    <t>Blue Rib Top</t>
  </si>
  <si>
    <t>Navy LS Monkey T-Shirt</t>
  </si>
  <si>
    <t>White Skate of Mind T-Shirt</t>
  </si>
  <si>
    <t>Black Unicorn Tie Jumpsuit</t>
  </si>
  <si>
    <t>Collar Top White Printed</t>
  </si>
  <si>
    <t>CORAL RIB TOP</t>
  </si>
  <si>
    <t>Floral Tiered Dress</t>
  </si>
  <si>
    <t xml:space="preserve">Blue Apple Graphic T-Shirt </t>
  </si>
  <si>
    <t>Pink AP Rainbow J Dress</t>
  </si>
  <si>
    <t>Ecru Sequin Crew</t>
  </si>
  <si>
    <t>Collar Top Charcoal Spot</t>
  </si>
  <si>
    <t>SCATTER STAR LS TEE</t>
  </si>
  <si>
    <t>Green Ditsy Tiered Dress</t>
  </si>
  <si>
    <t>Red Floral Tiered Dress</t>
  </si>
  <si>
    <t>Charcoal T-Rex T-Shirt</t>
  </si>
  <si>
    <t xml:space="preserve">Print Vibes Glow Splat T-Shirt </t>
  </si>
  <si>
    <t>Pink Button Down Dress</t>
  </si>
  <si>
    <t>Multi 3 Pack SS T-Shirts</t>
  </si>
  <si>
    <t>Animal Print Padded Jacket</t>
  </si>
  <si>
    <t xml:space="preserve">Multi 5 Pack T-Shirts </t>
  </si>
  <si>
    <t>Blue Stripe T-Shirt</t>
  </si>
  <si>
    <t>Orange T-Rex Graphic T-Shirt</t>
  </si>
  <si>
    <t>Pink Animal AOP T-Shirt</t>
  </si>
  <si>
    <t>Blue Skate Graphic T-Shirt</t>
  </si>
  <si>
    <t>Lilac Floral Tiered Dress </t>
  </si>
  <si>
    <t>Pink Corsage Dress</t>
  </si>
  <si>
    <t xml:space="preserve">Ecru Fruit Stripe T-Shirt </t>
  </si>
  <si>
    <t>Blue T-Shirt</t>
  </si>
  <si>
    <t>Dalmatian T-Shirt</t>
  </si>
  <si>
    <t>Turquoise AOP Dress</t>
  </si>
  <si>
    <t>Office</t>
  </si>
  <si>
    <t>UK Dep</t>
  </si>
  <si>
    <t>Retail Px</t>
  </si>
  <si>
    <t>MD Sell Thru</t>
  </si>
  <si>
    <t>FP sold Qty</t>
  </si>
  <si>
    <t>FP Weeks</t>
  </si>
  <si>
    <t>BD</t>
  </si>
  <si>
    <t>£4 - £6</t>
  </si>
  <si>
    <t>£6 - £11</t>
  </si>
  <si>
    <t>LK</t>
  </si>
  <si>
    <t>IN</t>
  </si>
  <si>
    <t>£5 - £7</t>
  </si>
  <si>
    <t>£8 - £13</t>
  </si>
  <si>
    <t>£12 - £16</t>
  </si>
  <si>
    <t>£13 - £18</t>
  </si>
  <si>
    <t>£11 - £16</t>
  </si>
  <si>
    <t>£9 - £12</t>
  </si>
  <si>
    <t>£20 - £26</t>
  </si>
  <si>
    <t>£14 - £19</t>
  </si>
  <si>
    <t>£15 - £20</t>
  </si>
  <si>
    <t>£6 - £8</t>
  </si>
  <si>
    <t>ND</t>
  </si>
  <si>
    <t>£12 - £17</t>
  </si>
  <si>
    <t>£16 - £21</t>
  </si>
  <si>
    <t>£12 - £14</t>
  </si>
  <si>
    <t>£24 - £30</t>
  </si>
  <si>
    <t>£18 - £23</t>
  </si>
  <si>
    <t>£10 - £15</t>
  </si>
  <si>
    <t>£17 - £22</t>
  </si>
  <si>
    <t>£7 - £10</t>
  </si>
  <si>
    <t>£23 - £29</t>
  </si>
  <si>
    <t>£13 - £15</t>
  </si>
  <si>
    <t>SH</t>
  </si>
  <si>
    <t>£26 - £30</t>
  </si>
  <si>
    <t>£7 - £9</t>
  </si>
  <si>
    <t>£14 - £16</t>
  </si>
  <si>
    <t>£18 - £24</t>
  </si>
  <si>
    <t>£9 - £11</t>
  </si>
  <si>
    <t>£6- £8</t>
  </si>
  <si>
    <t>£5- £7</t>
  </si>
  <si>
    <t>£9- £11</t>
  </si>
  <si>
    <t>£7- £9</t>
  </si>
  <si>
    <t>£4.5 - £7.5</t>
  </si>
  <si>
    <t>£22 - £27</t>
  </si>
  <si>
    <t>£9- £12</t>
  </si>
  <si>
    <t>TK</t>
  </si>
  <si>
    <t>£4.5 - £6.5</t>
  </si>
  <si>
    <t>£10 - £13</t>
  </si>
  <si>
    <t>£12 - £15</t>
  </si>
  <si>
    <t>£10- £15</t>
  </si>
  <si>
    <t>£25 - £29</t>
  </si>
  <si>
    <t>£18- £22</t>
  </si>
  <si>
    <t>£4- £7</t>
  </si>
  <si>
    <t>£20 - £25</t>
  </si>
  <si>
    <t>£3.5- £6.5</t>
  </si>
  <si>
    <t xml:space="preserve">BABY BOYS JERSEY </t>
  </si>
  <si>
    <t>OLDER BOYS JERSEY</t>
  </si>
  <si>
    <t>BABY GIRLS JERSEY</t>
  </si>
  <si>
    <t>OLDER GIRLS JERSEY</t>
  </si>
  <si>
    <t>OLDER GIRLS WOVEN DRESSES</t>
  </si>
  <si>
    <t>BABY GIRLS WOVEN DRESSES</t>
  </si>
  <si>
    <t>OLDER BOYS WOVEN SHIRTS</t>
  </si>
  <si>
    <t>BABY GIRLS JACKETS</t>
  </si>
  <si>
    <t>OLDER GIRLS JACKETS</t>
  </si>
  <si>
    <t>Row Labels</t>
  </si>
  <si>
    <t>Grand Total</t>
  </si>
  <si>
    <t>Sum of Qty</t>
  </si>
  <si>
    <t>Sum of Comm'n</t>
  </si>
  <si>
    <t>Sum of Cost</t>
  </si>
  <si>
    <t>Count of Desc</t>
  </si>
  <si>
    <t>By Territory</t>
  </si>
  <si>
    <t>Items - ALL - By Territory, By UK Dept</t>
  </si>
  <si>
    <t># of lines</t>
  </si>
  <si>
    <t>Items - ALL - By UK Dept, By Territory</t>
  </si>
  <si>
    <t>Purchase %</t>
  </si>
  <si>
    <t>By Dept (ranked by purchase $'s)</t>
  </si>
  <si>
    <t>Season</t>
  </si>
  <si>
    <t>S/S 2019</t>
  </si>
  <si>
    <t>A/W 2018</t>
  </si>
  <si>
    <t>A/W 2019</t>
  </si>
  <si>
    <t>S/S 2020</t>
  </si>
  <si>
    <t>Column Labels</t>
  </si>
  <si>
    <t>Profits %</t>
  </si>
  <si>
    <t>Items - ALL - By Territory, By season</t>
  </si>
  <si>
    <t>Commission</t>
  </si>
  <si>
    <t>Gross Margin</t>
  </si>
  <si>
    <t>GM%</t>
  </si>
  <si>
    <t>Average Retail Px</t>
  </si>
  <si>
    <t>Sum of Gross Margin</t>
  </si>
  <si>
    <t>£1 - £5</t>
  </si>
  <si>
    <t>£6 - £10</t>
  </si>
  <si>
    <t>£11 - £15</t>
  </si>
  <si>
    <t>£16 - £20</t>
  </si>
  <si>
    <t>£21 - £25</t>
  </si>
  <si>
    <t>Px Range</t>
  </si>
  <si>
    <t>Items - ALL - By Territory, By Average price point</t>
  </si>
  <si>
    <t>Items - ALL - By average Price point, By Territory</t>
  </si>
  <si>
    <t>£31 - £35</t>
  </si>
  <si>
    <t>Qty Range</t>
  </si>
  <si>
    <t>Items - ALL - By Territory, By order quantity</t>
  </si>
  <si>
    <t>Items - ALL - By order quantity, By Territory</t>
  </si>
  <si>
    <t xml:space="preserve">ph8 </t>
  </si>
  <si>
    <t>Navy Tie Back Jumpsuit</t>
  </si>
  <si>
    <t>2,501-3,000</t>
  </si>
  <si>
    <t xml:space="preserve">Blue Jumpsuit </t>
  </si>
  <si>
    <t>1,501-2,000</t>
  </si>
  <si>
    <t xml:space="preserve">Waterproof Jacket </t>
  </si>
  <si>
    <t>HK</t>
  </si>
  <si>
    <t>Older Boys Jackets</t>
  </si>
  <si>
    <t>£34 - £40</t>
  </si>
  <si>
    <t>5,001-5,500</t>
  </si>
  <si>
    <t>White T-Rex Print T-Shirt</t>
  </si>
  <si>
    <t>2,001-2,500</t>
  </si>
  <si>
    <t xml:space="preserve">Ochre Jumpsuit </t>
  </si>
  <si>
    <t>1,001-1,500</t>
  </si>
  <si>
    <t>Grey Animal Print Dress</t>
  </si>
  <si>
    <t>£18 - £22</t>
  </si>
  <si>
    <t>over 6,000</t>
  </si>
  <si>
    <t>Leopard 3 Pack Rib T-Shirts</t>
  </si>
  <si>
    <t>£14- £16</t>
  </si>
  <si>
    <t>Black Floral Tiered Dress</t>
  </si>
  <si>
    <t>Black Tiered Dress</t>
  </si>
  <si>
    <t>Multi 3 Pack Leggings</t>
  </si>
  <si>
    <t>£14- £18</t>
  </si>
  <si>
    <t>White Apple All Over Print Top</t>
  </si>
  <si>
    <t>4,001-4,500</t>
  </si>
  <si>
    <t>Black Corsage Dress </t>
  </si>
  <si>
    <t>Animal Print Tiered Dress</t>
  </si>
  <si>
    <t>501-1,000</t>
  </si>
  <si>
    <t>3,001-3,500</t>
  </si>
  <si>
    <t>4,501-5,000</t>
  </si>
  <si>
    <t>3,501-4,000</t>
  </si>
  <si>
    <t>5,501-6,000</t>
  </si>
  <si>
    <t>NS LED CWR Summary - Phases 1 to 8</t>
  </si>
  <si>
    <t>by territory buy uk dept</t>
  </si>
  <si>
    <t>by uk dept by territory</t>
  </si>
  <si>
    <t>as of 2020 Week 35</t>
  </si>
  <si>
    <t>by office by season</t>
  </si>
  <si>
    <t>by price point</t>
  </si>
  <si>
    <t>by order qty</t>
  </si>
  <si>
    <t>Online</t>
  </si>
  <si>
    <t>£9 - £14</t>
  </si>
  <si>
    <t>OLDER BOYS JACKETS</t>
  </si>
  <si>
    <t>Qty&gt;1K</t>
  </si>
  <si>
    <t>fcst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</si>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</sst>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0.0%"/>
    <numFmt numFmtId="167" formatCode="#,##0;[Red]\(#,##0\)"/>
    <numFmt numFmtId="168" formatCode="#,##0.0%;[Red]\(#,##0.0%\)"/>
    <numFmt numFmtId="169" formatCode="[$£-809]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Times New Roman"/>
      <family val="1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548DD4"/>
      </bottom>
      <diagonal/>
    </border>
    <border>
      <left style="thin">
        <color rgb="FF548DD4"/>
      </left>
      <right style="thin">
        <color rgb="FF548DD4"/>
      </right>
      <top style="thick">
        <color rgb="FF548DD4"/>
      </top>
      <bottom style="thin">
        <color theme="0" tint="-0.24994659260841701"/>
      </bottom>
      <diagonal/>
    </border>
    <border>
      <left style="thin">
        <color rgb="FF548DD4"/>
      </left>
      <right style="thin">
        <color rgb="FF548DD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548DD4"/>
      </left>
      <right style="thin">
        <color rgb="FF548DD4"/>
      </right>
      <top style="thin">
        <color theme="0" tint="-0.24994659260841701"/>
      </top>
      <bottom/>
      <diagonal/>
    </border>
    <border>
      <left/>
      <right/>
      <top style="thin">
        <color rgb="FF0070C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/>
      <diagonal/>
    </border>
    <border>
      <left style="thin">
        <color rgb="FF548DD4"/>
      </left>
      <right style="thin">
        <color rgb="FF548DD4"/>
      </right>
      <top/>
      <bottom style="thin">
        <color theme="0" tint="-0.2499465926084170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548DD4"/>
      </left>
      <right style="thin">
        <color rgb="FF548DD4"/>
      </right>
      <top style="thin">
        <color theme="0" tint="-0.24994659260841701"/>
      </top>
      <bottom style="thin">
        <color rgb="FF548DD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4" fillId="0" borderId="0">
      <alignment vertical="top"/>
    </xf>
    <xf numFmtId="0" fontId="5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2" borderId="0" xfId="0" applyFill="1"/>
    <xf numFmtId="164" fontId="0" fillId="2" borderId="0" xfId="0" applyNumberFormat="1" applyFill="1"/>
    <xf numFmtId="10" fontId="0" fillId="2" borderId="0" xfId="0" applyNumberForma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wrapText="1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/>
    <xf numFmtId="166" fontId="0" fillId="2" borderId="2" xfId="0" applyNumberFormat="1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/>
    <xf numFmtId="166" fontId="0" fillId="2" borderId="3" xfId="0" applyNumberFormat="1" applyFill="1" applyBorder="1"/>
    <xf numFmtId="0" fontId="0" fillId="2" borderId="4" xfId="0" applyFill="1" applyBorder="1"/>
    <xf numFmtId="164" fontId="0" fillId="2" borderId="4" xfId="0" applyNumberFormat="1" applyFill="1" applyBorder="1"/>
    <xf numFmtId="166" fontId="0" fillId="2" borderId="4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0" fontId="2" fillId="2" borderId="6" xfId="0" applyFont="1" applyFill="1" applyBorder="1"/>
    <xf numFmtId="164" fontId="2" fillId="2" borderId="6" xfId="0" applyNumberFormat="1" applyFont="1" applyFill="1" applyBorder="1"/>
    <xf numFmtId="164" fontId="2" fillId="2" borderId="0" xfId="0" applyNumberFormat="1" applyFont="1" applyFill="1" applyBorder="1" applyAlignment="1">
      <alignment horizontal="right"/>
    </xf>
    <xf numFmtId="167" fontId="2" fillId="2" borderId="0" xfId="0" applyNumberFormat="1" applyFont="1" applyFill="1" applyBorder="1" applyAlignment="1">
      <alignment horizontal="right"/>
    </xf>
    <xf numFmtId="166" fontId="2" fillId="2" borderId="0" xfId="0" applyNumberFormat="1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0" fillId="2" borderId="7" xfId="0" applyFill="1" applyBorder="1"/>
    <xf numFmtId="164" fontId="0" fillId="2" borderId="8" xfId="0" applyNumberFormat="1" applyFont="1" applyFill="1" applyBorder="1" applyAlignment="1">
      <alignment horizontal="right"/>
    </xf>
    <xf numFmtId="167" fontId="0" fillId="2" borderId="8" xfId="0" applyNumberFormat="1" applyFont="1" applyFill="1" applyBorder="1" applyAlignment="1">
      <alignment horizontal="right"/>
    </xf>
    <xf numFmtId="0" fontId="0" fillId="2" borderId="9" xfId="0" applyFill="1" applyBorder="1"/>
    <xf numFmtId="0" fontId="0" fillId="2" borderId="9" xfId="0" applyFont="1" applyFill="1" applyBorder="1"/>
    <xf numFmtId="0" fontId="2" fillId="2" borderId="9" xfId="0" applyFont="1" applyFill="1" applyBorder="1" applyAlignment="1">
      <alignment horizontal="right"/>
    </xf>
    <xf numFmtId="164" fontId="0" fillId="2" borderId="9" xfId="0" applyNumberFormat="1" applyFont="1" applyFill="1" applyBorder="1" applyAlignment="1">
      <alignment horizontal="right"/>
    </xf>
    <xf numFmtId="167" fontId="0" fillId="2" borderId="9" xfId="0" applyNumberFormat="1" applyFont="1" applyFill="1" applyBorder="1" applyAlignment="1">
      <alignment horizontal="right"/>
    </xf>
    <xf numFmtId="168" fontId="0" fillId="2" borderId="8" xfId="0" applyNumberFormat="1" applyFont="1" applyFill="1" applyBorder="1" applyAlignment="1">
      <alignment horizontal="right"/>
    </xf>
    <xf numFmtId="168" fontId="0" fillId="2" borderId="9" xfId="0" applyNumberFormat="1" applyFont="1" applyFill="1" applyBorder="1"/>
    <xf numFmtId="168" fontId="0" fillId="2" borderId="9" xfId="0" applyNumberFormat="1" applyFont="1" applyFill="1" applyBorder="1" applyAlignment="1">
      <alignment horizontal="right"/>
    </xf>
    <xf numFmtId="169" fontId="2" fillId="2" borderId="1" xfId="0" applyNumberFormat="1" applyFont="1" applyFill="1" applyBorder="1" applyAlignment="1">
      <alignment horizontal="center" wrapText="1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3" fontId="0" fillId="0" borderId="0" xfId="0" applyNumberFormat="1"/>
    <xf numFmtId="0" fontId="2" fillId="3" borderId="10" xfId="0" applyFont="1" applyFill="1" applyBorder="1" applyAlignment="1">
      <alignment horizontal="center"/>
    </xf>
    <xf numFmtId="166" fontId="0" fillId="0" borderId="0" xfId="4" applyNumberFormat="1" applyFont="1" applyAlignment="1">
      <alignment horizontal="center"/>
    </xf>
    <xf numFmtId="166" fontId="2" fillId="0" borderId="0" xfId="4" applyNumberFormat="1" applyFont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6" fillId="2" borderId="9" xfId="0" applyFont="1" applyFill="1" applyBorder="1"/>
    <xf numFmtId="0" fontId="0" fillId="2" borderId="11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2" borderId="3" xfId="0" applyFont="1" applyFill="1" applyBorder="1"/>
    <xf numFmtId="3" fontId="2" fillId="2" borderId="2" xfId="0" applyNumberFormat="1" applyFont="1" applyFill="1" applyBorder="1"/>
    <xf numFmtId="166" fontId="2" fillId="2" borderId="2" xfId="0" applyNumberFormat="1" applyFont="1" applyFill="1" applyBorder="1"/>
    <xf numFmtId="3" fontId="0" fillId="2" borderId="3" xfId="0" applyNumberFormat="1" applyFill="1" applyBorder="1"/>
    <xf numFmtId="3" fontId="2" fillId="2" borderId="3" xfId="0" applyNumberFormat="1" applyFont="1" applyFill="1" applyBorder="1"/>
    <xf numFmtId="166" fontId="2" fillId="2" borderId="3" xfId="0" applyNumberFormat="1" applyFont="1" applyFill="1" applyBorder="1"/>
    <xf numFmtId="3" fontId="2" fillId="2" borderId="4" xfId="0" applyNumberFormat="1" applyFont="1" applyFill="1" applyBorder="1"/>
    <xf numFmtId="166" fontId="2" fillId="2" borderId="4" xfId="0" applyNumberFormat="1" applyFont="1" applyFill="1" applyBorder="1"/>
    <xf numFmtId="3" fontId="0" fillId="2" borderId="3" xfId="0" applyNumberFormat="1" applyFont="1" applyFill="1" applyBorder="1"/>
    <xf numFmtId="166" fontId="0" fillId="2" borderId="3" xfId="0" applyNumberFormat="1" applyFont="1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37" fontId="2" fillId="2" borderId="2" xfId="0" applyNumberFormat="1" applyFont="1" applyFill="1" applyBorder="1"/>
    <xf numFmtId="37" fontId="0" fillId="2" borderId="3" xfId="0" applyNumberFormat="1" applyFill="1" applyBorder="1"/>
    <xf numFmtId="37" fontId="0" fillId="2" borderId="11" xfId="0" applyNumberFormat="1" applyFill="1" applyBorder="1"/>
    <xf numFmtId="37" fontId="0" fillId="2" borderId="0" xfId="0" applyNumberFormat="1" applyFill="1"/>
    <xf numFmtId="37" fontId="0" fillId="2" borderId="2" xfId="0" applyNumberFormat="1" applyFill="1" applyBorder="1"/>
    <xf numFmtId="37" fontId="0" fillId="2" borderId="5" xfId="0" applyNumberFormat="1" applyFill="1" applyBorder="1"/>
    <xf numFmtId="37" fontId="2" fillId="2" borderId="6" xfId="0" applyNumberFormat="1" applyFont="1" applyFill="1" applyBorder="1"/>
    <xf numFmtId="0" fontId="0" fillId="2" borderId="12" xfId="0" applyFill="1" applyBorder="1" applyAlignment="1">
      <alignment horizontal="center"/>
    </xf>
    <xf numFmtId="0" fontId="2" fillId="3" borderId="10" xfId="0" applyFont="1" applyFill="1" applyBorder="1"/>
    <xf numFmtId="0" fontId="2" fillId="3" borderId="13" xfId="0" applyFont="1" applyFill="1" applyBorder="1" applyAlignment="1">
      <alignment horizontal="left"/>
    </xf>
    <xf numFmtId="0" fontId="2" fillId="3" borderId="0" xfId="0" applyFont="1" applyFill="1"/>
    <xf numFmtId="164" fontId="0" fillId="0" borderId="0" xfId="0" applyNumberFormat="1"/>
    <xf numFmtId="166" fontId="0" fillId="0" borderId="0" xfId="0" applyNumberFormat="1"/>
    <xf numFmtId="166" fontId="2" fillId="3" borderId="13" xfId="0" applyNumberFormat="1" applyFont="1" applyFill="1" applyBorder="1"/>
    <xf numFmtId="0" fontId="0" fillId="2" borderId="2" xfId="0" applyFont="1" applyFill="1" applyBorder="1"/>
    <xf numFmtId="164" fontId="2" fillId="2" borderId="2" xfId="0" applyNumberFormat="1" applyFont="1" applyFill="1" applyBorder="1"/>
    <xf numFmtId="164" fontId="0" fillId="2" borderId="2" xfId="0" applyNumberFormat="1" applyFont="1" applyFill="1" applyBorder="1"/>
    <xf numFmtId="164" fontId="0" fillId="2" borderId="3" xfId="0" applyNumberFormat="1" applyFont="1" applyFill="1" applyBorder="1"/>
    <xf numFmtId="166" fontId="0" fillId="2" borderId="2" xfId="0" applyNumberFormat="1" applyFont="1" applyFill="1" applyBorder="1"/>
    <xf numFmtId="169" fontId="0" fillId="2" borderId="2" xfId="0" applyNumberFormat="1" applyFill="1" applyBorder="1" applyAlignment="1">
      <alignment horizontal="center"/>
    </xf>
    <xf numFmtId="169" fontId="0" fillId="2" borderId="3" xfId="0" applyNumberFormat="1" applyFill="1" applyBorder="1" applyAlignment="1">
      <alignment horizontal="center"/>
    </xf>
    <xf numFmtId="0" fontId="2" fillId="2" borderId="14" xfId="0" applyFont="1" applyFill="1" applyBorder="1"/>
    <xf numFmtId="3" fontId="2" fillId="2" borderId="14" xfId="0" applyNumberFormat="1" applyFont="1" applyFill="1" applyBorder="1"/>
    <xf numFmtId="166" fontId="2" fillId="2" borderId="14" xfId="0" applyNumberFormat="1" applyFont="1" applyFill="1" applyBorder="1"/>
    <xf numFmtId="0" fontId="0" fillId="2" borderId="3" xfId="0" applyFont="1" applyFill="1" applyBorder="1" applyAlignment="1">
      <alignment horizontal="right"/>
    </xf>
    <xf numFmtId="0" fontId="2" fillId="2" borderId="1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right"/>
    </xf>
    <xf numFmtId="3" fontId="0" fillId="2" borderId="3" xfId="0" applyNumberFormat="1" applyFont="1" applyFill="1" applyBorder="1" applyAlignment="1">
      <alignment horizontal="right"/>
    </xf>
    <xf numFmtId="37" fontId="0" fillId="2" borderId="3" xfId="0" applyNumberFormat="1" applyFont="1" applyFill="1" applyBorder="1" applyAlignment="1">
      <alignment horizontal="right"/>
    </xf>
    <xf numFmtId="166" fontId="0" fillId="2" borderId="3" xfId="0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3" fontId="2" fillId="2" borderId="3" xfId="0" applyNumberFormat="1" applyFont="1" applyFill="1" applyBorder="1" applyAlignment="1">
      <alignment horizontal="right"/>
    </xf>
    <xf numFmtId="37" fontId="2" fillId="2" borderId="3" xfId="0" applyNumberFormat="1" applyFont="1" applyFill="1" applyBorder="1" applyAlignment="1">
      <alignment horizontal="right"/>
    </xf>
    <xf numFmtId="166" fontId="2" fillId="2" borderId="3" xfId="0" applyNumberFormat="1" applyFont="1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3" fontId="2" fillId="2" borderId="14" xfId="0" applyNumberFormat="1" applyFont="1" applyFill="1" applyBorder="1" applyAlignment="1">
      <alignment horizontal="right"/>
    </xf>
    <xf numFmtId="37" fontId="2" fillId="2" borderId="14" xfId="0" applyNumberFormat="1" applyFont="1" applyFill="1" applyBorder="1" applyAlignment="1">
      <alignment horizontal="right"/>
    </xf>
    <xf numFmtId="166" fontId="2" fillId="2" borderId="14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37" fontId="2" fillId="2" borderId="2" xfId="0" applyNumberFormat="1" applyFont="1" applyFill="1" applyBorder="1" applyAlignment="1">
      <alignment horizontal="right"/>
    </xf>
    <xf numFmtId="166" fontId="2" fillId="2" borderId="2" xfId="0" applyNumberFormat="1" applyFont="1" applyFill="1" applyBorder="1" applyAlignment="1">
      <alignment horizontal="right"/>
    </xf>
    <xf numFmtId="37" fontId="2" fillId="2" borderId="1" xfId="0" applyNumberFormat="1" applyFont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41" fontId="0" fillId="0" borderId="0" xfId="0" applyNumberFormat="1"/>
    <xf numFmtId="3" fontId="0" fillId="2" borderId="4" xfId="0" applyNumberFormat="1" applyFill="1" applyBorder="1"/>
    <xf numFmtId="164" fontId="2" fillId="2" borderId="3" xfId="0" applyNumberFormat="1" applyFont="1" applyFill="1" applyBorder="1"/>
    <xf numFmtId="164" fontId="2" fillId="2" borderId="4" xfId="0" applyNumberFormat="1" applyFont="1" applyFill="1" applyBorder="1"/>
    <xf numFmtId="164" fontId="2" fillId="2" borderId="1" xfId="0" applyNumberFormat="1" applyFont="1" applyFill="1" applyBorder="1" applyAlignment="1">
      <alignment horizontal="right" wrapText="1"/>
    </xf>
    <xf numFmtId="166" fontId="0" fillId="2" borderId="0" xfId="0" applyNumberFormat="1" applyFill="1"/>
    <xf numFmtId="164" fontId="2" fillId="2" borderId="14" xfId="0" applyNumberFormat="1" applyFont="1" applyFill="1" applyBorder="1"/>
    <xf numFmtId="166" fontId="2" fillId="2" borderId="1" xfId="0" applyNumberFormat="1" applyFont="1" applyFill="1" applyBorder="1" applyAlignment="1">
      <alignment horizontal="center" wrapText="1"/>
    </xf>
    <xf numFmtId="166" fontId="0" fillId="2" borderId="5" xfId="0" applyNumberFormat="1" applyFill="1" applyBorder="1"/>
    <xf numFmtId="166" fontId="2" fillId="2" borderId="6" xfId="0" applyNumberFormat="1" applyFont="1" applyFill="1" applyBorder="1"/>
    <xf numFmtId="3" fontId="0" fillId="2" borderId="0" xfId="0" applyNumberFormat="1" applyFill="1"/>
    <xf numFmtId="9" fontId="0" fillId="2" borderId="0" xfId="0" applyNumberFormat="1" applyFill="1"/>
  </cellXfs>
  <cellStyles count="5">
    <cellStyle name="Comma 2" xfId="1"/>
    <cellStyle name="Normal" xfId="0" builtinId="0"/>
    <cellStyle name="Normal 2" xfId="2"/>
    <cellStyle name="Normal 3" xfId="3"/>
    <cellStyle name="Percent" xfId="4" builtinId="5"/>
  </cellStyles>
  <dxfs count="11"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33" formatCode="_-* #,##0_-;\-* #,##0_-;_-* &quot;-&quot;_-;_-@_-"/>
    </dxf>
    <dxf>
      <numFmt numFmtId="33" formatCode="_-* #,##0_-;\-* #,##0_-;_-* &quot;-&quot;_-;_-@_-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resa Wong" refreshedDate="44104.543410532409" createdVersion="4" refreshedVersion="4" minRefreshableVersion="3" recordCount="127">
  <cacheSource type="worksheet">
    <worksheetSource ref="B5:U138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 count="13">
        <s v="1,501-2,000"/>
        <s v="501-1,000"/>
        <s v="1,001-1,500"/>
        <s v="2,001-2,500"/>
        <s v="3,001-3,500"/>
        <s v="2,501-3,000"/>
        <s v="4,001-4,500"/>
        <s v="5,001-5,500"/>
        <s v="4,501-5,000"/>
        <s v="3,501-4,000"/>
        <s v="5,501-6,000"/>
        <s v="over 6,000"/>
        <m/>
      </sharedItems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eresa Wong" refreshedDate="44104.543410879633" createdVersion="4" refreshedVersion="4" minRefreshableVersion="3" recordCount="127">
  <cacheSource type="worksheet">
    <worksheetSource ref="B5:U144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 count="13">
        <s v="1,501-2,000"/>
        <s v="501-1,000"/>
        <s v="1,001-1,500"/>
        <s v="2,001-2,500"/>
        <s v="3,001-3,500"/>
        <s v="2,501-3,000"/>
        <s v="4,001-4,500"/>
        <s v="5,001-5,500"/>
        <s v="4,501-5,000"/>
        <s v="3,501-4,000"/>
        <s v="5,501-6,000"/>
        <s v="over 6,000"/>
        <m/>
      </sharedItems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eresa Wong" refreshedDate="44104.543411689818" createdVersion="4" refreshedVersion="4" minRefreshableVersion="3" recordCount="127">
  <cacheSource type="worksheet">
    <worksheetSource ref="B5:U133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 count="8">
        <s v="£1 - £5"/>
        <s v="£6 - £10"/>
        <s v="£11 - £15"/>
        <s v="£21 - £25"/>
        <s v="£16 - £20"/>
        <s v="£26 - £30"/>
        <s v="£31 - £35"/>
        <m/>
      </sharedItems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eresa Wong" refreshedDate="44104.543412847219" createdVersion="4" refreshedVersion="4" minRefreshableVersion="3" recordCount="127">
  <cacheSource type="worksheet">
    <worksheetSource ref="B5:U136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 count="5">
        <s v="S/S 2019"/>
        <s v="A/W 2018"/>
        <s v="A/W 2019"/>
        <s v="S/S 2020"/>
        <m/>
      </sharedItems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Teresa Wong" refreshedDate="44104.54341377315" createdVersion="4" refreshedVersion="4" minRefreshableVersion="3" recordCount="127">
  <cacheSource type="worksheet">
    <worksheetSource ref="B5:U154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 count="11">
        <s v="BABY BOYS JERSEY "/>
        <s v="OLDER BOYS JERSEY"/>
        <s v="OLDER BOYS WOVEN SHIRTS"/>
        <s v="BABY GIRLS JERSEY"/>
        <s v="OLDER GIRLS JERSEY"/>
        <s v="OLDER GIRLS WOVEN DRESSES"/>
        <s v="BABY GIRLS WOVEN DRESSES"/>
        <s v="BABY GIRLS JACKETS"/>
        <s v="OLDER GIRLS JACKETS"/>
        <s v="Older Boys Jackets"/>
        <m/>
      </sharedItems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Teresa Wong" refreshedDate="44104.543414351851" createdVersion="4" refreshedVersion="4" minRefreshableVersion="3" recordCount="127">
  <cacheSource type="worksheet">
    <worksheetSource ref="B5:U157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 count="11">
        <s v="BABY BOYS JERSEY "/>
        <s v="OLDER BOYS JERSEY"/>
        <s v="OLDER BOYS WOVEN SHIRTS"/>
        <s v="BABY GIRLS JERSEY"/>
        <s v="OLDER GIRLS JERSEY"/>
        <s v="OLDER GIRLS WOVEN DRESSES"/>
        <s v="BABY GIRLS WOVEN DRESSES"/>
        <s v="BABY GIRLS JACKETS"/>
        <s v="OLDER GIRLS JACKETS"/>
        <s v="Older Boys Jackets"/>
        <m/>
      </sharedItems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Teresa Wong" refreshedDate="44104.543730439815" createdVersion="4" refreshedVersion="4" minRefreshableVersion="3" recordCount="127">
  <cacheSource type="worksheet">
    <worksheetSource ref="B5:U134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 count="8">
        <s v="£1 - £5"/>
        <s v="£6 - £10"/>
        <s v="£11 - £15"/>
        <s v="£21 - £25"/>
        <s v="£16 - £20"/>
        <s v="£26 - £30"/>
        <s v="£31 - £35"/>
        <m/>
      </sharedItems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s v="BABY BOYS JERSEY "/>
    <s v="£4 - £6"/>
    <n v="5"/>
    <s v="£1 - £5"/>
    <n v="1957"/>
    <x v="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s v="OLDER BOYS JERSEY"/>
    <s v="£6 - £11"/>
    <n v="7"/>
    <s v="£6 - £10"/>
    <n v="1998"/>
    <x v="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s v="OLDER BOYS JERSEY"/>
    <s v="£6 - £11"/>
    <n v="7"/>
    <s v="£6 - £10"/>
    <n v="906"/>
    <x v="1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s v="OLDER BOYS JERSEY"/>
    <s v="£6 - £11"/>
    <n v="8"/>
    <s v="£6 - £10"/>
    <n v="862"/>
    <x v="1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s v="OLDER BOYS JERSEY"/>
    <s v="£6 - £11"/>
    <n v="7"/>
    <s v="£6 - £10"/>
    <n v="1004"/>
    <x v="2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s v="OLDER BOYS JERSEY"/>
    <s v="£6 - £11"/>
    <n v="7"/>
    <s v="£6 - £10"/>
    <n v="1998"/>
    <x v="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s v="BABY BOYS JERSEY "/>
    <s v="£5 - £7"/>
    <n v="6"/>
    <s v="£6 - £10"/>
    <n v="2062"/>
    <x v="3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s v="BABY BOYS JERSEY "/>
    <s v="£4 - £6"/>
    <n v="5"/>
    <s v="£1 - £5"/>
    <n v="1944"/>
    <x v="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s v="BABY BOYS JERSEY "/>
    <s v="£4 - £6"/>
    <n v="5"/>
    <s v="£1 - £5"/>
    <n v="2048"/>
    <x v="3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s v="OLDER BOYS JERSEY"/>
    <s v="£8 - £13"/>
    <n v="9"/>
    <s v="£6 - £10"/>
    <n v="3059"/>
    <x v="4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s v="BABY BOYS JERSEY "/>
    <s v="£12 - £16"/>
    <n v="14"/>
    <s v="£11 - £15"/>
    <n v="1700"/>
    <x v="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s v="OLDER BOYS WOVEN SHIRTS"/>
    <s v="£13 - £18"/>
    <n v="15"/>
    <s v="£11 - £15"/>
    <n v="1048"/>
    <x v="2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s v="BABY GIRLS JERSEY"/>
    <s v="£12 - £16"/>
    <n v="13"/>
    <s v="£11 - £15"/>
    <n v="1541"/>
    <x v="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s v="BABY GIRLS JERSEY"/>
    <s v="£12 - £16"/>
    <n v="14"/>
    <s v="£11 - £15"/>
    <n v="1542"/>
    <x v="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s v="OLDER BOYS JERSEY"/>
    <s v="£8 - £13"/>
    <n v="9"/>
    <s v="£6 - £10"/>
    <n v="3115"/>
    <x v="4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s v="BABY BOYS JERSEY "/>
    <s v="£5 - £7"/>
    <n v="6"/>
    <s v="£6 - £10"/>
    <n v="2101"/>
    <x v="3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s v="BABY BOYS JERSEY "/>
    <s v="£5 - £7"/>
    <n v="6"/>
    <s v="£6 - £10"/>
    <n v="3140"/>
    <x v="4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s v="BABY GIRLS JERSEY"/>
    <s v="£12 - £16"/>
    <n v="14"/>
    <s v="£11 - £15"/>
    <n v="1544"/>
    <x v="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s v="OLDER GIRLS JERSEY"/>
    <s v="£11 - £16"/>
    <n v="12"/>
    <s v="£11 - £15"/>
    <n v="2938"/>
    <x v="5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s v="OLDER BOYS WOVEN SHIRTS"/>
    <s v="£13 - £18"/>
    <n v="15"/>
    <s v="£11 - £15"/>
    <n v="1009"/>
    <x v="2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s v="OLDER GIRLS JERSEY"/>
    <s v="£9 - £12"/>
    <n v="10"/>
    <s v="£6 - £10"/>
    <n v="4012"/>
    <x v="6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s v="OLDER GIRLS WOVEN DRESSES"/>
    <s v="£20 - £26"/>
    <n v="23"/>
    <s v="£21 - £25"/>
    <n v="2002"/>
    <x v="3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s v="OLDER GIRLS JERSEY"/>
    <s v="£11 - £16"/>
    <n v="12"/>
    <s v="£11 - £15"/>
    <n v="2938"/>
    <x v="5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s v="OLDER GIRLS WOVEN DRESSES"/>
    <s v="£14 - £19"/>
    <n v="16"/>
    <s v="£16 - £20"/>
    <n v="1920"/>
    <x v="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s v="OLDER GIRLS WOVEN DRESSES"/>
    <s v="£15 - £20"/>
    <n v="17"/>
    <s v="£16 - £20"/>
    <n v="1755"/>
    <x v="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s v="BABY BOYS JERSEY "/>
    <s v="£6 - £8"/>
    <n v="7"/>
    <s v="£6 - £10"/>
    <n v="1068"/>
    <x v="2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s v="OLDER GIRLS WOVEN DRESSES"/>
    <s v="£14 - £19"/>
    <n v="16"/>
    <s v="£16 - £20"/>
    <n v="1932"/>
    <x v="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s v="OLDER GIRLS WOVEN DRESSES"/>
    <s v="£15 - £20"/>
    <n v="17"/>
    <s v="£16 - £20"/>
    <n v="993"/>
    <x v="1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s v="OLDER GIRLS WOVEN DRESSES"/>
    <s v="£12 - £17"/>
    <n v="13"/>
    <s v="£11 - £15"/>
    <n v="1830"/>
    <x v="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s v="OLDER GIRLS WOVEN DRESSES"/>
    <s v="£16 - £21"/>
    <n v="18"/>
    <s v="£16 - £20"/>
    <n v="1017"/>
    <x v="2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s v="OLDER GIRLS WOVEN DRESSES"/>
    <s v="£15 - £20"/>
    <n v="17"/>
    <s v="£16 - £20"/>
    <n v="972"/>
    <x v="1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s v="OLDER BOYS JERSEY"/>
    <s v="£6 - £11"/>
    <n v="7"/>
    <s v="£6 - £10"/>
    <n v="2080"/>
    <x v="3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s v="BABY GIRLS WOVEN DRESSES"/>
    <s v="£12 - £14"/>
    <n v="13"/>
    <s v="£11 - £15"/>
    <n v="1994"/>
    <x v="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s v="OLDER GIRLS WOVEN DRESSES"/>
    <s v="£12 - £17"/>
    <n v="14"/>
    <s v="£11 - £15"/>
    <n v="5214"/>
    <x v="7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s v="BABY BOYS JERSEY "/>
    <s v="£5 - £7"/>
    <n v="6"/>
    <s v="£6 - £10"/>
    <n v="969"/>
    <x v="1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s v="BABY BOYS JERSEY "/>
    <s v="£5 - £7"/>
    <n v="6"/>
    <s v="£6 - £10"/>
    <n v="1473"/>
    <x v="2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s v="OLDER GIRLS WOVEN DRESSES"/>
    <s v="£24 - £30"/>
    <n v="27"/>
    <s v="£26 - £30"/>
    <n v="1995"/>
    <x v="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s v="OLDER GIRLS JERSEY"/>
    <s v="£9 - £12"/>
    <n v="10"/>
    <s v="£6 - £10"/>
    <n v="4165"/>
    <x v="6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s v="OLDER GIRLS JERSEY"/>
    <s v="£18 - £23"/>
    <n v="19"/>
    <s v="£16 - £20"/>
    <n v="2038"/>
    <x v="3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s v="OLDER BOYS WOVEN SHIRTS"/>
    <s v="£10 - £15"/>
    <n v="12"/>
    <s v="£11 - £15"/>
    <n v="3190"/>
    <x v="4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s v="BABY BOYS JERSEY "/>
    <s v="£5 - £7"/>
    <n v="6"/>
    <s v="£6 - £10"/>
    <n v="2970"/>
    <x v="5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s v="OLDER GIRLS WOVEN DRESSES"/>
    <s v="£17 - £22"/>
    <n v="18"/>
    <s v="£16 - £20"/>
    <n v="4070"/>
    <x v="6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s v="OLDER GIRLS JERSEY"/>
    <s v="£7 - £10"/>
    <n v="8"/>
    <s v="£6 - £10"/>
    <n v="2046"/>
    <x v="3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s v="OLDER GIRLS JERSEY"/>
    <s v="£10 - £15"/>
    <n v="11"/>
    <s v="£11 - £15"/>
    <n v="2101"/>
    <x v="3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s v="OLDER GIRLS WOVEN DRESSES"/>
    <s v="£10 - £15"/>
    <n v="12"/>
    <s v="£11 - £15"/>
    <n v="1974"/>
    <x v="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s v="OLDER GIRLS WOVEN DRESSES"/>
    <s v="£23 - £29"/>
    <n v="25"/>
    <s v="£21 - £25"/>
    <n v="2055"/>
    <x v="3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s v="BABY GIRLS WOVEN DRESSES"/>
    <s v="£13 - £15"/>
    <n v="14"/>
    <s v="£11 - £15"/>
    <n v="1917"/>
    <x v="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s v="OLDER GIRLS WOVEN DRESSES"/>
    <s v="£15 - £20"/>
    <n v="17"/>
    <s v="£16 - £20"/>
    <n v="1033"/>
    <x v="2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s v="BABY BOYS JERSEY "/>
    <s v="£5 - £7"/>
    <n v="6"/>
    <s v="£6 - £10"/>
    <n v="4972"/>
    <x v="8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s v="OLDER GIRLS JERSEY"/>
    <s v="£11 - £16"/>
    <n v="12"/>
    <s v="£11 - £15"/>
    <n v="5247"/>
    <x v="7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s v="BABY GIRLS JACKETS"/>
    <s v="£26 - £30"/>
    <n v="28"/>
    <s v="£26 - £30"/>
    <n v="4234"/>
    <x v="6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s v="BABY BOYS JERSEY "/>
    <s v="£5 - £7"/>
    <n v="6"/>
    <s v="£6 - £10"/>
    <n v="2052"/>
    <x v="3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s v="OLDER GIRLS JERSEY"/>
    <s v="£11 - £16"/>
    <n v="12"/>
    <s v="£11 - £15"/>
    <n v="1014"/>
    <x v="2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s v="BABY BOYS JERSEY "/>
    <s v="£6 - £8"/>
    <n v="7"/>
    <s v="£6 - £10"/>
    <n v="2005"/>
    <x v="3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s v="BABY GIRLS JERSEY"/>
    <s v="£7 - £9"/>
    <n v="8"/>
    <s v="£6 - £10"/>
    <n v="2031"/>
    <x v="3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s v="BABY GIRLS WOVEN DRESSES"/>
    <s v="£14 - £16"/>
    <n v="15"/>
    <s v="£11 - £15"/>
    <n v="2941"/>
    <x v="5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s v="OLDER GIRLS WOVEN DRESSES"/>
    <s v="£16 - £21"/>
    <n v="17"/>
    <s v="£16 - £20"/>
    <n v="2097"/>
    <x v="3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s v="OLDER GIRLS JERSEY"/>
    <s v="£18 - £24"/>
    <n v="19"/>
    <s v="£16 - £20"/>
    <n v="4874"/>
    <x v="8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s v="BABY GIRLS WOVEN DRESSES"/>
    <s v="£9 - £11"/>
    <n v="10"/>
    <s v="£6 - £10"/>
    <n v="3989"/>
    <x v="9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s v="OLDER GIRLS WOVEN DRESSES"/>
    <s v="£23 - £29"/>
    <n v="25"/>
    <s v="£21 - £25"/>
    <n v="3020"/>
    <x v="4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s v="OLDER GIRLS WOVEN DRESSES"/>
    <s v="£10 - £15"/>
    <n v="12"/>
    <s v="£11 - £15"/>
    <n v="2954"/>
    <x v="5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s v="BABY GIRLS JERSEY"/>
    <s v="£6- £8"/>
    <n v="7"/>
    <s v="£6 - £10"/>
    <n v="4202"/>
    <x v="6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s v="BABY GIRLS JERSEY"/>
    <s v="£5- £7"/>
    <n v="6"/>
    <s v="£6 - £10"/>
    <n v="2106"/>
    <x v="3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s v="BABY GIRLS JERSEY"/>
    <s v="£9- £11"/>
    <n v="10"/>
    <s v="£6 - £10"/>
    <n v="2023"/>
    <x v="3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s v="BABY BOYS JERSEY "/>
    <s v="£7- £9"/>
    <n v="8"/>
    <s v="£6 - £10"/>
    <n v="2889"/>
    <x v="5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s v="BABY BOYS JERSEY "/>
    <s v="£5 - £7"/>
    <n v="6"/>
    <s v="£6 - £10"/>
    <n v="1778"/>
    <x v="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s v="BABY GIRLS JERSEY"/>
    <s v="£6 - £8"/>
    <n v="7"/>
    <s v="£6 - £10"/>
    <n v="3040"/>
    <x v="4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s v="BABY GIRLS JERSEY"/>
    <s v="£6- £8"/>
    <n v="7"/>
    <s v="£6 - £10"/>
    <n v="4202"/>
    <x v="6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s v="OLDER GIRLS JERSEY"/>
    <s v="£4.5 - £7.5"/>
    <n v="5"/>
    <s v="£1 - £5"/>
    <n v="1968"/>
    <x v="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s v="OLDER GIRLS JERSEY"/>
    <s v="£22 - £27"/>
    <n v="23"/>
    <s v="£21 - £25"/>
    <n v="3095"/>
    <x v="4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s v="OLDER GIRLS JACKETS"/>
    <s v="£20 - £26"/>
    <n v="22"/>
    <s v="£21 - £25"/>
    <n v="5263"/>
    <x v="7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s v="BABY BOYS JERSEY "/>
    <s v="£6 - £8"/>
    <n v="7"/>
    <s v="£6 - £10"/>
    <n v="2928"/>
    <x v="5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s v="BABY BOYS JERSEY "/>
    <s v="£6 - £8"/>
    <n v="7"/>
    <s v="£6 - £10"/>
    <n v="1896"/>
    <x v="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s v="BABY BOYS JERSEY "/>
    <s v="£5 - £7"/>
    <n v="6"/>
    <s v="£6 - £10"/>
    <n v="1946"/>
    <x v="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s v="BABY BOYS JERSEY "/>
    <s v="£5 - £7"/>
    <n v="6"/>
    <s v="£6 - £10"/>
    <n v="1984"/>
    <x v="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s v="OLDER BOYS JERSEY"/>
    <s v="£8 - £13"/>
    <n v="10"/>
    <s v="£6 - £10"/>
    <n v="4199"/>
    <x v="6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s v="OLDER GIRLS JERSEY"/>
    <s v="£9- £12"/>
    <n v="7"/>
    <s v="£6 - £10"/>
    <n v="3019"/>
    <x v="4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s v="OLDER GIRLS JERSEY"/>
    <s v="£4.5 - £7.5"/>
    <n v="6"/>
    <s v="£6 - £10"/>
    <n v="1000"/>
    <x v="2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s v="BABY BOYS JERSEY "/>
    <s v="£5 - £7"/>
    <n v="3"/>
    <s v="£1 - £5"/>
    <n v="2074"/>
    <x v="3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s v="OLDER BOYS JERSEY"/>
    <s v="£8 - £13"/>
    <n v="9"/>
    <s v="£6 - £10"/>
    <n v="4213"/>
    <x v="6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s v="OLDER GIRLS WOVEN DRESSES"/>
    <s v="£16 - £21"/>
    <n v="17"/>
    <s v="£16 - £20"/>
    <n v="5284"/>
    <x v="7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s v="BABY GIRLS JERSEY"/>
    <s v="£6- £8"/>
    <n v="7"/>
    <s v="£6 - £10"/>
    <n v="4231"/>
    <x v="6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s v="OLDER GIRLS JERSEY"/>
    <s v="£4.5 - £7.5"/>
    <n v="6"/>
    <s v="£6 - £10"/>
    <n v="999"/>
    <x v="1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s v="OLDER GIRLS WOVEN DRESSES"/>
    <s v="£15 - £20"/>
    <n v="17"/>
    <s v="£16 - £20"/>
    <n v="574"/>
    <x v="1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s v="BABY BOYS JERSEY "/>
    <s v="£4.5 - £6.5"/>
    <n v="5"/>
    <s v="£1 - £5"/>
    <n v="2194"/>
    <x v="3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s v="OLDER GIRLS JERSEY"/>
    <s v="£18 - £24"/>
    <n v="19"/>
    <s v="£16 - £20"/>
    <n v="3029"/>
    <x v="4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s v="OLDER GIRLS JERSEY"/>
    <s v="£9 - £12"/>
    <n v="10"/>
    <s v="£6 - £10"/>
    <n v="3037"/>
    <x v="4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s v="BABY GIRLS JERSEY"/>
    <s v="£6- £8"/>
    <n v="7"/>
    <s v="£6 - £10"/>
    <n v="4271"/>
    <x v="6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s v="BABY GIRLS JERSEY"/>
    <s v="£5- £7"/>
    <n v="6"/>
    <s v="£6 - £10"/>
    <n v="4030"/>
    <x v="6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s v="OLDER GIRLS JERSEY"/>
    <s v="£10 - £13"/>
    <n v="11"/>
    <s v="£11 - £15"/>
    <n v="4941"/>
    <x v="8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s v="OLDER GIRLS WOVEN DRESSES"/>
    <s v="£15 - £20"/>
    <n v="17"/>
    <s v="£16 - £20"/>
    <n v="1036"/>
    <x v="2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s v="OLDER GIRLS WOVEN DRESSES"/>
    <s v="£13 - £18"/>
    <n v="14"/>
    <s v="£11 - £15"/>
    <n v="2120"/>
    <x v="3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s v="OLDER BOYS JERSEY"/>
    <s v="£9 - £14"/>
    <n v="10"/>
    <s v="£6 - £10"/>
    <n v="2053"/>
    <x v="3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s v="OLDER BOYS JERSEY"/>
    <s v="£10 - £15"/>
    <n v="11"/>
    <s v="£11 - £15"/>
    <n v="1092"/>
    <x v="2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s v="OLDER GIRLS WOVEN DRESSES"/>
    <s v="£12 - £15"/>
    <n v="13"/>
    <s v="£11 - £15"/>
    <n v="1256"/>
    <x v="2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s v="OLDER GIRLS JERSEY"/>
    <s v="£10- £15"/>
    <n v="11"/>
    <s v="£11 - £15"/>
    <n v="1999"/>
    <x v="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s v="BABY GIRLS JACKETS"/>
    <s v="£25 - £29"/>
    <n v="27"/>
    <s v="£26 - £30"/>
    <n v="2078"/>
    <x v="3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s v="BABY GIRLS JERSEY"/>
    <s v="£18- £22"/>
    <n v="20"/>
    <s v="£16 - £20"/>
    <n v="2959"/>
    <x v="5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s v="OLDER GIRLS JERSEY"/>
    <s v="£4- £7"/>
    <n v="5"/>
    <s v="£1 - £5"/>
    <n v="1013"/>
    <x v="2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s v="OLDER BOYS JERSEY"/>
    <s v="£6 - £11"/>
    <n v="7"/>
    <s v="£6 - £10"/>
    <n v="2103"/>
    <x v="3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s v="OLDER GIRLS JERSEY"/>
    <s v="£4- £7"/>
    <n v="5"/>
    <s v="£1 - £5"/>
    <n v="4189"/>
    <x v="6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s v="OLDER BOYS JERSEY"/>
    <s v="£6 - £11"/>
    <n v="7"/>
    <s v="£6 - £10"/>
    <n v="2101"/>
    <x v="3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s v="OLDER GIRLS WOVEN DRESSES"/>
    <s v="£15 - £20"/>
    <n v="16"/>
    <s v="£16 - £20"/>
    <n v="3145"/>
    <x v="4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s v="OLDER GIRLS WOVEN DRESSES"/>
    <s v="£20 - £25"/>
    <n v="21"/>
    <s v="£21 - £25"/>
    <n v="3091"/>
    <x v="4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s v="BABY BOYS JERSEY "/>
    <s v="£5 - £7"/>
    <n v="6"/>
    <s v="£6 - £10"/>
    <n v="3078"/>
    <x v="4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s v="OLDER GIRLS JERSEY"/>
    <s v="£3.5- £6.5"/>
    <n v="4"/>
    <s v="£1 - £5"/>
    <n v="785"/>
    <x v="1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s v="OLDER GIRLS JERSEY"/>
    <s v="£4- £7"/>
    <n v="5"/>
    <s v="£1 - £5"/>
    <n v="1038"/>
    <x v="2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s v="BABY GIRLS JERSEY"/>
    <s v="£6- £8"/>
    <n v="7"/>
    <s v="£6 - £10"/>
    <n v="5505"/>
    <x v="1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s v="OLDER GIRLS WOVEN DRESSES"/>
    <s v="£17 - £22"/>
    <n v="19"/>
    <s v="£16 - £20"/>
    <n v="2626"/>
    <x v="5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s v="OLDER GIRLS WOVEN DRESSES"/>
    <s v="£16 - £21"/>
    <n v="17"/>
    <s v="£16 - £20"/>
    <n v="1666"/>
    <x v="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s v="Older Boys Jackets"/>
    <s v="£34 - £40"/>
    <n v="35"/>
    <s v="£31 - £35"/>
    <n v="5252"/>
    <x v="7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s v="OLDER BOYS JERSEY"/>
    <s v="£8 - £13"/>
    <n v="9"/>
    <s v="£6 - £10"/>
    <n v="2057"/>
    <x v="3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s v="OLDER GIRLS WOVEN DRESSES"/>
    <s v="£16 - £21"/>
    <n v="17"/>
    <s v="£16 - £20"/>
    <n v="1448"/>
    <x v="2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s v="OLDER GIRLS JERSEY"/>
    <s v="£18 - £22"/>
    <n v="19"/>
    <s v="£16 - £20"/>
    <n v="6263"/>
    <x v="11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s v="BABY GIRLS JERSEY"/>
    <s v="£14- £16"/>
    <n v="15"/>
    <s v="£11 - £15"/>
    <n v="5261"/>
    <x v="7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s v="OLDER GIRLS WOVEN DRESSES"/>
    <s v="£13 - £18"/>
    <n v="14"/>
    <s v="£11 - £15"/>
    <n v="2959"/>
    <x v="5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s v="OLDER GIRLS WOVEN DRESSES"/>
    <s v="£18 - £23"/>
    <n v="19"/>
    <s v="£16 - £20"/>
    <n v="2043"/>
    <x v="3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s v="BABY GIRLS JERSEY"/>
    <s v="£14- £18"/>
    <n v="16"/>
    <s v="£16 - £20"/>
    <n v="2828"/>
    <x v="5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s v="BABY GIRLS JERSEY"/>
    <s v="£5- £7"/>
    <n v="6"/>
    <s v="£6 - £10"/>
    <n v="4151"/>
    <x v="6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s v="BABY GIRLS WOVEN DRESSES"/>
    <s v="£14 - £16"/>
    <n v="15"/>
    <s v="£11 - £15"/>
    <n v="2961"/>
    <x v="5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s v="OLDER GIRLS WOVEN DRESSES"/>
    <s v="£15 - £20"/>
    <n v="16"/>
    <s v="£16 - £20"/>
    <n v="2098"/>
    <x v="3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  <r>
    <m/>
    <s v="Total items:"/>
    <n v="121"/>
    <m/>
    <x v="7"/>
    <m/>
    <m/>
    <m/>
    <m/>
    <m/>
    <n v="309338"/>
    <x v="12"/>
    <m/>
    <m/>
    <n v="2011563.815041404"/>
    <n v="-1541320.8633932201"/>
    <n v="470242.95164818381"/>
    <n v="0.23376984022677144"/>
    <n v="219126"/>
    <m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s v="BABY BOYS JERSEY "/>
    <s v="£4 - £6"/>
    <n v="5"/>
    <s v="£1 - £5"/>
    <n v="1957"/>
    <x v="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s v="OLDER BOYS JERSEY"/>
    <s v="£6 - £11"/>
    <n v="7"/>
    <s v="£6 - £10"/>
    <n v="1998"/>
    <x v="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s v="OLDER BOYS JERSEY"/>
    <s v="£6 - £11"/>
    <n v="7"/>
    <s v="£6 - £10"/>
    <n v="906"/>
    <x v="1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s v="OLDER BOYS JERSEY"/>
    <s v="£6 - £11"/>
    <n v="8"/>
    <s v="£6 - £10"/>
    <n v="862"/>
    <x v="1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s v="OLDER BOYS JERSEY"/>
    <s v="£6 - £11"/>
    <n v="7"/>
    <s v="£6 - £10"/>
    <n v="1004"/>
    <x v="2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s v="OLDER BOYS JERSEY"/>
    <s v="£6 - £11"/>
    <n v="7"/>
    <s v="£6 - £10"/>
    <n v="1998"/>
    <x v="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s v="BABY BOYS JERSEY "/>
    <s v="£5 - £7"/>
    <n v="6"/>
    <s v="£6 - £10"/>
    <n v="2062"/>
    <x v="3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s v="BABY BOYS JERSEY "/>
    <s v="£4 - £6"/>
    <n v="5"/>
    <s v="£1 - £5"/>
    <n v="1944"/>
    <x v="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s v="BABY BOYS JERSEY "/>
    <s v="£4 - £6"/>
    <n v="5"/>
    <s v="£1 - £5"/>
    <n v="2048"/>
    <x v="3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s v="OLDER BOYS JERSEY"/>
    <s v="£8 - £13"/>
    <n v="9"/>
    <s v="£6 - £10"/>
    <n v="3059"/>
    <x v="4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s v="BABY BOYS JERSEY "/>
    <s v="£12 - £16"/>
    <n v="14"/>
    <s v="£11 - £15"/>
    <n v="1700"/>
    <x v="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s v="OLDER BOYS WOVEN SHIRTS"/>
    <s v="£13 - £18"/>
    <n v="15"/>
    <s v="£11 - £15"/>
    <n v="1048"/>
    <x v="2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s v="BABY GIRLS JERSEY"/>
    <s v="£12 - £16"/>
    <n v="13"/>
    <s v="£11 - £15"/>
    <n v="1541"/>
    <x v="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s v="BABY GIRLS JERSEY"/>
    <s v="£12 - £16"/>
    <n v="14"/>
    <s v="£11 - £15"/>
    <n v="1542"/>
    <x v="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s v="OLDER BOYS JERSEY"/>
    <s v="£8 - £13"/>
    <n v="9"/>
    <s v="£6 - £10"/>
    <n v="3115"/>
    <x v="4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s v="BABY BOYS JERSEY "/>
    <s v="£5 - £7"/>
    <n v="6"/>
    <s v="£6 - £10"/>
    <n v="2101"/>
    <x v="3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s v="BABY BOYS JERSEY "/>
    <s v="£5 - £7"/>
    <n v="6"/>
    <s v="£6 - £10"/>
    <n v="3140"/>
    <x v="4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s v="BABY GIRLS JERSEY"/>
    <s v="£12 - £16"/>
    <n v="14"/>
    <s v="£11 - £15"/>
    <n v="1544"/>
    <x v="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s v="OLDER GIRLS JERSEY"/>
    <s v="£11 - £16"/>
    <n v="12"/>
    <s v="£11 - £15"/>
    <n v="2938"/>
    <x v="5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s v="OLDER BOYS WOVEN SHIRTS"/>
    <s v="£13 - £18"/>
    <n v="15"/>
    <s v="£11 - £15"/>
    <n v="1009"/>
    <x v="2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s v="OLDER GIRLS JERSEY"/>
    <s v="£9 - £12"/>
    <n v="10"/>
    <s v="£6 - £10"/>
    <n v="4012"/>
    <x v="6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s v="OLDER GIRLS WOVEN DRESSES"/>
    <s v="£20 - £26"/>
    <n v="23"/>
    <s v="£21 - £25"/>
    <n v="2002"/>
    <x v="3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s v="OLDER GIRLS JERSEY"/>
    <s v="£11 - £16"/>
    <n v="12"/>
    <s v="£11 - £15"/>
    <n v="2938"/>
    <x v="5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s v="OLDER GIRLS WOVEN DRESSES"/>
    <s v="£14 - £19"/>
    <n v="16"/>
    <s v="£16 - £20"/>
    <n v="1920"/>
    <x v="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s v="OLDER GIRLS WOVEN DRESSES"/>
    <s v="£15 - £20"/>
    <n v="17"/>
    <s v="£16 - £20"/>
    <n v="1755"/>
    <x v="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s v="BABY BOYS JERSEY "/>
    <s v="£6 - £8"/>
    <n v="7"/>
    <s v="£6 - £10"/>
    <n v="1068"/>
    <x v="2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s v="OLDER GIRLS WOVEN DRESSES"/>
    <s v="£14 - £19"/>
    <n v="16"/>
    <s v="£16 - £20"/>
    <n v="1932"/>
    <x v="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s v="OLDER GIRLS WOVEN DRESSES"/>
    <s v="£15 - £20"/>
    <n v="17"/>
    <s v="£16 - £20"/>
    <n v="993"/>
    <x v="1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s v="OLDER GIRLS WOVEN DRESSES"/>
    <s v="£12 - £17"/>
    <n v="13"/>
    <s v="£11 - £15"/>
    <n v="1830"/>
    <x v="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s v="OLDER GIRLS WOVEN DRESSES"/>
    <s v="£16 - £21"/>
    <n v="18"/>
    <s v="£16 - £20"/>
    <n v="1017"/>
    <x v="2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s v="OLDER GIRLS WOVEN DRESSES"/>
    <s v="£15 - £20"/>
    <n v="17"/>
    <s v="£16 - £20"/>
    <n v="972"/>
    <x v="1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s v="OLDER BOYS JERSEY"/>
    <s v="£6 - £11"/>
    <n v="7"/>
    <s v="£6 - £10"/>
    <n v="2080"/>
    <x v="3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s v="BABY GIRLS WOVEN DRESSES"/>
    <s v="£12 - £14"/>
    <n v="13"/>
    <s v="£11 - £15"/>
    <n v="1994"/>
    <x v="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s v="OLDER GIRLS WOVEN DRESSES"/>
    <s v="£12 - £17"/>
    <n v="14"/>
    <s v="£11 - £15"/>
    <n v="5214"/>
    <x v="7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s v="BABY BOYS JERSEY "/>
    <s v="£5 - £7"/>
    <n v="6"/>
    <s v="£6 - £10"/>
    <n v="969"/>
    <x v="1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s v="BABY BOYS JERSEY "/>
    <s v="£5 - £7"/>
    <n v="6"/>
    <s v="£6 - £10"/>
    <n v="1473"/>
    <x v="2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s v="OLDER GIRLS WOVEN DRESSES"/>
    <s v="£24 - £30"/>
    <n v="27"/>
    <s v="£26 - £30"/>
    <n v="1995"/>
    <x v="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s v="OLDER GIRLS JERSEY"/>
    <s v="£9 - £12"/>
    <n v="10"/>
    <s v="£6 - £10"/>
    <n v="4165"/>
    <x v="6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s v="OLDER GIRLS JERSEY"/>
    <s v="£18 - £23"/>
    <n v="19"/>
    <s v="£16 - £20"/>
    <n v="2038"/>
    <x v="3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s v="OLDER BOYS WOVEN SHIRTS"/>
    <s v="£10 - £15"/>
    <n v="12"/>
    <s v="£11 - £15"/>
    <n v="3190"/>
    <x v="4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s v="BABY BOYS JERSEY "/>
    <s v="£5 - £7"/>
    <n v="6"/>
    <s v="£6 - £10"/>
    <n v="2970"/>
    <x v="5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s v="OLDER GIRLS WOVEN DRESSES"/>
    <s v="£17 - £22"/>
    <n v="18"/>
    <s v="£16 - £20"/>
    <n v="4070"/>
    <x v="6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s v="OLDER GIRLS JERSEY"/>
    <s v="£7 - £10"/>
    <n v="8"/>
    <s v="£6 - £10"/>
    <n v="2046"/>
    <x v="3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s v="OLDER GIRLS JERSEY"/>
    <s v="£10 - £15"/>
    <n v="11"/>
    <s v="£11 - £15"/>
    <n v="2101"/>
    <x v="3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s v="OLDER GIRLS WOVEN DRESSES"/>
    <s v="£10 - £15"/>
    <n v="12"/>
    <s v="£11 - £15"/>
    <n v="1974"/>
    <x v="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s v="OLDER GIRLS WOVEN DRESSES"/>
    <s v="£23 - £29"/>
    <n v="25"/>
    <s v="£21 - £25"/>
    <n v="2055"/>
    <x v="3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s v="BABY GIRLS WOVEN DRESSES"/>
    <s v="£13 - £15"/>
    <n v="14"/>
    <s v="£11 - £15"/>
    <n v="1917"/>
    <x v="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s v="OLDER GIRLS WOVEN DRESSES"/>
    <s v="£15 - £20"/>
    <n v="17"/>
    <s v="£16 - £20"/>
    <n v="1033"/>
    <x v="2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s v="BABY BOYS JERSEY "/>
    <s v="£5 - £7"/>
    <n v="6"/>
    <s v="£6 - £10"/>
    <n v="4972"/>
    <x v="8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s v="OLDER GIRLS JERSEY"/>
    <s v="£11 - £16"/>
    <n v="12"/>
    <s v="£11 - £15"/>
    <n v="5247"/>
    <x v="7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s v="BABY GIRLS JACKETS"/>
    <s v="£26 - £30"/>
    <n v="28"/>
    <s v="£26 - £30"/>
    <n v="4234"/>
    <x v="6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s v="BABY BOYS JERSEY "/>
    <s v="£5 - £7"/>
    <n v="6"/>
    <s v="£6 - £10"/>
    <n v="2052"/>
    <x v="3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s v="OLDER GIRLS JERSEY"/>
    <s v="£11 - £16"/>
    <n v="12"/>
    <s v="£11 - £15"/>
    <n v="1014"/>
    <x v="2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s v="BABY BOYS JERSEY "/>
    <s v="£6 - £8"/>
    <n v="7"/>
    <s v="£6 - £10"/>
    <n v="2005"/>
    <x v="3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s v="BABY GIRLS JERSEY"/>
    <s v="£7 - £9"/>
    <n v="8"/>
    <s v="£6 - £10"/>
    <n v="2031"/>
    <x v="3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s v="BABY GIRLS WOVEN DRESSES"/>
    <s v="£14 - £16"/>
    <n v="15"/>
    <s v="£11 - £15"/>
    <n v="2941"/>
    <x v="5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s v="OLDER GIRLS WOVEN DRESSES"/>
    <s v="£16 - £21"/>
    <n v="17"/>
    <s v="£16 - £20"/>
    <n v="2097"/>
    <x v="3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s v="OLDER GIRLS JERSEY"/>
    <s v="£18 - £24"/>
    <n v="19"/>
    <s v="£16 - £20"/>
    <n v="4874"/>
    <x v="8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s v="BABY GIRLS WOVEN DRESSES"/>
    <s v="£9 - £11"/>
    <n v="10"/>
    <s v="£6 - £10"/>
    <n v="3989"/>
    <x v="9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s v="OLDER GIRLS WOVEN DRESSES"/>
    <s v="£23 - £29"/>
    <n v="25"/>
    <s v="£21 - £25"/>
    <n v="3020"/>
    <x v="4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s v="OLDER GIRLS WOVEN DRESSES"/>
    <s v="£10 - £15"/>
    <n v="12"/>
    <s v="£11 - £15"/>
    <n v="2954"/>
    <x v="5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s v="BABY GIRLS JERSEY"/>
    <s v="£6- £8"/>
    <n v="7"/>
    <s v="£6 - £10"/>
    <n v="4202"/>
    <x v="6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s v="BABY GIRLS JERSEY"/>
    <s v="£5- £7"/>
    <n v="6"/>
    <s v="£6 - £10"/>
    <n v="2106"/>
    <x v="3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s v="BABY GIRLS JERSEY"/>
    <s v="£9- £11"/>
    <n v="10"/>
    <s v="£6 - £10"/>
    <n v="2023"/>
    <x v="3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s v="BABY BOYS JERSEY "/>
    <s v="£7- £9"/>
    <n v="8"/>
    <s v="£6 - £10"/>
    <n v="2889"/>
    <x v="5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s v="BABY BOYS JERSEY "/>
    <s v="£5 - £7"/>
    <n v="6"/>
    <s v="£6 - £10"/>
    <n v="1778"/>
    <x v="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s v="BABY GIRLS JERSEY"/>
    <s v="£6 - £8"/>
    <n v="7"/>
    <s v="£6 - £10"/>
    <n v="3040"/>
    <x v="4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s v="BABY GIRLS JERSEY"/>
    <s v="£6- £8"/>
    <n v="7"/>
    <s v="£6 - £10"/>
    <n v="4202"/>
    <x v="6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s v="OLDER GIRLS JERSEY"/>
    <s v="£4.5 - £7.5"/>
    <n v="5"/>
    <s v="£1 - £5"/>
    <n v="1968"/>
    <x v="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s v="OLDER GIRLS JERSEY"/>
    <s v="£22 - £27"/>
    <n v="23"/>
    <s v="£21 - £25"/>
    <n v="3095"/>
    <x v="4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s v="OLDER GIRLS JACKETS"/>
    <s v="£20 - £26"/>
    <n v="22"/>
    <s v="£21 - £25"/>
    <n v="5263"/>
    <x v="7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s v="BABY BOYS JERSEY "/>
    <s v="£6 - £8"/>
    <n v="7"/>
    <s v="£6 - £10"/>
    <n v="2928"/>
    <x v="5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s v="BABY BOYS JERSEY "/>
    <s v="£6 - £8"/>
    <n v="7"/>
    <s v="£6 - £10"/>
    <n v="1896"/>
    <x v="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s v="BABY BOYS JERSEY "/>
    <s v="£5 - £7"/>
    <n v="6"/>
    <s v="£6 - £10"/>
    <n v="1946"/>
    <x v="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s v="BABY BOYS JERSEY "/>
    <s v="£5 - £7"/>
    <n v="6"/>
    <s v="£6 - £10"/>
    <n v="1984"/>
    <x v="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s v="OLDER BOYS JERSEY"/>
    <s v="£8 - £13"/>
    <n v="10"/>
    <s v="£6 - £10"/>
    <n v="4199"/>
    <x v="6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s v="OLDER GIRLS JERSEY"/>
    <s v="£9- £12"/>
    <n v="7"/>
    <s v="£6 - £10"/>
    <n v="3019"/>
    <x v="4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s v="OLDER GIRLS JERSEY"/>
    <s v="£4.5 - £7.5"/>
    <n v="6"/>
    <s v="£6 - £10"/>
    <n v="1000"/>
    <x v="2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s v="BABY BOYS JERSEY "/>
    <s v="£5 - £7"/>
    <n v="3"/>
    <s v="£1 - £5"/>
    <n v="2074"/>
    <x v="3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s v="OLDER BOYS JERSEY"/>
    <s v="£8 - £13"/>
    <n v="9"/>
    <s v="£6 - £10"/>
    <n v="4213"/>
    <x v="6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s v="OLDER GIRLS WOVEN DRESSES"/>
    <s v="£16 - £21"/>
    <n v="17"/>
    <s v="£16 - £20"/>
    <n v="5284"/>
    <x v="7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s v="BABY GIRLS JERSEY"/>
    <s v="£6- £8"/>
    <n v="7"/>
    <s v="£6 - £10"/>
    <n v="4231"/>
    <x v="6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s v="OLDER GIRLS JERSEY"/>
    <s v="£4.5 - £7.5"/>
    <n v="6"/>
    <s v="£6 - £10"/>
    <n v="999"/>
    <x v="1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s v="OLDER GIRLS WOVEN DRESSES"/>
    <s v="£15 - £20"/>
    <n v="17"/>
    <s v="£16 - £20"/>
    <n v="574"/>
    <x v="1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s v="BABY BOYS JERSEY "/>
    <s v="£4.5 - £6.5"/>
    <n v="5"/>
    <s v="£1 - £5"/>
    <n v="2194"/>
    <x v="3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s v="OLDER GIRLS JERSEY"/>
    <s v="£18 - £24"/>
    <n v="19"/>
    <s v="£16 - £20"/>
    <n v="3029"/>
    <x v="4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s v="OLDER GIRLS JERSEY"/>
    <s v="£9 - £12"/>
    <n v="10"/>
    <s v="£6 - £10"/>
    <n v="3037"/>
    <x v="4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s v="BABY GIRLS JERSEY"/>
    <s v="£6- £8"/>
    <n v="7"/>
    <s v="£6 - £10"/>
    <n v="4271"/>
    <x v="6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s v="BABY GIRLS JERSEY"/>
    <s v="£5- £7"/>
    <n v="6"/>
    <s v="£6 - £10"/>
    <n v="4030"/>
    <x v="6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s v="OLDER GIRLS JERSEY"/>
    <s v="£10 - £13"/>
    <n v="11"/>
    <s v="£11 - £15"/>
    <n v="4941"/>
    <x v="8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s v="OLDER GIRLS WOVEN DRESSES"/>
    <s v="£15 - £20"/>
    <n v="17"/>
    <s v="£16 - £20"/>
    <n v="1036"/>
    <x v="2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s v="OLDER GIRLS WOVEN DRESSES"/>
    <s v="£13 - £18"/>
    <n v="14"/>
    <s v="£11 - £15"/>
    <n v="2120"/>
    <x v="3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s v="OLDER BOYS JERSEY"/>
    <s v="£9 - £14"/>
    <n v="10"/>
    <s v="£6 - £10"/>
    <n v="2053"/>
    <x v="3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s v="OLDER BOYS JERSEY"/>
    <s v="£10 - £15"/>
    <n v="11"/>
    <s v="£11 - £15"/>
    <n v="1092"/>
    <x v="2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s v="OLDER GIRLS WOVEN DRESSES"/>
    <s v="£12 - £15"/>
    <n v="13"/>
    <s v="£11 - £15"/>
    <n v="1256"/>
    <x v="2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s v="OLDER GIRLS JERSEY"/>
    <s v="£10- £15"/>
    <n v="11"/>
    <s v="£11 - £15"/>
    <n v="1999"/>
    <x v="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s v="BABY GIRLS JACKETS"/>
    <s v="£25 - £29"/>
    <n v="27"/>
    <s v="£26 - £30"/>
    <n v="2078"/>
    <x v="3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s v="BABY GIRLS JERSEY"/>
    <s v="£18- £22"/>
    <n v="20"/>
    <s v="£16 - £20"/>
    <n v="2959"/>
    <x v="5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s v="OLDER GIRLS JERSEY"/>
    <s v="£4- £7"/>
    <n v="5"/>
    <s v="£1 - £5"/>
    <n v="1013"/>
    <x v="2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s v="OLDER BOYS JERSEY"/>
    <s v="£6 - £11"/>
    <n v="7"/>
    <s v="£6 - £10"/>
    <n v="2103"/>
    <x v="3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s v="OLDER GIRLS JERSEY"/>
    <s v="£4- £7"/>
    <n v="5"/>
    <s v="£1 - £5"/>
    <n v="4189"/>
    <x v="6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s v="OLDER BOYS JERSEY"/>
    <s v="£6 - £11"/>
    <n v="7"/>
    <s v="£6 - £10"/>
    <n v="2101"/>
    <x v="3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s v="OLDER GIRLS WOVEN DRESSES"/>
    <s v="£15 - £20"/>
    <n v="16"/>
    <s v="£16 - £20"/>
    <n v="3145"/>
    <x v="4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s v="OLDER GIRLS WOVEN DRESSES"/>
    <s v="£20 - £25"/>
    <n v="21"/>
    <s v="£21 - £25"/>
    <n v="3091"/>
    <x v="4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s v="BABY BOYS JERSEY "/>
    <s v="£5 - £7"/>
    <n v="6"/>
    <s v="£6 - £10"/>
    <n v="3078"/>
    <x v="4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s v="OLDER GIRLS JERSEY"/>
    <s v="£3.5- £6.5"/>
    <n v="4"/>
    <s v="£1 - £5"/>
    <n v="785"/>
    <x v="1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s v="OLDER GIRLS JERSEY"/>
    <s v="£4- £7"/>
    <n v="5"/>
    <s v="£1 - £5"/>
    <n v="1038"/>
    <x v="2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s v="BABY GIRLS JERSEY"/>
    <s v="£6- £8"/>
    <n v="7"/>
    <s v="£6 - £10"/>
    <n v="5505"/>
    <x v="1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s v="OLDER GIRLS WOVEN DRESSES"/>
    <s v="£17 - £22"/>
    <n v="19"/>
    <s v="£16 - £20"/>
    <n v="2626"/>
    <x v="5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s v="OLDER GIRLS WOVEN DRESSES"/>
    <s v="£16 - £21"/>
    <n v="17"/>
    <s v="£16 - £20"/>
    <n v="1666"/>
    <x v="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s v="Older Boys Jackets"/>
    <s v="£34 - £40"/>
    <n v="35"/>
    <s v="£31 - £35"/>
    <n v="5252"/>
    <x v="7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s v="OLDER BOYS JERSEY"/>
    <s v="£8 - £13"/>
    <n v="9"/>
    <s v="£6 - £10"/>
    <n v="2057"/>
    <x v="3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s v="OLDER GIRLS WOVEN DRESSES"/>
    <s v="£16 - £21"/>
    <n v="17"/>
    <s v="£16 - £20"/>
    <n v="1448"/>
    <x v="2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s v="OLDER GIRLS JERSEY"/>
    <s v="£18 - £22"/>
    <n v="19"/>
    <s v="£16 - £20"/>
    <n v="6263"/>
    <x v="11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s v="BABY GIRLS JERSEY"/>
    <s v="£14- £16"/>
    <n v="15"/>
    <s v="£11 - £15"/>
    <n v="5261"/>
    <x v="7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s v="OLDER GIRLS WOVEN DRESSES"/>
    <s v="£13 - £18"/>
    <n v="14"/>
    <s v="£11 - £15"/>
    <n v="2959"/>
    <x v="5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s v="OLDER GIRLS WOVEN DRESSES"/>
    <s v="£18 - £23"/>
    <n v="19"/>
    <s v="£16 - £20"/>
    <n v="2043"/>
    <x v="3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s v="BABY GIRLS JERSEY"/>
    <s v="£14- £18"/>
    <n v="16"/>
    <s v="£16 - £20"/>
    <n v="2828"/>
    <x v="5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s v="BABY GIRLS JERSEY"/>
    <s v="£5- £7"/>
    <n v="6"/>
    <s v="£6 - £10"/>
    <n v="4151"/>
    <x v="6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s v="BABY GIRLS WOVEN DRESSES"/>
    <s v="£14 - £16"/>
    <n v="15"/>
    <s v="£11 - £15"/>
    <n v="2961"/>
    <x v="5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s v="OLDER GIRLS WOVEN DRESSES"/>
    <s v="£15 - £20"/>
    <n v="16"/>
    <s v="£16 - £20"/>
    <n v="2098"/>
    <x v="3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  <r>
    <m/>
    <s v="Total items:"/>
    <n v="121"/>
    <m/>
    <x v="7"/>
    <m/>
    <m/>
    <m/>
    <m/>
    <m/>
    <n v="309338"/>
    <x v="12"/>
    <m/>
    <m/>
    <n v="2011563.815041404"/>
    <n v="-1541320.8633932201"/>
    <n v="470242.95164818381"/>
    <n v="0.23376984022677144"/>
    <n v="219126"/>
    <m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s v="BABY BOYS JERSEY "/>
    <s v="£4 - £6"/>
    <n v="5"/>
    <x v="0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s v="OLDER BOYS JERSEY"/>
    <s v="£6 - £11"/>
    <n v="7"/>
    <x v="1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s v="OLDER BOYS JERSEY"/>
    <s v="£6 - £11"/>
    <n v="7"/>
    <x v="1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s v="OLDER BOYS JERSEY"/>
    <s v="£6 - £11"/>
    <n v="8"/>
    <x v="1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s v="OLDER BOYS JERSEY"/>
    <s v="£6 - £11"/>
    <n v="7"/>
    <x v="1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s v="OLDER BOYS JERSEY"/>
    <s v="£6 - £11"/>
    <n v="7"/>
    <x v="1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s v="BABY BOYS JERSEY "/>
    <s v="£5 - £7"/>
    <n v="6"/>
    <x v="1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s v="BABY BOYS JERSEY "/>
    <s v="£4 - £6"/>
    <n v="5"/>
    <x v="0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s v="BABY BOYS JERSEY "/>
    <s v="£4 - £6"/>
    <n v="5"/>
    <x v="0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s v="OLDER BOYS JERSEY"/>
    <s v="£8 - £13"/>
    <n v="9"/>
    <x v="1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s v="BABY BOYS JERSEY "/>
    <s v="£12 - £16"/>
    <n v="14"/>
    <x v="2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s v="OLDER BOYS WOVEN SHIRTS"/>
    <s v="£13 - £18"/>
    <n v="15"/>
    <x v="2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s v="BABY GIRLS JERSEY"/>
    <s v="£12 - £16"/>
    <n v="13"/>
    <x v="2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s v="BABY GIRLS JERSEY"/>
    <s v="£12 - £16"/>
    <n v="14"/>
    <x v="2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s v="OLDER BOYS JERSEY"/>
    <s v="£8 - £13"/>
    <n v="9"/>
    <x v="1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s v="BABY BOYS JERSEY "/>
    <s v="£5 - £7"/>
    <n v="6"/>
    <x v="1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s v="BABY BOYS JERSEY "/>
    <s v="£5 - £7"/>
    <n v="6"/>
    <x v="1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s v="BABY GIRLS JERSEY"/>
    <s v="£12 - £16"/>
    <n v="14"/>
    <x v="2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s v="OLDER GIRLS JERSEY"/>
    <s v="£11 - £16"/>
    <n v="12"/>
    <x v="2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s v="OLDER BOYS WOVEN SHIRTS"/>
    <s v="£13 - £18"/>
    <n v="15"/>
    <x v="2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s v="OLDER GIRLS JERSEY"/>
    <s v="£9 - £12"/>
    <n v="10"/>
    <x v="1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s v="OLDER GIRLS WOVEN DRESSES"/>
    <s v="£20 - £26"/>
    <n v="23"/>
    <x v="3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s v="OLDER GIRLS JERSEY"/>
    <s v="£11 - £16"/>
    <n v="12"/>
    <x v="2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s v="OLDER GIRLS WOVEN DRESSES"/>
    <s v="£14 - £19"/>
    <n v="16"/>
    <x v="4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s v="OLDER GIRLS WOVEN DRESSES"/>
    <s v="£15 - £20"/>
    <n v="17"/>
    <x v="4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s v="BABY BOYS JERSEY "/>
    <s v="£6 - £8"/>
    <n v="7"/>
    <x v="1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s v="OLDER GIRLS WOVEN DRESSES"/>
    <s v="£14 - £19"/>
    <n v="16"/>
    <x v="4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s v="OLDER GIRLS WOVEN DRESSES"/>
    <s v="£15 - £20"/>
    <n v="17"/>
    <x v="4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s v="OLDER GIRLS WOVEN DRESSES"/>
    <s v="£12 - £17"/>
    <n v="13"/>
    <x v="2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s v="OLDER GIRLS WOVEN DRESSES"/>
    <s v="£16 - £21"/>
    <n v="18"/>
    <x v="4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s v="OLDER GIRLS WOVEN DRESSES"/>
    <s v="£15 - £20"/>
    <n v="17"/>
    <x v="4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s v="OLDER BOYS JERSEY"/>
    <s v="£6 - £11"/>
    <n v="7"/>
    <x v="1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s v="BABY GIRLS WOVEN DRESSES"/>
    <s v="£12 - £14"/>
    <n v="13"/>
    <x v="2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s v="OLDER GIRLS WOVEN DRESSES"/>
    <s v="£12 - £17"/>
    <n v="14"/>
    <x v="2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s v="BABY BOYS JERSEY "/>
    <s v="£5 - £7"/>
    <n v="6"/>
    <x v="1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s v="BABY BOYS JERSEY "/>
    <s v="£5 - £7"/>
    <n v="6"/>
    <x v="1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s v="OLDER GIRLS WOVEN DRESSES"/>
    <s v="£24 - £30"/>
    <n v="27"/>
    <x v="5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s v="OLDER GIRLS JERSEY"/>
    <s v="£9 - £12"/>
    <n v="10"/>
    <x v="1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s v="OLDER GIRLS JERSEY"/>
    <s v="£18 - £23"/>
    <n v="19"/>
    <x v="4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s v="OLDER BOYS WOVEN SHIRTS"/>
    <s v="£10 - £15"/>
    <n v="12"/>
    <x v="2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s v="BABY BOYS JERSEY "/>
    <s v="£5 - £7"/>
    <n v="6"/>
    <x v="1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s v="OLDER GIRLS WOVEN DRESSES"/>
    <s v="£17 - £22"/>
    <n v="18"/>
    <x v="4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s v="OLDER GIRLS JERSEY"/>
    <s v="£7 - £10"/>
    <n v="8"/>
    <x v="1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s v="OLDER GIRLS JERSEY"/>
    <s v="£10 - £15"/>
    <n v="11"/>
    <x v="2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s v="OLDER GIRLS WOVEN DRESSES"/>
    <s v="£10 - £15"/>
    <n v="12"/>
    <x v="2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s v="OLDER GIRLS WOVEN DRESSES"/>
    <s v="£23 - £29"/>
    <n v="25"/>
    <x v="3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s v="BABY GIRLS WOVEN DRESSES"/>
    <s v="£13 - £15"/>
    <n v="14"/>
    <x v="2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s v="OLDER GIRLS WOVEN DRESSES"/>
    <s v="£15 - £20"/>
    <n v="17"/>
    <x v="4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s v="BABY BOYS JERSEY "/>
    <s v="£5 - £7"/>
    <n v="6"/>
    <x v="1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s v="OLDER GIRLS JERSEY"/>
    <s v="£11 - £16"/>
    <n v="12"/>
    <x v="2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s v="BABY GIRLS JACKETS"/>
    <s v="£26 - £30"/>
    <n v="28"/>
    <x v="5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s v="BABY BOYS JERSEY "/>
    <s v="£5 - £7"/>
    <n v="6"/>
    <x v="1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s v="OLDER GIRLS JERSEY"/>
    <s v="£11 - £16"/>
    <n v="12"/>
    <x v="2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s v="BABY BOYS JERSEY "/>
    <s v="£6 - £8"/>
    <n v="7"/>
    <x v="1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s v="BABY GIRLS JERSEY"/>
    <s v="£7 - £9"/>
    <n v="8"/>
    <x v="1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s v="BABY GIRLS WOVEN DRESSES"/>
    <s v="£14 - £16"/>
    <n v="15"/>
    <x v="2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s v="OLDER GIRLS WOVEN DRESSES"/>
    <s v="£16 - £21"/>
    <n v="17"/>
    <x v="4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s v="OLDER GIRLS JERSEY"/>
    <s v="£18 - £24"/>
    <n v="19"/>
    <x v="4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s v="BABY GIRLS WOVEN DRESSES"/>
    <s v="£9 - £11"/>
    <n v="10"/>
    <x v="1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s v="OLDER GIRLS WOVEN DRESSES"/>
    <s v="£23 - £29"/>
    <n v="25"/>
    <x v="3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s v="OLDER GIRLS WOVEN DRESSES"/>
    <s v="£10 - £15"/>
    <n v="12"/>
    <x v="2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s v="BABY GIRLS JERSEY"/>
    <s v="£6- £8"/>
    <n v="7"/>
    <x v="1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s v="BABY GIRLS JERSEY"/>
    <s v="£5- £7"/>
    <n v="6"/>
    <x v="1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s v="BABY GIRLS JERSEY"/>
    <s v="£9- £11"/>
    <n v="10"/>
    <x v="1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s v="BABY BOYS JERSEY "/>
    <s v="£7- £9"/>
    <n v="8"/>
    <x v="1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s v="BABY BOYS JERSEY "/>
    <s v="£5 - £7"/>
    <n v="6"/>
    <x v="1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s v="BABY GIRLS JERSEY"/>
    <s v="£6 - £8"/>
    <n v="7"/>
    <x v="1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s v="BABY GIRLS JERSEY"/>
    <s v="£6- £8"/>
    <n v="7"/>
    <x v="1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s v="OLDER GIRLS JERSEY"/>
    <s v="£4.5 - £7.5"/>
    <n v="5"/>
    <x v="0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s v="OLDER GIRLS JERSEY"/>
    <s v="£22 - £27"/>
    <n v="23"/>
    <x v="3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s v="OLDER GIRLS JACKETS"/>
    <s v="£20 - £26"/>
    <n v="22"/>
    <x v="3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s v="BABY BOYS JERSEY "/>
    <s v="£6 - £8"/>
    <n v="7"/>
    <x v="1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s v="BABY BOYS JERSEY "/>
    <s v="£6 - £8"/>
    <n v="7"/>
    <x v="1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s v="BABY BOYS JERSEY "/>
    <s v="£5 - £7"/>
    <n v="6"/>
    <x v="1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s v="BABY BOYS JERSEY "/>
    <s v="£5 - £7"/>
    <n v="6"/>
    <x v="1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s v="OLDER BOYS JERSEY"/>
    <s v="£8 - £13"/>
    <n v="10"/>
    <x v="1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s v="OLDER GIRLS JERSEY"/>
    <s v="£9- £12"/>
    <n v="7"/>
    <x v="1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s v="OLDER GIRLS JERSEY"/>
    <s v="£4.5 - £7.5"/>
    <n v="6"/>
    <x v="1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s v="BABY BOYS JERSEY "/>
    <s v="£5 - £7"/>
    <n v="3"/>
    <x v="0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s v="OLDER BOYS JERSEY"/>
    <s v="£8 - £13"/>
    <n v="9"/>
    <x v="1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s v="OLDER GIRLS WOVEN DRESSES"/>
    <s v="£16 - £21"/>
    <n v="17"/>
    <x v="4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s v="BABY GIRLS JERSEY"/>
    <s v="£6- £8"/>
    <n v="7"/>
    <x v="1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s v="OLDER GIRLS JERSEY"/>
    <s v="£4.5 - £7.5"/>
    <n v="6"/>
    <x v="1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s v="OLDER GIRLS WOVEN DRESSES"/>
    <s v="£15 - £20"/>
    <n v="17"/>
    <x v="4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s v="BABY BOYS JERSEY "/>
    <s v="£4.5 - £6.5"/>
    <n v="5"/>
    <x v="0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s v="OLDER GIRLS JERSEY"/>
    <s v="£18 - £24"/>
    <n v="19"/>
    <x v="4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s v="OLDER GIRLS JERSEY"/>
    <s v="£9 - £12"/>
    <n v="10"/>
    <x v="1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s v="BABY GIRLS JERSEY"/>
    <s v="£6- £8"/>
    <n v="7"/>
    <x v="1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s v="BABY GIRLS JERSEY"/>
    <s v="£5- £7"/>
    <n v="6"/>
    <x v="1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s v="OLDER GIRLS JERSEY"/>
    <s v="£10 - £13"/>
    <n v="11"/>
    <x v="2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s v="OLDER GIRLS WOVEN DRESSES"/>
    <s v="£15 - £20"/>
    <n v="17"/>
    <x v="4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s v="OLDER GIRLS WOVEN DRESSES"/>
    <s v="£13 - £18"/>
    <n v="14"/>
    <x v="2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s v="OLDER BOYS JERSEY"/>
    <s v="£9 - £14"/>
    <n v="10"/>
    <x v="1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s v="OLDER BOYS JERSEY"/>
    <s v="£10 - £15"/>
    <n v="11"/>
    <x v="2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s v="OLDER GIRLS WOVEN DRESSES"/>
    <s v="£12 - £15"/>
    <n v="13"/>
    <x v="2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s v="OLDER GIRLS JERSEY"/>
    <s v="£10- £15"/>
    <n v="11"/>
    <x v="2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s v="BABY GIRLS JACKETS"/>
    <s v="£25 - £29"/>
    <n v="27"/>
    <x v="5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s v="BABY GIRLS JERSEY"/>
    <s v="£18- £22"/>
    <n v="20"/>
    <x v="4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s v="OLDER GIRLS JERSEY"/>
    <s v="£4- £7"/>
    <n v="5"/>
    <x v="0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s v="OLDER BOYS JERSEY"/>
    <s v="£6 - £11"/>
    <n v="7"/>
    <x v="1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s v="OLDER GIRLS JERSEY"/>
    <s v="£4- £7"/>
    <n v="5"/>
    <x v="0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s v="OLDER BOYS JERSEY"/>
    <s v="£6 - £11"/>
    <n v="7"/>
    <x v="1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s v="OLDER GIRLS WOVEN DRESSES"/>
    <s v="£15 - £20"/>
    <n v="16"/>
    <x v="4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s v="OLDER GIRLS WOVEN DRESSES"/>
    <s v="£20 - £25"/>
    <n v="21"/>
    <x v="3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s v="BABY BOYS JERSEY "/>
    <s v="£5 - £7"/>
    <n v="6"/>
    <x v="1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s v="OLDER GIRLS JERSEY"/>
    <s v="£3.5- £6.5"/>
    <n v="4"/>
    <x v="0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s v="OLDER GIRLS JERSEY"/>
    <s v="£4- £7"/>
    <n v="5"/>
    <x v="0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s v="BABY GIRLS JERSEY"/>
    <s v="£6- £8"/>
    <n v="7"/>
    <x v="1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s v="OLDER GIRLS WOVEN DRESSES"/>
    <s v="£17 - £22"/>
    <n v="19"/>
    <x v="4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s v="OLDER GIRLS WOVEN DRESSES"/>
    <s v="£16 - £21"/>
    <n v="17"/>
    <x v="4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s v="Older Boys Jackets"/>
    <s v="£34 - £40"/>
    <n v="35"/>
    <x v="6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s v="OLDER BOYS JERSEY"/>
    <s v="£8 - £13"/>
    <n v="9"/>
    <x v="1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s v="OLDER GIRLS WOVEN DRESSES"/>
    <s v="£16 - £21"/>
    <n v="17"/>
    <x v="4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s v="OLDER GIRLS JERSEY"/>
    <s v="£18 - £22"/>
    <n v="19"/>
    <x v="4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s v="BABY GIRLS JERSEY"/>
    <s v="£14- £16"/>
    <n v="15"/>
    <x v="2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s v="OLDER GIRLS WOVEN DRESSES"/>
    <s v="£13 - £18"/>
    <n v="14"/>
    <x v="2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s v="OLDER GIRLS WOVEN DRESSES"/>
    <s v="£18 - £23"/>
    <n v="19"/>
    <x v="4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s v="BABY GIRLS JERSEY"/>
    <s v="£14- £18"/>
    <n v="16"/>
    <x v="4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s v="BABY GIRLS JERSEY"/>
    <s v="£5- £7"/>
    <n v="6"/>
    <x v="1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s v="BABY GIRLS WOVEN DRESSES"/>
    <s v="£14 - £16"/>
    <n v="15"/>
    <x v="2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s v="OLDER GIRLS WOVEN DRESSES"/>
    <s v="£15 - £20"/>
    <n v="16"/>
    <x v="4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  <r>
    <m/>
    <s v="Total items:"/>
    <n v="121"/>
    <m/>
    <x v="7"/>
    <m/>
    <m/>
    <m/>
    <m/>
    <x v="7"/>
    <n v="309338"/>
    <m/>
    <m/>
    <m/>
    <n v="2011563.815041404"/>
    <n v="-1541320.8633932201"/>
    <n v="470242.95164818381"/>
    <n v="0.23376984022677144"/>
    <n v="219126"/>
    <m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x v="0"/>
    <s v="BABY BOYS JERSEY "/>
    <s v="£4 - £6"/>
    <n v="5"/>
    <s v="£1 - £5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x v="0"/>
    <s v="OLDER BOYS JERSEY"/>
    <s v="£6 - £11"/>
    <n v="7"/>
    <s v="£6 - £10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x v="1"/>
    <s v="OLDER BOYS JERSEY"/>
    <s v="£6 - £11"/>
    <n v="7"/>
    <s v="£6 - £10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x v="0"/>
    <s v="OLDER BOYS JERSEY"/>
    <s v="£6 - £11"/>
    <n v="8"/>
    <s v="£6 - £10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x v="1"/>
    <s v="OLDER BOYS JERSEY"/>
    <s v="£6 - £11"/>
    <n v="7"/>
    <s v="£6 - £10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x v="0"/>
    <s v="OLDER BOYS JERSEY"/>
    <s v="£6 - £11"/>
    <n v="7"/>
    <s v="£6 - £10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x v="0"/>
    <s v="BABY BOYS JERSEY "/>
    <s v="£5 - £7"/>
    <n v="6"/>
    <s v="£6 - £10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x v="0"/>
    <s v="BABY BOYS JERSEY "/>
    <s v="£4 - £6"/>
    <n v="5"/>
    <s v="£1 - £5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x v="0"/>
    <s v="BABY BOYS JERSEY "/>
    <s v="£4 - £6"/>
    <n v="5"/>
    <s v="£1 - £5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x v="0"/>
    <s v="OLDER BOYS JERSEY"/>
    <s v="£8 - £13"/>
    <n v="9"/>
    <s v="£6 - £10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x v="0"/>
    <s v="BABY BOYS JERSEY "/>
    <s v="£12 - £16"/>
    <n v="14"/>
    <s v="£11 - £15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x v="0"/>
    <s v="OLDER BOYS WOVEN SHIRTS"/>
    <s v="£13 - £18"/>
    <n v="15"/>
    <s v="£11 - £15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x v="0"/>
    <s v="BABY GIRLS JERSEY"/>
    <s v="£12 - £16"/>
    <n v="13"/>
    <s v="£11 - £15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x v="0"/>
    <s v="BABY GIRLS JERSEY"/>
    <s v="£12 - £16"/>
    <n v="14"/>
    <s v="£11 - £15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x v="0"/>
    <s v="OLDER BOYS JERSEY"/>
    <s v="£8 - £13"/>
    <n v="9"/>
    <s v="£6 - £10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x v="0"/>
    <s v="BABY BOYS JERSEY "/>
    <s v="£5 - £7"/>
    <n v="6"/>
    <s v="£6 - £10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x v="0"/>
    <s v="BABY BOYS JERSEY "/>
    <s v="£5 - £7"/>
    <n v="6"/>
    <s v="£6 - £10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x v="0"/>
    <s v="BABY GIRLS JERSEY"/>
    <s v="£12 - £16"/>
    <n v="14"/>
    <s v="£11 - £15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x v="1"/>
    <s v="OLDER GIRLS JERSEY"/>
    <s v="£11 - £16"/>
    <n v="12"/>
    <s v="£11 - £15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x v="0"/>
    <s v="OLDER BOYS WOVEN SHIRTS"/>
    <s v="£13 - £18"/>
    <n v="15"/>
    <s v="£11 - £15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x v="0"/>
    <s v="OLDER GIRLS JERSEY"/>
    <s v="£9 - £12"/>
    <n v="10"/>
    <s v="£6 - £10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x v="0"/>
    <s v="OLDER GIRLS WOVEN DRESSES"/>
    <s v="£20 - £26"/>
    <n v="23"/>
    <s v="£21 - £25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x v="0"/>
    <s v="OLDER GIRLS JERSEY"/>
    <s v="£11 - £16"/>
    <n v="12"/>
    <s v="£11 - £15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x v="0"/>
    <s v="OLDER GIRLS WOVEN DRESSES"/>
    <s v="£14 - £19"/>
    <n v="16"/>
    <s v="£16 - £20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x v="0"/>
    <s v="OLDER GIRLS WOVEN DRESSES"/>
    <s v="£15 - £20"/>
    <n v="17"/>
    <s v="£16 - £20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x v="0"/>
    <s v="BABY BOYS JERSEY "/>
    <s v="£6 - £8"/>
    <n v="7"/>
    <s v="£6 - £10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x v="0"/>
    <s v="OLDER GIRLS WOVEN DRESSES"/>
    <s v="£14 - £19"/>
    <n v="16"/>
    <s v="£16 - £20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x v="0"/>
    <s v="OLDER GIRLS WOVEN DRESSES"/>
    <s v="£15 - £20"/>
    <n v="17"/>
    <s v="£16 - £20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x v="2"/>
    <s v="OLDER GIRLS WOVEN DRESSES"/>
    <s v="£12 - £17"/>
    <n v="13"/>
    <s v="£11 - £15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x v="0"/>
    <s v="OLDER GIRLS WOVEN DRESSES"/>
    <s v="£16 - £21"/>
    <n v="18"/>
    <s v="£16 - £20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x v="0"/>
    <s v="OLDER GIRLS WOVEN DRESSES"/>
    <s v="£15 - £20"/>
    <n v="17"/>
    <s v="£16 - £20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x v="0"/>
    <s v="OLDER BOYS JERSEY"/>
    <s v="£6 - £11"/>
    <n v="7"/>
    <s v="£6 - £10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x v="0"/>
    <s v="BABY GIRLS WOVEN DRESSES"/>
    <s v="£12 - £14"/>
    <n v="13"/>
    <s v="£11 - £15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x v="0"/>
    <s v="OLDER GIRLS WOVEN DRESSES"/>
    <s v="£12 - £17"/>
    <n v="14"/>
    <s v="£11 - £15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x v="0"/>
    <s v="BABY BOYS JERSEY "/>
    <s v="£5 - £7"/>
    <n v="6"/>
    <s v="£6 - £10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x v="0"/>
    <s v="BABY BOYS JERSEY "/>
    <s v="£5 - £7"/>
    <n v="6"/>
    <s v="£6 - £10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x v="0"/>
    <s v="OLDER GIRLS WOVEN DRESSES"/>
    <s v="£24 - £30"/>
    <n v="27"/>
    <s v="£26 - £30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x v="0"/>
    <s v="OLDER GIRLS JERSEY"/>
    <s v="£9 - £12"/>
    <n v="10"/>
    <s v="£6 - £10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x v="2"/>
    <s v="OLDER GIRLS JERSEY"/>
    <s v="£18 - £23"/>
    <n v="19"/>
    <s v="£16 - £20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x v="0"/>
    <s v="OLDER BOYS WOVEN SHIRTS"/>
    <s v="£10 - £15"/>
    <n v="12"/>
    <s v="£11 - £15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x v="2"/>
    <s v="BABY BOYS JERSEY "/>
    <s v="£5 - £7"/>
    <n v="6"/>
    <s v="£6 - £10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x v="2"/>
    <s v="OLDER GIRLS WOVEN DRESSES"/>
    <s v="£17 - £22"/>
    <n v="18"/>
    <s v="£16 - £20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x v="2"/>
    <s v="OLDER GIRLS JERSEY"/>
    <s v="£7 - £10"/>
    <n v="8"/>
    <s v="£6 - £10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x v="2"/>
    <s v="OLDER GIRLS JERSEY"/>
    <s v="£10 - £15"/>
    <n v="11"/>
    <s v="£11 - £15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x v="2"/>
    <s v="OLDER GIRLS WOVEN DRESSES"/>
    <s v="£10 - £15"/>
    <n v="12"/>
    <s v="£11 - £15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x v="2"/>
    <s v="OLDER GIRLS WOVEN DRESSES"/>
    <s v="£23 - £29"/>
    <n v="25"/>
    <s v="£21 - £25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x v="0"/>
    <s v="BABY GIRLS WOVEN DRESSES"/>
    <s v="£13 - £15"/>
    <n v="14"/>
    <s v="£11 - £15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x v="0"/>
    <s v="OLDER GIRLS WOVEN DRESSES"/>
    <s v="£15 - £20"/>
    <n v="17"/>
    <s v="£16 - £20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x v="2"/>
    <s v="BABY BOYS JERSEY "/>
    <s v="£5 - £7"/>
    <n v="6"/>
    <s v="£6 - £10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x v="1"/>
    <s v="OLDER GIRLS JERSEY"/>
    <s v="£11 - £16"/>
    <n v="12"/>
    <s v="£11 - £15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x v="2"/>
    <s v="BABY GIRLS JACKETS"/>
    <s v="£26 - £30"/>
    <n v="28"/>
    <s v="£26 - £30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x v="2"/>
    <s v="BABY BOYS JERSEY "/>
    <s v="£5 - £7"/>
    <n v="6"/>
    <s v="£6 - £10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x v="2"/>
    <s v="OLDER GIRLS JERSEY"/>
    <s v="£11 - £16"/>
    <n v="12"/>
    <s v="£11 - £15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x v="2"/>
    <s v="BABY BOYS JERSEY "/>
    <s v="£6 - £8"/>
    <n v="7"/>
    <s v="£6 - £10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x v="2"/>
    <s v="BABY GIRLS JERSEY"/>
    <s v="£7 - £9"/>
    <n v="8"/>
    <s v="£6 - £10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x v="2"/>
    <s v="BABY GIRLS WOVEN DRESSES"/>
    <s v="£14 - £16"/>
    <n v="15"/>
    <s v="£11 - £15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x v="2"/>
    <s v="OLDER GIRLS WOVEN DRESSES"/>
    <s v="£16 - £21"/>
    <n v="17"/>
    <s v="£16 - £20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x v="2"/>
    <s v="OLDER GIRLS JERSEY"/>
    <s v="£18 - £24"/>
    <n v="19"/>
    <s v="£16 - £20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x v="2"/>
    <s v="BABY GIRLS WOVEN DRESSES"/>
    <s v="£9 - £11"/>
    <n v="10"/>
    <s v="£6 - £10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x v="2"/>
    <s v="OLDER GIRLS WOVEN DRESSES"/>
    <s v="£23 - £29"/>
    <n v="25"/>
    <s v="£21 - £25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x v="2"/>
    <s v="OLDER GIRLS WOVEN DRESSES"/>
    <s v="£10 - £15"/>
    <n v="12"/>
    <s v="£11 - £15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x v="3"/>
    <s v="BABY GIRLS JERSEY"/>
    <s v="£6- £8"/>
    <n v="7"/>
    <s v="£6 - £10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x v="3"/>
    <s v="BABY GIRLS JERSEY"/>
    <s v="£5- £7"/>
    <n v="6"/>
    <s v="£6 - £10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x v="3"/>
    <s v="BABY GIRLS JERSEY"/>
    <s v="£9- £11"/>
    <n v="10"/>
    <s v="£6 - £10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x v="2"/>
    <s v="BABY BOYS JERSEY "/>
    <s v="£7- £9"/>
    <n v="8"/>
    <s v="£6 - £10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x v="2"/>
    <s v="BABY BOYS JERSEY "/>
    <s v="£5 - £7"/>
    <n v="6"/>
    <s v="£6 - £10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x v="3"/>
    <s v="BABY GIRLS JERSEY"/>
    <s v="£6 - £8"/>
    <n v="7"/>
    <s v="£6 - £10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x v="3"/>
    <s v="BABY GIRLS JERSEY"/>
    <s v="£6- £8"/>
    <n v="7"/>
    <s v="£6 - £10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x v="3"/>
    <s v="OLDER GIRLS JERSEY"/>
    <s v="£4.5 - £7.5"/>
    <n v="5"/>
    <s v="£1 - £5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x v="2"/>
    <s v="OLDER GIRLS JERSEY"/>
    <s v="£22 - £27"/>
    <n v="23"/>
    <s v="£21 - £25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x v="2"/>
    <s v="OLDER GIRLS JACKETS"/>
    <s v="£20 - £26"/>
    <n v="22"/>
    <s v="£21 - £25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x v="2"/>
    <s v="BABY BOYS JERSEY "/>
    <s v="£6 - £8"/>
    <n v="7"/>
    <s v="£6 - £10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x v="2"/>
    <s v="BABY BOYS JERSEY "/>
    <s v="£6 - £8"/>
    <n v="7"/>
    <s v="£6 - £10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x v="2"/>
    <s v="BABY BOYS JERSEY "/>
    <s v="£5 - £7"/>
    <n v="6"/>
    <s v="£6 - £10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x v="2"/>
    <s v="BABY BOYS JERSEY "/>
    <s v="£5 - £7"/>
    <n v="6"/>
    <s v="£6 - £10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x v="2"/>
    <s v="OLDER BOYS JERSEY"/>
    <s v="£8 - £13"/>
    <n v="10"/>
    <s v="£6 - £10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x v="3"/>
    <s v="OLDER GIRLS JERSEY"/>
    <s v="£9- £12"/>
    <n v="7"/>
    <s v="£6 - £10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x v="3"/>
    <s v="OLDER GIRLS JERSEY"/>
    <s v="£4.5 - £7.5"/>
    <n v="6"/>
    <s v="£6 - £10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x v="2"/>
    <s v="BABY BOYS JERSEY "/>
    <s v="£5 - £7"/>
    <n v="3"/>
    <s v="£1 - £5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x v="2"/>
    <s v="OLDER BOYS JERSEY"/>
    <s v="£8 - £13"/>
    <n v="9"/>
    <s v="£6 - £10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x v="2"/>
    <s v="OLDER GIRLS WOVEN DRESSES"/>
    <s v="£16 - £21"/>
    <n v="17"/>
    <s v="£16 - £20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x v="3"/>
    <s v="BABY GIRLS JERSEY"/>
    <s v="£6- £8"/>
    <n v="7"/>
    <s v="£6 - £10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x v="3"/>
    <s v="OLDER GIRLS JERSEY"/>
    <s v="£4.5 - £7.5"/>
    <n v="6"/>
    <s v="£6 - £10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x v="3"/>
    <s v="OLDER GIRLS WOVEN DRESSES"/>
    <s v="£15 - £20"/>
    <n v="17"/>
    <s v="£16 - £20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x v="3"/>
    <s v="BABY BOYS JERSEY "/>
    <s v="£4.5 - £6.5"/>
    <n v="5"/>
    <s v="£1 - £5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x v="2"/>
    <s v="OLDER GIRLS JERSEY"/>
    <s v="£18 - £24"/>
    <n v="19"/>
    <s v="£16 - £20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x v="3"/>
    <s v="OLDER GIRLS JERSEY"/>
    <s v="£9 - £12"/>
    <n v="10"/>
    <s v="£6 - £10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x v="3"/>
    <s v="BABY GIRLS JERSEY"/>
    <s v="£6- £8"/>
    <n v="7"/>
    <s v="£6 - £10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x v="3"/>
    <s v="BABY GIRLS JERSEY"/>
    <s v="£5- £7"/>
    <n v="6"/>
    <s v="£6 - £10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x v="2"/>
    <s v="OLDER GIRLS JERSEY"/>
    <s v="£10 - £13"/>
    <n v="11"/>
    <s v="£11 - £15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x v="3"/>
    <s v="OLDER GIRLS WOVEN DRESSES"/>
    <s v="£15 - £20"/>
    <n v="17"/>
    <s v="£16 - £20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x v="3"/>
    <s v="OLDER GIRLS WOVEN DRESSES"/>
    <s v="£13 - £18"/>
    <n v="14"/>
    <s v="£11 - £15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x v="3"/>
    <s v="OLDER BOYS JERSEY"/>
    <s v="£9 - £14"/>
    <n v="10"/>
    <s v="£6 - £10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x v="2"/>
    <s v="OLDER BOYS JERSEY"/>
    <s v="£10 - £15"/>
    <n v="11"/>
    <s v="£11 - £15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x v="3"/>
    <s v="OLDER GIRLS WOVEN DRESSES"/>
    <s v="£12 - £15"/>
    <n v="13"/>
    <s v="£11 - £15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x v="3"/>
    <s v="OLDER GIRLS JERSEY"/>
    <s v="£10- £15"/>
    <n v="11"/>
    <s v="£11 - £15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x v="2"/>
    <s v="BABY GIRLS JACKETS"/>
    <s v="£25 - £29"/>
    <n v="27"/>
    <s v="£26 - £30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x v="3"/>
    <s v="BABY GIRLS JERSEY"/>
    <s v="£18- £22"/>
    <n v="20"/>
    <s v="£16 - £20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x v="3"/>
    <s v="OLDER GIRLS JERSEY"/>
    <s v="£4- £7"/>
    <n v="5"/>
    <s v="£1 - £5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x v="2"/>
    <s v="OLDER BOYS JERSEY"/>
    <s v="£6 - £11"/>
    <n v="7"/>
    <s v="£6 - £10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x v="3"/>
    <s v="OLDER GIRLS JERSEY"/>
    <s v="£4- £7"/>
    <n v="5"/>
    <s v="£1 - £5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x v="2"/>
    <s v="OLDER BOYS JERSEY"/>
    <s v="£6 - £11"/>
    <n v="7"/>
    <s v="£6 - £10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x v="3"/>
    <s v="OLDER GIRLS WOVEN DRESSES"/>
    <s v="£15 - £20"/>
    <n v="16"/>
    <s v="£16 - £20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x v="3"/>
    <s v="OLDER GIRLS WOVEN DRESSES"/>
    <s v="£20 - £25"/>
    <n v="21"/>
    <s v="£21 - £25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x v="3"/>
    <s v="BABY BOYS JERSEY "/>
    <s v="£5 - £7"/>
    <n v="6"/>
    <s v="£6 - £10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x v="3"/>
    <s v="OLDER GIRLS JERSEY"/>
    <s v="£3.5- £6.5"/>
    <n v="4"/>
    <s v="£1 - £5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x v="3"/>
    <s v="OLDER GIRLS JERSEY"/>
    <s v="£4- £7"/>
    <n v="5"/>
    <s v="£1 - £5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x v="3"/>
    <s v="BABY GIRLS JERSEY"/>
    <s v="£6- £8"/>
    <n v="7"/>
    <s v="£6 - £10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x v="3"/>
    <s v="OLDER GIRLS WOVEN DRESSES"/>
    <s v="£17 - £22"/>
    <n v="19"/>
    <s v="£16 - £20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x v="3"/>
    <s v="OLDER GIRLS WOVEN DRESSES"/>
    <s v="£16 - £21"/>
    <n v="17"/>
    <s v="£16 - £20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x v="3"/>
    <s v="Older Boys Jackets"/>
    <s v="£34 - £40"/>
    <n v="35"/>
    <s v="£31 - £35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x v="3"/>
    <s v="OLDER BOYS JERSEY"/>
    <s v="£8 - £13"/>
    <n v="9"/>
    <s v="£6 - £10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x v="3"/>
    <s v="OLDER GIRLS WOVEN DRESSES"/>
    <s v="£16 - £21"/>
    <n v="17"/>
    <s v="£16 - £20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x v="3"/>
    <s v="OLDER GIRLS JERSEY"/>
    <s v="£18 - £22"/>
    <n v="19"/>
    <s v="£16 - £20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x v="3"/>
    <s v="BABY GIRLS JERSEY"/>
    <s v="£14- £16"/>
    <n v="15"/>
    <s v="£11 - £15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x v="3"/>
    <s v="OLDER GIRLS WOVEN DRESSES"/>
    <s v="£13 - £18"/>
    <n v="14"/>
    <s v="£11 - £15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x v="3"/>
    <s v="OLDER GIRLS WOVEN DRESSES"/>
    <s v="£18 - £23"/>
    <n v="19"/>
    <s v="£16 - £20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x v="3"/>
    <s v="BABY GIRLS JERSEY"/>
    <s v="£14- £18"/>
    <n v="16"/>
    <s v="£16 - £20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x v="2"/>
    <s v="BABY GIRLS JERSEY"/>
    <s v="£5- £7"/>
    <n v="6"/>
    <s v="£6 - £10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x v="2"/>
    <s v="BABY GIRLS WOVEN DRESSES"/>
    <s v="£14 - £16"/>
    <n v="15"/>
    <s v="£11 - £15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x v="3"/>
    <s v="OLDER GIRLS WOVEN DRESSES"/>
    <s v="£15 - £20"/>
    <n v="16"/>
    <s v="£16 - £20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x v="4"/>
    <m/>
    <m/>
    <m/>
    <m/>
    <m/>
    <m/>
    <m/>
    <m/>
    <m/>
    <m/>
    <m/>
    <m/>
    <m/>
    <m/>
  </r>
  <r>
    <m/>
    <m/>
    <m/>
    <m/>
    <x v="7"/>
    <x v="4"/>
    <m/>
    <m/>
    <m/>
    <m/>
    <m/>
    <m/>
    <m/>
    <m/>
    <m/>
    <m/>
    <m/>
    <m/>
    <m/>
    <m/>
  </r>
  <r>
    <m/>
    <s v="Total items:"/>
    <n v="121"/>
    <m/>
    <x v="7"/>
    <x v="4"/>
    <m/>
    <m/>
    <m/>
    <m/>
    <n v="309338"/>
    <m/>
    <m/>
    <m/>
    <n v="2011563.815041404"/>
    <n v="-1541320.8633932201"/>
    <n v="470242.95164818381"/>
    <n v="0.23376984022677144"/>
    <n v="219126"/>
    <m/>
  </r>
  <r>
    <m/>
    <m/>
    <m/>
    <m/>
    <x v="7"/>
    <x v="4"/>
    <m/>
    <m/>
    <m/>
    <m/>
    <m/>
    <m/>
    <m/>
    <m/>
    <m/>
    <m/>
    <m/>
    <m/>
    <m/>
    <m/>
  </r>
  <r>
    <m/>
    <m/>
    <m/>
    <m/>
    <x v="7"/>
    <x v="4"/>
    <m/>
    <m/>
    <m/>
    <m/>
    <m/>
    <m/>
    <m/>
    <m/>
    <m/>
    <m/>
    <m/>
    <m/>
    <m/>
    <m/>
  </r>
  <r>
    <m/>
    <m/>
    <m/>
    <m/>
    <x v="7"/>
    <x v="4"/>
    <m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x v="0"/>
    <s v="£4 - £6"/>
    <n v="5"/>
    <s v="£1 - £5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x v="1"/>
    <s v="£6 - £11"/>
    <n v="7"/>
    <s v="£6 - £10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x v="1"/>
    <s v="£6 - £11"/>
    <n v="7"/>
    <s v="£6 - £10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x v="1"/>
    <s v="£6 - £11"/>
    <n v="8"/>
    <s v="£6 - £10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x v="1"/>
    <s v="£6 - £11"/>
    <n v="7"/>
    <s v="£6 - £10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x v="1"/>
    <s v="£6 - £11"/>
    <n v="7"/>
    <s v="£6 - £10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x v="0"/>
    <s v="£5 - £7"/>
    <n v="6"/>
    <s v="£6 - £10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x v="0"/>
    <s v="£4 - £6"/>
    <n v="5"/>
    <s v="£1 - £5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x v="0"/>
    <s v="£4 - £6"/>
    <n v="5"/>
    <s v="£1 - £5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x v="1"/>
    <s v="£8 - £13"/>
    <n v="9"/>
    <s v="£6 - £10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x v="0"/>
    <s v="£12 - £16"/>
    <n v="14"/>
    <s v="£11 - £15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x v="2"/>
    <s v="£13 - £18"/>
    <n v="15"/>
    <s v="£11 - £15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x v="3"/>
    <s v="£12 - £16"/>
    <n v="13"/>
    <s v="£11 - £15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x v="3"/>
    <s v="£12 - £16"/>
    <n v="14"/>
    <s v="£11 - £15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x v="1"/>
    <s v="£8 - £13"/>
    <n v="9"/>
    <s v="£6 - £10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x v="0"/>
    <s v="£5 - £7"/>
    <n v="6"/>
    <s v="£6 - £10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x v="0"/>
    <s v="£5 - £7"/>
    <n v="6"/>
    <s v="£6 - £10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x v="3"/>
    <s v="£12 - £16"/>
    <n v="14"/>
    <s v="£11 - £15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x v="4"/>
    <s v="£11 - £16"/>
    <n v="12"/>
    <s v="£11 - £15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x v="2"/>
    <s v="£13 - £18"/>
    <n v="15"/>
    <s v="£11 - £15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x v="4"/>
    <s v="£9 - £12"/>
    <n v="10"/>
    <s v="£6 - £10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x v="5"/>
    <s v="£20 - £26"/>
    <n v="23"/>
    <s v="£21 - £25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x v="4"/>
    <s v="£11 - £16"/>
    <n v="12"/>
    <s v="£11 - £15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x v="5"/>
    <s v="£14 - £19"/>
    <n v="16"/>
    <s v="£16 - £20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x v="5"/>
    <s v="£15 - £20"/>
    <n v="17"/>
    <s v="£16 - £20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x v="0"/>
    <s v="£6 - £8"/>
    <n v="7"/>
    <s v="£6 - £10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x v="5"/>
    <s v="£14 - £19"/>
    <n v="16"/>
    <s v="£16 - £20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x v="5"/>
    <s v="£15 - £20"/>
    <n v="17"/>
    <s v="£16 - £20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x v="5"/>
    <s v="£12 - £17"/>
    <n v="13"/>
    <s v="£11 - £15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x v="5"/>
    <s v="£16 - £21"/>
    <n v="18"/>
    <s v="£16 - £20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x v="5"/>
    <s v="£15 - £20"/>
    <n v="17"/>
    <s v="£16 - £20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x v="1"/>
    <s v="£6 - £11"/>
    <n v="7"/>
    <s v="£6 - £10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x v="6"/>
    <s v="£12 - £14"/>
    <n v="13"/>
    <s v="£11 - £15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x v="5"/>
    <s v="£12 - £17"/>
    <n v="14"/>
    <s v="£11 - £15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x v="0"/>
    <s v="£5 - £7"/>
    <n v="6"/>
    <s v="£6 - £10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x v="0"/>
    <s v="£5 - £7"/>
    <n v="6"/>
    <s v="£6 - £10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x v="5"/>
    <s v="£24 - £30"/>
    <n v="27"/>
    <s v="£26 - £30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x v="4"/>
    <s v="£9 - £12"/>
    <n v="10"/>
    <s v="£6 - £10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x v="4"/>
    <s v="£18 - £23"/>
    <n v="19"/>
    <s v="£16 - £20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x v="2"/>
    <s v="£10 - £15"/>
    <n v="12"/>
    <s v="£11 - £15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x v="0"/>
    <s v="£5 - £7"/>
    <n v="6"/>
    <s v="£6 - £10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x v="5"/>
    <s v="£17 - £22"/>
    <n v="18"/>
    <s v="£16 - £20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x v="4"/>
    <s v="£7 - £10"/>
    <n v="8"/>
    <s v="£6 - £10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x v="4"/>
    <s v="£10 - £15"/>
    <n v="11"/>
    <s v="£11 - £15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x v="5"/>
    <s v="£10 - £15"/>
    <n v="12"/>
    <s v="£11 - £15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x v="5"/>
    <s v="£23 - £29"/>
    <n v="25"/>
    <s v="£21 - £25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x v="6"/>
    <s v="£13 - £15"/>
    <n v="14"/>
    <s v="£11 - £15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x v="5"/>
    <s v="£15 - £20"/>
    <n v="17"/>
    <s v="£16 - £20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x v="0"/>
    <s v="£5 - £7"/>
    <n v="6"/>
    <s v="£6 - £10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x v="4"/>
    <s v="£11 - £16"/>
    <n v="12"/>
    <s v="£11 - £15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x v="7"/>
    <s v="£26 - £30"/>
    <n v="28"/>
    <s v="£26 - £30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x v="0"/>
    <s v="£5 - £7"/>
    <n v="6"/>
    <s v="£6 - £10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x v="4"/>
    <s v="£11 - £16"/>
    <n v="12"/>
    <s v="£11 - £15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x v="0"/>
    <s v="£6 - £8"/>
    <n v="7"/>
    <s v="£6 - £10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x v="3"/>
    <s v="£7 - £9"/>
    <n v="8"/>
    <s v="£6 - £10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x v="6"/>
    <s v="£14 - £16"/>
    <n v="15"/>
    <s v="£11 - £15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x v="5"/>
    <s v="£16 - £21"/>
    <n v="17"/>
    <s v="£16 - £20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x v="4"/>
    <s v="£18 - £24"/>
    <n v="19"/>
    <s v="£16 - £20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x v="6"/>
    <s v="£9 - £11"/>
    <n v="10"/>
    <s v="£6 - £10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x v="5"/>
    <s v="£23 - £29"/>
    <n v="25"/>
    <s v="£21 - £25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x v="5"/>
    <s v="£10 - £15"/>
    <n v="12"/>
    <s v="£11 - £15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x v="3"/>
    <s v="£6- £8"/>
    <n v="7"/>
    <s v="£6 - £10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x v="3"/>
    <s v="£5- £7"/>
    <n v="6"/>
    <s v="£6 - £10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x v="3"/>
    <s v="£9- £11"/>
    <n v="10"/>
    <s v="£6 - £10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x v="0"/>
    <s v="£7- £9"/>
    <n v="8"/>
    <s v="£6 - £10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x v="0"/>
    <s v="£5 - £7"/>
    <n v="6"/>
    <s v="£6 - £10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x v="3"/>
    <s v="£6 - £8"/>
    <n v="7"/>
    <s v="£6 - £10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x v="3"/>
    <s v="£6- £8"/>
    <n v="7"/>
    <s v="£6 - £10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x v="4"/>
    <s v="£4.5 - £7.5"/>
    <n v="5"/>
    <s v="£1 - £5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x v="4"/>
    <s v="£22 - £27"/>
    <n v="23"/>
    <s v="£21 - £25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x v="8"/>
    <s v="£20 - £26"/>
    <n v="22"/>
    <s v="£21 - £25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x v="0"/>
    <s v="£6 - £8"/>
    <n v="7"/>
    <s v="£6 - £10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x v="0"/>
    <s v="£6 - £8"/>
    <n v="7"/>
    <s v="£6 - £10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x v="0"/>
    <s v="£5 - £7"/>
    <n v="6"/>
    <s v="£6 - £10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x v="0"/>
    <s v="£5 - £7"/>
    <n v="6"/>
    <s v="£6 - £10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x v="1"/>
    <s v="£8 - £13"/>
    <n v="10"/>
    <s v="£6 - £10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x v="4"/>
    <s v="£9- £12"/>
    <n v="7"/>
    <s v="£6 - £10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x v="4"/>
    <s v="£4.5 - £7.5"/>
    <n v="6"/>
    <s v="£6 - £10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x v="0"/>
    <s v="£5 - £7"/>
    <n v="3"/>
    <s v="£1 - £5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x v="1"/>
    <s v="£8 - £13"/>
    <n v="9"/>
    <s v="£6 - £10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x v="5"/>
    <s v="£16 - £21"/>
    <n v="17"/>
    <s v="£16 - £20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x v="3"/>
    <s v="£6- £8"/>
    <n v="7"/>
    <s v="£6 - £10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x v="4"/>
    <s v="£4.5 - £7.5"/>
    <n v="6"/>
    <s v="£6 - £10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x v="5"/>
    <s v="£15 - £20"/>
    <n v="17"/>
    <s v="£16 - £20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x v="0"/>
    <s v="£4.5 - £6.5"/>
    <n v="5"/>
    <s v="£1 - £5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x v="4"/>
    <s v="£18 - £24"/>
    <n v="19"/>
    <s v="£16 - £20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x v="4"/>
    <s v="£9 - £12"/>
    <n v="10"/>
    <s v="£6 - £10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x v="3"/>
    <s v="£6- £8"/>
    <n v="7"/>
    <s v="£6 - £10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x v="3"/>
    <s v="£5- £7"/>
    <n v="6"/>
    <s v="£6 - £10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x v="4"/>
    <s v="£10 - £13"/>
    <n v="11"/>
    <s v="£11 - £15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x v="5"/>
    <s v="£15 - £20"/>
    <n v="17"/>
    <s v="£16 - £20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x v="5"/>
    <s v="£13 - £18"/>
    <n v="14"/>
    <s v="£11 - £15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x v="1"/>
    <s v="£9 - £14"/>
    <n v="10"/>
    <s v="£6 - £10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x v="1"/>
    <s v="£10 - £15"/>
    <n v="11"/>
    <s v="£11 - £15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x v="5"/>
    <s v="£12 - £15"/>
    <n v="13"/>
    <s v="£11 - £15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x v="4"/>
    <s v="£10- £15"/>
    <n v="11"/>
    <s v="£11 - £15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x v="7"/>
    <s v="£25 - £29"/>
    <n v="27"/>
    <s v="£26 - £30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x v="3"/>
    <s v="£18- £22"/>
    <n v="20"/>
    <s v="£16 - £20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x v="4"/>
    <s v="£4- £7"/>
    <n v="5"/>
    <s v="£1 - £5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x v="1"/>
    <s v="£6 - £11"/>
    <n v="7"/>
    <s v="£6 - £10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x v="4"/>
    <s v="£4- £7"/>
    <n v="5"/>
    <s v="£1 - £5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x v="1"/>
    <s v="£6 - £11"/>
    <n v="7"/>
    <s v="£6 - £10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x v="5"/>
    <s v="£15 - £20"/>
    <n v="16"/>
    <s v="£16 - £20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x v="5"/>
    <s v="£20 - £25"/>
    <n v="21"/>
    <s v="£21 - £25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x v="0"/>
    <s v="£5 - £7"/>
    <n v="6"/>
    <s v="£6 - £10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x v="4"/>
    <s v="£3.5- £6.5"/>
    <n v="4"/>
    <s v="£1 - £5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x v="4"/>
    <s v="£4- £7"/>
    <n v="5"/>
    <s v="£1 - £5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x v="3"/>
    <s v="£6- £8"/>
    <n v="7"/>
    <s v="£6 - £10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x v="5"/>
    <s v="£17 - £22"/>
    <n v="19"/>
    <s v="£16 - £20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x v="5"/>
    <s v="£16 - £21"/>
    <n v="17"/>
    <s v="£16 - £20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x v="9"/>
    <s v="£34 - £40"/>
    <n v="35"/>
    <s v="£31 - £35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x v="1"/>
    <s v="£8 - £13"/>
    <n v="9"/>
    <s v="£6 - £10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x v="5"/>
    <s v="£16 - £21"/>
    <n v="17"/>
    <s v="£16 - £20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x v="4"/>
    <s v="£18 - £22"/>
    <n v="19"/>
    <s v="£16 - £20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x v="3"/>
    <s v="£14- £16"/>
    <n v="15"/>
    <s v="£11 - £15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x v="5"/>
    <s v="£13 - £18"/>
    <n v="14"/>
    <s v="£11 - £15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x v="5"/>
    <s v="£18 - £23"/>
    <n v="19"/>
    <s v="£16 - £20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x v="3"/>
    <s v="£14- £18"/>
    <n v="16"/>
    <s v="£16 - £20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x v="3"/>
    <s v="£5- £7"/>
    <n v="6"/>
    <s v="£6 - £10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x v="6"/>
    <s v="£14 - £16"/>
    <n v="15"/>
    <s v="£11 - £15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x v="5"/>
    <s v="£15 - £20"/>
    <n v="16"/>
    <s v="£16 - £20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  <r>
    <m/>
    <s v="Total items:"/>
    <n v="121"/>
    <m/>
    <x v="7"/>
    <m/>
    <x v="10"/>
    <m/>
    <m/>
    <m/>
    <n v="309338"/>
    <m/>
    <m/>
    <m/>
    <n v="2011563.815041404"/>
    <n v="-1541320.8633932201"/>
    <n v="470242.95164818381"/>
    <n v="0.23376984022677144"/>
    <n v="219126"/>
    <m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x v="0"/>
    <s v="£4 - £6"/>
    <n v="5"/>
    <s v="£1 - £5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x v="1"/>
    <s v="£6 - £11"/>
    <n v="7"/>
    <s v="£6 - £10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x v="1"/>
    <s v="£6 - £11"/>
    <n v="7"/>
    <s v="£6 - £10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x v="1"/>
    <s v="£6 - £11"/>
    <n v="8"/>
    <s v="£6 - £10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x v="1"/>
    <s v="£6 - £11"/>
    <n v="7"/>
    <s v="£6 - £10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x v="1"/>
    <s v="£6 - £11"/>
    <n v="7"/>
    <s v="£6 - £10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x v="0"/>
    <s v="£5 - £7"/>
    <n v="6"/>
    <s v="£6 - £10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x v="0"/>
    <s v="£4 - £6"/>
    <n v="5"/>
    <s v="£1 - £5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x v="0"/>
    <s v="£4 - £6"/>
    <n v="5"/>
    <s v="£1 - £5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x v="1"/>
    <s v="£8 - £13"/>
    <n v="9"/>
    <s v="£6 - £10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x v="0"/>
    <s v="£12 - £16"/>
    <n v="14"/>
    <s v="£11 - £15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x v="2"/>
    <s v="£13 - £18"/>
    <n v="15"/>
    <s v="£11 - £15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x v="3"/>
    <s v="£12 - £16"/>
    <n v="13"/>
    <s v="£11 - £15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x v="3"/>
    <s v="£12 - £16"/>
    <n v="14"/>
    <s v="£11 - £15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x v="1"/>
    <s v="£8 - £13"/>
    <n v="9"/>
    <s v="£6 - £10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x v="0"/>
    <s v="£5 - £7"/>
    <n v="6"/>
    <s v="£6 - £10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x v="0"/>
    <s v="£5 - £7"/>
    <n v="6"/>
    <s v="£6 - £10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x v="3"/>
    <s v="£12 - £16"/>
    <n v="14"/>
    <s v="£11 - £15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x v="4"/>
    <s v="£11 - £16"/>
    <n v="12"/>
    <s v="£11 - £15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x v="2"/>
    <s v="£13 - £18"/>
    <n v="15"/>
    <s v="£11 - £15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x v="4"/>
    <s v="£9 - £12"/>
    <n v="10"/>
    <s v="£6 - £10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x v="5"/>
    <s v="£20 - £26"/>
    <n v="23"/>
    <s v="£21 - £25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x v="4"/>
    <s v="£11 - £16"/>
    <n v="12"/>
    <s v="£11 - £15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x v="5"/>
    <s v="£14 - £19"/>
    <n v="16"/>
    <s v="£16 - £20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x v="5"/>
    <s v="£15 - £20"/>
    <n v="17"/>
    <s v="£16 - £20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x v="0"/>
    <s v="£6 - £8"/>
    <n v="7"/>
    <s v="£6 - £10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x v="5"/>
    <s v="£14 - £19"/>
    <n v="16"/>
    <s v="£16 - £20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x v="5"/>
    <s v="£15 - £20"/>
    <n v="17"/>
    <s v="£16 - £20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x v="5"/>
    <s v="£12 - £17"/>
    <n v="13"/>
    <s v="£11 - £15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x v="5"/>
    <s v="£16 - £21"/>
    <n v="18"/>
    <s v="£16 - £20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x v="5"/>
    <s v="£15 - £20"/>
    <n v="17"/>
    <s v="£16 - £20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x v="1"/>
    <s v="£6 - £11"/>
    <n v="7"/>
    <s v="£6 - £10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x v="6"/>
    <s v="£12 - £14"/>
    <n v="13"/>
    <s v="£11 - £15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x v="5"/>
    <s v="£12 - £17"/>
    <n v="14"/>
    <s v="£11 - £15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x v="0"/>
    <s v="£5 - £7"/>
    <n v="6"/>
    <s v="£6 - £10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x v="0"/>
    <s v="£5 - £7"/>
    <n v="6"/>
    <s v="£6 - £10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x v="5"/>
    <s v="£24 - £30"/>
    <n v="27"/>
    <s v="£26 - £30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x v="4"/>
    <s v="£9 - £12"/>
    <n v="10"/>
    <s v="£6 - £10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x v="4"/>
    <s v="£18 - £23"/>
    <n v="19"/>
    <s v="£16 - £20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x v="2"/>
    <s v="£10 - £15"/>
    <n v="12"/>
    <s v="£11 - £15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x v="0"/>
    <s v="£5 - £7"/>
    <n v="6"/>
    <s v="£6 - £10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x v="5"/>
    <s v="£17 - £22"/>
    <n v="18"/>
    <s v="£16 - £20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x v="4"/>
    <s v="£7 - £10"/>
    <n v="8"/>
    <s v="£6 - £10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x v="4"/>
    <s v="£10 - £15"/>
    <n v="11"/>
    <s v="£11 - £15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x v="5"/>
    <s v="£10 - £15"/>
    <n v="12"/>
    <s v="£11 - £15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x v="5"/>
    <s v="£23 - £29"/>
    <n v="25"/>
    <s v="£21 - £25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x v="6"/>
    <s v="£13 - £15"/>
    <n v="14"/>
    <s v="£11 - £15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x v="5"/>
    <s v="£15 - £20"/>
    <n v="17"/>
    <s v="£16 - £20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x v="0"/>
    <s v="£5 - £7"/>
    <n v="6"/>
    <s v="£6 - £10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x v="4"/>
    <s v="£11 - £16"/>
    <n v="12"/>
    <s v="£11 - £15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x v="7"/>
    <s v="£26 - £30"/>
    <n v="28"/>
    <s v="£26 - £30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x v="0"/>
    <s v="£5 - £7"/>
    <n v="6"/>
    <s v="£6 - £10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x v="4"/>
    <s v="£11 - £16"/>
    <n v="12"/>
    <s v="£11 - £15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x v="0"/>
    <s v="£6 - £8"/>
    <n v="7"/>
    <s v="£6 - £10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x v="3"/>
    <s v="£7 - £9"/>
    <n v="8"/>
    <s v="£6 - £10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x v="6"/>
    <s v="£14 - £16"/>
    <n v="15"/>
    <s v="£11 - £15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x v="5"/>
    <s v="£16 - £21"/>
    <n v="17"/>
    <s v="£16 - £20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x v="4"/>
    <s v="£18 - £24"/>
    <n v="19"/>
    <s v="£16 - £20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x v="6"/>
    <s v="£9 - £11"/>
    <n v="10"/>
    <s v="£6 - £10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x v="5"/>
    <s v="£23 - £29"/>
    <n v="25"/>
    <s v="£21 - £25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x v="5"/>
    <s v="£10 - £15"/>
    <n v="12"/>
    <s v="£11 - £15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x v="3"/>
    <s v="£6- £8"/>
    <n v="7"/>
    <s v="£6 - £10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x v="3"/>
    <s v="£5- £7"/>
    <n v="6"/>
    <s v="£6 - £10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x v="3"/>
    <s v="£9- £11"/>
    <n v="10"/>
    <s v="£6 - £10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x v="0"/>
    <s v="£7- £9"/>
    <n v="8"/>
    <s v="£6 - £10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x v="0"/>
    <s v="£5 - £7"/>
    <n v="6"/>
    <s v="£6 - £10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x v="3"/>
    <s v="£6 - £8"/>
    <n v="7"/>
    <s v="£6 - £10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x v="3"/>
    <s v="£6- £8"/>
    <n v="7"/>
    <s v="£6 - £10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x v="4"/>
    <s v="£4.5 - £7.5"/>
    <n v="5"/>
    <s v="£1 - £5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x v="4"/>
    <s v="£22 - £27"/>
    <n v="23"/>
    <s v="£21 - £25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x v="8"/>
    <s v="£20 - £26"/>
    <n v="22"/>
    <s v="£21 - £25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x v="0"/>
    <s v="£6 - £8"/>
    <n v="7"/>
    <s v="£6 - £10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x v="0"/>
    <s v="£6 - £8"/>
    <n v="7"/>
    <s v="£6 - £10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x v="0"/>
    <s v="£5 - £7"/>
    <n v="6"/>
    <s v="£6 - £10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x v="0"/>
    <s v="£5 - £7"/>
    <n v="6"/>
    <s v="£6 - £10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x v="1"/>
    <s v="£8 - £13"/>
    <n v="10"/>
    <s v="£6 - £10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x v="4"/>
    <s v="£9- £12"/>
    <n v="7"/>
    <s v="£6 - £10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x v="4"/>
    <s v="£4.5 - £7.5"/>
    <n v="6"/>
    <s v="£6 - £10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x v="0"/>
    <s v="£5 - £7"/>
    <n v="3"/>
    <s v="£1 - £5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x v="1"/>
    <s v="£8 - £13"/>
    <n v="9"/>
    <s v="£6 - £10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x v="5"/>
    <s v="£16 - £21"/>
    <n v="17"/>
    <s v="£16 - £20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x v="3"/>
    <s v="£6- £8"/>
    <n v="7"/>
    <s v="£6 - £10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x v="4"/>
    <s v="£4.5 - £7.5"/>
    <n v="6"/>
    <s v="£6 - £10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x v="5"/>
    <s v="£15 - £20"/>
    <n v="17"/>
    <s v="£16 - £20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x v="0"/>
    <s v="£4.5 - £6.5"/>
    <n v="5"/>
    <s v="£1 - £5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x v="4"/>
    <s v="£18 - £24"/>
    <n v="19"/>
    <s v="£16 - £20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x v="4"/>
    <s v="£9 - £12"/>
    <n v="10"/>
    <s v="£6 - £10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x v="3"/>
    <s v="£6- £8"/>
    <n v="7"/>
    <s v="£6 - £10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x v="3"/>
    <s v="£5- £7"/>
    <n v="6"/>
    <s v="£6 - £10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x v="4"/>
    <s v="£10 - £13"/>
    <n v="11"/>
    <s v="£11 - £15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x v="5"/>
    <s v="£15 - £20"/>
    <n v="17"/>
    <s v="£16 - £20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x v="5"/>
    <s v="£13 - £18"/>
    <n v="14"/>
    <s v="£11 - £15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x v="1"/>
    <s v="£9 - £14"/>
    <n v="10"/>
    <s v="£6 - £10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x v="1"/>
    <s v="£10 - £15"/>
    <n v="11"/>
    <s v="£11 - £15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x v="5"/>
    <s v="£12 - £15"/>
    <n v="13"/>
    <s v="£11 - £15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x v="4"/>
    <s v="£10- £15"/>
    <n v="11"/>
    <s v="£11 - £15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x v="7"/>
    <s v="£25 - £29"/>
    <n v="27"/>
    <s v="£26 - £30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x v="3"/>
    <s v="£18- £22"/>
    <n v="20"/>
    <s v="£16 - £20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x v="4"/>
    <s v="£4- £7"/>
    <n v="5"/>
    <s v="£1 - £5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x v="1"/>
    <s v="£6 - £11"/>
    <n v="7"/>
    <s v="£6 - £10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x v="4"/>
    <s v="£4- £7"/>
    <n v="5"/>
    <s v="£1 - £5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x v="1"/>
    <s v="£6 - £11"/>
    <n v="7"/>
    <s v="£6 - £10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x v="5"/>
    <s v="£15 - £20"/>
    <n v="16"/>
    <s v="£16 - £20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x v="5"/>
    <s v="£20 - £25"/>
    <n v="21"/>
    <s v="£21 - £25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x v="0"/>
    <s v="£5 - £7"/>
    <n v="6"/>
    <s v="£6 - £10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x v="4"/>
    <s v="£3.5- £6.5"/>
    <n v="4"/>
    <s v="£1 - £5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x v="4"/>
    <s v="£4- £7"/>
    <n v="5"/>
    <s v="£1 - £5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x v="3"/>
    <s v="£6- £8"/>
    <n v="7"/>
    <s v="£6 - £10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x v="5"/>
    <s v="£17 - £22"/>
    <n v="19"/>
    <s v="£16 - £20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x v="5"/>
    <s v="£16 - £21"/>
    <n v="17"/>
    <s v="£16 - £20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x v="9"/>
    <s v="£34 - £40"/>
    <n v="35"/>
    <s v="£31 - £35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x v="1"/>
    <s v="£8 - £13"/>
    <n v="9"/>
    <s v="£6 - £10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x v="5"/>
    <s v="£16 - £21"/>
    <n v="17"/>
    <s v="£16 - £20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x v="4"/>
    <s v="£18 - £22"/>
    <n v="19"/>
    <s v="£16 - £20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x v="3"/>
    <s v="£14- £16"/>
    <n v="15"/>
    <s v="£11 - £15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x v="5"/>
    <s v="£13 - £18"/>
    <n v="14"/>
    <s v="£11 - £15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x v="5"/>
    <s v="£18 - £23"/>
    <n v="19"/>
    <s v="£16 - £20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x v="3"/>
    <s v="£14- £18"/>
    <n v="16"/>
    <s v="£16 - £20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x v="3"/>
    <s v="£5- £7"/>
    <n v="6"/>
    <s v="£6 - £10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x v="6"/>
    <s v="£14 - £16"/>
    <n v="15"/>
    <s v="£11 - £15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x v="5"/>
    <s v="£15 - £20"/>
    <n v="16"/>
    <s v="£16 - £20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  <r>
    <m/>
    <s v="Total items:"/>
    <n v="121"/>
    <m/>
    <x v="7"/>
    <m/>
    <x v="10"/>
    <m/>
    <m/>
    <m/>
    <n v="309338"/>
    <m/>
    <m/>
    <m/>
    <n v="2011563.815041404"/>
    <n v="-1541320.8633932201"/>
    <n v="470242.95164818381"/>
    <n v="0.23376984022677144"/>
    <n v="219126"/>
    <m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s v="BABY BOYS JERSEY "/>
    <s v="£4 - £6"/>
    <n v="5"/>
    <x v="0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s v="OLDER BOYS JERSEY"/>
    <s v="£6 - £11"/>
    <n v="7"/>
    <x v="1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s v="OLDER BOYS JERSEY"/>
    <s v="£6 - £11"/>
    <n v="7"/>
    <x v="1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s v="OLDER BOYS JERSEY"/>
    <s v="£6 - £11"/>
    <n v="8"/>
    <x v="1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s v="OLDER BOYS JERSEY"/>
    <s v="£6 - £11"/>
    <n v="7"/>
    <x v="1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s v="OLDER BOYS JERSEY"/>
    <s v="£6 - £11"/>
    <n v="7"/>
    <x v="1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s v="BABY BOYS JERSEY "/>
    <s v="£5 - £7"/>
    <n v="6"/>
    <x v="1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s v="BABY BOYS JERSEY "/>
    <s v="£4 - £6"/>
    <n v="5"/>
    <x v="0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s v="BABY BOYS JERSEY "/>
    <s v="£4 - £6"/>
    <n v="5"/>
    <x v="0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s v="OLDER BOYS JERSEY"/>
    <s v="£8 - £13"/>
    <n v="9"/>
    <x v="1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s v="BABY BOYS JERSEY "/>
    <s v="£12 - £16"/>
    <n v="14"/>
    <x v="2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s v="OLDER BOYS WOVEN SHIRTS"/>
    <s v="£13 - £18"/>
    <n v="15"/>
    <x v="2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s v="BABY GIRLS JERSEY"/>
    <s v="£12 - £16"/>
    <n v="13"/>
    <x v="2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s v="BABY GIRLS JERSEY"/>
    <s v="£12 - £16"/>
    <n v="14"/>
    <x v="2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s v="OLDER BOYS JERSEY"/>
    <s v="£8 - £13"/>
    <n v="9"/>
    <x v="1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s v="BABY BOYS JERSEY "/>
    <s v="£5 - £7"/>
    <n v="6"/>
    <x v="1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s v="BABY BOYS JERSEY "/>
    <s v="£5 - £7"/>
    <n v="6"/>
    <x v="1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s v="BABY GIRLS JERSEY"/>
    <s v="£12 - £16"/>
    <n v="14"/>
    <x v="2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s v="OLDER GIRLS JERSEY"/>
    <s v="£11 - £16"/>
    <n v="12"/>
    <x v="2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s v="OLDER BOYS WOVEN SHIRTS"/>
    <s v="£13 - £18"/>
    <n v="15"/>
    <x v="2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s v="OLDER GIRLS JERSEY"/>
    <s v="£9 - £12"/>
    <n v="10"/>
    <x v="1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s v="OLDER GIRLS WOVEN DRESSES"/>
    <s v="£20 - £26"/>
    <n v="23"/>
    <x v="3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s v="OLDER GIRLS JERSEY"/>
    <s v="£11 - £16"/>
    <n v="12"/>
    <x v="2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s v="OLDER GIRLS WOVEN DRESSES"/>
    <s v="£14 - £19"/>
    <n v="16"/>
    <x v="4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s v="OLDER GIRLS WOVEN DRESSES"/>
    <s v="£15 - £20"/>
    <n v="17"/>
    <x v="4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s v="BABY BOYS JERSEY "/>
    <s v="£6 - £8"/>
    <n v="7"/>
    <x v="1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s v="OLDER GIRLS WOVEN DRESSES"/>
    <s v="£14 - £19"/>
    <n v="16"/>
    <x v="4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s v="OLDER GIRLS WOVEN DRESSES"/>
    <s v="£15 - £20"/>
    <n v="17"/>
    <x v="4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s v="OLDER GIRLS WOVEN DRESSES"/>
    <s v="£12 - £17"/>
    <n v="13"/>
    <x v="2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s v="OLDER GIRLS WOVEN DRESSES"/>
    <s v="£16 - £21"/>
    <n v="18"/>
    <x v="4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s v="OLDER GIRLS WOVEN DRESSES"/>
    <s v="£15 - £20"/>
    <n v="17"/>
    <x v="4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s v="OLDER BOYS JERSEY"/>
    <s v="£6 - £11"/>
    <n v="7"/>
    <x v="1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s v="BABY GIRLS WOVEN DRESSES"/>
    <s v="£12 - £14"/>
    <n v="13"/>
    <x v="2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s v="OLDER GIRLS WOVEN DRESSES"/>
    <s v="£12 - £17"/>
    <n v="14"/>
    <x v="2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s v="BABY BOYS JERSEY "/>
    <s v="£5 - £7"/>
    <n v="6"/>
    <x v="1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s v="BABY BOYS JERSEY "/>
    <s v="£5 - £7"/>
    <n v="6"/>
    <x v="1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s v="OLDER GIRLS WOVEN DRESSES"/>
    <s v="£24 - £30"/>
    <n v="27"/>
    <x v="5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s v="OLDER GIRLS JERSEY"/>
    <s v="£9 - £12"/>
    <n v="10"/>
    <x v="1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s v="OLDER GIRLS JERSEY"/>
    <s v="£18 - £23"/>
    <n v="19"/>
    <x v="4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s v="OLDER BOYS WOVEN SHIRTS"/>
    <s v="£10 - £15"/>
    <n v="12"/>
    <x v="2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s v="BABY BOYS JERSEY "/>
    <s v="£5 - £7"/>
    <n v="6"/>
    <x v="1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s v="OLDER GIRLS WOVEN DRESSES"/>
    <s v="£17 - £22"/>
    <n v="18"/>
    <x v="4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s v="OLDER GIRLS JERSEY"/>
    <s v="£7 - £10"/>
    <n v="8"/>
    <x v="1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s v="OLDER GIRLS JERSEY"/>
    <s v="£10 - £15"/>
    <n v="11"/>
    <x v="2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s v="OLDER GIRLS WOVEN DRESSES"/>
    <s v="£10 - £15"/>
    <n v="12"/>
    <x v="2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s v="OLDER GIRLS WOVEN DRESSES"/>
    <s v="£23 - £29"/>
    <n v="25"/>
    <x v="3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s v="BABY GIRLS WOVEN DRESSES"/>
    <s v="£13 - £15"/>
    <n v="14"/>
    <x v="2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s v="OLDER GIRLS WOVEN DRESSES"/>
    <s v="£15 - £20"/>
    <n v="17"/>
    <x v="4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s v="BABY BOYS JERSEY "/>
    <s v="£5 - £7"/>
    <n v="6"/>
    <x v="1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s v="OLDER GIRLS JERSEY"/>
    <s v="£11 - £16"/>
    <n v="12"/>
    <x v="2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s v="BABY GIRLS JACKETS"/>
    <s v="£26 - £30"/>
    <n v="28"/>
    <x v="5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s v="BABY BOYS JERSEY "/>
    <s v="£5 - £7"/>
    <n v="6"/>
    <x v="1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s v="OLDER GIRLS JERSEY"/>
    <s v="£11 - £16"/>
    <n v="12"/>
    <x v="2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s v="BABY BOYS JERSEY "/>
    <s v="£6 - £8"/>
    <n v="7"/>
    <x v="1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s v="BABY GIRLS JERSEY"/>
    <s v="£7 - £9"/>
    <n v="8"/>
    <x v="1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s v="BABY GIRLS WOVEN DRESSES"/>
    <s v="£14 - £16"/>
    <n v="15"/>
    <x v="2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s v="OLDER GIRLS WOVEN DRESSES"/>
    <s v="£16 - £21"/>
    <n v="17"/>
    <x v="4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s v="OLDER GIRLS JERSEY"/>
    <s v="£18 - £24"/>
    <n v="19"/>
    <x v="4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s v="BABY GIRLS WOVEN DRESSES"/>
    <s v="£9 - £11"/>
    <n v="10"/>
    <x v="1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s v="OLDER GIRLS WOVEN DRESSES"/>
    <s v="£23 - £29"/>
    <n v="25"/>
    <x v="3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s v="OLDER GIRLS WOVEN DRESSES"/>
    <s v="£10 - £15"/>
    <n v="12"/>
    <x v="2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s v="BABY GIRLS JERSEY"/>
    <s v="£6- £8"/>
    <n v="7"/>
    <x v="1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s v="BABY GIRLS JERSEY"/>
    <s v="£5- £7"/>
    <n v="6"/>
    <x v="1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s v="BABY GIRLS JERSEY"/>
    <s v="£9- £11"/>
    <n v="10"/>
    <x v="1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s v="BABY BOYS JERSEY "/>
    <s v="£7- £9"/>
    <n v="8"/>
    <x v="1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s v="BABY BOYS JERSEY "/>
    <s v="£5 - £7"/>
    <n v="6"/>
    <x v="1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s v="BABY GIRLS JERSEY"/>
    <s v="£6 - £8"/>
    <n v="7"/>
    <x v="1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s v="BABY GIRLS JERSEY"/>
    <s v="£6- £8"/>
    <n v="7"/>
    <x v="1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s v="OLDER GIRLS JERSEY"/>
    <s v="£4.5 - £7.5"/>
    <n v="5"/>
    <x v="0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s v="OLDER GIRLS JERSEY"/>
    <s v="£22 - £27"/>
    <n v="23"/>
    <x v="3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s v="OLDER GIRLS JACKETS"/>
    <s v="£20 - £26"/>
    <n v="22"/>
    <x v="3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s v="BABY BOYS JERSEY "/>
    <s v="£6 - £8"/>
    <n v="7"/>
    <x v="1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s v="BABY BOYS JERSEY "/>
    <s v="£6 - £8"/>
    <n v="7"/>
    <x v="1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s v="BABY BOYS JERSEY "/>
    <s v="£5 - £7"/>
    <n v="6"/>
    <x v="1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s v="BABY BOYS JERSEY "/>
    <s v="£5 - £7"/>
    <n v="6"/>
    <x v="1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s v="OLDER BOYS JERSEY"/>
    <s v="£8 - £13"/>
    <n v="10"/>
    <x v="1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s v="OLDER GIRLS JERSEY"/>
    <s v="£9- £12"/>
    <n v="7"/>
    <x v="1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s v="OLDER GIRLS JERSEY"/>
    <s v="£4.5 - £7.5"/>
    <n v="6"/>
    <x v="1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s v="BABY BOYS JERSEY "/>
    <s v="£5 - £7"/>
    <n v="3"/>
    <x v="0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s v="OLDER BOYS JERSEY"/>
    <s v="£8 - £13"/>
    <n v="9"/>
    <x v="1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s v="OLDER GIRLS WOVEN DRESSES"/>
    <s v="£16 - £21"/>
    <n v="17"/>
    <x v="4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s v="BABY GIRLS JERSEY"/>
    <s v="£6- £8"/>
    <n v="7"/>
    <x v="1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s v="OLDER GIRLS JERSEY"/>
    <s v="£4.5 - £7.5"/>
    <n v="6"/>
    <x v="1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s v="OLDER GIRLS WOVEN DRESSES"/>
    <s v="£15 - £20"/>
    <n v="17"/>
    <x v="4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s v="BABY BOYS JERSEY "/>
    <s v="£4.5 - £6.5"/>
    <n v="5"/>
    <x v="0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s v="OLDER GIRLS JERSEY"/>
    <s v="£18 - £24"/>
    <n v="19"/>
    <x v="4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s v="OLDER GIRLS JERSEY"/>
    <s v="£9 - £12"/>
    <n v="10"/>
    <x v="1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s v="BABY GIRLS JERSEY"/>
    <s v="£6- £8"/>
    <n v="7"/>
    <x v="1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s v="BABY GIRLS JERSEY"/>
    <s v="£5- £7"/>
    <n v="6"/>
    <x v="1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s v="OLDER GIRLS JERSEY"/>
    <s v="£10 - £13"/>
    <n v="11"/>
    <x v="2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s v="OLDER GIRLS WOVEN DRESSES"/>
    <s v="£15 - £20"/>
    <n v="17"/>
    <x v="4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s v="OLDER GIRLS WOVEN DRESSES"/>
    <s v="£13 - £18"/>
    <n v="14"/>
    <x v="2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s v="OLDER BOYS JERSEY"/>
    <s v="£9 - £14"/>
    <n v="10"/>
    <x v="1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s v="OLDER BOYS JERSEY"/>
    <s v="£10 - £15"/>
    <n v="11"/>
    <x v="2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s v="OLDER GIRLS WOVEN DRESSES"/>
    <s v="£12 - £15"/>
    <n v="13"/>
    <x v="2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s v="OLDER GIRLS JERSEY"/>
    <s v="£10- £15"/>
    <n v="11"/>
    <x v="2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s v="BABY GIRLS JACKETS"/>
    <s v="£25 - £29"/>
    <n v="27"/>
    <x v="5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s v="BABY GIRLS JERSEY"/>
    <s v="£18- £22"/>
    <n v="20"/>
    <x v="4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s v="OLDER GIRLS JERSEY"/>
    <s v="£4- £7"/>
    <n v="5"/>
    <x v="0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s v="OLDER BOYS JERSEY"/>
    <s v="£6 - £11"/>
    <n v="7"/>
    <x v="1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s v="OLDER GIRLS JERSEY"/>
    <s v="£4- £7"/>
    <n v="5"/>
    <x v="0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s v="OLDER BOYS JERSEY"/>
    <s v="£6 - £11"/>
    <n v="7"/>
    <x v="1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s v="OLDER GIRLS WOVEN DRESSES"/>
    <s v="£15 - £20"/>
    <n v="16"/>
    <x v="4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s v="OLDER GIRLS WOVEN DRESSES"/>
    <s v="£20 - £25"/>
    <n v="21"/>
    <x v="3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s v="BABY BOYS JERSEY "/>
    <s v="£5 - £7"/>
    <n v="6"/>
    <x v="1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s v="OLDER GIRLS JERSEY"/>
    <s v="£3.5- £6.5"/>
    <n v="4"/>
    <x v="0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s v="OLDER GIRLS JERSEY"/>
    <s v="£4- £7"/>
    <n v="5"/>
    <x v="0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s v="BABY GIRLS JERSEY"/>
    <s v="£6- £8"/>
    <n v="7"/>
    <x v="1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s v="OLDER GIRLS WOVEN DRESSES"/>
    <s v="£17 - £22"/>
    <n v="19"/>
    <x v="4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s v="OLDER GIRLS WOVEN DRESSES"/>
    <s v="£16 - £21"/>
    <n v="17"/>
    <x v="4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s v="Older Boys Jackets"/>
    <s v="£34 - £40"/>
    <n v="35"/>
    <x v="6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s v="OLDER BOYS JERSEY"/>
    <s v="£8 - £13"/>
    <n v="9"/>
    <x v="1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s v="OLDER GIRLS WOVEN DRESSES"/>
    <s v="£16 - £21"/>
    <n v="17"/>
    <x v="4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s v="OLDER GIRLS JERSEY"/>
    <s v="£18 - £22"/>
    <n v="19"/>
    <x v="4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s v="BABY GIRLS JERSEY"/>
    <s v="£14- £16"/>
    <n v="15"/>
    <x v="2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s v="OLDER GIRLS WOVEN DRESSES"/>
    <s v="£13 - £18"/>
    <n v="14"/>
    <x v="2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s v="OLDER GIRLS WOVEN DRESSES"/>
    <s v="£18 - £23"/>
    <n v="19"/>
    <x v="4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s v="BABY GIRLS JERSEY"/>
    <s v="£14- £18"/>
    <n v="16"/>
    <x v="4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s v="BABY GIRLS JERSEY"/>
    <s v="£5- £7"/>
    <n v="6"/>
    <x v="1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s v="BABY GIRLS WOVEN DRESSES"/>
    <s v="£14 - £16"/>
    <n v="15"/>
    <x v="2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s v="OLDER GIRLS WOVEN DRESSES"/>
    <s v="£15 - £20"/>
    <n v="16"/>
    <x v="4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  <r>
    <m/>
    <s v="Total items:"/>
    <n v="121"/>
    <m/>
    <x v="7"/>
    <m/>
    <m/>
    <m/>
    <m/>
    <x v="7"/>
    <n v="309338"/>
    <m/>
    <m/>
    <m/>
    <n v="2011563.815041404"/>
    <n v="-1541320.8633932201"/>
    <n v="470242.95164818381"/>
    <n v="0.23376984022677144"/>
    <n v="219126"/>
    <m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Y5:BD56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 defaultSubtotal="0"/>
    <pivotField showAll="0"/>
    <pivotField showAll="0"/>
    <pivotField numFmtId="169" showAll="0" defaultSubtotal="0"/>
    <pivotField showAll="0"/>
    <pivotField dataField="1" numFmtId="164" showAll="0"/>
    <pivotField axis="axisRow" showAll="0">
      <items count="14">
        <item x="1"/>
        <item x="2"/>
        <item x="0"/>
        <item x="3"/>
        <item x="5"/>
        <item x="4"/>
        <item x="9"/>
        <item x="6"/>
        <item x="8"/>
        <item x="7"/>
        <item x="10"/>
        <item x="11"/>
        <item h="1" x="12"/>
        <item t="default"/>
      </items>
    </pivotField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11"/>
    <field x="4"/>
  </rowFields>
  <rowItems count="51">
    <i>
      <x/>
    </i>
    <i r="1">
      <x/>
    </i>
    <i r="1">
      <x v="1"/>
    </i>
    <i r="1">
      <x v="2"/>
    </i>
    <i r="1">
      <x v="3"/>
    </i>
    <i r="1">
      <x v="5"/>
    </i>
    <i>
      <x v="1"/>
    </i>
    <i r="1">
      <x/>
    </i>
    <i r="1">
      <x v="2"/>
    </i>
    <i r="1">
      <x v="3"/>
    </i>
    <i r="1">
      <x v="5"/>
    </i>
    <i>
      <x v="2"/>
    </i>
    <i r="1">
      <x/>
    </i>
    <i r="1">
      <x v="2"/>
    </i>
    <i r="1">
      <x v="3"/>
    </i>
    <i>
      <x v="3"/>
    </i>
    <i r="1">
      <x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2"/>
    </i>
    <i r="1">
      <x v="3"/>
    </i>
    <i>
      <x v="6"/>
    </i>
    <i r="1">
      <x v="2"/>
    </i>
    <i>
      <x v="7"/>
    </i>
    <i r="1">
      <x/>
    </i>
    <i r="1">
      <x v="2"/>
    </i>
    <i r="1">
      <x v="3"/>
    </i>
    <i r="1">
      <x v="4"/>
    </i>
    <i>
      <x v="8"/>
    </i>
    <i r="1">
      <x/>
    </i>
    <i r="1">
      <x v="3"/>
    </i>
    <i>
      <x v="9"/>
    </i>
    <i r="1">
      <x/>
    </i>
    <i r="1">
      <x v="2"/>
    </i>
    <i r="1">
      <x v="3"/>
    </i>
    <i r="1">
      <x v="4"/>
    </i>
    <i r="1">
      <x v="6"/>
    </i>
    <i>
      <x v="10"/>
    </i>
    <i r="1">
      <x/>
    </i>
    <i>
      <x v="11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164"/>
    <dataField name="Sum of Gross Margin" fld="16" baseField="0" baseItem="0" numFmtId="164"/>
  </dataFields>
  <formats count="1">
    <format dxfId="0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Q5:AV51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showAll="0" defaultSubtotal="0"/>
    <pivotField showAll="0"/>
    <pivotField showAll="0"/>
    <pivotField numFmtId="169" showAll="0" defaultSubtotal="0"/>
    <pivotField showAll="0"/>
    <pivotField dataField="1" numFmtId="164" showAll="0"/>
    <pivotField axis="axisRow" showAll="0" defaultSubtotal="0">
      <items count="13">
        <item x="1"/>
        <item x="2"/>
        <item x="0"/>
        <item x="3"/>
        <item x="5"/>
        <item x="4"/>
        <item x="9"/>
        <item x="6"/>
        <item x="8"/>
        <item x="7"/>
        <item x="10"/>
        <item x="11"/>
        <item x="12"/>
      </items>
    </pivotField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4"/>
    <field x="11"/>
  </rowFields>
  <rowItems count="4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>
      <x v="1"/>
    </i>
    <i r="1">
      <x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1"/>
    </i>
    <i>
      <x v="4"/>
    </i>
    <i r="1">
      <x v="3"/>
    </i>
    <i r="1">
      <x v="7"/>
    </i>
    <i r="1">
      <x v="9"/>
    </i>
    <i>
      <x v="5"/>
    </i>
    <i r="1">
      <x/>
    </i>
    <i r="1">
      <x v="1"/>
    </i>
    <i r="1">
      <x v="3"/>
    </i>
    <i>
      <x v="6"/>
    </i>
    <i r="1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164"/>
    <dataField name="Sum of Gross Margin" fld="16" baseField="0" baseItem="0" numFmtId="164"/>
  </dataFields>
  <formats count="1">
    <format dxfId="1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I5:AN35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 defaultSubtotal="0"/>
    <pivotField showAll="0"/>
    <pivotField showAll="0"/>
    <pivotField numFmtId="169" showAll="0" defaultSubtotal="0"/>
    <pivotField axis="axisRow" showAll="0">
      <items count="9">
        <item x="0"/>
        <item x="1"/>
        <item x="2"/>
        <item x="4"/>
        <item x="3"/>
        <item x="5"/>
        <item x="6"/>
        <item h="1" x="7"/>
        <item t="default"/>
      </items>
    </pivotField>
    <pivotField dataField="1" numFmtId="164" showAll="0"/>
    <pivotField showAll="0" defaultSubtotal="0"/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9"/>
    <field x="4"/>
  </rowFields>
  <rowItems count="30">
    <i>
      <x/>
    </i>
    <i r="1">
      <x/>
    </i>
    <i r="1">
      <x v="2"/>
    </i>
    <i>
      <x v="1"/>
    </i>
    <i r="1">
      <x/>
    </i>
    <i r="1">
      <x v="1"/>
    </i>
    <i r="1">
      <x v="2"/>
    </i>
    <i r="1">
      <x v="3"/>
    </i>
    <i r="1">
      <x v="5"/>
    </i>
    <i>
      <x v="2"/>
    </i>
    <i r="1">
      <x/>
    </i>
    <i r="1">
      <x v="2"/>
    </i>
    <i r="1">
      <x v="3"/>
    </i>
    <i r="1">
      <x v="5"/>
    </i>
    <i>
      <x v="3"/>
    </i>
    <i r="1">
      <x/>
    </i>
    <i r="1">
      <x v="2"/>
    </i>
    <i r="1">
      <x v="3"/>
    </i>
    <i r="1">
      <x v="5"/>
    </i>
    <i>
      <x v="4"/>
    </i>
    <i r="1">
      <x/>
    </i>
    <i r="1">
      <x v="2"/>
    </i>
    <i r="1">
      <x v="3"/>
    </i>
    <i r="1">
      <x v="4"/>
    </i>
    <i>
      <x v="5"/>
    </i>
    <i r="1">
      <x v="3"/>
    </i>
    <i r="1">
      <x v="4"/>
    </i>
    <i>
      <x v="6"/>
    </i>
    <i r="1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164"/>
    <dataField name="Sum of Gross Margin" fld="16" baseField="0" baseItem="0" numFmtId="164"/>
  </dataFields>
  <formats count="1">
    <format dxfId="2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4:O37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 defaultSubtotal="0"/>
    <pivotField axis="axisRow" showAll="0">
      <items count="12">
        <item x="0"/>
        <item x="7"/>
        <item x="3"/>
        <item x="6"/>
        <item x="1"/>
        <item x="2"/>
        <item x="8"/>
        <item x="4"/>
        <item x="5"/>
        <item x="9"/>
        <item h="1" x="10"/>
        <item t="default"/>
      </items>
    </pivotField>
    <pivotField showAll="0"/>
    <pivotField numFmtId="169" showAll="0" defaultSubtotal="0"/>
    <pivotField showAll="0" defaultSubtotal="0"/>
    <pivotField dataField="1" numFmtId="164" showAll="0"/>
    <pivotField showAll="0" defaultSubtotal="0"/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6"/>
    <field x="4"/>
  </rowFields>
  <rowItems count="33">
    <i>
      <x/>
    </i>
    <i r="1">
      <x/>
    </i>
    <i r="1">
      <x v="1"/>
    </i>
    <i r="1">
      <x v="2"/>
    </i>
    <i>
      <x v="1"/>
    </i>
    <i r="1">
      <x v="4"/>
    </i>
    <i>
      <x v="2"/>
    </i>
    <i r="1">
      <x/>
    </i>
    <i r="1">
      <x v="2"/>
    </i>
    <i r="1">
      <x v="3"/>
    </i>
    <i>
      <x v="3"/>
    </i>
    <i r="1">
      <x v="2"/>
    </i>
    <i r="1">
      <x v="3"/>
    </i>
    <i>
      <x v="4"/>
    </i>
    <i r="1">
      <x/>
    </i>
    <i r="1">
      <x v="1"/>
    </i>
    <i r="1">
      <x v="2"/>
    </i>
    <i r="1">
      <x v="5"/>
    </i>
    <i>
      <x v="5"/>
    </i>
    <i r="1">
      <x/>
    </i>
    <i>
      <x v="6"/>
    </i>
    <i r="1">
      <x v="4"/>
    </i>
    <i>
      <x v="7"/>
    </i>
    <i r="1">
      <x/>
    </i>
    <i r="1">
      <x v="2"/>
    </i>
    <i r="1">
      <x v="3"/>
    </i>
    <i>
      <x v="8"/>
    </i>
    <i r="1">
      <x v="2"/>
    </i>
    <i r="1">
      <x v="3"/>
    </i>
    <i r="1">
      <x v="5"/>
    </i>
    <i>
      <x v="9"/>
    </i>
    <i r="1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3"/>
    <dataField name="Sum of Gross Margin" fld="16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4:X13" firstHeaderRow="1" firstDataRow="2" firstDataCol="1"/>
  <pivotFields count="20">
    <pivotField showAll="0"/>
    <pivotField showAll="0"/>
    <pivotField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axis="axisCol" showAll="0" defaultSubtotal="0">
      <items count="5">
        <item x="1"/>
        <item x="0"/>
        <item x="2"/>
        <item x="3"/>
        <item x="4"/>
      </items>
    </pivotField>
    <pivotField showAll="0"/>
    <pivotField showAll="0"/>
    <pivotField numFmtId="169" showAll="0" defaultSubtotal="0"/>
    <pivotField showAll="0" defaultSubtotal="0"/>
    <pivotField numFmtId="164" showAll="0"/>
    <pivotField showAll="0" defaultSubtotal="0"/>
    <pivotField numFmtId="166" showAll="0"/>
    <pivotField numFmtId="166" showAll="0"/>
    <pivotField dataField="1" numFmtId="164" showAll="0"/>
    <pivotField numFmtId="164" showAll="0"/>
    <pivotField numFmtId="37" showAll="0" defaultSubtotal="0"/>
    <pivotField numFmtId="10" showAll="0" defaultSubtotal="0"/>
    <pivotField numFmtId="164"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mm'n" fld="14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16:X25" firstHeaderRow="1" firstDataRow="2" firstDataCol="1"/>
  <pivotFields count="20">
    <pivotField showAll="0"/>
    <pivotField showAll="0"/>
    <pivotField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axis="axisCol" showAll="0" defaultSubtotal="0">
      <items count="5">
        <item x="1"/>
        <item x="0"/>
        <item x="2"/>
        <item x="3"/>
        <item x="4"/>
      </items>
    </pivotField>
    <pivotField showAll="0"/>
    <pivotField showAll="0"/>
    <pivotField numFmtId="169" showAll="0" defaultSubtotal="0"/>
    <pivotField showAll="0" defaultSubtotal="0"/>
    <pivotField numFmtId="164" showAll="0"/>
    <pivotField showAll="0" defaultSubtotal="0"/>
    <pivotField numFmtId="166" showAll="0"/>
    <pivotField numFmtId="166" showAll="0"/>
    <pivotField numFmtId="164" showAll="0"/>
    <pivotField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Gross Margin" fld="16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A5:AF35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showAll="0" defaultSubtotal="0"/>
    <pivotField showAll="0"/>
    <pivotField showAll="0"/>
    <pivotField numFmtId="169" showAll="0" defaultSubtotal="0"/>
    <pivotField axis="axisRow" showAll="0" defaultSubtotal="0">
      <items count="8">
        <item x="0"/>
        <item x="1"/>
        <item x="2"/>
        <item x="4"/>
        <item x="3"/>
        <item x="5"/>
        <item x="6"/>
        <item x="7"/>
      </items>
    </pivotField>
    <pivotField dataField="1" numFmtId="164" showAll="0"/>
    <pivotField showAll="0" defaultSubtotal="0"/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4"/>
    <field x="9"/>
  </rowFields>
  <rowItems count="3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r="1">
      <x v="5"/>
    </i>
    <i>
      <x v="4"/>
    </i>
    <i r="1">
      <x v="4"/>
    </i>
    <i r="1">
      <x v="5"/>
    </i>
    <i>
      <x v="5"/>
    </i>
    <i r="1">
      <x v="1"/>
    </i>
    <i r="1">
      <x v="2"/>
    </i>
    <i r="1">
      <x v="3"/>
    </i>
    <i>
      <x v="6"/>
    </i>
    <i r="1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164"/>
    <dataField name="Sum of Gross Margin" fld="16" baseField="0" baseItem="0" numFmtId="164"/>
  </dataFields>
  <formats count="1">
    <format dxfId="5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4:G34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showAll="0" defaultSubtotal="0"/>
    <pivotField axis="axisRow" showAll="0">
      <items count="12">
        <item x="0"/>
        <item x="7"/>
        <item x="3"/>
        <item x="6"/>
        <item x="1"/>
        <item x="2"/>
        <item x="8"/>
        <item x="4"/>
        <item x="5"/>
        <item x="9"/>
        <item x="10"/>
        <item t="default"/>
      </items>
    </pivotField>
    <pivotField showAll="0"/>
    <pivotField numFmtId="169" showAll="0" defaultSubtotal="0"/>
    <pivotField showAll="0" defaultSubtotal="0"/>
    <pivotField dataField="1" numFmtId="164" showAll="0"/>
    <pivotField showAll="0" defaultSubtotal="0"/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4"/>
    <field x="6"/>
  </rowFields>
  <rowItems count="30">
    <i>
      <x/>
    </i>
    <i r="1">
      <x/>
    </i>
    <i r="1">
      <x v="2"/>
    </i>
    <i r="1">
      <x v="4"/>
    </i>
    <i r="1">
      <x v="5"/>
    </i>
    <i r="1">
      <x v="7"/>
    </i>
    <i>
      <x v="1"/>
    </i>
    <i r="1">
      <x/>
    </i>
    <i r="1">
      <x v="4"/>
    </i>
    <i>
      <x v="2"/>
    </i>
    <i r="1">
      <x/>
    </i>
    <i r="1">
      <x v="2"/>
    </i>
    <i r="1">
      <x v="3"/>
    </i>
    <i r="1">
      <x v="4"/>
    </i>
    <i r="1">
      <x v="7"/>
    </i>
    <i r="1">
      <x v="8"/>
    </i>
    <i>
      <x v="3"/>
    </i>
    <i r="1">
      <x v="2"/>
    </i>
    <i r="1">
      <x v="3"/>
    </i>
    <i r="1">
      <x v="7"/>
    </i>
    <i r="1">
      <x v="8"/>
    </i>
    <i>
      <x v="4"/>
    </i>
    <i r="1">
      <x v="1"/>
    </i>
    <i r="1">
      <x v="6"/>
    </i>
    <i>
      <x v="5"/>
    </i>
    <i r="1">
      <x v="4"/>
    </i>
    <i r="1">
      <x v="8"/>
    </i>
    <i>
      <x v="6"/>
    </i>
    <i r="1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41"/>
    <dataField name="Sum of Cost" fld="15" baseField="5" baseItem="0" numFmtId="41"/>
    <dataField name="Sum of Gross Margin" fld="16" baseField="4" baseItem="3" numFmtId="41"/>
  </dataFields>
  <formats count="2">
    <format dxfId="7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  <format dxfId="6">
      <pivotArea dataOnly="0" labelOnly="1" outline="0" fieldPosition="0">
        <references count="1">
          <reference field="4294967294" count="3"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2:J32"/>
  <sheetViews>
    <sheetView workbookViewId="0">
      <selection activeCell="J23" sqref="J23"/>
    </sheetView>
  </sheetViews>
  <sheetFormatPr defaultRowHeight="15" x14ac:dyDescent="0.25"/>
  <cols>
    <col min="1" max="1" width="3.5703125" style="1" customWidth="1"/>
    <col min="2" max="2" width="27.28515625" style="1" customWidth="1"/>
    <col min="3" max="5" width="10.7109375" style="1" customWidth="1"/>
    <col min="6" max="6" width="11.42578125" style="1" customWidth="1"/>
    <col min="7" max="8" width="10.7109375" style="1" customWidth="1"/>
    <col min="9" max="9" width="1.140625" style="1" customWidth="1"/>
    <col min="10" max="16384" width="9.140625" style="1"/>
  </cols>
  <sheetData>
    <row r="2" spans="2:10" x14ac:dyDescent="0.25">
      <c r="B2" s="4" t="s">
        <v>262</v>
      </c>
    </row>
    <row r="3" spans="2:10" x14ac:dyDescent="0.25">
      <c r="B3" s="4" t="s">
        <v>265</v>
      </c>
    </row>
    <row r="5" spans="2:10" ht="30.75" thickBot="1" x14ac:dyDescent="0.3">
      <c r="B5" s="9"/>
      <c r="C5" s="9" t="s">
        <v>18</v>
      </c>
      <c r="D5" s="9" t="s">
        <v>5</v>
      </c>
      <c r="E5" s="9" t="s">
        <v>7</v>
      </c>
      <c r="F5" s="9" t="s">
        <v>8</v>
      </c>
      <c r="G5" s="9" t="s">
        <v>214</v>
      </c>
      <c r="H5" s="9" t="s">
        <v>215</v>
      </c>
      <c r="J5" s="9" t="s">
        <v>203</v>
      </c>
    </row>
    <row r="6" spans="2:10" ht="15.75" thickTop="1" x14ac:dyDescent="0.25">
      <c r="B6" s="28" t="s">
        <v>17</v>
      </c>
      <c r="C6" s="29">
        <f>all!D129</f>
        <v>121</v>
      </c>
      <c r="D6" s="30">
        <f>all!L129</f>
        <v>309338</v>
      </c>
      <c r="E6" s="30">
        <f>all!P129</f>
        <v>2011563.815041404</v>
      </c>
      <c r="F6" s="35">
        <f>all!Q129</f>
        <v>-1541320.8633932201</v>
      </c>
      <c r="G6" s="31">
        <f>all!R129</f>
        <v>470242.95164818381</v>
      </c>
      <c r="H6" s="37">
        <f>G6/E6</f>
        <v>0.23376984022677144</v>
      </c>
    </row>
    <row r="7" spans="2:10" x14ac:dyDescent="0.25">
      <c r="B7" s="32"/>
      <c r="C7" s="32"/>
      <c r="D7" s="33"/>
      <c r="E7" s="33"/>
      <c r="F7" s="35"/>
      <c r="G7" s="33"/>
      <c r="H7" s="38"/>
    </row>
    <row r="8" spans="2:10" x14ac:dyDescent="0.25">
      <c r="B8" s="34" t="s">
        <v>21</v>
      </c>
      <c r="C8" s="32">
        <f>COUNTIFS(all!$E$6:$E$136,$B$8)</f>
        <v>60</v>
      </c>
      <c r="D8" s="35">
        <f>SUMIFS(all!L:L,all!$E:$E,$B$8)</f>
        <v>186047</v>
      </c>
      <c r="E8" s="35">
        <f>SUMIFS(all!P:P,all!$E:$E,$B$8)</f>
        <v>1375864.0182953486</v>
      </c>
      <c r="F8" s="35">
        <f>SUMIFS(all!Q:Q,all!$E:$E,$B$8)</f>
        <v>-1057830.1593709677</v>
      </c>
      <c r="G8" s="35">
        <f>SUMIFS(all!R:R,all!$E:$E,$B$8)</f>
        <v>318033.85892438056</v>
      </c>
      <c r="H8" s="39">
        <f>G8/E8</f>
        <v>0.23115210129443919</v>
      </c>
    </row>
    <row r="9" spans="2:10" x14ac:dyDescent="0.25">
      <c r="B9" s="34"/>
      <c r="C9" s="32"/>
      <c r="D9" s="35"/>
      <c r="E9" s="35"/>
      <c r="F9" s="35"/>
      <c r="G9" s="36"/>
      <c r="H9" s="39"/>
    </row>
    <row r="10" spans="2:10" x14ac:dyDescent="0.25">
      <c r="B10" s="34" t="s">
        <v>19</v>
      </c>
      <c r="C10" s="32">
        <f>COUNTIFS(all!V:V,"yes")</f>
        <v>113</v>
      </c>
      <c r="D10" s="35">
        <f>SUMIFS(all!L:L,all!$V:$V,"Yes")</f>
        <v>302278</v>
      </c>
      <c r="E10" s="35">
        <f>SUMIFS(all!P:P,all!$V:$V,"Yes")</f>
        <v>1970009.9025098777</v>
      </c>
      <c r="F10" s="35">
        <f>SUMIFS(all!Q:Q,all!$V:$V,"Yes")</f>
        <v>-1511187.7340541142</v>
      </c>
      <c r="G10" s="35">
        <f>SUMIFS(all!R:R,all!$V:$V,"Yes")</f>
        <v>458822.1684557632</v>
      </c>
      <c r="H10" s="39">
        <f>G10/E10</f>
        <v>0.23290348331305541</v>
      </c>
    </row>
    <row r="11" spans="2:10" x14ac:dyDescent="0.25">
      <c r="B11" s="34" t="s">
        <v>20</v>
      </c>
      <c r="C11" s="32">
        <f>COUNTIFS(all!V:V,"No")</f>
        <v>8</v>
      </c>
      <c r="D11" s="35">
        <f>SUMIFS(all!L:L,all!$V:$V,"No")</f>
        <v>7060</v>
      </c>
      <c r="E11" s="35">
        <f>SUMIFS(all!P:P,all!$V:$V,"No")</f>
        <v>41553.912531526606</v>
      </c>
      <c r="F11" s="35">
        <f>SUMIFS(all!Q:Q,all!$V:$V,"No")</f>
        <v>-30133.129339105883</v>
      </c>
      <c r="G11" s="35">
        <f>SUMIFS(all!R:R,all!$V:$V,"No")</f>
        <v>11420.783192420722</v>
      </c>
      <c r="H11" s="39">
        <f>G11/E11</f>
        <v>0.27484254782882045</v>
      </c>
    </row>
    <row r="12" spans="2:10" x14ac:dyDescent="0.25">
      <c r="D12" s="25"/>
      <c r="E12" s="25"/>
      <c r="F12" s="35"/>
      <c r="G12" s="26"/>
      <c r="H12" s="27"/>
    </row>
    <row r="13" spans="2:10" x14ac:dyDescent="0.25">
      <c r="B13" s="52" t="s">
        <v>199</v>
      </c>
      <c r="C13" s="32"/>
      <c r="D13" s="33"/>
      <c r="E13" s="33"/>
      <c r="F13" s="35"/>
      <c r="G13" s="33"/>
      <c r="H13" s="38"/>
    </row>
    <row r="14" spans="2:10" x14ac:dyDescent="0.25">
      <c r="B14" s="34" t="s">
        <v>135</v>
      </c>
      <c r="C14" s="32">
        <f>COUNTIFS(all!$F:$F,$B14)</f>
        <v>52</v>
      </c>
      <c r="D14" s="36">
        <f>SUMIFS(all!$L:$L,all!$F:$F,$B14)</f>
        <v>144140</v>
      </c>
      <c r="E14" s="36">
        <f>SUMIFS(all!$P:$P,all!$F:$F,$B14)</f>
        <v>672204.33613907313</v>
      </c>
      <c r="F14" s="35">
        <f>SUMIFS(all!$Q:$Q,all!$F:$F,$B14)</f>
        <v>-467499.52330292604</v>
      </c>
      <c r="G14" s="35">
        <f t="shared" ref="G14" si="0">SUM(E14:F14)</f>
        <v>204704.81283614709</v>
      </c>
      <c r="H14" s="39">
        <f t="shared" ref="H14:H20" si="1">G14/E14</f>
        <v>0.30452765897332068</v>
      </c>
    </row>
    <row r="15" spans="2:10" x14ac:dyDescent="0.25">
      <c r="B15" s="34" t="s">
        <v>139</v>
      </c>
      <c r="C15" s="32">
        <f>COUNTIFS(all!$F:$F,$B15)</f>
        <v>2</v>
      </c>
      <c r="D15" s="36">
        <f>SUMIFS(all!$L:$L,all!$F:$F,$B15)</f>
        <v>3751</v>
      </c>
      <c r="E15" s="36">
        <f>SUMIFS(all!$P:$P,all!$F:$F,$B15)</f>
        <v>17205.287771336531</v>
      </c>
      <c r="F15" s="35">
        <f>SUMIFS(all!$Q:$Q,all!$F:$F,$B15)</f>
        <v>-12703.3619</v>
      </c>
      <c r="G15" s="35">
        <f t="shared" ref="G15:G20" si="2">SUM(E15:F15)</f>
        <v>4501.9258713365307</v>
      </c>
      <c r="H15" s="39">
        <f t="shared" si="1"/>
        <v>0.26165943465569913</v>
      </c>
    </row>
    <row r="16" spans="2:10" x14ac:dyDescent="0.25">
      <c r="B16" s="34" t="s">
        <v>138</v>
      </c>
      <c r="C16" s="32">
        <f>COUNTIFS(all!$F:$F,$B16)</f>
        <v>29</v>
      </c>
      <c r="D16" s="36">
        <f>SUMIFS(all!$L:$L,all!$F:$F,$B16)</f>
        <v>62797</v>
      </c>
      <c r="E16" s="36">
        <f>SUMIFS(all!$P:$P,all!$F:$F,$B16)</f>
        <v>386832.27417137881</v>
      </c>
      <c r="F16" s="35">
        <f>SUMIFS(all!$Q:$Q,all!$F:$F,$B16)</f>
        <v>-300060.32313190814</v>
      </c>
      <c r="G16" s="35">
        <f t="shared" si="2"/>
        <v>86771.951039470674</v>
      </c>
      <c r="H16" s="39">
        <f t="shared" si="1"/>
        <v>0.22431414551782713</v>
      </c>
    </row>
    <row r="17" spans="2:10" x14ac:dyDescent="0.25">
      <c r="B17" s="34" t="s">
        <v>150</v>
      </c>
      <c r="C17" s="32">
        <f>COUNTIFS(all!$F:$F,$B17)</f>
        <v>29</v>
      </c>
      <c r="D17" s="36">
        <f>SUMIFS(all!$L:$L,all!$F:$F,$B17)</f>
        <v>75011</v>
      </c>
      <c r="E17" s="36">
        <f>SUMIFS(all!$P:$P,all!$F:$F,$B17)</f>
        <v>644163.45903652743</v>
      </c>
      <c r="F17" s="35">
        <f>SUMIFS(all!$Q:$Q,all!$F:$F,$B17)</f>
        <v>-517078.04296000005</v>
      </c>
      <c r="G17" s="35">
        <f t="shared" si="2"/>
        <v>127085.41607652738</v>
      </c>
      <c r="H17" s="39">
        <f t="shared" si="1"/>
        <v>0.19728752740276281</v>
      </c>
    </row>
    <row r="18" spans="2:10" x14ac:dyDescent="0.25">
      <c r="B18" s="34" t="s">
        <v>161</v>
      </c>
      <c r="C18" s="32">
        <f>COUNTIFS(all!$F:$F,$B18)</f>
        <v>3</v>
      </c>
      <c r="D18" s="36">
        <f>SUMIFS(all!$L:$L,all!$F:$F,$B18)</f>
        <v>11575</v>
      </c>
      <c r="E18" s="36">
        <f>SUMIFS(all!$P:$P,all!$F:$F,$B18)</f>
        <v>142522.65563415663</v>
      </c>
      <c r="F18" s="35">
        <f>SUMIFS(all!$Q:$Q,all!$F:$F,$B18)</f>
        <v>-125672.72</v>
      </c>
      <c r="G18" s="35">
        <f t="shared" si="2"/>
        <v>16849.935634156631</v>
      </c>
      <c r="H18" s="39">
        <f t="shared" si="1"/>
        <v>0.11822636590079379</v>
      </c>
    </row>
    <row r="19" spans="2:10" x14ac:dyDescent="0.25">
      <c r="B19" s="34" t="s">
        <v>174</v>
      </c>
      <c r="C19" s="32">
        <f>COUNTIFS(all!$F:$F,$B19)</f>
        <v>5</v>
      </c>
      <c r="D19" s="36">
        <f>SUMIFS(all!$L:$L,all!$F:$F,$B19)</f>
        <v>6812</v>
      </c>
      <c r="E19" s="36">
        <f>SUMIFS(all!$P:$P,all!$F:$F,$B19)</f>
        <v>46085.808788509836</v>
      </c>
      <c r="F19" s="35">
        <f>SUMIFS(all!$Q:$Q,all!$F:$F,$B19)</f>
        <v>-32174.88209838589</v>
      </c>
      <c r="G19" s="35">
        <f t="shared" ref="G19" si="3">SUM(E19:F19)</f>
        <v>13910.926690123946</v>
      </c>
      <c r="H19" s="39">
        <f t="shared" ref="H19" si="4">G19/E19</f>
        <v>0.30184837926924335</v>
      </c>
    </row>
    <row r="20" spans="2:10" x14ac:dyDescent="0.25">
      <c r="B20" s="34" t="s">
        <v>236</v>
      </c>
      <c r="C20" s="32">
        <f>COUNTIFS(all!$F:$F,$B20)</f>
        <v>1</v>
      </c>
      <c r="D20" s="36">
        <f>SUMIFS(all!$L:$L,all!$F:$F,$B20)</f>
        <v>5252</v>
      </c>
      <c r="E20" s="36">
        <f>SUMIFS(all!$P:$P,all!$F:$F,$B20)</f>
        <v>102549.99350042145</v>
      </c>
      <c r="F20" s="35">
        <f>SUMIFS(all!$Q:$Q,all!$F:$F,$B20)</f>
        <v>-86132.01</v>
      </c>
      <c r="G20" s="35">
        <f t="shared" si="2"/>
        <v>16417.983500421455</v>
      </c>
      <c r="H20" s="39">
        <f t="shared" si="1"/>
        <v>0.16009736266198771</v>
      </c>
    </row>
    <row r="21" spans="2:10" x14ac:dyDescent="0.25">
      <c r="B21" s="34"/>
      <c r="C21" s="32"/>
      <c r="D21" s="36"/>
      <c r="E21" s="36"/>
      <c r="F21" s="35"/>
      <c r="G21" s="36"/>
      <c r="H21" s="39"/>
    </row>
    <row r="22" spans="2:10" x14ac:dyDescent="0.25">
      <c r="B22" s="52" t="s">
        <v>204</v>
      </c>
      <c r="C22" s="32"/>
      <c r="D22" s="33"/>
      <c r="E22" s="33"/>
      <c r="F22" s="35"/>
      <c r="G22" s="33"/>
      <c r="H22" s="38"/>
    </row>
    <row r="23" spans="2:10" x14ac:dyDescent="0.25">
      <c r="B23" s="34" t="str">
        <f>'by UK Dept'!J32</f>
        <v>OLDER GIRLS WOVEN DRESSES</v>
      </c>
      <c r="C23" s="32">
        <f>COUNTIFS(all!$H:$H,$B23)</f>
        <v>30</v>
      </c>
      <c r="D23" s="36">
        <f>SUMIFS(all!$L:$L,all!$H:$H,$B23)</f>
        <v>66179</v>
      </c>
      <c r="E23" s="36">
        <f>SUMIFS(all!$P:$P,all!$H:$H,$B23)</f>
        <v>571072.02104177745</v>
      </c>
      <c r="F23" s="35">
        <f>SUMIFS(all!$Q:$Q,all!$H:$H,$B23)</f>
        <v>-468270.66436125996</v>
      </c>
      <c r="G23" s="35">
        <f t="shared" ref="G23" si="5">SUM(E23:F23)</f>
        <v>102801.35668051749</v>
      </c>
      <c r="H23" s="39">
        <f t="shared" ref="H23:H32" si="6">G23/E23</f>
        <v>0.18001469673296591</v>
      </c>
      <c r="J23" s="39">
        <f>F23/$F$6</f>
        <v>0.30381127997603397</v>
      </c>
    </row>
    <row r="24" spans="2:10" x14ac:dyDescent="0.25">
      <c r="B24" s="34" t="str">
        <f>'by UK Dept'!J28</f>
        <v>OLDER GIRLS JERSEY</v>
      </c>
      <c r="C24" s="32">
        <f>COUNTIFS(all!$H:$H,$B24)</f>
        <v>24</v>
      </c>
      <c r="D24" s="36">
        <f>SUMIFS(all!$L:$L,all!$H:$H,$B24)</f>
        <v>67748</v>
      </c>
      <c r="E24" s="36">
        <f>SUMIFS(all!$P:$P,all!$H:$H,$B24)</f>
        <v>455437.55387304752</v>
      </c>
      <c r="F24" s="35">
        <f>SUMIFS(all!$Q:$Q,all!$H:$H,$B24)</f>
        <v>-327904.02242154552</v>
      </c>
      <c r="G24" s="35">
        <f t="shared" ref="G24:G32" si="7">SUM(E24:F24)</f>
        <v>127533.531451502</v>
      </c>
      <c r="H24" s="39">
        <f t="shared" si="6"/>
        <v>0.28002418853464106</v>
      </c>
      <c r="J24" s="39">
        <f t="shared" ref="J24:J32" si="8">F24/$F$6</f>
        <v>0.21274222013686647</v>
      </c>
    </row>
    <row r="25" spans="2:10" x14ac:dyDescent="0.25">
      <c r="B25" s="34" t="str">
        <f>'by UK Dept'!J12</f>
        <v>BABY GIRLS JERSEY</v>
      </c>
      <c r="C25" s="32">
        <f>COUNTIFS(all!$H:$H,$B25)</f>
        <v>17</v>
      </c>
      <c r="D25" s="36">
        <f>SUMIFS(all!$L:$L,all!$H:$H,$B25)</f>
        <v>55467</v>
      </c>
      <c r="E25" s="36">
        <f>SUMIFS(all!$P:$P,all!$H:$H,$B25)</f>
        <v>284532.55151479255</v>
      </c>
      <c r="F25" s="35">
        <f>SUMIFS(all!$Q:$Q,all!$H:$H,$B25)</f>
        <v>-200136.92115892598</v>
      </c>
      <c r="G25" s="35">
        <f t="shared" si="7"/>
        <v>84395.630355866568</v>
      </c>
      <c r="H25" s="39">
        <f t="shared" si="6"/>
        <v>0.29661151213301135</v>
      </c>
      <c r="J25" s="39">
        <f t="shared" si="8"/>
        <v>0.12984766891322308</v>
      </c>
    </row>
    <row r="26" spans="2:10" x14ac:dyDescent="0.25">
      <c r="B26" s="34" t="str">
        <f>'by UK Dept'!J6</f>
        <v xml:space="preserve">BABY BOYS JERSEY </v>
      </c>
      <c r="C26" s="32">
        <f>COUNTIFS(all!$H:$H,$B26)</f>
        <v>23</v>
      </c>
      <c r="D26" s="36">
        <f>SUMIFS(all!$L:$L,all!$H:$H,$B26)</f>
        <v>51228</v>
      </c>
      <c r="E26" s="36">
        <f>SUMIFS(all!$P:$P,all!$H:$H,$B26)</f>
        <v>190975.21669295488</v>
      </c>
      <c r="F26" s="35">
        <f>SUMIFS(all!$Q:$Q,all!$H:$H,$B26)</f>
        <v>-123643.25992107678</v>
      </c>
      <c r="G26" s="35">
        <f t="shared" si="7"/>
        <v>67331.956771878104</v>
      </c>
      <c r="H26" s="39">
        <f t="shared" si="6"/>
        <v>0.35256908167373735</v>
      </c>
      <c r="J26" s="39">
        <f t="shared" si="8"/>
        <v>8.0219026977209645E-2</v>
      </c>
    </row>
    <row r="27" spans="2:10" x14ac:dyDescent="0.25">
      <c r="B27" s="34" t="str">
        <f>'by UK Dept'!J19</f>
        <v>OLDER BOYS JERSEY</v>
      </c>
      <c r="C27" s="32">
        <f>COUNTIFS(all!$H:$H,$B27)</f>
        <v>15</v>
      </c>
      <c r="D27" s="36">
        <f>SUMIFS(all!$L:$L,all!$H:$H,$B27)</f>
        <v>32840</v>
      </c>
      <c r="E27" s="36">
        <f>SUMIFS(all!$P:$P,all!$H:$H,$B27)</f>
        <v>141465.36305173038</v>
      </c>
      <c r="F27" s="35">
        <f>SUMIFS(all!$Q:$Q,all!$H:$H,$B27)</f>
        <v>-106805.68533041178</v>
      </c>
      <c r="G27" s="35">
        <f t="shared" si="7"/>
        <v>34659.6777213186</v>
      </c>
      <c r="H27" s="39">
        <f t="shared" si="6"/>
        <v>0.24500469212837925</v>
      </c>
      <c r="J27" s="39">
        <f t="shared" si="8"/>
        <v>6.9294906639542214E-2</v>
      </c>
    </row>
    <row r="28" spans="2:10" x14ac:dyDescent="0.25">
      <c r="B28" s="34" t="s">
        <v>271</v>
      </c>
      <c r="C28" s="32">
        <f>COUNTIFS(all!$H:$H,$B28)</f>
        <v>1</v>
      </c>
      <c r="D28" s="36">
        <f>SUMIFS(all!$L:$L,all!$H:$H,$B28)</f>
        <v>5252</v>
      </c>
      <c r="E28" s="36">
        <f>SUMIFS(all!$P:$P,all!$H:$H,$B28)</f>
        <v>102549.99350042145</v>
      </c>
      <c r="F28" s="35">
        <f>SUMIFS(all!$Q:$Q,all!$H:$H,$B28)</f>
        <v>-86132.01</v>
      </c>
      <c r="G28" s="35">
        <f t="shared" ref="G28" si="9">SUM(E28:F28)</f>
        <v>16417.983500421455</v>
      </c>
      <c r="H28" s="39">
        <f t="shared" si="6"/>
        <v>0.16009736266198771</v>
      </c>
      <c r="J28" s="39">
        <f t="shared" ref="J28" si="10">F28/$F$6</f>
        <v>5.5881946482175197E-2</v>
      </c>
    </row>
    <row r="29" spans="2:10" x14ac:dyDescent="0.25">
      <c r="B29" s="34" t="str">
        <f>'by UK Dept'!J10</f>
        <v>BABY GIRLS JACKETS</v>
      </c>
      <c r="C29" s="32">
        <f>COUNTIFS(all!$H:$H,$B29)</f>
        <v>2</v>
      </c>
      <c r="D29" s="36">
        <f>SUMIFS(all!$L:$L,all!$H:$H,$B29)</f>
        <v>6312</v>
      </c>
      <c r="E29" s="36">
        <f>SUMIFS(all!$P:$P,all!$H:$H,$B29)</f>
        <v>73180.611918833747</v>
      </c>
      <c r="F29" s="35">
        <f>SUMIFS(all!$Q:$Q,all!$H:$H,$B29)</f>
        <v>-72157.5</v>
      </c>
      <c r="G29" s="35">
        <f t="shared" si="7"/>
        <v>1023.111918833747</v>
      </c>
      <c r="H29" s="39">
        <f t="shared" si="6"/>
        <v>1.3980641757525933E-2</v>
      </c>
      <c r="J29" s="39">
        <f t="shared" si="8"/>
        <v>4.6815365777340585E-2</v>
      </c>
    </row>
    <row r="30" spans="2:10" x14ac:dyDescent="0.25">
      <c r="B30" s="34" t="str">
        <f>'by UK Dept'!J16</f>
        <v>BABY GIRLS WOVEN DRESSES</v>
      </c>
      <c r="C30" s="32">
        <f>COUNTIFS(all!$H:$H,$B30)</f>
        <v>5</v>
      </c>
      <c r="D30" s="36">
        <f>SUMIFS(all!$L:$L,all!$H:$H,$B30)</f>
        <v>13802</v>
      </c>
      <c r="E30" s="36">
        <f>SUMIFS(all!$P:$P,all!$H:$H,$B30)</f>
        <v>92396.131936193895</v>
      </c>
      <c r="F30" s="35">
        <f>SUMIFS(all!$Q:$Q,all!$H:$H,$B30)</f>
        <v>-75235.220199999996</v>
      </c>
      <c r="G30" s="35">
        <f t="shared" si="7"/>
        <v>17160.911736193899</v>
      </c>
      <c r="H30" s="39">
        <f t="shared" si="6"/>
        <v>0.18573192812925035</v>
      </c>
      <c r="J30" s="39">
        <f t="shared" si="8"/>
        <v>4.8812172719422967E-2</v>
      </c>
    </row>
    <row r="31" spans="2:10" x14ac:dyDescent="0.25">
      <c r="B31" s="34" t="str">
        <f>'by UK Dept'!J26</f>
        <v>OLDER GIRLS JACKETS</v>
      </c>
      <c r="C31" s="32">
        <f>COUNTIFS(all!$H:$H,$B31)</f>
        <v>1</v>
      </c>
      <c r="D31" s="36">
        <f>SUMIFS(all!$L:$L,all!$H:$H,$B31)</f>
        <v>5263</v>
      </c>
      <c r="E31" s="36">
        <f>SUMIFS(all!$P:$P,all!$H:$H,$B31)</f>
        <v>69342.0437153229</v>
      </c>
      <c r="F31" s="35">
        <f>SUMIFS(all!$Q:$Q,all!$H:$H,$B31)</f>
        <v>-53515.22</v>
      </c>
      <c r="G31" s="35">
        <f t="shared" si="7"/>
        <v>15826.823715322898</v>
      </c>
      <c r="H31" s="39">
        <f t="shared" si="6"/>
        <v>0.22824282163211693</v>
      </c>
      <c r="J31" s="39">
        <f t="shared" si="8"/>
        <v>3.4720363080135153E-2</v>
      </c>
    </row>
    <row r="32" spans="2:10" x14ac:dyDescent="0.25">
      <c r="B32" s="34" t="str">
        <f>'by UK Dept'!J24</f>
        <v>OLDER BOYS WOVEN SHIRTS</v>
      </c>
      <c r="C32" s="32">
        <f>COUNTIFS(all!$H:$H,$B32)</f>
        <v>3</v>
      </c>
      <c r="D32" s="36">
        <f>SUMIFS(all!$L:$L,all!$H:$H,$B32)</f>
        <v>5247</v>
      </c>
      <c r="E32" s="36">
        <f>SUMIFS(all!$P:$P,all!$H:$H,$B32)</f>
        <v>30612.32779632922</v>
      </c>
      <c r="F32" s="35">
        <f>SUMIFS(all!$Q:$Q,all!$H:$H,$B32)</f>
        <v>-27520.36</v>
      </c>
      <c r="G32" s="35">
        <f t="shared" si="7"/>
        <v>3091.9677963292197</v>
      </c>
      <c r="H32" s="39">
        <f t="shared" si="6"/>
        <v>0.10100400782654573</v>
      </c>
      <c r="J32" s="39">
        <f t="shared" si="8"/>
        <v>1.7855049298050693E-2</v>
      </c>
    </row>
  </sheetData>
  <sortState ref="B22:H30">
    <sortCondition ref="F22:F30"/>
  </sortState>
  <pageMargins left="0.7" right="0.7" top="0.75" bottom="0.75" header="0.3" footer="0.3"/>
  <pageSetup paperSize="9"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Q39"/>
  <sheetViews>
    <sheetView zoomScaleNormal="100" workbookViewId="0">
      <pane ySplit="5" topLeftCell="A6" activePane="bottomLeft" state="frozenSplit"/>
      <selection activeCell="H32" sqref="H32"/>
      <selection pane="bottomLeft" activeCell="A40" sqref="A40"/>
    </sheetView>
  </sheetViews>
  <sheetFormatPr defaultRowHeight="15" x14ac:dyDescent="0.25"/>
  <cols>
    <col min="1" max="1" width="9.140625" style="1"/>
    <col min="2" max="2" width="31.5703125" style="1" bestFit="1" customWidth="1"/>
    <col min="3" max="5" width="10.7109375" style="1" customWidth="1"/>
    <col min="6" max="6" width="12.5703125" style="1" customWidth="1"/>
    <col min="7" max="8" width="10.7109375" style="1" customWidth="1"/>
    <col min="9" max="9" width="9.140625" style="1"/>
    <col min="10" max="10" width="27.85546875" style="1" bestFit="1" customWidth="1"/>
    <col min="11" max="13" width="10.7109375" style="1" customWidth="1"/>
    <col min="14" max="14" width="11.85546875" style="1" customWidth="1"/>
    <col min="15" max="16" width="10.7109375" style="1" customWidth="1"/>
    <col min="17" max="16384" width="9.140625" style="1"/>
  </cols>
  <sheetData>
    <row r="2" spans="2:17" x14ac:dyDescent="0.25">
      <c r="B2" s="4" t="str">
        <f>Summary!$B$2</f>
        <v>NS LED CWR Summary - Phases 1 to 8</v>
      </c>
      <c r="J2" s="4" t="str">
        <f>Summary!$B$2</f>
        <v>NS LED CWR Summary - Phases 1 to 8</v>
      </c>
    </row>
    <row r="3" spans="2:17" x14ac:dyDescent="0.25">
      <c r="B3" s="4" t="s">
        <v>200</v>
      </c>
      <c r="J3" s="4" t="s">
        <v>202</v>
      </c>
    </row>
    <row r="4" spans="2:17" x14ac:dyDescent="0.25">
      <c r="C4" s="4"/>
      <c r="N4" s="2"/>
    </row>
    <row r="5" spans="2:17" ht="30.75" thickBot="1" x14ac:dyDescent="0.3">
      <c r="B5" s="6"/>
      <c r="C5" s="9" t="s">
        <v>201</v>
      </c>
      <c r="D5" s="9" t="s">
        <v>195</v>
      </c>
      <c r="E5" s="9" t="s">
        <v>7</v>
      </c>
      <c r="F5" s="9" t="s">
        <v>8</v>
      </c>
      <c r="G5" s="9" t="s">
        <v>214</v>
      </c>
      <c r="H5" s="9" t="s">
        <v>215</v>
      </c>
      <c r="J5" s="6"/>
      <c r="K5" s="9" t="s">
        <v>201</v>
      </c>
      <c r="L5" s="9" t="s">
        <v>195</v>
      </c>
      <c r="M5" s="9" t="s">
        <v>7</v>
      </c>
      <c r="N5" s="118" t="s">
        <v>8</v>
      </c>
      <c r="O5" s="9" t="s">
        <v>214</v>
      </c>
      <c r="P5" s="9" t="s">
        <v>215</v>
      </c>
      <c r="Q5" s="9" t="s">
        <v>203</v>
      </c>
    </row>
    <row r="6" spans="2:17" ht="15.75" thickTop="1" x14ac:dyDescent="0.25">
      <c r="B6" s="54" t="s">
        <v>135</v>
      </c>
      <c r="C6" s="54">
        <v>52</v>
      </c>
      <c r="D6" s="58">
        <v>144140</v>
      </c>
      <c r="E6" s="58">
        <v>672204.33613907301</v>
      </c>
      <c r="F6" s="84">
        <v>-467499.52330292593</v>
      </c>
      <c r="G6" s="58">
        <v>204704.81283614732</v>
      </c>
      <c r="H6" s="59">
        <v>0.30452765897332107</v>
      </c>
      <c r="J6" s="54" t="s">
        <v>184</v>
      </c>
      <c r="K6" s="54">
        <v>23</v>
      </c>
      <c r="L6" s="58">
        <v>51228</v>
      </c>
      <c r="M6" s="58">
        <v>190975.21669295488</v>
      </c>
      <c r="N6" s="84">
        <v>-123643.25992107678</v>
      </c>
      <c r="O6" s="58">
        <v>67331.956771878104</v>
      </c>
      <c r="P6" s="59">
        <v>0.35256908167373735</v>
      </c>
      <c r="Q6" s="59">
        <f>N6/$N$38</f>
        <v>8.0219026977209673E-2</v>
      </c>
    </row>
    <row r="7" spans="2:17" x14ac:dyDescent="0.25">
      <c r="B7" s="14" t="s">
        <v>184</v>
      </c>
      <c r="C7" s="14">
        <v>13</v>
      </c>
      <c r="D7" s="60">
        <v>31953</v>
      </c>
      <c r="E7" s="60">
        <v>115318.50131227687</v>
      </c>
      <c r="F7" s="16">
        <v>-67241.201639999999</v>
      </c>
      <c r="G7" s="60">
        <v>48077.299672276888</v>
      </c>
      <c r="H7" s="17">
        <v>0.4169088145022446</v>
      </c>
      <c r="J7" s="14" t="s">
        <v>135</v>
      </c>
      <c r="K7" s="14">
        <v>13</v>
      </c>
      <c r="L7" s="60">
        <v>31953</v>
      </c>
      <c r="M7" s="60">
        <v>115318.50131227687</v>
      </c>
      <c r="N7" s="16">
        <v>-67241.201639999999</v>
      </c>
      <c r="O7" s="60">
        <v>48077.299672276888</v>
      </c>
      <c r="P7" s="17">
        <v>0.4169088145022446</v>
      </c>
      <c r="Q7" s="17"/>
    </row>
    <row r="8" spans="2:17" x14ac:dyDescent="0.25">
      <c r="B8" s="14" t="s">
        <v>186</v>
      </c>
      <c r="C8" s="14">
        <v>13</v>
      </c>
      <c r="D8" s="60">
        <v>48809</v>
      </c>
      <c r="E8" s="60">
        <v>238521.96502199306</v>
      </c>
      <c r="F8" s="16">
        <v>-165041.601158926</v>
      </c>
      <c r="G8" s="60">
        <v>73480.36386306709</v>
      </c>
      <c r="H8" s="17">
        <v>0.30806539706434077</v>
      </c>
      <c r="J8" s="14" t="s">
        <v>139</v>
      </c>
      <c r="K8" s="14">
        <v>1</v>
      </c>
      <c r="L8" s="60">
        <v>2889</v>
      </c>
      <c r="M8" s="60">
        <v>13172.338230562205</v>
      </c>
      <c r="N8" s="16">
        <v>-9444.5619000000006</v>
      </c>
      <c r="O8" s="60">
        <v>3727.7763305622047</v>
      </c>
      <c r="P8" s="17">
        <v>0.28300035007551583</v>
      </c>
      <c r="Q8" s="17"/>
    </row>
    <row r="9" spans="2:17" x14ac:dyDescent="0.25">
      <c r="B9" s="14" t="s">
        <v>185</v>
      </c>
      <c r="C9" s="14">
        <v>9</v>
      </c>
      <c r="D9" s="60">
        <v>24866</v>
      </c>
      <c r="E9" s="60">
        <v>96829.514147211827</v>
      </c>
      <c r="F9" s="16">
        <v>-75856.296680000014</v>
      </c>
      <c r="G9" s="60">
        <v>20973.217467211827</v>
      </c>
      <c r="H9" s="17">
        <v>0.21659942892335315</v>
      </c>
      <c r="J9" s="14" t="s">
        <v>138</v>
      </c>
      <c r="K9" s="14">
        <v>9</v>
      </c>
      <c r="L9" s="60">
        <v>16386</v>
      </c>
      <c r="M9" s="60">
        <v>62484.377150115812</v>
      </c>
      <c r="N9" s="16">
        <v>-46957.496381076809</v>
      </c>
      <c r="O9" s="60">
        <v>15526.880769038999</v>
      </c>
      <c r="P9" s="17">
        <v>0.24849220680773354</v>
      </c>
      <c r="Q9" s="17"/>
    </row>
    <row r="10" spans="2:17" x14ac:dyDescent="0.25">
      <c r="B10" s="14" t="s">
        <v>190</v>
      </c>
      <c r="C10" s="14">
        <v>3</v>
      </c>
      <c r="D10" s="60">
        <v>5247</v>
      </c>
      <c r="E10" s="60">
        <v>30612.32779632922</v>
      </c>
      <c r="F10" s="16">
        <v>-27520.36</v>
      </c>
      <c r="G10" s="60">
        <v>3091.9677963292215</v>
      </c>
      <c r="H10" s="17">
        <v>0.10100400782654578</v>
      </c>
      <c r="J10" s="55" t="s">
        <v>191</v>
      </c>
      <c r="K10" s="55">
        <v>2</v>
      </c>
      <c r="L10" s="61">
        <v>6312</v>
      </c>
      <c r="M10" s="61">
        <v>73180.611918833747</v>
      </c>
      <c r="N10" s="116">
        <v>-72157.5</v>
      </c>
      <c r="O10" s="61">
        <v>1023.1119188337398</v>
      </c>
      <c r="P10" s="62">
        <v>1.3980641757525832E-2</v>
      </c>
      <c r="Q10" s="62">
        <f>N10/$N$38</f>
        <v>4.6815365777340606E-2</v>
      </c>
    </row>
    <row r="11" spans="2:17" x14ac:dyDescent="0.25">
      <c r="B11" s="14" t="s">
        <v>187</v>
      </c>
      <c r="C11" s="14">
        <v>14</v>
      </c>
      <c r="D11" s="60">
        <v>33265</v>
      </c>
      <c r="E11" s="60">
        <v>190922.02786126226</v>
      </c>
      <c r="F11" s="16">
        <v>-131840.06382400001</v>
      </c>
      <c r="G11" s="60">
        <v>59081.964037262274</v>
      </c>
      <c r="H11" s="17">
        <v>0.30945598419997666</v>
      </c>
      <c r="J11" s="14" t="s">
        <v>161</v>
      </c>
      <c r="K11" s="14">
        <v>2</v>
      </c>
      <c r="L11" s="60">
        <v>6312</v>
      </c>
      <c r="M11" s="60">
        <v>73180.611918833747</v>
      </c>
      <c r="N11" s="16">
        <v>-72157.5</v>
      </c>
      <c r="O11" s="60">
        <v>1023.1119188337398</v>
      </c>
      <c r="P11" s="17">
        <v>1.3980641757525832E-2</v>
      </c>
      <c r="Q11" s="62"/>
    </row>
    <row r="12" spans="2:17" x14ac:dyDescent="0.25">
      <c r="B12" s="55" t="s">
        <v>139</v>
      </c>
      <c r="C12" s="55">
        <v>2</v>
      </c>
      <c r="D12" s="61">
        <v>3751</v>
      </c>
      <c r="E12" s="61">
        <v>17205.287771336531</v>
      </c>
      <c r="F12" s="116">
        <v>-12703.3619</v>
      </c>
      <c r="G12" s="61">
        <v>4501.9258713365307</v>
      </c>
      <c r="H12" s="62">
        <v>0.26165943465569913</v>
      </c>
      <c r="J12" s="55" t="s">
        <v>186</v>
      </c>
      <c r="K12" s="55">
        <v>17</v>
      </c>
      <c r="L12" s="61">
        <v>55467</v>
      </c>
      <c r="M12" s="61">
        <v>284532.55151479255</v>
      </c>
      <c r="N12" s="116">
        <v>-200136.92115892601</v>
      </c>
      <c r="O12" s="61">
        <v>84395.630355866597</v>
      </c>
      <c r="P12" s="62">
        <v>0.29661151213301146</v>
      </c>
      <c r="Q12" s="62">
        <f>N12/$N$38</f>
        <v>0.12984766891322316</v>
      </c>
    </row>
    <row r="13" spans="2:17" x14ac:dyDescent="0.25">
      <c r="B13" s="14" t="s">
        <v>184</v>
      </c>
      <c r="C13" s="14">
        <v>1</v>
      </c>
      <c r="D13" s="60">
        <v>2889</v>
      </c>
      <c r="E13" s="60">
        <v>13172.338230562205</v>
      </c>
      <c r="F13" s="16">
        <v>-9444.5619000000006</v>
      </c>
      <c r="G13" s="60">
        <v>3727.7763305622047</v>
      </c>
      <c r="H13" s="17">
        <v>0.28300035007551583</v>
      </c>
      <c r="J13" s="14" t="s">
        <v>135</v>
      </c>
      <c r="K13" s="14">
        <v>13</v>
      </c>
      <c r="L13" s="60">
        <v>48809</v>
      </c>
      <c r="M13" s="60">
        <v>238521.96502199306</v>
      </c>
      <c r="N13" s="16">
        <v>-165041.601158926</v>
      </c>
      <c r="O13" s="60">
        <v>73480.36386306709</v>
      </c>
      <c r="P13" s="17">
        <v>0.30806539706434077</v>
      </c>
      <c r="Q13" s="62"/>
    </row>
    <row r="14" spans="2:17" x14ac:dyDescent="0.25">
      <c r="B14" s="14" t="s">
        <v>185</v>
      </c>
      <c r="C14" s="14">
        <v>1</v>
      </c>
      <c r="D14" s="60">
        <v>862</v>
      </c>
      <c r="E14" s="60">
        <v>4032.9495407743261</v>
      </c>
      <c r="F14" s="16">
        <v>-3258.8</v>
      </c>
      <c r="G14" s="60">
        <v>774.14954077432594</v>
      </c>
      <c r="H14" s="17">
        <v>0.19195616829505119</v>
      </c>
      <c r="J14" s="14" t="s">
        <v>138</v>
      </c>
      <c r="K14" s="14">
        <v>3</v>
      </c>
      <c r="L14" s="60">
        <v>4627</v>
      </c>
      <c r="M14" s="60">
        <v>36560.981186099736</v>
      </c>
      <c r="N14" s="16">
        <v>-28256.059999999998</v>
      </c>
      <c r="O14" s="60">
        <v>8304.9211860997366</v>
      </c>
      <c r="P14" s="17">
        <v>0.22715257951712789</v>
      </c>
      <c r="Q14" s="62"/>
    </row>
    <row r="15" spans="2:17" x14ac:dyDescent="0.25">
      <c r="B15" s="55" t="s">
        <v>138</v>
      </c>
      <c r="C15" s="55">
        <v>29</v>
      </c>
      <c r="D15" s="61">
        <v>62797</v>
      </c>
      <c r="E15" s="61">
        <v>386832.27417137881</v>
      </c>
      <c r="F15" s="116">
        <v>-300060.32313190814</v>
      </c>
      <c r="G15" s="61">
        <v>86771.951039470761</v>
      </c>
      <c r="H15" s="62">
        <v>0.22431414551782736</v>
      </c>
      <c r="J15" s="57" t="s">
        <v>150</v>
      </c>
      <c r="K15" s="57">
        <v>1</v>
      </c>
      <c r="L15" s="65">
        <v>2031</v>
      </c>
      <c r="M15" s="65">
        <v>9449.6053066997738</v>
      </c>
      <c r="N15" s="86">
        <v>-6839.26</v>
      </c>
      <c r="O15" s="65">
        <v>2610.3453066997736</v>
      </c>
      <c r="P15" s="66">
        <v>0.27623855409590892</v>
      </c>
      <c r="Q15" s="62"/>
    </row>
    <row r="16" spans="2:17" x14ac:dyDescent="0.25">
      <c r="B16" s="14" t="s">
        <v>184</v>
      </c>
      <c r="C16" s="14">
        <v>9</v>
      </c>
      <c r="D16" s="60">
        <v>16386</v>
      </c>
      <c r="E16" s="60">
        <v>62484.377150115812</v>
      </c>
      <c r="F16" s="16">
        <v>-46957.496381076809</v>
      </c>
      <c r="G16" s="60">
        <v>15526.880769038999</v>
      </c>
      <c r="H16" s="17">
        <v>0.24849220680773354</v>
      </c>
      <c r="J16" s="55" t="s">
        <v>189</v>
      </c>
      <c r="K16" s="55">
        <v>5</v>
      </c>
      <c r="L16" s="61">
        <v>13802</v>
      </c>
      <c r="M16" s="61">
        <v>92396.131936193895</v>
      </c>
      <c r="N16" s="116">
        <v>-75235.220199999996</v>
      </c>
      <c r="O16" s="61">
        <v>17160.911736193892</v>
      </c>
      <c r="P16" s="62">
        <v>0.1857319281292503</v>
      </c>
      <c r="Q16" s="62">
        <f>N16/$N$38</f>
        <v>4.8812172719422994E-2</v>
      </c>
    </row>
    <row r="17" spans="2:17" x14ac:dyDescent="0.25">
      <c r="B17" s="14" t="s">
        <v>186</v>
      </c>
      <c r="C17" s="14">
        <v>3</v>
      </c>
      <c r="D17" s="60">
        <v>4627</v>
      </c>
      <c r="E17" s="60">
        <v>36560.981186099736</v>
      </c>
      <c r="F17" s="16">
        <v>-28256.059999999998</v>
      </c>
      <c r="G17" s="60">
        <v>8304.9211860997366</v>
      </c>
      <c r="H17" s="17">
        <v>0.22715257951712789</v>
      </c>
      <c r="J17" s="14" t="s">
        <v>138</v>
      </c>
      <c r="K17" s="14">
        <v>2</v>
      </c>
      <c r="L17" s="60">
        <v>5983</v>
      </c>
      <c r="M17" s="60">
        <v>38830.548602873547</v>
      </c>
      <c r="N17" s="16">
        <v>-28730.080199999997</v>
      </c>
      <c r="O17" s="60">
        <v>10100.468402873545</v>
      </c>
      <c r="P17" s="17">
        <v>0.26011655169162579</v>
      </c>
      <c r="Q17" s="62"/>
    </row>
    <row r="18" spans="2:17" x14ac:dyDescent="0.25">
      <c r="B18" s="14" t="s">
        <v>189</v>
      </c>
      <c r="C18" s="14">
        <v>2</v>
      </c>
      <c r="D18" s="60">
        <v>5983</v>
      </c>
      <c r="E18" s="60">
        <v>38830.548602873547</v>
      </c>
      <c r="F18" s="16">
        <v>-28730.080199999997</v>
      </c>
      <c r="G18" s="60">
        <v>10100.468402873545</v>
      </c>
      <c r="H18" s="17">
        <v>0.26011655169162579</v>
      </c>
      <c r="J18" s="14" t="s">
        <v>150</v>
      </c>
      <c r="K18" s="14">
        <v>3</v>
      </c>
      <c r="L18" s="60">
        <v>7819</v>
      </c>
      <c r="M18" s="60">
        <v>53565.583333320348</v>
      </c>
      <c r="N18" s="16">
        <v>-46505.14</v>
      </c>
      <c r="O18" s="60">
        <v>7060.4433333203469</v>
      </c>
      <c r="P18" s="17">
        <v>0.13180932408381735</v>
      </c>
      <c r="Q18" s="62"/>
    </row>
    <row r="19" spans="2:17" x14ac:dyDescent="0.25">
      <c r="B19" s="14" t="s">
        <v>185</v>
      </c>
      <c r="C19" s="14">
        <v>2</v>
      </c>
      <c r="D19" s="60">
        <v>1910</v>
      </c>
      <c r="E19" s="60">
        <v>9182.1904547148042</v>
      </c>
      <c r="F19" s="16">
        <v>-6282.07</v>
      </c>
      <c r="G19" s="60">
        <v>2900.1204547148036</v>
      </c>
      <c r="H19" s="17">
        <v>0.31584189731391066</v>
      </c>
      <c r="J19" s="55" t="s">
        <v>185</v>
      </c>
      <c r="K19" s="55">
        <v>15</v>
      </c>
      <c r="L19" s="61">
        <v>32840</v>
      </c>
      <c r="M19" s="61">
        <v>141465.36305173035</v>
      </c>
      <c r="N19" s="116">
        <v>-106805.68533041178</v>
      </c>
      <c r="O19" s="61">
        <v>34659.6777213186</v>
      </c>
      <c r="P19" s="62">
        <v>0.2450046921283793</v>
      </c>
      <c r="Q19" s="62">
        <f>N19/$N$38</f>
        <v>6.9294906639542242E-2</v>
      </c>
    </row>
    <row r="20" spans="2:17" x14ac:dyDescent="0.25">
      <c r="B20" s="14" t="s">
        <v>187</v>
      </c>
      <c r="C20" s="14">
        <v>6</v>
      </c>
      <c r="D20" s="60">
        <v>15376</v>
      </c>
      <c r="E20" s="60">
        <v>89059.788532624385</v>
      </c>
      <c r="F20" s="16">
        <v>-66637.206997545523</v>
      </c>
      <c r="G20" s="60">
        <v>22422.581535078869</v>
      </c>
      <c r="H20" s="17">
        <v>0.25176998401321182</v>
      </c>
      <c r="J20" s="14" t="s">
        <v>135</v>
      </c>
      <c r="K20" s="14">
        <v>9</v>
      </c>
      <c r="L20" s="60">
        <v>24866</v>
      </c>
      <c r="M20" s="60">
        <v>96829.514147211827</v>
      </c>
      <c r="N20" s="16">
        <v>-75856.296680000014</v>
      </c>
      <c r="O20" s="60">
        <v>20973.217467211827</v>
      </c>
      <c r="P20" s="17">
        <v>0.21659942892335315</v>
      </c>
      <c r="Q20" s="62"/>
    </row>
    <row r="21" spans="2:17" x14ac:dyDescent="0.25">
      <c r="B21" s="14" t="s">
        <v>188</v>
      </c>
      <c r="C21" s="14">
        <v>7</v>
      </c>
      <c r="D21" s="60">
        <v>18515</v>
      </c>
      <c r="E21" s="60">
        <v>150714.38824495068</v>
      </c>
      <c r="F21" s="16">
        <v>-123197.40955328583</v>
      </c>
      <c r="G21" s="60">
        <v>27516.978691664837</v>
      </c>
      <c r="H21" s="17">
        <v>0.18257698559571153</v>
      </c>
      <c r="J21" s="14" t="s">
        <v>139</v>
      </c>
      <c r="K21" s="14">
        <v>1</v>
      </c>
      <c r="L21" s="60">
        <v>862</v>
      </c>
      <c r="M21" s="60">
        <v>4032.9495407743261</v>
      </c>
      <c r="N21" s="16">
        <v>-3258.8</v>
      </c>
      <c r="O21" s="60">
        <v>774.14954077432594</v>
      </c>
      <c r="P21" s="17">
        <v>0.19195616829505119</v>
      </c>
      <c r="Q21" s="62"/>
    </row>
    <row r="22" spans="2:17" x14ac:dyDescent="0.25">
      <c r="B22" s="55" t="s">
        <v>150</v>
      </c>
      <c r="C22" s="55">
        <v>29</v>
      </c>
      <c r="D22" s="61">
        <v>75011</v>
      </c>
      <c r="E22" s="61">
        <v>644163.45903652743</v>
      </c>
      <c r="F22" s="116">
        <v>-517078.04295999993</v>
      </c>
      <c r="G22" s="61">
        <v>127085.41607652736</v>
      </c>
      <c r="H22" s="62">
        <v>0.19728752740276276</v>
      </c>
      <c r="J22" s="14" t="s">
        <v>138</v>
      </c>
      <c r="K22" s="14">
        <v>2</v>
      </c>
      <c r="L22" s="60">
        <v>1910</v>
      </c>
      <c r="M22" s="60">
        <v>9182.1904547148042</v>
      </c>
      <c r="N22" s="16">
        <v>-6282.07</v>
      </c>
      <c r="O22" s="60">
        <v>2900.1204547148036</v>
      </c>
      <c r="P22" s="17">
        <v>0.31584189731391066</v>
      </c>
      <c r="Q22" s="62"/>
    </row>
    <row r="23" spans="2:17" x14ac:dyDescent="0.25">
      <c r="B23" s="14" t="s">
        <v>186</v>
      </c>
      <c r="C23" s="14">
        <v>1</v>
      </c>
      <c r="D23" s="60">
        <v>2031</v>
      </c>
      <c r="E23" s="60">
        <v>9449.6053066997738</v>
      </c>
      <c r="F23" s="16">
        <v>-6839.26</v>
      </c>
      <c r="G23" s="60">
        <v>2610.3453066997736</v>
      </c>
      <c r="H23" s="17">
        <v>0.27623855409590892</v>
      </c>
      <c r="J23" s="14" t="s">
        <v>174</v>
      </c>
      <c r="K23" s="14">
        <v>3</v>
      </c>
      <c r="L23" s="60">
        <v>5202</v>
      </c>
      <c r="M23" s="60">
        <v>31420.70890902941</v>
      </c>
      <c r="N23" s="16">
        <v>-21408.518650411766</v>
      </c>
      <c r="O23" s="60">
        <v>10012.190258617644</v>
      </c>
      <c r="P23" s="17">
        <v>0.31864940691202637</v>
      </c>
      <c r="Q23" s="62"/>
    </row>
    <row r="24" spans="2:17" x14ac:dyDescent="0.25">
      <c r="B24" s="14" t="s">
        <v>189</v>
      </c>
      <c r="C24" s="14">
        <v>3</v>
      </c>
      <c r="D24" s="60">
        <v>7819</v>
      </c>
      <c r="E24" s="60">
        <v>53565.583333320348</v>
      </c>
      <c r="F24" s="16">
        <v>-46505.14</v>
      </c>
      <c r="G24" s="60">
        <v>7060.4433333203469</v>
      </c>
      <c r="H24" s="17">
        <v>0.13180932408381735</v>
      </c>
      <c r="J24" s="55" t="s">
        <v>190</v>
      </c>
      <c r="K24" s="55">
        <v>3</v>
      </c>
      <c r="L24" s="61">
        <v>5247</v>
      </c>
      <c r="M24" s="61">
        <v>30612.32779632922</v>
      </c>
      <c r="N24" s="116">
        <v>-27520.36</v>
      </c>
      <c r="O24" s="61">
        <v>3091.9677963292215</v>
      </c>
      <c r="P24" s="62">
        <v>0.10100400782654578</v>
      </c>
      <c r="Q24" s="62">
        <f>N24/$N$38</f>
        <v>1.78550492980507E-2</v>
      </c>
    </row>
    <row r="25" spans="2:17" x14ac:dyDescent="0.25">
      <c r="B25" s="14" t="s">
        <v>187</v>
      </c>
      <c r="C25" s="14">
        <v>4</v>
      </c>
      <c r="D25" s="60">
        <v>19107</v>
      </c>
      <c r="E25" s="60">
        <v>175455.73747916095</v>
      </c>
      <c r="F25" s="16">
        <v>-129426.75160000002</v>
      </c>
      <c r="G25" s="60">
        <v>46028.985879160959</v>
      </c>
      <c r="H25" s="17">
        <v>0.26233958798085966</v>
      </c>
      <c r="J25" s="14" t="s">
        <v>135</v>
      </c>
      <c r="K25" s="14">
        <v>3</v>
      </c>
      <c r="L25" s="60">
        <v>5247</v>
      </c>
      <c r="M25" s="60">
        <v>30612.32779632922</v>
      </c>
      <c r="N25" s="16">
        <v>-27520.36</v>
      </c>
      <c r="O25" s="60">
        <v>3091.9677963292215</v>
      </c>
      <c r="P25" s="17">
        <v>0.10100400782654578</v>
      </c>
      <c r="Q25" s="62"/>
    </row>
    <row r="26" spans="2:17" x14ac:dyDescent="0.25">
      <c r="B26" s="14" t="s">
        <v>188</v>
      </c>
      <c r="C26" s="14">
        <v>21</v>
      </c>
      <c r="D26" s="60">
        <v>46054</v>
      </c>
      <c r="E26" s="60">
        <v>405692.53291734628</v>
      </c>
      <c r="F26" s="16">
        <v>-334306.89136000001</v>
      </c>
      <c r="G26" s="60">
        <v>71385.641557346273</v>
      </c>
      <c r="H26" s="17">
        <v>0.17595995924305075</v>
      </c>
      <c r="J26" s="55" t="s">
        <v>192</v>
      </c>
      <c r="K26" s="55">
        <v>1</v>
      </c>
      <c r="L26" s="61">
        <v>5263</v>
      </c>
      <c r="M26" s="61">
        <v>69342.0437153229</v>
      </c>
      <c r="N26" s="116">
        <v>-53515.22</v>
      </c>
      <c r="O26" s="61">
        <v>15826.823715322898</v>
      </c>
      <c r="P26" s="62">
        <v>0.22824282163211693</v>
      </c>
      <c r="Q26" s="62">
        <f>N26/$N$38</f>
        <v>3.4720363080135173E-2</v>
      </c>
    </row>
    <row r="27" spans="2:17" x14ac:dyDescent="0.25">
      <c r="B27" s="55" t="s">
        <v>161</v>
      </c>
      <c r="C27" s="55">
        <v>3</v>
      </c>
      <c r="D27" s="61">
        <v>11575</v>
      </c>
      <c r="E27" s="61">
        <v>142522.65563415666</v>
      </c>
      <c r="F27" s="116">
        <v>-125672.72</v>
      </c>
      <c r="G27" s="61">
        <v>16849.935634156638</v>
      </c>
      <c r="H27" s="62">
        <v>0.11822636590079381</v>
      </c>
      <c r="J27" s="14" t="s">
        <v>161</v>
      </c>
      <c r="K27" s="14">
        <v>1</v>
      </c>
      <c r="L27" s="60">
        <v>5263</v>
      </c>
      <c r="M27" s="60">
        <v>69342.0437153229</v>
      </c>
      <c r="N27" s="16">
        <v>-53515.22</v>
      </c>
      <c r="O27" s="60">
        <v>15826.823715322898</v>
      </c>
      <c r="P27" s="17">
        <v>0.22824282163211693</v>
      </c>
      <c r="Q27" s="62"/>
    </row>
    <row r="28" spans="2:17" x14ac:dyDescent="0.25">
      <c r="B28" s="14" t="s">
        <v>191</v>
      </c>
      <c r="C28" s="14">
        <v>2</v>
      </c>
      <c r="D28" s="60">
        <v>6312</v>
      </c>
      <c r="E28" s="60">
        <v>73180.611918833747</v>
      </c>
      <c r="F28" s="16">
        <v>-72157.5</v>
      </c>
      <c r="G28" s="60">
        <v>1023.1119188337398</v>
      </c>
      <c r="H28" s="17">
        <v>1.3980641757525832E-2</v>
      </c>
      <c r="J28" s="55" t="s">
        <v>187</v>
      </c>
      <c r="K28" s="55">
        <v>24</v>
      </c>
      <c r="L28" s="61">
        <v>67748</v>
      </c>
      <c r="M28" s="61">
        <v>455437.55387304764</v>
      </c>
      <c r="N28" s="116">
        <v>-327904.02242154558</v>
      </c>
      <c r="O28" s="61">
        <v>127533.53145150209</v>
      </c>
      <c r="P28" s="62">
        <v>0.28002418853464117</v>
      </c>
      <c r="Q28" s="62">
        <f>N28/$N$38</f>
        <v>0.21274222013686661</v>
      </c>
    </row>
    <row r="29" spans="2:17" x14ac:dyDescent="0.25">
      <c r="B29" s="14" t="s">
        <v>192</v>
      </c>
      <c r="C29" s="14">
        <v>1</v>
      </c>
      <c r="D29" s="60">
        <v>5263</v>
      </c>
      <c r="E29" s="60">
        <v>69342.0437153229</v>
      </c>
      <c r="F29" s="16">
        <v>-53515.22</v>
      </c>
      <c r="G29" s="60">
        <v>15826.823715322898</v>
      </c>
      <c r="H29" s="17">
        <v>0.22824282163211693</v>
      </c>
      <c r="J29" s="14" t="s">
        <v>135</v>
      </c>
      <c r="K29" s="14">
        <v>14</v>
      </c>
      <c r="L29" s="60">
        <v>33265</v>
      </c>
      <c r="M29" s="60">
        <v>190922.02786126226</v>
      </c>
      <c r="N29" s="16">
        <v>-131840.06382400001</v>
      </c>
      <c r="O29" s="60">
        <v>59081.964037262274</v>
      </c>
      <c r="P29" s="17">
        <v>0.30945598419997666</v>
      </c>
      <c r="Q29" s="62"/>
    </row>
    <row r="30" spans="2:17" x14ac:dyDescent="0.25">
      <c r="B30" s="55" t="s">
        <v>174</v>
      </c>
      <c r="C30" s="55">
        <v>5</v>
      </c>
      <c r="D30" s="61">
        <v>6812</v>
      </c>
      <c r="E30" s="61">
        <v>46085.808788509836</v>
      </c>
      <c r="F30" s="116">
        <v>-32174.882098385886</v>
      </c>
      <c r="G30" s="61">
        <v>13910.926690123953</v>
      </c>
      <c r="H30" s="62">
        <v>0.30184837926924352</v>
      </c>
      <c r="J30" s="57" t="s">
        <v>138</v>
      </c>
      <c r="K30" s="57">
        <v>6</v>
      </c>
      <c r="L30" s="65">
        <v>15376</v>
      </c>
      <c r="M30" s="65">
        <v>89059.788532624385</v>
      </c>
      <c r="N30" s="86">
        <v>-66637.206997545523</v>
      </c>
      <c r="O30" s="65">
        <v>22422.581535078869</v>
      </c>
      <c r="P30" s="66">
        <v>0.25176998401321182</v>
      </c>
      <c r="Q30" s="62"/>
    </row>
    <row r="31" spans="2:17" x14ac:dyDescent="0.25">
      <c r="B31" s="14" t="s">
        <v>185</v>
      </c>
      <c r="C31" s="14">
        <v>3</v>
      </c>
      <c r="D31" s="60">
        <v>5202</v>
      </c>
      <c r="E31" s="60">
        <v>31420.70890902941</v>
      </c>
      <c r="F31" s="16">
        <v>-21408.518650411766</v>
      </c>
      <c r="G31" s="60">
        <v>10012.190258617644</v>
      </c>
      <c r="H31" s="17">
        <v>0.31864940691202637</v>
      </c>
      <c r="J31" s="14" t="s">
        <v>150</v>
      </c>
      <c r="K31" s="14">
        <v>4</v>
      </c>
      <c r="L31" s="60">
        <v>19107</v>
      </c>
      <c r="M31" s="60">
        <v>175455.73747916095</v>
      </c>
      <c r="N31" s="16">
        <v>-129426.75160000002</v>
      </c>
      <c r="O31" s="60">
        <v>46028.985879160959</v>
      </c>
      <c r="P31" s="17">
        <v>0.26233958798085966</v>
      </c>
      <c r="Q31" s="62"/>
    </row>
    <row r="32" spans="2:17" x14ac:dyDescent="0.25">
      <c r="B32" s="14" t="s">
        <v>188</v>
      </c>
      <c r="C32" s="14">
        <v>2</v>
      </c>
      <c r="D32" s="60">
        <v>1610</v>
      </c>
      <c r="E32" s="60">
        <v>14665.099879480429</v>
      </c>
      <c r="F32" s="16">
        <v>-10766.363447974119</v>
      </c>
      <c r="G32" s="60">
        <v>3898.7364315063114</v>
      </c>
      <c r="H32" s="17">
        <v>0.2658513384529666</v>
      </c>
      <c r="J32" s="55" t="s">
        <v>188</v>
      </c>
      <c r="K32" s="55">
        <v>30</v>
      </c>
      <c r="L32" s="61">
        <v>66179</v>
      </c>
      <c r="M32" s="61">
        <v>571072.02104177745</v>
      </c>
      <c r="N32" s="116">
        <v>-468270.66436125984</v>
      </c>
      <c r="O32" s="61">
        <v>102801.35668051743</v>
      </c>
      <c r="P32" s="62">
        <v>0.1800146967329658</v>
      </c>
      <c r="Q32" s="62">
        <f>N32/$N$38</f>
        <v>0.30381127997603402</v>
      </c>
    </row>
    <row r="33" spans="2:17" x14ac:dyDescent="0.25">
      <c r="B33" s="55" t="s">
        <v>236</v>
      </c>
      <c r="C33" s="55">
        <v>1</v>
      </c>
      <c r="D33" s="61">
        <v>5252</v>
      </c>
      <c r="E33" s="61">
        <v>102549.99350042145</v>
      </c>
      <c r="F33" s="116">
        <v>-86132.01</v>
      </c>
      <c r="G33" s="61">
        <v>16417.983500421455</v>
      </c>
      <c r="H33" s="62">
        <v>0.16009736266198771</v>
      </c>
      <c r="J33" s="14" t="s">
        <v>138</v>
      </c>
      <c r="K33" s="14">
        <v>7</v>
      </c>
      <c r="L33" s="60">
        <v>18515</v>
      </c>
      <c r="M33" s="60">
        <v>150714.38824495068</v>
      </c>
      <c r="N33" s="16">
        <v>-123197.40955328583</v>
      </c>
      <c r="O33" s="60">
        <v>27516.978691664837</v>
      </c>
      <c r="P33" s="17">
        <v>0.18257698559571153</v>
      </c>
      <c r="Q33" s="62"/>
    </row>
    <row r="34" spans="2:17" x14ac:dyDescent="0.25">
      <c r="B34" s="18" t="s">
        <v>271</v>
      </c>
      <c r="C34" s="18">
        <v>1</v>
      </c>
      <c r="D34" s="115">
        <v>5252</v>
      </c>
      <c r="E34" s="115">
        <v>102549.99350042145</v>
      </c>
      <c r="F34" s="19">
        <v>-86132.01</v>
      </c>
      <c r="G34" s="115">
        <v>16417.983500421455</v>
      </c>
      <c r="H34" s="20">
        <v>0.16009736266198771</v>
      </c>
      <c r="J34" s="14" t="s">
        <v>150</v>
      </c>
      <c r="K34" s="14">
        <v>21</v>
      </c>
      <c r="L34" s="60">
        <v>46054</v>
      </c>
      <c r="M34" s="60">
        <v>405692.53291734628</v>
      </c>
      <c r="N34" s="16">
        <v>-334306.89136000001</v>
      </c>
      <c r="O34" s="60">
        <v>71385.641557346273</v>
      </c>
      <c r="P34" s="17">
        <v>0.17595995924305075</v>
      </c>
      <c r="Q34" s="62"/>
    </row>
    <row r="35" spans="2:17" x14ac:dyDescent="0.25">
      <c r="B35" s="56" t="s">
        <v>194</v>
      </c>
      <c r="C35" s="56">
        <v>121</v>
      </c>
      <c r="D35" s="63">
        <v>309338</v>
      </c>
      <c r="E35" s="63">
        <v>2011563.8150414033</v>
      </c>
      <c r="F35" s="117">
        <v>-1541320.8633932199</v>
      </c>
      <c r="G35" s="63">
        <v>470242.95164818398</v>
      </c>
      <c r="H35" s="64">
        <v>0.23376984022677161</v>
      </c>
      <c r="J35" s="14" t="s">
        <v>174</v>
      </c>
      <c r="K35" s="14">
        <v>2</v>
      </c>
      <c r="L35" s="60">
        <v>1610</v>
      </c>
      <c r="M35" s="60">
        <v>14665.099879480429</v>
      </c>
      <c r="N35" s="16">
        <v>-10766.363447974119</v>
      </c>
      <c r="O35" s="60">
        <v>3898.7364315063114</v>
      </c>
      <c r="P35" s="17">
        <v>0.2658513384529666</v>
      </c>
      <c r="Q35" s="62"/>
    </row>
    <row r="36" spans="2:17" x14ac:dyDescent="0.25">
      <c r="B36" s="53"/>
      <c r="C36" s="53"/>
      <c r="D36" s="53"/>
      <c r="E36" s="53"/>
      <c r="F36" s="71"/>
      <c r="G36" s="53"/>
      <c r="H36" s="53"/>
      <c r="J36" s="55" t="s">
        <v>271</v>
      </c>
      <c r="K36" s="55">
        <v>1</v>
      </c>
      <c r="L36" s="61">
        <v>5252</v>
      </c>
      <c r="M36" s="61">
        <v>102549.99350042145</v>
      </c>
      <c r="N36" s="116">
        <v>-86132.01</v>
      </c>
      <c r="O36" s="61">
        <v>16417.983500421455</v>
      </c>
      <c r="P36" s="62">
        <v>0.16009736266198771</v>
      </c>
      <c r="Q36" s="62">
        <f>N36/$N$38</f>
        <v>5.5881946482175225E-2</v>
      </c>
    </row>
    <row r="37" spans="2:17" x14ac:dyDescent="0.25">
      <c r="J37" s="14" t="s">
        <v>236</v>
      </c>
      <c r="K37" s="14">
        <v>1</v>
      </c>
      <c r="L37" s="60">
        <v>5252</v>
      </c>
      <c r="M37" s="60">
        <v>102549.99350042145</v>
      </c>
      <c r="N37" s="16">
        <v>-86132.01</v>
      </c>
      <c r="O37" s="60">
        <v>16417.983500421455</v>
      </c>
      <c r="P37" s="17">
        <v>0.16009736266198771</v>
      </c>
      <c r="Q37" s="62"/>
    </row>
    <row r="38" spans="2:17" x14ac:dyDescent="0.25">
      <c r="J38" s="55" t="s">
        <v>194</v>
      </c>
      <c r="K38" s="55">
        <v>121</v>
      </c>
      <c r="L38" s="61">
        <v>309338</v>
      </c>
      <c r="M38" s="61">
        <v>2011563.8150414045</v>
      </c>
      <c r="N38" s="116">
        <v>-1541320.8633932194</v>
      </c>
      <c r="O38" s="61">
        <v>470242.95164818404</v>
      </c>
      <c r="P38" s="62">
        <v>0.2337698402267715</v>
      </c>
      <c r="Q38" s="62">
        <f>N38/$N$38</f>
        <v>1</v>
      </c>
    </row>
    <row r="39" spans="2:17" x14ac:dyDescent="0.25">
      <c r="N39" s="2"/>
      <c r="Q39" s="119"/>
    </row>
  </sheetData>
  <pageMargins left="0.7" right="0.7" top="0.75" bottom="0.75" header="0.3" footer="0.3"/>
  <pageSetup paperSize="8" scale="8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G36"/>
  <sheetViews>
    <sheetView zoomScaleNormal="100" workbookViewId="0">
      <selection activeCell="A13" sqref="A13:XFD13"/>
    </sheetView>
  </sheetViews>
  <sheetFormatPr defaultRowHeight="15" x14ac:dyDescent="0.25"/>
  <cols>
    <col min="1" max="1" width="4.42578125" style="1" customWidth="1"/>
    <col min="2" max="2" width="17.5703125" style="1" customWidth="1"/>
    <col min="3" max="5" width="10.7109375" style="1" customWidth="1"/>
    <col min="6" max="6" width="12.5703125" style="1" customWidth="1"/>
    <col min="7" max="7" width="10.7109375" style="1" customWidth="1"/>
    <col min="8" max="16384" width="9.140625" style="1"/>
  </cols>
  <sheetData>
    <row r="2" spans="2:7" x14ac:dyDescent="0.25">
      <c r="B2" s="4" t="str">
        <f>Summary!$B$2</f>
        <v>NS LED CWR Summary - Phases 1 to 8</v>
      </c>
    </row>
    <row r="3" spans="2:7" x14ac:dyDescent="0.25">
      <c r="B3" s="4" t="s">
        <v>212</v>
      </c>
    </row>
    <row r="4" spans="2:7" x14ac:dyDescent="0.25">
      <c r="C4" s="4"/>
    </row>
    <row r="5" spans="2:7" ht="15.75" thickBot="1" x14ac:dyDescent="0.3">
      <c r="B5" s="6" t="s">
        <v>213</v>
      </c>
      <c r="C5" s="9" t="s">
        <v>207</v>
      </c>
      <c r="D5" s="9" t="s">
        <v>206</v>
      </c>
      <c r="E5" s="9" t="s">
        <v>208</v>
      </c>
      <c r="F5" s="9" t="s">
        <v>209</v>
      </c>
      <c r="G5" s="9" t="s">
        <v>17</v>
      </c>
    </row>
    <row r="6" spans="2:7" ht="15.75" thickTop="1" x14ac:dyDescent="0.25">
      <c r="B6" s="83" t="s">
        <v>135</v>
      </c>
      <c r="C6" s="85">
        <v>61153.155838279199</v>
      </c>
      <c r="D6" s="85">
        <v>154250.69864401742</v>
      </c>
      <c r="E6" s="85">
        <v>164612.53525184238</v>
      </c>
      <c r="F6" s="85">
        <v>292187.94640493428</v>
      </c>
      <c r="G6" s="85">
        <v>672204.33613907325</v>
      </c>
    </row>
    <row r="7" spans="2:7" x14ac:dyDescent="0.25">
      <c r="B7" s="57" t="s">
        <v>139</v>
      </c>
      <c r="C7" s="86"/>
      <c r="D7" s="86">
        <v>4032.9495407743261</v>
      </c>
      <c r="E7" s="86">
        <v>13172.338230562205</v>
      </c>
      <c r="F7" s="86"/>
      <c r="G7" s="86">
        <v>17205.287771336531</v>
      </c>
    </row>
    <row r="8" spans="2:7" x14ac:dyDescent="0.25">
      <c r="B8" s="57" t="s">
        <v>138</v>
      </c>
      <c r="C8" s="86">
        <v>9182.1904547148042</v>
      </c>
      <c r="D8" s="86">
        <v>177355.29549552378</v>
      </c>
      <c r="E8" s="86">
        <v>157552.03405269841</v>
      </c>
      <c r="F8" s="86">
        <v>42742.754168441963</v>
      </c>
      <c r="G8" s="86">
        <v>386832.27417137899</v>
      </c>
    </row>
    <row r="9" spans="2:7" x14ac:dyDescent="0.25">
      <c r="B9" s="57" t="s">
        <v>150</v>
      </c>
      <c r="C9" s="86"/>
      <c r="D9" s="86">
        <v>133545.50731369766</v>
      </c>
      <c r="E9" s="86">
        <v>267957.35202815052</v>
      </c>
      <c r="F9" s="86">
        <v>242660.59969467914</v>
      </c>
      <c r="G9" s="86">
        <v>644163.45903652732</v>
      </c>
    </row>
    <row r="10" spans="2:7" ht="15.75" customHeight="1" x14ac:dyDescent="0.25">
      <c r="B10" s="57" t="s">
        <v>161</v>
      </c>
      <c r="C10" s="86"/>
      <c r="D10" s="86"/>
      <c r="E10" s="86">
        <v>142522.65563415663</v>
      </c>
      <c r="F10" s="86"/>
      <c r="G10" s="86">
        <v>142522.65563415663</v>
      </c>
    </row>
    <row r="11" spans="2:7" ht="15.75" customHeight="1" x14ac:dyDescent="0.25">
      <c r="B11" s="57" t="s">
        <v>174</v>
      </c>
      <c r="C11" s="86"/>
      <c r="D11" s="86"/>
      <c r="E11" s="86">
        <v>7618.2336755004462</v>
      </c>
      <c r="F11" s="86">
        <v>38467.575113009392</v>
      </c>
      <c r="G11" s="86">
        <v>46085.808788509836</v>
      </c>
    </row>
    <row r="12" spans="2:7" ht="15.75" thickBot="1" x14ac:dyDescent="0.3">
      <c r="B12" s="57" t="s">
        <v>236</v>
      </c>
      <c r="C12" s="86"/>
      <c r="D12" s="86"/>
      <c r="E12" s="86"/>
      <c r="F12" s="86">
        <v>102549.99350042145</v>
      </c>
      <c r="G12" s="86">
        <v>102549.99350042145</v>
      </c>
    </row>
    <row r="13" spans="2:7" ht="15.75" thickTop="1" x14ac:dyDescent="0.25">
      <c r="B13" s="54" t="s">
        <v>17</v>
      </c>
      <c r="C13" s="84">
        <v>70335.346292994</v>
      </c>
      <c r="D13" s="84">
        <v>469184.45099401317</v>
      </c>
      <c r="E13" s="84">
        <v>753435.14887291065</v>
      </c>
      <c r="F13" s="84">
        <v>718608.86888148624</v>
      </c>
      <c r="G13" s="84">
        <v>2011563.815041404</v>
      </c>
    </row>
    <row r="14" spans="2:7" x14ac:dyDescent="0.25">
      <c r="E14" s="1" t="s">
        <v>273</v>
      </c>
      <c r="F14" s="124">
        <v>719633.93104315305</v>
      </c>
    </row>
    <row r="16" spans="2:7" ht="15.75" thickBot="1" x14ac:dyDescent="0.3">
      <c r="B16" s="6" t="s">
        <v>214</v>
      </c>
      <c r="C16" s="9" t="s">
        <v>207</v>
      </c>
      <c r="D16" s="9" t="s">
        <v>206</v>
      </c>
      <c r="E16" s="9" t="s">
        <v>208</v>
      </c>
      <c r="F16" s="9" t="s">
        <v>209</v>
      </c>
      <c r="G16" s="9" t="s">
        <v>17</v>
      </c>
    </row>
    <row r="17" spans="2:7" ht="15.75" thickTop="1" x14ac:dyDescent="0.25">
      <c r="B17" s="83" t="s">
        <v>135</v>
      </c>
      <c r="C17" s="85">
        <v>16320.035838279204</v>
      </c>
      <c r="D17" s="85">
        <v>45674.238644017416</v>
      </c>
      <c r="E17" s="85">
        <v>52779.610536842352</v>
      </c>
      <c r="F17" s="85">
        <v>89930.927817008313</v>
      </c>
      <c r="G17" s="85">
        <v>204704.81283614729</v>
      </c>
    </row>
    <row r="18" spans="2:7" x14ac:dyDescent="0.25">
      <c r="B18" s="57" t="s">
        <v>139</v>
      </c>
      <c r="C18" s="86"/>
      <c r="D18" s="86">
        <v>774.14954077432594</v>
      </c>
      <c r="E18" s="86">
        <v>3727.7763305622047</v>
      </c>
      <c r="F18" s="86"/>
      <c r="G18" s="86">
        <v>4501.9258713365307</v>
      </c>
    </row>
    <row r="19" spans="2:7" x14ac:dyDescent="0.25">
      <c r="B19" s="57" t="s">
        <v>138</v>
      </c>
      <c r="C19" s="86">
        <v>2900.1204547148036</v>
      </c>
      <c r="D19" s="86">
        <v>42510.085495523781</v>
      </c>
      <c r="E19" s="86">
        <v>31733.768311447406</v>
      </c>
      <c r="F19" s="86">
        <v>9627.9767777847992</v>
      </c>
      <c r="G19" s="86">
        <v>86771.95103947079</v>
      </c>
    </row>
    <row r="20" spans="2:7" x14ac:dyDescent="0.25">
      <c r="B20" s="57" t="s">
        <v>150</v>
      </c>
      <c r="C20" s="86"/>
      <c r="D20" s="86">
        <v>26606.527313697676</v>
      </c>
      <c r="E20" s="86">
        <v>42793.227628150555</v>
      </c>
      <c r="F20" s="86">
        <v>57685.661134679154</v>
      </c>
      <c r="G20" s="86">
        <v>127085.41607652738</v>
      </c>
    </row>
    <row r="21" spans="2:7" x14ac:dyDescent="0.25">
      <c r="B21" s="57" t="s">
        <v>161</v>
      </c>
      <c r="C21" s="86"/>
      <c r="D21" s="86"/>
      <c r="E21" s="86">
        <v>16849.935634156638</v>
      </c>
      <c r="F21" s="86"/>
      <c r="G21" s="86">
        <v>16849.935634156638</v>
      </c>
    </row>
    <row r="22" spans="2:7" x14ac:dyDescent="0.25">
      <c r="B22" s="57" t="s">
        <v>174</v>
      </c>
      <c r="C22" s="86"/>
      <c r="D22" s="86"/>
      <c r="E22" s="86">
        <v>2467.3152166769169</v>
      </c>
      <c r="F22" s="86">
        <v>11443.611473447037</v>
      </c>
      <c r="G22" s="86">
        <v>13910.926690123953</v>
      </c>
    </row>
    <row r="23" spans="2:7" ht="15.75" thickBot="1" x14ac:dyDescent="0.3">
      <c r="B23" s="57" t="s">
        <v>236</v>
      </c>
      <c r="C23" s="86"/>
      <c r="D23" s="86"/>
      <c r="E23" s="86"/>
      <c r="F23" s="86">
        <v>16417.983500421455</v>
      </c>
      <c r="G23" s="86">
        <v>16417.983500421455</v>
      </c>
    </row>
    <row r="24" spans="2:7" ht="15.75" thickTop="1" x14ac:dyDescent="0.25">
      <c r="B24" s="54" t="s">
        <v>17</v>
      </c>
      <c r="C24" s="84">
        <v>19220.156292994008</v>
      </c>
      <c r="D24" s="84">
        <v>115565.0009940132</v>
      </c>
      <c r="E24" s="84">
        <v>150351.63365783606</v>
      </c>
      <c r="F24" s="84">
        <v>185106.16070334075</v>
      </c>
      <c r="G24" s="84">
        <v>470242.95164818404</v>
      </c>
    </row>
    <row r="25" spans="2:7" x14ac:dyDescent="0.25">
      <c r="E25" s="1" t="s">
        <v>273</v>
      </c>
      <c r="F25" s="124">
        <v>186131.22286500741</v>
      </c>
    </row>
    <row r="27" spans="2:7" ht="15.75" thickBot="1" x14ac:dyDescent="0.3">
      <c r="B27" s="6" t="s">
        <v>215</v>
      </c>
      <c r="C27" s="9" t="s">
        <v>207</v>
      </c>
      <c r="D27" s="9" t="s">
        <v>206</v>
      </c>
      <c r="E27" s="9" t="s">
        <v>208</v>
      </c>
      <c r="F27" s="9" t="s">
        <v>209</v>
      </c>
      <c r="G27" s="9" t="s">
        <v>17</v>
      </c>
    </row>
    <row r="28" spans="2:7" ht="15.75" thickTop="1" x14ac:dyDescent="0.25">
      <c r="B28" s="83" t="s">
        <v>135</v>
      </c>
      <c r="C28" s="81">
        <f>IFERROR(C17/C6,0)</f>
        <v>0.26687152305660039</v>
      </c>
      <c r="D28" s="87">
        <f t="shared" ref="D28:G28" si="0">IFERROR(D17/D6,0)</f>
        <v>0.2961039336970866</v>
      </c>
      <c r="E28" s="87">
        <f t="shared" si="0"/>
        <v>0.3206293521698958</v>
      </c>
      <c r="F28" s="87">
        <f t="shared" si="0"/>
        <v>0.30778452336420409</v>
      </c>
      <c r="G28" s="87">
        <f t="shared" si="0"/>
        <v>0.30452765897332096</v>
      </c>
    </row>
    <row r="29" spans="2:7" x14ac:dyDescent="0.25">
      <c r="B29" s="57" t="s">
        <v>139</v>
      </c>
      <c r="C29" s="66">
        <f t="shared" ref="C29:G29" si="1">IFERROR(C18/C7,0)</f>
        <v>0</v>
      </c>
      <c r="D29" s="66">
        <f t="shared" si="1"/>
        <v>0.19195616829505119</v>
      </c>
      <c r="E29" s="66">
        <f t="shared" si="1"/>
        <v>0.28300035007551583</v>
      </c>
      <c r="F29" s="66">
        <f t="shared" si="1"/>
        <v>0</v>
      </c>
      <c r="G29" s="66">
        <f t="shared" si="1"/>
        <v>0.26165943465569913</v>
      </c>
    </row>
    <row r="30" spans="2:7" x14ac:dyDescent="0.25">
      <c r="B30" s="57" t="s">
        <v>138</v>
      </c>
      <c r="C30" s="66">
        <f t="shared" ref="C30:G30" si="2">IFERROR(C19/C8,0)</f>
        <v>0.31584189731391066</v>
      </c>
      <c r="D30" s="66">
        <f t="shared" si="2"/>
        <v>0.23968884253922196</v>
      </c>
      <c r="E30" s="66">
        <f t="shared" si="2"/>
        <v>0.20141769988721958</v>
      </c>
      <c r="F30" s="66">
        <f t="shared" si="2"/>
        <v>0.22525401006782511</v>
      </c>
      <c r="G30" s="66">
        <f t="shared" si="2"/>
        <v>0.22431414551782736</v>
      </c>
    </row>
    <row r="31" spans="2:7" x14ac:dyDescent="0.25">
      <c r="B31" s="57" t="s">
        <v>150</v>
      </c>
      <c r="C31" s="66">
        <f t="shared" ref="C31:G31" si="3">IFERROR(C20/C9,0)</f>
        <v>0</v>
      </c>
      <c r="D31" s="66">
        <f t="shared" si="3"/>
        <v>0.19923191613776337</v>
      </c>
      <c r="E31" s="66">
        <f t="shared" si="3"/>
        <v>0.15970163648898453</v>
      </c>
      <c r="F31" s="66">
        <f t="shared" si="3"/>
        <v>0.23772157988260356</v>
      </c>
      <c r="G31" s="66">
        <f t="shared" si="3"/>
        <v>0.19728752740276284</v>
      </c>
    </row>
    <row r="32" spans="2:7" x14ac:dyDescent="0.25">
      <c r="B32" s="57" t="s">
        <v>161</v>
      </c>
      <c r="C32" s="66">
        <f t="shared" ref="C32:G32" si="4">IFERROR(C21/C10,0)</f>
        <v>0</v>
      </c>
      <c r="D32" s="66">
        <f t="shared" si="4"/>
        <v>0</v>
      </c>
      <c r="E32" s="66">
        <f t="shared" si="4"/>
        <v>0.11822636590079384</v>
      </c>
      <c r="F32" s="66">
        <f t="shared" si="4"/>
        <v>0</v>
      </c>
      <c r="G32" s="66">
        <f t="shared" si="4"/>
        <v>0.11822636590079384</v>
      </c>
    </row>
    <row r="33" spans="2:7" x14ac:dyDescent="0.25">
      <c r="B33" s="57" t="s">
        <v>174</v>
      </c>
      <c r="C33" s="66">
        <f t="shared" ref="C33:G33" si="5">IFERROR(C22/C11,0)</f>
        <v>0</v>
      </c>
      <c r="D33" s="66">
        <f t="shared" si="5"/>
        <v>0</v>
      </c>
      <c r="E33" s="66">
        <f t="shared" si="5"/>
        <v>0.32386972122049507</v>
      </c>
      <c r="F33" s="66">
        <f t="shared" si="5"/>
        <v>0.29748720681842278</v>
      </c>
      <c r="G33" s="66">
        <f t="shared" si="5"/>
        <v>0.30184837926924352</v>
      </c>
    </row>
    <row r="34" spans="2:7" ht="15.75" thickBot="1" x14ac:dyDescent="0.3">
      <c r="B34" s="57" t="s">
        <v>236</v>
      </c>
      <c r="C34" s="66">
        <f t="shared" ref="C34:G34" si="6">IFERROR(C23/C12,0)</f>
        <v>0</v>
      </c>
      <c r="D34" s="66">
        <f t="shared" si="6"/>
        <v>0</v>
      </c>
      <c r="E34" s="66">
        <f t="shared" si="6"/>
        <v>0</v>
      </c>
      <c r="F34" s="66">
        <f t="shared" si="6"/>
        <v>0.16009736266198771</v>
      </c>
      <c r="G34" s="66">
        <f t="shared" si="6"/>
        <v>0.16009736266198771</v>
      </c>
    </row>
    <row r="35" spans="2:7" ht="15.75" thickTop="1" x14ac:dyDescent="0.25">
      <c r="B35" s="54" t="s">
        <v>17</v>
      </c>
      <c r="C35" s="59">
        <f t="shared" ref="C35:G35" si="7">IFERROR(C24/C13,0)</f>
        <v>0.27326454344774442</v>
      </c>
      <c r="D35" s="59">
        <f t="shared" si="7"/>
        <v>0.24631038123530616</v>
      </c>
      <c r="E35" s="59">
        <f t="shared" si="7"/>
        <v>0.19955484408014704</v>
      </c>
      <c r="F35" s="59">
        <f t="shared" si="7"/>
        <v>0.25758958554388323</v>
      </c>
      <c r="G35" s="59">
        <f t="shared" si="7"/>
        <v>0.23376984022677155</v>
      </c>
    </row>
    <row r="36" spans="2:7" x14ac:dyDescent="0.25">
      <c r="E36" s="1" t="s">
        <v>273</v>
      </c>
      <c r="F36" s="125">
        <f>F25/F14</f>
        <v>0.25864709102195738</v>
      </c>
    </row>
  </sheetData>
  <conditionalFormatting sqref="C28:G35">
    <cfRule type="cellIs" dxfId="10" priority="1" operator="equal">
      <formula>0</formula>
    </cfRule>
  </conditionalFormatting>
  <conditionalFormatting sqref="C28">
    <cfRule type="cellIs" dxfId="9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P36"/>
  <sheetViews>
    <sheetView zoomScaleNormal="100" workbookViewId="0">
      <pane ySplit="5" topLeftCell="A6" activePane="bottomLeft" state="frozenSplit"/>
      <selection activeCell="H32" sqref="H32"/>
      <selection pane="bottomLeft" activeCell="B31" sqref="B31"/>
    </sheetView>
  </sheetViews>
  <sheetFormatPr defaultRowHeight="15" x14ac:dyDescent="0.25"/>
  <cols>
    <col min="1" max="1" width="6" style="1" customWidth="1"/>
    <col min="2" max="2" width="12.42578125" style="1" customWidth="1"/>
    <col min="3" max="5" width="10.7109375" style="1" customWidth="1"/>
    <col min="6" max="6" width="12.5703125" style="1" customWidth="1"/>
    <col min="7" max="8" width="10.7109375" style="1" customWidth="1"/>
    <col min="9" max="9" width="9.140625" style="1"/>
    <col min="10" max="10" width="13.5703125" style="1" customWidth="1"/>
    <col min="11" max="13" width="10.7109375" style="1" customWidth="1"/>
    <col min="14" max="14" width="11.85546875" style="1" customWidth="1"/>
    <col min="15" max="16" width="10.7109375" style="1" customWidth="1"/>
    <col min="17" max="16384" width="9.140625" style="1"/>
  </cols>
  <sheetData>
    <row r="2" spans="2:16" x14ac:dyDescent="0.25">
      <c r="B2" s="4" t="str">
        <f>Summary!$B$2</f>
        <v>NS LED CWR Summary - Phases 1 to 8</v>
      </c>
      <c r="J2" s="4" t="str">
        <f>Summary!$B$2</f>
        <v>NS LED CWR Summary - Phases 1 to 8</v>
      </c>
    </row>
    <row r="3" spans="2:16" x14ac:dyDescent="0.25">
      <c r="B3" s="4" t="s">
        <v>224</v>
      </c>
      <c r="J3" s="4" t="s">
        <v>225</v>
      </c>
    </row>
    <row r="4" spans="2:16" x14ac:dyDescent="0.25">
      <c r="C4" s="4"/>
    </row>
    <row r="5" spans="2:16" ht="30.75" thickBot="1" x14ac:dyDescent="0.3">
      <c r="B5" s="6"/>
      <c r="C5" s="9" t="s">
        <v>201</v>
      </c>
      <c r="D5" s="9" t="s">
        <v>195</v>
      </c>
      <c r="E5" s="9" t="s">
        <v>7</v>
      </c>
      <c r="F5" s="9" t="s">
        <v>8</v>
      </c>
      <c r="G5" s="9" t="s">
        <v>214</v>
      </c>
      <c r="H5" s="9" t="s">
        <v>215</v>
      </c>
      <c r="J5" s="6"/>
      <c r="K5" s="9" t="s">
        <v>201</v>
      </c>
      <c r="L5" s="9" t="s">
        <v>195</v>
      </c>
      <c r="M5" s="9" t="s">
        <v>7</v>
      </c>
      <c r="N5" s="9" t="s">
        <v>8</v>
      </c>
      <c r="O5" s="9" t="s">
        <v>214</v>
      </c>
      <c r="P5" s="9" t="s">
        <v>215</v>
      </c>
    </row>
    <row r="6" spans="2:16" ht="15.75" thickTop="1" x14ac:dyDescent="0.25">
      <c r="B6" s="54" t="s">
        <v>135</v>
      </c>
      <c r="C6" s="54">
        <v>52</v>
      </c>
      <c r="D6" s="58">
        <v>144140</v>
      </c>
      <c r="E6" s="58">
        <v>672204.33613907325</v>
      </c>
      <c r="F6" s="84">
        <v>-467499.52330292604</v>
      </c>
      <c r="G6" s="58">
        <v>204704.81283614726</v>
      </c>
      <c r="H6" s="59">
        <v>0.3045276589733209</v>
      </c>
      <c r="J6" s="54" t="s">
        <v>218</v>
      </c>
      <c r="K6" s="54">
        <v>10</v>
      </c>
      <c r="L6" s="58">
        <v>19210</v>
      </c>
      <c r="M6" s="58">
        <v>55238.327900284537</v>
      </c>
      <c r="N6" s="84">
        <v>-36417.649472193189</v>
      </c>
      <c r="O6" s="58">
        <v>18820.678428091342</v>
      </c>
      <c r="P6" s="59">
        <v>0.34071774334056903</v>
      </c>
    </row>
    <row r="7" spans="2:16" x14ac:dyDescent="0.25">
      <c r="B7" s="42" t="s">
        <v>218</v>
      </c>
      <c r="C7" s="14">
        <v>8</v>
      </c>
      <c r="D7" s="60">
        <v>14942</v>
      </c>
      <c r="E7" s="60">
        <v>43697.89678368828</v>
      </c>
      <c r="F7" s="16">
        <v>-26366.089759999999</v>
      </c>
      <c r="G7" s="60">
        <v>17331.807023688281</v>
      </c>
      <c r="H7" s="17">
        <v>0.39662794549320196</v>
      </c>
      <c r="J7" s="93" t="s">
        <v>135</v>
      </c>
      <c r="K7" s="57">
        <v>8</v>
      </c>
      <c r="L7" s="65">
        <v>14942</v>
      </c>
      <c r="M7" s="65">
        <v>43697.89678368828</v>
      </c>
      <c r="N7" s="86">
        <v>-26366.089759999999</v>
      </c>
      <c r="O7" s="65">
        <v>17331.807023688281</v>
      </c>
      <c r="P7" s="66">
        <v>0.39662794549320196</v>
      </c>
    </row>
    <row r="8" spans="2:16" x14ac:dyDescent="0.25">
      <c r="B8" s="42" t="s">
        <v>219</v>
      </c>
      <c r="C8" s="14">
        <v>33</v>
      </c>
      <c r="D8" s="60">
        <v>96686</v>
      </c>
      <c r="E8" s="60">
        <v>352721.1652913955</v>
      </c>
      <c r="F8" s="16">
        <v>-253194.04806687045</v>
      </c>
      <c r="G8" s="60">
        <v>99527.117224525049</v>
      </c>
      <c r="H8" s="17">
        <v>0.2821693933288697</v>
      </c>
      <c r="J8" s="93" t="s">
        <v>138</v>
      </c>
      <c r="K8" s="57">
        <v>2</v>
      </c>
      <c r="L8" s="65">
        <v>4268</v>
      </c>
      <c r="M8" s="65">
        <v>11540.431116596254</v>
      </c>
      <c r="N8" s="86">
        <v>-10051.559712193191</v>
      </c>
      <c r="O8" s="65">
        <v>1488.8714044030621</v>
      </c>
      <c r="P8" s="66">
        <v>0.12901349952706026</v>
      </c>
    </row>
    <row r="9" spans="2:16" x14ac:dyDescent="0.25">
      <c r="B9" s="42" t="s">
        <v>220</v>
      </c>
      <c r="C9" s="14">
        <v>8</v>
      </c>
      <c r="D9" s="60">
        <v>23630</v>
      </c>
      <c r="E9" s="60">
        <v>169015.98739604402</v>
      </c>
      <c r="F9" s="16">
        <v>-123570.09263356359</v>
      </c>
      <c r="G9" s="60">
        <v>45445.894762480384</v>
      </c>
      <c r="H9" s="17">
        <v>0.26888518336428147</v>
      </c>
      <c r="J9" s="55" t="s">
        <v>219</v>
      </c>
      <c r="K9" s="55">
        <v>50</v>
      </c>
      <c r="L9" s="61">
        <v>133118</v>
      </c>
      <c r="M9" s="61">
        <v>527374.09640584583</v>
      </c>
      <c r="N9" s="116">
        <v>-376418.99614135642</v>
      </c>
      <c r="O9" s="61">
        <v>150955.10026448916</v>
      </c>
      <c r="P9" s="62">
        <v>0.28623912568568821</v>
      </c>
    </row>
    <row r="10" spans="2:16" x14ac:dyDescent="0.25">
      <c r="B10" s="42" t="s">
        <v>221</v>
      </c>
      <c r="C10" s="14">
        <v>2</v>
      </c>
      <c r="D10" s="60">
        <v>5787</v>
      </c>
      <c r="E10" s="60">
        <v>60324.693777340253</v>
      </c>
      <c r="F10" s="16">
        <v>-36429.146982491904</v>
      </c>
      <c r="G10" s="60">
        <v>23895.546794848349</v>
      </c>
      <c r="H10" s="17">
        <v>0.39611550923154831</v>
      </c>
      <c r="J10" s="93" t="s">
        <v>135</v>
      </c>
      <c r="K10" s="57">
        <v>33</v>
      </c>
      <c r="L10" s="65">
        <v>96686</v>
      </c>
      <c r="M10" s="65">
        <v>352721.1652913955</v>
      </c>
      <c r="N10" s="86">
        <v>-253194.04806687045</v>
      </c>
      <c r="O10" s="65">
        <v>99527.117224525049</v>
      </c>
      <c r="P10" s="66">
        <v>0.2821693933288697</v>
      </c>
    </row>
    <row r="11" spans="2:16" x14ac:dyDescent="0.25">
      <c r="B11" s="42" t="s">
        <v>222</v>
      </c>
      <c r="C11" s="14">
        <v>1</v>
      </c>
      <c r="D11" s="60">
        <v>3095</v>
      </c>
      <c r="E11" s="60">
        <v>46444.592890605236</v>
      </c>
      <c r="F11" s="16">
        <v>-27940.145859999997</v>
      </c>
      <c r="G11" s="60">
        <v>18504.447030605239</v>
      </c>
      <c r="H11" s="17">
        <v>0.39841983488132371</v>
      </c>
      <c r="J11" s="93" t="s">
        <v>139</v>
      </c>
      <c r="K11" s="57">
        <v>2</v>
      </c>
      <c r="L11" s="65">
        <v>3751</v>
      </c>
      <c r="M11" s="65">
        <v>17205.287771336531</v>
      </c>
      <c r="N11" s="86">
        <v>-12703.3619</v>
      </c>
      <c r="O11" s="65">
        <v>4501.9258713365307</v>
      </c>
      <c r="P11" s="66">
        <v>0.26165943465569913</v>
      </c>
    </row>
    <row r="12" spans="2:16" x14ac:dyDescent="0.25">
      <c r="B12" s="55" t="s">
        <v>139</v>
      </c>
      <c r="C12" s="55">
        <v>2</v>
      </c>
      <c r="D12" s="61">
        <v>3751</v>
      </c>
      <c r="E12" s="61">
        <v>17205.287771336531</v>
      </c>
      <c r="F12" s="116">
        <v>-12703.3619</v>
      </c>
      <c r="G12" s="61">
        <v>4501.9258713365307</v>
      </c>
      <c r="H12" s="62">
        <v>0.26165943465569913</v>
      </c>
      <c r="J12" s="93" t="s">
        <v>138</v>
      </c>
      <c r="K12" s="57">
        <v>12</v>
      </c>
      <c r="L12" s="65">
        <v>26540</v>
      </c>
      <c r="M12" s="65">
        <v>124195.56280288496</v>
      </c>
      <c r="N12" s="86">
        <v>-87424.725982897871</v>
      </c>
      <c r="O12" s="65">
        <v>36770.836819987089</v>
      </c>
      <c r="P12" s="66">
        <v>0.29607206562079313</v>
      </c>
    </row>
    <row r="13" spans="2:16" x14ac:dyDescent="0.25">
      <c r="B13" s="42" t="s">
        <v>219</v>
      </c>
      <c r="C13" s="14">
        <v>2</v>
      </c>
      <c r="D13" s="60">
        <v>3751</v>
      </c>
      <c r="E13" s="60">
        <v>17205.287771336531</v>
      </c>
      <c r="F13" s="16">
        <v>-12703.3619</v>
      </c>
      <c r="G13" s="60">
        <v>4501.9258713365307</v>
      </c>
      <c r="H13" s="17">
        <v>0.26165943465569913</v>
      </c>
      <c r="J13" s="93" t="s">
        <v>150</v>
      </c>
      <c r="K13" s="57">
        <v>1</v>
      </c>
      <c r="L13" s="65">
        <v>2031</v>
      </c>
      <c r="M13" s="65">
        <v>9449.6053066997738</v>
      </c>
      <c r="N13" s="86">
        <v>-6839.26</v>
      </c>
      <c r="O13" s="65">
        <v>2610.3453066997736</v>
      </c>
      <c r="P13" s="66">
        <v>0.27623855409590892</v>
      </c>
    </row>
    <row r="14" spans="2:16" x14ac:dyDescent="0.25">
      <c r="B14" s="55" t="s">
        <v>138</v>
      </c>
      <c r="C14" s="55">
        <v>29</v>
      </c>
      <c r="D14" s="61">
        <v>62797</v>
      </c>
      <c r="E14" s="61">
        <v>386832.27417137887</v>
      </c>
      <c r="F14" s="116">
        <v>-300060.32313190814</v>
      </c>
      <c r="G14" s="61">
        <v>86771.951039470761</v>
      </c>
      <c r="H14" s="62">
        <v>0.22431414551782733</v>
      </c>
      <c r="J14" s="93" t="s">
        <v>174</v>
      </c>
      <c r="K14" s="57">
        <v>2</v>
      </c>
      <c r="L14" s="65">
        <v>4110</v>
      </c>
      <c r="M14" s="65">
        <v>23802.475233528963</v>
      </c>
      <c r="N14" s="86">
        <v>-16257.600191588237</v>
      </c>
      <c r="O14" s="65">
        <v>7544.8750419407261</v>
      </c>
      <c r="P14" s="66">
        <v>0.31697859016413399</v>
      </c>
    </row>
    <row r="15" spans="2:16" x14ac:dyDescent="0.25">
      <c r="B15" s="93" t="s">
        <v>218</v>
      </c>
      <c r="C15" s="57">
        <v>2</v>
      </c>
      <c r="D15" s="65">
        <v>4268</v>
      </c>
      <c r="E15" s="65">
        <v>11540.431116596254</v>
      </c>
      <c r="F15" s="86">
        <v>-10051.559712193191</v>
      </c>
      <c r="G15" s="65">
        <v>1488.8714044030621</v>
      </c>
      <c r="H15" s="66">
        <v>0.12901349952706026</v>
      </c>
      <c r="J15" s="55" t="s">
        <v>220</v>
      </c>
      <c r="K15" s="55">
        <v>27</v>
      </c>
      <c r="L15" s="61">
        <v>67225</v>
      </c>
      <c r="M15" s="61">
        <v>471449.73938375682</v>
      </c>
      <c r="N15" s="116">
        <v>-360225.74887037603</v>
      </c>
      <c r="O15" s="61">
        <v>111223.99051338081</v>
      </c>
      <c r="P15" s="62">
        <v>0.23591908367319139</v>
      </c>
    </row>
    <row r="16" spans="2:16" x14ac:dyDescent="0.25">
      <c r="B16" s="93" t="s">
        <v>219</v>
      </c>
      <c r="C16" s="57">
        <v>12</v>
      </c>
      <c r="D16" s="65">
        <v>26540</v>
      </c>
      <c r="E16" s="65">
        <v>124195.56280288496</v>
      </c>
      <c r="F16" s="86">
        <v>-87424.725982897871</v>
      </c>
      <c r="G16" s="65">
        <v>36770.836819987089</v>
      </c>
      <c r="H16" s="66">
        <v>0.29607206562079313</v>
      </c>
      <c r="J16" s="93" t="s">
        <v>135</v>
      </c>
      <c r="K16" s="57">
        <v>8</v>
      </c>
      <c r="L16" s="65">
        <v>23630</v>
      </c>
      <c r="M16" s="65">
        <v>169015.98739604402</v>
      </c>
      <c r="N16" s="86">
        <v>-123570.09263356359</v>
      </c>
      <c r="O16" s="65">
        <v>45445.894762480384</v>
      </c>
      <c r="P16" s="66">
        <v>0.26888518336428147</v>
      </c>
    </row>
    <row r="17" spans="2:16" x14ac:dyDescent="0.25">
      <c r="B17" s="93" t="s">
        <v>220</v>
      </c>
      <c r="C17" s="57">
        <v>9</v>
      </c>
      <c r="D17" s="65">
        <v>16364</v>
      </c>
      <c r="E17" s="65">
        <v>123436.2698288789</v>
      </c>
      <c r="F17" s="86">
        <v>-88549.431377988905</v>
      </c>
      <c r="G17" s="65">
        <v>34886.838450889991</v>
      </c>
      <c r="H17" s="66">
        <v>0.28263036868542779</v>
      </c>
      <c r="J17" s="93" t="s">
        <v>138</v>
      </c>
      <c r="K17" s="57">
        <v>9</v>
      </c>
      <c r="L17" s="65">
        <v>16364</v>
      </c>
      <c r="M17" s="65">
        <v>123436.2698288789</v>
      </c>
      <c r="N17" s="86">
        <v>-88549.431377988905</v>
      </c>
      <c r="O17" s="65">
        <v>34886.838450889991</v>
      </c>
      <c r="P17" s="66">
        <v>0.28263036868542779</v>
      </c>
    </row>
    <row r="18" spans="2:16" x14ac:dyDescent="0.25">
      <c r="B18" s="93" t="s">
        <v>221</v>
      </c>
      <c r="C18" s="57">
        <v>5</v>
      </c>
      <c r="D18" s="65">
        <v>13623</v>
      </c>
      <c r="E18" s="65">
        <v>101380.51988711796</v>
      </c>
      <c r="F18" s="86">
        <v>-94951.866058828193</v>
      </c>
      <c r="G18" s="65">
        <v>6428.6538282897818</v>
      </c>
      <c r="H18" s="66">
        <v>6.3411134954207776E-2</v>
      </c>
      <c r="J18" s="93" t="s">
        <v>150</v>
      </c>
      <c r="K18" s="57">
        <v>9</v>
      </c>
      <c r="L18" s="65">
        <v>26139</v>
      </c>
      <c r="M18" s="65">
        <v>171379.24848333353</v>
      </c>
      <c r="N18" s="86">
        <v>-142955.3064</v>
      </c>
      <c r="O18" s="65">
        <v>28423.942083333543</v>
      </c>
      <c r="P18" s="66">
        <v>0.16585404787848479</v>
      </c>
    </row>
    <row r="19" spans="2:16" x14ac:dyDescent="0.25">
      <c r="B19" s="93" t="s">
        <v>222</v>
      </c>
      <c r="C19" s="57">
        <v>1</v>
      </c>
      <c r="D19" s="65">
        <v>2002</v>
      </c>
      <c r="E19" s="65">
        <v>26279.490535900859</v>
      </c>
      <c r="F19" s="86">
        <v>-19082.740000000002</v>
      </c>
      <c r="G19" s="65">
        <v>7196.7505359008574</v>
      </c>
      <c r="H19" s="66">
        <v>0.27385426388191408</v>
      </c>
      <c r="J19" s="93" t="s">
        <v>174</v>
      </c>
      <c r="K19" s="57">
        <v>1</v>
      </c>
      <c r="L19" s="65">
        <v>1092</v>
      </c>
      <c r="M19" s="65">
        <v>7618.2336755004462</v>
      </c>
      <c r="N19" s="86">
        <v>-5150.9184588235294</v>
      </c>
      <c r="O19" s="65">
        <v>2467.3152166769169</v>
      </c>
      <c r="P19" s="66">
        <v>0.32386972122049507</v>
      </c>
    </row>
    <row r="20" spans="2:16" x14ac:dyDescent="0.25">
      <c r="B20" s="55" t="s">
        <v>150</v>
      </c>
      <c r="C20" s="55">
        <v>29</v>
      </c>
      <c r="D20" s="61">
        <v>75011</v>
      </c>
      <c r="E20" s="61">
        <v>644163.45903652732</v>
      </c>
      <c r="F20" s="116">
        <v>-517078.04295999999</v>
      </c>
      <c r="G20" s="61">
        <v>127085.41607652737</v>
      </c>
      <c r="H20" s="62">
        <v>0.19728752740276281</v>
      </c>
      <c r="J20" s="55" t="s">
        <v>221</v>
      </c>
      <c r="K20" s="55">
        <v>24</v>
      </c>
      <c r="L20" s="61">
        <v>57700</v>
      </c>
      <c r="M20" s="61">
        <v>513978.23559779464</v>
      </c>
      <c r="N20" s="116">
        <v>-411486.32904929417</v>
      </c>
      <c r="O20" s="61">
        <v>102491.9065485005</v>
      </c>
      <c r="P20" s="62">
        <v>0.1994090400137174</v>
      </c>
    </row>
    <row r="21" spans="2:16" x14ac:dyDescent="0.25">
      <c r="B21" s="93" t="s">
        <v>219</v>
      </c>
      <c r="C21" s="57">
        <v>1</v>
      </c>
      <c r="D21" s="65">
        <v>2031</v>
      </c>
      <c r="E21" s="65">
        <v>9449.6053066997738</v>
      </c>
      <c r="F21" s="86">
        <v>-6839.26</v>
      </c>
      <c r="G21" s="65">
        <v>2610.3453066997736</v>
      </c>
      <c r="H21" s="66">
        <v>0.27623855409590892</v>
      </c>
      <c r="J21" s="93" t="s">
        <v>135</v>
      </c>
      <c r="K21" s="57">
        <v>2</v>
      </c>
      <c r="L21" s="65">
        <v>5787</v>
      </c>
      <c r="M21" s="65">
        <v>60324.693777340253</v>
      </c>
      <c r="N21" s="86">
        <v>-36429.146982491904</v>
      </c>
      <c r="O21" s="65">
        <v>23895.546794848349</v>
      </c>
      <c r="P21" s="66">
        <v>0.39611550923154831</v>
      </c>
    </row>
    <row r="22" spans="2:16" x14ac:dyDescent="0.25">
      <c r="B22" s="93" t="s">
        <v>220</v>
      </c>
      <c r="C22" s="57">
        <v>9</v>
      </c>
      <c r="D22" s="65">
        <v>26139</v>
      </c>
      <c r="E22" s="65">
        <v>171379.24848333353</v>
      </c>
      <c r="F22" s="86">
        <v>-142955.3064</v>
      </c>
      <c r="G22" s="65">
        <v>28423.942083333543</v>
      </c>
      <c r="H22" s="66">
        <v>0.16585404787848479</v>
      </c>
      <c r="J22" s="93" t="s">
        <v>138</v>
      </c>
      <c r="K22" s="57">
        <v>5</v>
      </c>
      <c r="L22" s="65">
        <v>13623</v>
      </c>
      <c r="M22" s="65">
        <v>101380.51988711796</v>
      </c>
      <c r="N22" s="86">
        <v>-94951.866058828193</v>
      </c>
      <c r="O22" s="65">
        <v>6428.6538282897818</v>
      </c>
      <c r="P22" s="66">
        <v>6.3411134954207776E-2</v>
      </c>
    </row>
    <row r="23" spans="2:16" x14ac:dyDescent="0.25">
      <c r="B23" s="93" t="s">
        <v>221</v>
      </c>
      <c r="C23" s="57">
        <v>15</v>
      </c>
      <c r="D23" s="65">
        <v>36680</v>
      </c>
      <c r="E23" s="65">
        <v>337607.92205385602</v>
      </c>
      <c r="F23" s="86">
        <v>-269338.95256000006</v>
      </c>
      <c r="G23" s="65">
        <v>68268.969493856071</v>
      </c>
      <c r="H23" s="66">
        <v>0.20221376642626782</v>
      </c>
      <c r="J23" s="93" t="s">
        <v>150</v>
      </c>
      <c r="K23" s="57">
        <v>15</v>
      </c>
      <c r="L23" s="65">
        <v>36680</v>
      </c>
      <c r="M23" s="65">
        <v>337607.92205385602</v>
      </c>
      <c r="N23" s="86">
        <v>-269338.95256000006</v>
      </c>
      <c r="O23" s="65">
        <v>68268.969493856071</v>
      </c>
      <c r="P23" s="66">
        <v>0.20221376642626782</v>
      </c>
    </row>
    <row r="24" spans="2:16" x14ac:dyDescent="0.25">
      <c r="B24" s="93" t="s">
        <v>222</v>
      </c>
      <c r="C24" s="57">
        <v>3</v>
      </c>
      <c r="D24" s="65">
        <v>8166</v>
      </c>
      <c r="E24" s="65">
        <v>96888.82097158079</v>
      </c>
      <c r="F24" s="86">
        <v>-75235.634000000005</v>
      </c>
      <c r="G24" s="65">
        <v>21653.186971580788</v>
      </c>
      <c r="H24" s="66">
        <v>0.22348488457643687</v>
      </c>
      <c r="J24" s="93" t="s">
        <v>174</v>
      </c>
      <c r="K24" s="57">
        <v>2</v>
      </c>
      <c r="L24" s="65">
        <v>1610</v>
      </c>
      <c r="M24" s="65">
        <v>14665.099879480429</v>
      </c>
      <c r="N24" s="86">
        <v>-10766.363447974119</v>
      </c>
      <c r="O24" s="65">
        <v>3898.7364315063114</v>
      </c>
      <c r="P24" s="66">
        <v>0.2658513384529666</v>
      </c>
    </row>
    <row r="25" spans="2:16" x14ac:dyDescent="0.25">
      <c r="B25" s="93" t="s">
        <v>162</v>
      </c>
      <c r="C25" s="57">
        <v>1</v>
      </c>
      <c r="D25" s="65">
        <v>1995</v>
      </c>
      <c r="E25" s="65">
        <v>28837.86222105721</v>
      </c>
      <c r="F25" s="86">
        <v>-22708.89</v>
      </c>
      <c r="G25" s="65">
        <v>6128.9722210572108</v>
      </c>
      <c r="H25" s="66">
        <v>0.21253212786979325</v>
      </c>
      <c r="J25" s="55" t="s">
        <v>222</v>
      </c>
      <c r="K25" s="55">
        <v>6</v>
      </c>
      <c r="L25" s="61">
        <v>18526</v>
      </c>
      <c r="M25" s="61">
        <v>238954.9481134098</v>
      </c>
      <c r="N25" s="116">
        <v>-175773.73985999997</v>
      </c>
      <c r="O25" s="61">
        <v>63181.208253409786</v>
      </c>
      <c r="P25" s="62">
        <v>0.26440636091546227</v>
      </c>
    </row>
    <row r="26" spans="2:16" x14ac:dyDescent="0.25">
      <c r="B26" s="55" t="s">
        <v>161</v>
      </c>
      <c r="C26" s="55">
        <v>3</v>
      </c>
      <c r="D26" s="61">
        <v>11575</v>
      </c>
      <c r="E26" s="61">
        <v>142522.65563415663</v>
      </c>
      <c r="F26" s="116">
        <v>-125672.72</v>
      </c>
      <c r="G26" s="61">
        <v>16849.935634156638</v>
      </c>
      <c r="H26" s="62">
        <v>0.11822636590079384</v>
      </c>
      <c r="J26" s="93" t="s">
        <v>135</v>
      </c>
      <c r="K26" s="57">
        <v>1</v>
      </c>
      <c r="L26" s="65">
        <v>3095</v>
      </c>
      <c r="M26" s="65">
        <v>46444.592890605236</v>
      </c>
      <c r="N26" s="86">
        <v>-27940.145859999997</v>
      </c>
      <c r="O26" s="65">
        <v>18504.447030605239</v>
      </c>
      <c r="P26" s="66">
        <v>0.39841983488132371</v>
      </c>
    </row>
    <row r="27" spans="2:16" x14ac:dyDescent="0.25">
      <c r="B27" s="93" t="s">
        <v>222</v>
      </c>
      <c r="C27" s="57">
        <v>1</v>
      </c>
      <c r="D27" s="65">
        <v>5263</v>
      </c>
      <c r="E27" s="65">
        <v>69342.0437153229</v>
      </c>
      <c r="F27" s="86">
        <v>-53515.22</v>
      </c>
      <c r="G27" s="65">
        <v>15826.823715322898</v>
      </c>
      <c r="H27" s="66">
        <v>0.22824282163211693</v>
      </c>
      <c r="J27" s="93" t="s">
        <v>138</v>
      </c>
      <c r="K27" s="57">
        <v>1</v>
      </c>
      <c r="L27" s="65">
        <v>2002</v>
      </c>
      <c r="M27" s="65">
        <v>26279.490535900859</v>
      </c>
      <c r="N27" s="86">
        <v>-19082.740000000002</v>
      </c>
      <c r="O27" s="65">
        <v>7196.7505359008574</v>
      </c>
      <c r="P27" s="66">
        <v>0.27385426388191408</v>
      </c>
    </row>
    <row r="28" spans="2:16" x14ac:dyDescent="0.25">
      <c r="B28" s="93" t="s">
        <v>162</v>
      </c>
      <c r="C28" s="57">
        <v>2</v>
      </c>
      <c r="D28" s="65">
        <v>6312</v>
      </c>
      <c r="E28" s="65">
        <v>73180.611918833747</v>
      </c>
      <c r="F28" s="86">
        <v>-72157.5</v>
      </c>
      <c r="G28" s="65">
        <v>1023.1119188337398</v>
      </c>
      <c r="H28" s="66">
        <v>1.3980641757525832E-2</v>
      </c>
      <c r="J28" s="93" t="s">
        <v>150</v>
      </c>
      <c r="K28" s="57">
        <v>3</v>
      </c>
      <c r="L28" s="65">
        <v>8166</v>
      </c>
      <c r="M28" s="65">
        <v>96888.82097158079</v>
      </c>
      <c r="N28" s="86">
        <v>-75235.634000000005</v>
      </c>
      <c r="O28" s="65">
        <v>21653.186971580788</v>
      </c>
      <c r="P28" s="66">
        <v>0.22348488457643687</v>
      </c>
    </row>
    <row r="29" spans="2:16" x14ac:dyDescent="0.25">
      <c r="B29" s="55" t="s">
        <v>174</v>
      </c>
      <c r="C29" s="55">
        <v>5</v>
      </c>
      <c r="D29" s="61">
        <v>6812</v>
      </c>
      <c r="E29" s="61">
        <v>46085.808788509836</v>
      </c>
      <c r="F29" s="116">
        <v>-32174.882098385886</v>
      </c>
      <c r="G29" s="61">
        <v>13910.926690123953</v>
      </c>
      <c r="H29" s="62">
        <v>0.30184837926924352</v>
      </c>
      <c r="J29" s="93" t="s">
        <v>161</v>
      </c>
      <c r="K29" s="57">
        <v>1</v>
      </c>
      <c r="L29" s="65">
        <v>5263</v>
      </c>
      <c r="M29" s="65">
        <v>69342.0437153229</v>
      </c>
      <c r="N29" s="86">
        <v>-53515.22</v>
      </c>
      <c r="O29" s="65">
        <v>15826.823715322898</v>
      </c>
      <c r="P29" s="66">
        <v>0.22824282163211693</v>
      </c>
    </row>
    <row r="30" spans="2:16" x14ac:dyDescent="0.25">
      <c r="B30" s="93" t="s">
        <v>219</v>
      </c>
      <c r="C30" s="57">
        <v>2</v>
      </c>
      <c r="D30" s="65">
        <v>4110</v>
      </c>
      <c r="E30" s="65">
        <v>23802.475233528963</v>
      </c>
      <c r="F30" s="86">
        <v>-16257.600191588237</v>
      </c>
      <c r="G30" s="65">
        <v>7544.8750419407261</v>
      </c>
      <c r="H30" s="66">
        <v>0.31697859016413399</v>
      </c>
      <c r="J30" s="55" t="s">
        <v>162</v>
      </c>
      <c r="K30" s="55">
        <v>3</v>
      </c>
      <c r="L30" s="61">
        <v>8307</v>
      </c>
      <c r="M30" s="61">
        <v>102018.47413989095</v>
      </c>
      <c r="N30" s="116">
        <v>-94866.39</v>
      </c>
      <c r="O30" s="61">
        <v>7152.0841398909506</v>
      </c>
      <c r="P30" s="62">
        <v>7.0105774470649182E-2</v>
      </c>
    </row>
    <row r="31" spans="2:16" x14ac:dyDescent="0.25">
      <c r="B31" s="93" t="s">
        <v>220</v>
      </c>
      <c r="C31" s="57">
        <v>1</v>
      </c>
      <c r="D31" s="65">
        <v>1092</v>
      </c>
      <c r="E31" s="65">
        <v>7618.2336755004462</v>
      </c>
      <c r="F31" s="86">
        <v>-5150.9184588235294</v>
      </c>
      <c r="G31" s="65">
        <v>2467.3152166769169</v>
      </c>
      <c r="H31" s="66">
        <v>0.32386972122049507</v>
      </c>
      <c r="J31" s="93" t="s">
        <v>150</v>
      </c>
      <c r="K31" s="57">
        <v>1</v>
      </c>
      <c r="L31" s="65">
        <v>1995</v>
      </c>
      <c r="M31" s="65">
        <v>28837.86222105721</v>
      </c>
      <c r="N31" s="86">
        <v>-22708.89</v>
      </c>
      <c r="O31" s="65">
        <v>6128.9722210572108</v>
      </c>
      <c r="P31" s="66">
        <v>0.21253212786979325</v>
      </c>
    </row>
    <row r="32" spans="2:16" x14ac:dyDescent="0.25">
      <c r="B32" s="93" t="s">
        <v>221</v>
      </c>
      <c r="C32" s="57">
        <v>2</v>
      </c>
      <c r="D32" s="65">
        <v>1610</v>
      </c>
      <c r="E32" s="65">
        <v>14665.099879480429</v>
      </c>
      <c r="F32" s="86">
        <v>-10766.363447974119</v>
      </c>
      <c r="G32" s="65">
        <v>3898.7364315063114</v>
      </c>
      <c r="H32" s="66">
        <v>0.2658513384529666</v>
      </c>
      <c r="J32" s="93" t="s">
        <v>161</v>
      </c>
      <c r="K32" s="57">
        <v>2</v>
      </c>
      <c r="L32" s="65">
        <v>6312</v>
      </c>
      <c r="M32" s="65">
        <v>73180.611918833747</v>
      </c>
      <c r="N32" s="86">
        <v>-72157.5</v>
      </c>
      <c r="O32" s="65">
        <v>1023.1119188337398</v>
      </c>
      <c r="P32" s="66">
        <v>1.3980641757525832E-2</v>
      </c>
    </row>
    <row r="33" spans="2:16" x14ac:dyDescent="0.25">
      <c r="B33" s="55" t="s">
        <v>236</v>
      </c>
      <c r="C33" s="55">
        <v>1</v>
      </c>
      <c r="D33" s="61">
        <v>5252</v>
      </c>
      <c r="E33" s="61">
        <v>102549.99350042145</v>
      </c>
      <c r="F33" s="116">
        <v>-86132.01</v>
      </c>
      <c r="G33" s="61">
        <v>16417.983500421455</v>
      </c>
      <c r="H33" s="62">
        <v>0.16009736266198771</v>
      </c>
      <c r="J33" s="55" t="s">
        <v>226</v>
      </c>
      <c r="K33" s="55">
        <v>1</v>
      </c>
      <c r="L33" s="61">
        <v>5252</v>
      </c>
      <c r="M33" s="61">
        <v>102549.99350042145</v>
      </c>
      <c r="N33" s="116">
        <v>-86132.01</v>
      </c>
      <c r="O33" s="61">
        <v>16417.983500421455</v>
      </c>
      <c r="P33" s="62">
        <v>0.16009736266198771</v>
      </c>
    </row>
    <row r="34" spans="2:16" x14ac:dyDescent="0.25">
      <c r="B34" s="93" t="s">
        <v>226</v>
      </c>
      <c r="C34" s="57">
        <v>1</v>
      </c>
      <c r="D34" s="65">
        <v>5252</v>
      </c>
      <c r="E34" s="65">
        <v>102549.99350042145</v>
      </c>
      <c r="F34" s="86">
        <v>-86132.01</v>
      </c>
      <c r="G34" s="65">
        <v>16417.983500421455</v>
      </c>
      <c r="H34" s="66">
        <v>0.16009736266198771</v>
      </c>
      <c r="J34" s="93" t="s">
        <v>236</v>
      </c>
      <c r="K34" s="57">
        <v>1</v>
      </c>
      <c r="L34" s="65">
        <v>5252</v>
      </c>
      <c r="M34" s="65">
        <v>102549.99350042145</v>
      </c>
      <c r="N34" s="86">
        <v>-86132.01</v>
      </c>
      <c r="O34" s="65">
        <v>16417.983500421455</v>
      </c>
      <c r="P34" s="66">
        <v>0.16009736266198771</v>
      </c>
    </row>
    <row r="35" spans="2:16" x14ac:dyDescent="0.25">
      <c r="B35" s="90" t="s">
        <v>194</v>
      </c>
      <c r="C35" s="90">
        <v>121</v>
      </c>
      <c r="D35" s="91">
        <v>309338</v>
      </c>
      <c r="E35" s="91">
        <v>2011563.8150414038</v>
      </c>
      <c r="F35" s="120">
        <v>-1541320.8633932201</v>
      </c>
      <c r="G35" s="91">
        <v>470242.95164818392</v>
      </c>
      <c r="H35" s="92">
        <v>0.23376984022677152</v>
      </c>
      <c r="J35" s="94" t="s">
        <v>194</v>
      </c>
      <c r="K35" s="90">
        <v>121</v>
      </c>
      <c r="L35" s="91">
        <v>309338</v>
      </c>
      <c r="M35" s="91">
        <v>2011563.8150414045</v>
      </c>
      <c r="N35" s="120">
        <v>-1541320.8633932199</v>
      </c>
      <c r="O35" s="91">
        <v>470242.95164818387</v>
      </c>
      <c r="P35" s="92">
        <v>0.23376984022677141</v>
      </c>
    </row>
    <row r="36" spans="2:16" x14ac:dyDescent="0.25">
      <c r="N36" s="2"/>
    </row>
  </sheetData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P56"/>
  <sheetViews>
    <sheetView zoomScaleNormal="100" workbookViewId="0">
      <pane ySplit="5" topLeftCell="A6" activePane="bottomLeft" state="frozenSplit"/>
      <selection activeCell="H32" sqref="H32"/>
      <selection pane="bottomLeft" activeCell="A2" sqref="A2:XFD7"/>
    </sheetView>
  </sheetViews>
  <sheetFormatPr defaultRowHeight="15" x14ac:dyDescent="0.25"/>
  <cols>
    <col min="1" max="1" width="6" style="1" customWidth="1"/>
    <col min="2" max="2" width="12.42578125" style="1" customWidth="1"/>
    <col min="3" max="5" width="10.7109375" style="1" customWidth="1"/>
    <col min="6" max="6" width="12.5703125" style="1" customWidth="1"/>
    <col min="7" max="8" width="10.7109375" style="1" customWidth="1"/>
    <col min="9" max="9" width="9.140625" style="1"/>
    <col min="10" max="10" width="12.7109375" style="1" customWidth="1"/>
    <col min="11" max="13" width="10.7109375" style="1" customWidth="1"/>
    <col min="14" max="14" width="11.85546875" style="1" customWidth="1"/>
    <col min="15" max="16" width="10.7109375" style="1" customWidth="1"/>
    <col min="17" max="16384" width="9.140625" style="1"/>
  </cols>
  <sheetData>
    <row r="2" spans="2:16" x14ac:dyDescent="0.25">
      <c r="B2" s="4" t="str">
        <f>Summary!$B$2</f>
        <v>NS LED CWR Summary - Phases 1 to 8</v>
      </c>
      <c r="J2" s="4" t="str">
        <f>Summary!$B$2</f>
        <v>NS LED CWR Summary - Phases 1 to 8</v>
      </c>
    </row>
    <row r="3" spans="2:16" x14ac:dyDescent="0.25">
      <c r="B3" s="4" t="s">
        <v>228</v>
      </c>
      <c r="J3" s="4" t="s">
        <v>229</v>
      </c>
    </row>
    <row r="4" spans="2:16" x14ac:dyDescent="0.25">
      <c r="C4" s="4"/>
    </row>
    <row r="5" spans="2:16" ht="30.75" thickBot="1" x14ac:dyDescent="0.3">
      <c r="B5" s="6"/>
      <c r="C5" s="9" t="s">
        <v>201</v>
      </c>
      <c r="D5" s="9" t="s">
        <v>195</v>
      </c>
      <c r="E5" s="9" t="s">
        <v>7</v>
      </c>
      <c r="F5" s="9" t="s">
        <v>8</v>
      </c>
      <c r="G5" s="9" t="s">
        <v>214</v>
      </c>
      <c r="H5" s="9" t="s">
        <v>215</v>
      </c>
      <c r="J5" s="6"/>
      <c r="K5" s="9" t="s">
        <v>201</v>
      </c>
      <c r="L5" s="9" t="s">
        <v>195</v>
      </c>
      <c r="M5" s="9" t="s">
        <v>7</v>
      </c>
      <c r="N5" s="9" t="s">
        <v>8</v>
      </c>
      <c r="O5" s="9" t="s">
        <v>214</v>
      </c>
      <c r="P5" s="9" t="s">
        <v>215</v>
      </c>
    </row>
    <row r="6" spans="2:16" ht="15.75" thickTop="1" x14ac:dyDescent="0.25">
      <c r="B6" s="54" t="s">
        <v>135</v>
      </c>
      <c r="C6" s="54">
        <v>52</v>
      </c>
      <c r="D6" s="58">
        <v>144140</v>
      </c>
      <c r="E6" s="58">
        <v>672204.33613907313</v>
      </c>
      <c r="F6" s="69">
        <v>-467499.52330292604</v>
      </c>
      <c r="G6" s="58">
        <v>204704.81283614732</v>
      </c>
      <c r="H6" s="59">
        <v>0.30452765897332101</v>
      </c>
      <c r="J6" s="107" t="s">
        <v>257</v>
      </c>
      <c r="K6" s="108">
        <v>8</v>
      </c>
      <c r="L6" s="109">
        <v>7060</v>
      </c>
      <c r="M6" s="109">
        <v>41553.912531526606</v>
      </c>
      <c r="N6" s="110">
        <v>-30133.129339105883</v>
      </c>
      <c r="O6" s="109">
        <v>11420.783192420724</v>
      </c>
      <c r="P6" s="111">
        <v>0.2748425478288205</v>
      </c>
    </row>
    <row r="7" spans="2:16" x14ac:dyDescent="0.25">
      <c r="B7" s="93" t="s">
        <v>257</v>
      </c>
      <c r="C7" s="93">
        <v>2</v>
      </c>
      <c r="D7" s="96">
        <v>1784</v>
      </c>
      <c r="E7" s="96">
        <v>4744.8511353226359</v>
      </c>
      <c r="F7" s="97">
        <v>-3203.4019079999998</v>
      </c>
      <c r="G7" s="96">
        <v>1541.449227322636</v>
      </c>
      <c r="H7" s="98">
        <v>0.32486777421686636</v>
      </c>
      <c r="J7" s="93" t="s">
        <v>135</v>
      </c>
      <c r="K7" s="93">
        <v>2</v>
      </c>
      <c r="L7" s="96">
        <v>1784</v>
      </c>
      <c r="M7" s="96">
        <v>4744.8511353226359</v>
      </c>
      <c r="N7" s="97">
        <v>-3203.4019079999998</v>
      </c>
      <c r="O7" s="96">
        <v>1541.449227322636</v>
      </c>
      <c r="P7" s="98">
        <v>0.32486777421686636</v>
      </c>
    </row>
    <row r="8" spans="2:16" x14ac:dyDescent="0.25">
      <c r="B8" s="93" t="s">
        <v>243</v>
      </c>
      <c r="C8" s="93">
        <v>5</v>
      </c>
      <c r="D8" s="96">
        <v>5108</v>
      </c>
      <c r="E8" s="96">
        <v>24825.918739404169</v>
      </c>
      <c r="F8" s="97">
        <v>-17926.28242</v>
      </c>
      <c r="G8" s="96">
        <v>6899.6363194041678</v>
      </c>
      <c r="H8" s="98">
        <v>0.27792068409750065</v>
      </c>
      <c r="J8" s="93" t="s">
        <v>139</v>
      </c>
      <c r="K8" s="93">
        <v>1</v>
      </c>
      <c r="L8" s="96">
        <v>862</v>
      </c>
      <c r="M8" s="96">
        <v>4032.9495407743261</v>
      </c>
      <c r="N8" s="97">
        <v>-3258.8</v>
      </c>
      <c r="O8" s="96">
        <v>774.14954077432594</v>
      </c>
      <c r="P8" s="98">
        <v>0.19195616829505119</v>
      </c>
    </row>
    <row r="9" spans="2:16" x14ac:dyDescent="0.25">
      <c r="B9" s="93" t="s">
        <v>234</v>
      </c>
      <c r="C9" s="93">
        <v>9</v>
      </c>
      <c r="D9" s="96">
        <v>17690</v>
      </c>
      <c r="E9" s="96">
        <v>64314.081230197829</v>
      </c>
      <c r="F9" s="97">
        <v>-42594.728995999998</v>
      </c>
      <c r="G9" s="96">
        <v>21719.352234197831</v>
      </c>
      <c r="H9" s="98">
        <v>0.337707572257128</v>
      </c>
      <c r="J9" s="93" t="s">
        <v>138</v>
      </c>
      <c r="K9" s="93">
        <v>2</v>
      </c>
      <c r="L9" s="96">
        <v>1875</v>
      </c>
      <c r="M9" s="96">
        <v>8239.2670794738406</v>
      </c>
      <c r="N9" s="97">
        <v>-5489.6399999999994</v>
      </c>
      <c r="O9" s="96">
        <v>2749.6270794738402</v>
      </c>
      <c r="P9" s="98">
        <v>0.33372229021727884</v>
      </c>
    </row>
    <row r="10" spans="2:16" x14ac:dyDescent="0.25">
      <c r="B10" s="93" t="s">
        <v>241</v>
      </c>
      <c r="C10" s="93">
        <v>9</v>
      </c>
      <c r="D10" s="96">
        <v>18629</v>
      </c>
      <c r="E10" s="96">
        <v>74166.674612690927</v>
      </c>
      <c r="F10" s="97">
        <v>-43572.366347999996</v>
      </c>
      <c r="G10" s="96">
        <v>30594.308264690917</v>
      </c>
      <c r="H10" s="98">
        <v>0.41250748296939033</v>
      </c>
      <c r="J10" s="93" t="s">
        <v>150</v>
      </c>
      <c r="K10" s="93">
        <v>2</v>
      </c>
      <c r="L10" s="96">
        <v>1965</v>
      </c>
      <c r="M10" s="96">
        <v>19456.883534904766</v>
      </c>
      <c r="N10" s="97">
        <v>-14367.42</v>
      </c>
      <c r="O10" s="96">
        <v>5089.4635349047639</v>
      </c>
      <c r="P10" s="98">
        <v>0.2615765020011811</v>
      </c>
    </row>
    <row r="11" spans="2:16" x14ac:dyDescent="0.25">
      <c r="B11" s="93" t="s">
        <v>232</v>
      </c>
      <c r="C11" s="93">
        <v>6</v>
      </c>
      <c r="D11" s="96">
        <v>17561</v>
      </c>
      <c r="E11" s="96">
        <v>121442.63835164602</v>
      </c>
      <c r="F11" s="97">
        <v>-79162.696982491892</v>
      </c>
      <c r="G11" s="96">
        <v>42279.941369154112</v>
      </c>
      <c r="H11" s="98">
        <v>0.34814742122720899</v>
      </c>
      <c r="J11" s="93" t="s">
        <v>174</v>
      </c>
      <c r="K11" s="93">
        <v>1</v>
      </c>
      <c r="L11" s="96">
        <v>574</v>
      </c>
      <c r="M11" s="96">
        <v>5079.961241051039</v>
      </c>
      <c r="N11" s="97">
        <v>-3813.8674311058821</v>
      </c>
      <c r="O11" s="96">
        <v>1266.0938099451569</v>
      </c>
      <c r="P11" s="98">
        <v>0.24923296652617832</v>
      </c>
    </row>
    <row r="12" spans="2:16" x14ac:dyDescent="0.25">
      <c r="B12" s="93" t="s">
        <v>258</v>
      </c>
      <c r="C12" s="93">
        <v>8</v>
      </c>
      <c r="D12" s="96">
        <v>24695</v>
      </c>
      <c r="E12" s="96">
        <v>141290.21233532787</v>
      </c>
      <c r="F12" s="97">
        <v>-102826.76175999999</v>
      </c>
      <c r="G12" s="96">
        <v>38463.450575327879</v>
      </c>
      <c r="H12" s="98">
        <v>0.27223011374660216</v>
      </c>
      <c r="J12" s="99" t="s">
        <v>243</v>
      </c>
      <c r="K12" s="95">
        <v>15</v>
      </c>
      <c r="L12" s="100">
        <v>16549</v>
      </c>
      <c r="M12" s="100">
        <v>109781.48608656085</v>
      </c>
      <c r="N12" s="101">
        <v>-77188.95609569177</v>
      </c>
      <c r="O12" s="100">
        <v>32592.529990869072</v>
      </c>
      <c r="P12" s="102">
        <v>0.29688548727761266</v>
      </c>
    </row>
    <row r="13" spans="2:16" x14ac:dyDescent="0.25">
      <c r="B13" s="93" t="s">
        <v>254</v>
      </c>
      <c r="C13" s="93">
        <v>9</v>
      </c>
      <c r="D13" s="96">
        <v>37688</v>
      </c>
      <c r="E13" s="96">
        <v>116234.40602032059</v>
      </c>
      <c r="F13" s="97">
        <v>-93797.087467000005</v>
      </c>
      <c r="G13" s="96">
        <v>22437.318553320583</v>
      </c>
      <c r="H13" s="98">
        <v>0.19303508592282045</v>
      </c>
      <c r="J13" s="93" t="s">
        <v>135</v>
      </c>
      <c r="K13" s="93">
        <v>5</v>
      </c>
      <c r="L13" s="96">
        <v>5108</v>
      </c>
      <c r="M13" s="96">
        <v>24825.918739404169</v>
      </c>
      <c r="N13" s="97">
        <v>-17926.28242</v>
      </c>
      <c r="O13" s="96">
        <v>6899.6363194041678</v>
      </c>
      <c r="P13" s="98">
        <v>0.27792068409750065</v>
      </c>
    </row>
    <row r="14" spans="2:16" x14ac:dyDescent="0.25">
      <c r="B14" s="93" t="s">
        <v>259</v>
      </c>
      <c r="C14" s="93">
        <v>1</v>
      </c>
      <c r="D14" s="96">
        <v>4972</v>
      </c>
      <c r="E14" s="96">
        <v>17731.69737594551</v>
      </c>
      <c r="F14" s="97">
        <v>-9225.130000000001</v>
      </c>
      <c r="G14" s="96">
        <v>8506.5673759455094</v>
      </c>
      <c r="H14" s="98">
        <v>0.47973790639385488</v>
      </c>
      <c r="J14" s="93" t="s">
        <v>138</v>
      </c>
      <c r="K14" s="93">
        <v>4</v>
      </c>
      <c r="L14" s="96">
        <v>4559</v>
      </c>
      <c r="M14" s="96">
        <v>21934.470381057879</v>
      </c>
      <c r="N14" s="97">
        <v>-15135.529199999997</v>
      </c>
      <c r="O14" s="96">
        <v>6798.9411810578767</v>
      </c>
      <c r="P14" s="98">
        <v>0.30996605174152236</v>
      </c>
    </row>
    <row r="15" spans="2:16" x14ac:dyDescent="0.25">
      <c r="B15" s="93" t="s">
        <v>239</v>
      </c>
      <c r="C15" s="93">
        <v>2</v>
      </c>
      <c r="D15" s="96">
        <v>10508</v>
      </c>
      <c r="E15" s="96">
        <v>87332.085765928248</v>
      </c>
      <c r="F15" s="97">
        <v>-60338.945277563609</v>
      </c>
      <c r="G15" s="96">
        <v>26993.140488364639</v>
      </c>
      <c r="H15" s="98">
        <v>0.30908617665119076</v>
      </c>
      <c r="J15" s="93" t="s">
        <v>150</v>
      </c>
      <c r="K15" s="93">
        <v>4</v>
      </c>
      <c r="L15" s="96">
        <v>4754</v>
      </c>
      <c r="M15" s="96">
        <v>45817.724652168959</v>
      </c>
      <c r="N15" s="97">
        <v>-32023.730000000003</v>
      </c>
      <c r="O15" s="96">
        <v>13793.994652168954</v>
      </c>
      <c r="P15" s="98">
        <v>0.30106241104043918</v>
      </c>
    </row>
    <row r="16" spans="2:16" x14ac:dyDescent="0.25">
      <c r="B16" s="93" t="s">
        <v>261</v>
      </c>
      <c r="C16" s="93">
        <v>1</v>
      </c>
      <c r="D16" s="96">
        <v>5505</v>
      </c>
      <c r="E16" s="96">
        <v>20121.770572289479</v>
      </c>
      <c r="F16" s="97">
        <v>-14852.122143870471</v>
      </c>
      <c r="G16" s="96">
        <v>5269.6484284190083</v>
      </c>
      <c r="H16" s="98">
        <v>0.2618879093908395</v>
      </c>
      <c r="J16" s="93" t="s">
        <v>174</v>
      </c>
      <c r="K16" s="93">
        <v>2</v>
      </c>
      <c r="L16" s="96">
        <v>2128</v>
      </c>
      <c r="M16" s="96">
        <v>17203.372313929838</v>
      </c>
      <c r="N16" s="97">
        <v>-12103.414475691767</v>
      </c>
      <c r="O16" s="96">
        <v>5099.9578382380714</v>
      </c>
      <c r="P16" s="98">
        <v>0.29645105303618619</v>
      </c>
    </row>
    <row r="17" spans="2:16" x14ac:dyDescent="0.25">
      <c r="B17" s="99" t="s">
        <v>139</v>
      </c>
      <c r="C17" s="95">
        <v>2</v>
      </c>
      <c r="D17" s="100">
        <v>3751</v>
      </c>
      <c r="E17" s="100">
        <v>17205.287771336531</v>
      </c>
      <c r="F17" s="101">
        <v>-12703.3619</v>
      </c>
      <c r="G17" s="100">
        <v>4501.9258713365307</v>
      </c>
      <c r="H17" s="102">
        <v>0.26165943465569913</v>
      </c>
      <c r="J17" s="99" t="s">
        <v>234</v>
      </c>
      <c r="K17" s="95">
        <v>23</v>
      </c>
      <c r="L17" s="100">
        <v>42778</v>
      </c>
      <c r="M17" s="100">
        <v>259259.67089697364</v>
      </c>
      <c r="N17" s="101">
        <v>-199739.56399599998</v>
      </c>
      <c r="O17" s="100">
        <v>59520.10690097366</v>
      </c>
      <c r="P17" s="102">
        <v>0.22957719067932539</v>
      </c>
    </row>
    <row r="18" spans="2:16" x14ac:dyDescent="0.25">
      <c r="B18" s="93" t="s">
        <v>257</v>
      </c>
      <c r="C18" s="93">
        <v>1</v>
      </c>
      <c r="D18" s="96">
        <v>862</v>
      </c>
      <c r="E18" s="96">
        <v>4032.9495407743261</v>
      </c>
      <c r="F18" s="97">
        <v>-3258.8</v>
      </c>
      <c r="G18" s="96">
        <v>774.14954077432594</v>
      </c>
      <c r="H18" s="98">
        <v>0.19195616829505119</v>
      </c>
      <c r="J18" s="93" t="s">
        <v>135</v>
      </c>
      <c r="K18" s="93">
        <v>9</v>
      </c>
      <c r="L18" s="96">
        <v>17690</v>
      </c>
      <c r="M18" s="96">
        <v>64314.081230197829</v>
      </c>
      <c r="N18" s="97">
        <v>-42594.728995999998</v>
      </c>
      <c r="O18" s="96">
        <v>21719.352234197831</v>
      </c>
      <c r="P18" s="98">
        <v>0.337707572257128</v>
      </c>
    </row>
    <row r="19" spans="2:16" x14ac:dyDescent="0.25">
      <c r="B19" s="93" t="s">
        <v>232</v>
      </c>
      <c r="C19" s="93">
        <v>1</v>
      </c>
      <c r="D19" s="96">
        <v>2889</v>
      </c>
      <c r="E19" s="96">
        <v>13172.338230562205</v>
      </c>
      <c r="F19" s="97">
        <v>-9444.5619000000006</v>
      </c>
      <c r="G19" s="96">
        <v>3727.7763305622047</v>
      </c>
      <c r="H19" s="98">
        <v>0.28300035007551583</v>
      </c>
      <c r="J19" s="93" t="s">
        <v>138</v>
      </c>
      <c r="K19" s="93">
        <v>9</v>
      </c>
      <c r="L19" s="96">
        <v>15748</v>
      </c>
      <c r="M19" s="96">
        <v>111818.57948963965</v>
      </c>
      <c r="N19" s="97">
        <v>-88788.095000000001</v>
      </c>
      <c r="O19" s="96">
        <v>23030.48448963965</v>
      </c>
      <c r="P19" s="98">
        <v>0.20596294993868614</v>
      </c>
    </row>
    <row r="20" spans="2:16" x14ac:dyDescent="0.25">
      <c r="B20" s="99" t="s">
        <v>138</v>
      </c>
      <c r="C20" s="95">
        <v>29</v>
      </c>
      <c r="D20" s="100">
        <v>62797</v>
      </c>
      <c r="E20" s="100">
        <v>386832.27417137899</v>
      </c>
      <c r="F20" s="101">
        <v>-300060.32313190814</v>
      </c>
      <c r="G20" s="100">
        <v>86771.951039470761</v>
      </c>
      <c r="H20" s="102">
        <v>0.22431414551782727</v>
      </c>
      <c r="J20" s="93" t="s">
        <v>150</v>
      </c>
      <c r="K20" s="93">
        <v>5</v>
      </c>
      <c r="L20" s="96">
        <v>9340</v>
      </c>
      <c r="M20" s="96">
        <v>83127.010177136181</v>
      </c>
      <c r="N20" s="97">
        <v>-68356.739999999991</v>
      </c>
      <c r="O20" s="96">
        <v>14770.270177136172</v>
      </c>
      <c r="P20" s="98">
        <v>0.17768316393988012</v>
      </c>
    </row>
    <row r="21" spans="2:16" x14ac:dyDescent="0.25">
      <c r="B21" s="93" t="s">
        <v>257</v>
      </c>
      <c r="C21" s="93">
        <v>2</v>
      </c>
      <c r="D21" s="96">
        <v>1875</v>
      </c>
      <c r="E21" s="96">
        <v>8239.2670794738406</v>
      </c>
      <c r="F21" s="97">
        <v>-5489.6399999999994</v>
      </c>
      <c r="G21" s="96">
        <v>2749.6270794738402</v>
      </c>
      <c r="H21" s="98">
        <v>0.33372229021727884</v>
      </c>
      <c r="J21" s="99" t="s">
        <v>241</v>
      </c>
      <c r="K21" s="95">
        <v>25</v>
      </c>
      <c r="L21" s="100">
        <v>51768</v>
      </c>
      <c r="M21" s="100">
        <v>312897.41335119994</v>
      </c>
      <c r="N21" s="101">
        <v>-232004.77020932699</v>
      </c>
      <c r="O21" s="100">
        <v>80892.643141872933</v>
      </c>
      <c r="P21" s="102">
        <v>0.25852768252538422</v>
      </c>
    </row>
    <row r="22" spans="2:16" x14ac:dyDescent="0.25">
      <c r="B22" s="93" t="s">
        <v>243</v>
      </c>
      <c r="C22" s="93">
        <v>4</v>
      </c>
      <c r="D22" s="96">
        <v>4559</v>
      </c>
      <c r="E22" s="96">
        <v>21934.470381057879</v>
      </c>
      <c r="F22" s="97">
        <v>-15135.529199999997</v>
      </c>
      <c r="G22" s="96">
        <v>6798.9411810578767</v>
      </c>
      <c r="H22" s="98">
        <v>0.30996605174152236</v>
      </c>
      <c r="J22" s="93" t="s">
        <v>135</v>
      </c>
      <c r="K22" s="93">
        <v>9</v>
      </c>
      <c r="L22" s="96">
        <v>18629</v>
      </c>
      <c r="M22" s="96">
        <v>74166.674612690927</v>
      </c>
      <c r="N22" s="97">
        <v>-43572.366347999996</v>
      </c>
      <c r="O22" s="96">
        <v>30594.308264690917</v>
      </c>
      <c r="P22" s="98">
        <v>0.41250748296939033</v>
      </c>
    </row>
    <row r="23" spans="2:16" x14ac:dyDescent="0.25">
      <c r="B23" s="93" t="s">
        <v>234</v>
      </c>
      <c r="C23" s="93">
        <v>9</v>
      </c>
      <c r="D23" s="96">
        <v>15748</v>
      </c>
      <c r="E23" s="96">
        <v>111818.57948963965</v>
      </c>
      <c r="F23" s="97">
        <v>-88788.095000000001</v>
      </c>
      <c r="G23" s="96">
        <v>23030.48448963965</v>
      </c>
      <c r="H23" s="98">
        <v>0.20596294993868614</v>
      </c>
      <c r="J23" s="93" t="s">
        <v>138</v>
      </c>
      <c r="K23" s="93">
        <v>7</v>
      </c>
      <c r="L23" s="96">
        <v>14507</v>
      </c>
      <c r="M23" s="96">
        <v>82222.522411612706</v>
      </c>
      <c r="N23" s="97">
        <v>-64344.841909738716</v>
      </c>
      <c r="O23" s="96">
        <v>17877.680501873998</v>
      </c>
      <c r="P23" s="98">
        <v>0.21743045551894966</v>
      </c>
    </row>
    <row r="24" spans="2:16" x14ac:dyDescent="0.25">
      <c r="B24" s="93" t="s">
        <v>241</v>
      </c>
      <c r="C24" s="93">
        <v>7</v>
      </c>
      <c r="D24" s="96">
        <v>14507</v>
      </c>
      <c r="E24" s="96">
        <v>82222.522411612706</v>
      </c>
      <c r="F24" s="97">
        <v>-64344.841909738716</v>
      </c>
      <c r="G24" s="96">
        <v>17877.680501873998</v>
      </c>
      <c r="H24" s="98">
        <v>0.21743045551894966</v>
      </c>
      <c r="J24" s="93" t="s">
        <v>150</v>
      </c>
      <c r="K24" s="93">
        <v>6</v>
      </c>
      <c r="L24" s="96">
        <v>12444</v>
      </c>
      <c r="M24" s="96">
        <v>101639.48459274862</v>
      </c>
      <c r="N24" s="97">
        <v>-84127.211760000006</v>
      </c>
      <c r="O24" s="96">
        <v>17512.272832748626</v>
      </c>
      <c r="P24" s="98">
        <v>0.17229793030648666</v>
      </c>
    </row>
    <row r="25" spans="2:16" x14ac:dyDescent="0.25">
      <c r="B25" s="93" t="s">
        <v>232</v>
      </c>
      <c r="C25" s="93">
        <v>2</v>
      </c>
      <c r="D25" s="96">
        <v>5580</v>
      </c>
      <c r="E25" s="96">
        <v>46798.547393450732</v>
      </c>
      <c r="F25" s="97">
        <v>-34425.871353285824</v>
      </c>
      <c r="G25" s="96">
        <v>12372.676040164912</v>
      </c>
      <c r="H25" s="98">
        <v>0.26438162569756207</v>
      </c>
      <c r="J25" s="93" t="s">
        <v>161</v>
      </c>
      <c r="K25" s="93">
        <v>1</v>
      </c>
      <c r="L25" s="96">
        <v>2078</v>
      </c>
      <c r="M25" s="96">
        <v>31066.256500618649</v>
      </c>
      <c r="N25" s="97">
        <v>-23702.75</v>
      </c>
      <c r="O25" s="96">
        <v>7363.5065006186487</v>
      </c>
      <c r="P25" s="98">
        <v>0.23702587083422855</v>
      </c>
    </row>
    <row r="26" spans="2:16" x14ac:dyDescent="0.25">
      <c r="B26" s="93" t="s">
        <v>258</v>
      </c>
      <c r="C26" s="93">
        <v>1</v>
      </c>
      <c r="D26" s="96">
        <v>3078</v>
      </c>
      <c r="E26" s="96">
        <v>10375.135387735543</v>
      </c>
      <c r="F26" s="97">
        <v>-7775.7210688836103</v>
      </c>
      <c r="G26" s="96">
        <v>2599.4143188519329</v>
      </c>
      <c r="H26" s="98">
        <v>0.25054268900670951</v>
      </c>
      <c r="J26" s="93" t="s">
        <v>174</v>
      </c>
      <c r="K26" s="93">
        <v>2</v>
      </c>
      <c r="L26" s="96">
        <v>4110</v>
      </c>
      <c r="M26" s="96">
        <v>23802.475233528963</v>
      </c>
      <c r="N26" s="97">
        <v>-16257.600191588237</v>
      </c>
      <c r="O26" s="96">
        <v>7544.8750419407261</v>
      </c>
      <c r="P26" s="98">
        <v>0.31697859016413399</v>
      </c>
    </row>
    <row r="27" spans="2:16" x14ac:dyDescent="0.25">
      <c r="B27" s="93" t="s">
        <v>260</v>
      </c>
      <c r="C27" s="93">
        <v>1</v>
      </c>
      <c r="D27" s="96">
        <v>3989</v>
      </c>
      <c r="E27" s="96">
        <v>24699.919252873544</v>
      </c>
      <c r="F27" s="97">
        <v>-17555.980199999998</v>
      </c>
      <c r="G27" s="96">
        <v>7143.9390528735457</v>
      </c>
      <c r="H27" s="98">
        <v>0.28922924725927729</v>
      </c>
      <c r="J27" s="99" t="s">
        <v>232</v>
      </c>
      <c r="K27" s="95">
        <v>12</v>
      </c>
      <c r="L27" s="100">
        <v>34891</v>
      </c>
      <c r="M27" s="100">
        <v>244729.30538822184</v>
      </c>
      <c r="N27" s="101">
        <v>-175296.8354357777</v>
      </c>
      <c r="O27" s="100">
        <v>69432.469952444124</v>
      </c>
      <c r="P27" s="102">
        <v>0.28371130233995151</v>
      </c>
    </row>
    <row r="28" spans="2:16" x14ac:dyDescent="0.25">
      <c r="B28" s="93" t="s">
        <v>254</v>
      </c>
      <c r="C28" s="93">
        <v>2</v>
      </c>
      <c r="D28" s="96">
        <v>8177</v>
      </c>
      <c r="E28" s="96">
        <v>44846.056303879435</v>
      </c>
      <c r="F28" s="97">
        <v>-31289.65</v>
      </c>
      <c r="G28" s="96">
        <v>13556.406303879436</v>
      </c>
      <c r="H28" s="98">
        <v>0.30228759050785764</v>
      </c>
      <c r="J28" s="93" t="s">
        <v>135</v>
      </c>
      <c r="K28" s="93">
        <v>6</v>
      </c>
      <c r="L28" s="96">
        <v>17561</v>
      </c>
      <c r="M28" s="96">
        <v>121442.63835164602</v>
      </c>
      <c r="N28" s="97">
        <v>-79162.696982491892</v>
      </c>
      <c r="O28" s="96">
        <v>42279.941369154112</v>
      </c>
      <c r="P28" s="98">
        <v>0.34814742122720899</v>
      </c>
    </row>
    <row r="29" spans="2:16" x14ac:dyDescent="0.25">
      <c r="B29" s="93" t="s">
        <v>239</v>
      </c>
      <c r="C29" s="93">
        <v>1</v>
      </c>
      <c r="D29" s="96">
        <v>5284</v>
      </c>
      <c r="E29" s="96">
        <v>35897.776471655598</v>
      </c>
      <c r="F29" s="97">
        <v>-35254.994400000003</v>
      </c>
      <c r="G29" s="96">
        <v>642.78207165559434</v>
      </c>
      <c r="H29" s="98">
        <v>1.7905902115222274E-2</v>
      </c>
      <c r="J29" s="93" t="s">
        <v>139</v>
      </c>
      <c r="K29" s="93">
        <v>1</v>
      </c>
      <c r="L29" s="96">
        <v>2889</v>
      </c>
      <c r="M29" s="96">
        <v>13172.338230562205</v>
      </c>
      <c r="N29" s="97">
        <v>-9444.5619000000006</v>
      </c>
      <c r="O29" s="96">
        <v>3727.7763305622047</v>
      </c>
      <c r="P29" s="98">
        <v>0.28300035007551583</v>
      </c>
    </row>
    <row r="30" spans="2:16" x14ac:dyDescent="0.25">
      <c r="B30" s="99" t="s">
        <v>150</v>
      </c>
      <c r="C30" s="95">
        <v>29</v>
      </c>
      <c r="D30" s="100">
        <v>75011</v>
      </c>
      <c r="E30" s="100">
        <v>644163.45903652743</v>
      </c>
      <c r="F30" s="101">
        <v>-517078.04295999999</v>
      </c>
      <c r="G30" s="100">
        <v>127085.41607652736</v>
      </c>
      <c r="H30" s="102">
        <v>0.19728752740276276</v>
      </c>
      <c r="J30" s="93" t="s">
        <v>138</v>
      </c>
      <c r="K30" s="93">
        <v>2</v>
      </c>
      <c r="L30" s="96">
        <v>5580</v>
      </c>
      <c r="M30" s="96">
        <v>46798.547393450732</v>
      </c>
      <c r="N30" s="97">
        <v>-34425.871353285824</v>
      </c>
      <c r="O30" s="96">
        <v>12372.676040164912</v>
      </c>
      <c r="P30" s="98">
        <v>0.26438162569756207</v>
      </c>
    </row>
    <row r="31" spans="2:16" x14ac:dyDescent="0.25">
      <c r="B31" s="93" t="s">
        <v>257</v>
      </c>
      <c r="C31" s="93">
        <v>2</v>
      </c>
      <c r="D31" s="96">
        <v>1965</v>
      </c>
      <c r="E31" s="96">
        <v>19456.883534904766</v>
      </c>
      <c r="F31" s="97">
        <v>-14367.42</v>
      </c>
      <c r="G31" s="96">
        <v>5089.4635349047639</v>
      </c>
      <c r="H31" s="98">
        <v>0.2615765020011811</v>
      </c>
      <c r="J31" s="93" t="s">
        <v>150</v>
      </c>
      <c r="K31" s="93">
        <v>3</v>
      </c>
      <c r="L31" s="96">
        <v>8861</v>
      </c>
      <c r="M31" s="96">
        <v>63315.781412562908</v>
      </c>
      <c r="N31" s="97">
        <v>-52263.705199999997</v>
      </c>
      <c r="O31" s="96">
        <v>11052.076212562904</v>
      </c>
      <c r="P31" s="98">
        <v>0.17455484187343517</v>
      </c>
    </row>
    <row r="32" spans="2:16" x14ac:dyDescent="0.25">
      <c r="B32" s="93" t="s">
        <v>243</v>
      </c>
      <c r="C32" s="93">
        <v>4</v>
      </c>
      <c r="D32" s="96">
        <v>4754</v>
      </c>
      <c r="E32" s="96">
        <v>45817.724652168959</v>
      </c>
      <c r="F32" s="97">
        <v>-32023.730000000003</v>
      </c>
      <c r="G32" s="96">
        <v>13793.994652168954</v>
      </c>
      <c r="H32" s="98">
        <v>0.30106241104043918</v>
      </c>
      <c r="J32" s="99" t="s">
        <v>258</v>
      </c>
      <c r="K32" s="95">
        <v>13</v>
      </c>
      <c r="L32" s="100">
        <v>40058</v>
      </c>
      <c r="M32" s="100">
        <v>276850.14286612789</v>
      </c>
      <c r="N32" s="101">
        <v>-210070.66242888363</v>
      </c>
      <c r="O32" s="100">
        <v>66779.480437244274</v>
      </c>
      <c r="P32" s="102">
        <v>0.24121165243369871</v>
      </c>
    </row>
    <row r="33" spans="2:16" x14ac:dyDescent="0.25">
      <c r="B33" s="93" t="s">
        <v>234</v>
      </c>
      <c r="C33" s="93">
        <v>5</v>
      </c>
      <c r="D33" s="96">
        <v>9340</v>
      </c>
      <c r="E33" s="96">
        <v>83127.010177136181</v>
      </c>
      <c r="F33" s="97">
        <v>-68356.739999999991</v>
      </c>
      <c r="G33" s="96">
        <v>14770.270177136172</v>
      </c>
      <c r="H33" s="98">
        <v>0.17768316393988012</v>
      </c>
      <c r="J33" s="93" t="s">
        <v>135</v>
      </c>
      <c r="K33" s="93">
        <v>8</v>
      </c>
      <c r="L33" s="96">
        <v>24695</v>
      </c>
      <c r="M33" s="96">
        <v>141290.21233532787</v>
      </c>
      <c r="N33" s="97">
        <v>-102826.76175999999</v>
      </c>
      <c r="O33" s="96">
        <v>38463.450575327879</v>
      </c>
      <c r="P33" s="98">
        <v>0.27223011374660216</v>
      </c>
    </row>
    <row r="34" spans="2:16" x14ac:dyDescent="0.25">
      <c r="B34" s="93" t="s">
        <v>241</v>
      </c>
      <c r="C34" s="93">
        <v>6</v>
      </c>
      <c r="D34" s="96">
        <v>12444</v>
      </c>
      <c r="E34" s="96">
        <v>101639.48459274862</v>
      </c>
      <c r="F34" s="97">
        <v>-84127.211760000006</v>
      </c>
      <c r="G34" s="96">
        <v>17512.272832748626</v>
      </c>
      <c r="H34" s="98">
        <v>0.17229793030648666</v>
      </c>
      <c r="J34" s="93" t="s">
        <v>138</v>
      </c>
      <c r="K34" s="93">
        <v>1</v>
      </c>
      <c r="L34" s="96">
        <v>3078</v>
      </c>
      <c r="M34" s="96">
        <v>10375.135387735543</v>
      </c>
      <c r="N34" s="97">
        <v>-7775.7210688836103</v>
      </c>
      <c r="O34" s="96">
        <v>2599.4143188519329</v>
      </c>
      <c r="P34" s="98">
        <v>0.25054268900670951</v>
      </c>
    </row>
    <row r="35" spans="2:16" x14ac:dyDescent="0.25">
      <c r="B35" s="93" t="s">
        <v>232</v>
      </c>
      <c r="C35" s="93">
        <v>3</v>
      </c>
      <c r="D35" s="96">
        <v>8861</v>
      </c>
      <c r="E35" s="96">
        <v>63315.781412562908</v>
      </c>
      <c r="F35" s="97">
        <v>-52263.705199999997</v>
      </c>
      <c r="G35" s="96">
        <v>11052.076212562904</v>
      </c>
      <c r="H35" s="98">
        <v>0.17455484187343517</v>
      </c>
      <c r="J35" s="93" t="s">
        <v>150</v>
      </c>
      <c r="K35" s="93">
        <v>4</v>
      </c>
      <c r="L35" s="96">
        <v>12285</v>
      </c>
      <c r="M35" s="96">
        <v>125184.79514306448</v>
      </c>
      <c r="N35" s="97">
        <v>-99468.179600000003</v>
      </c>
      <c r="O35" s="96">
        <v>25716.615543064472</v>
      </c>
      <c r="P35" s="98">
        <v>0.20542922575920541</v>
      </c>
    </row>
    <row r="36" spans="2:16" x14ac:dyDescent="0.25">
      <c r="B36" s="93" t="s">
        <v>258</v>
      </c>
      <c r="C36" s="93">
        <v>4</v>
      </c>
      <c r="D36" s="96">
        <v>12285</v>
      </c>
      <c r="E36" s="96">
        <v>125184.79514306448</v>
      </c>
      <c r="F36" s="97">
        <v>-99468.179600000003</v>
      </c>
      <c r="G36" s="96">
        <v>25716.615543064472</v>
      </c>
      <c r="H36" s="98">
        <v>0.20542922575920541</v>
      </c>
      <c r="J36" s="99" t="s">
        <v>260</v>
      </c>
      <c r="K36" s="95">
        <v>1</v>
      </c>
      <c r="L36" s="100">
        <v>3989</v>
      </c>
      <c r="M36" s="100">
        <v>24699.919252873544</v>
      </c>
      <c r="N36" s="101">
        <v>-17555.980199999998</v>
      </c>
      <c r="O36" s="100">
        <v>7143.9390528735457</v>
      </c>
      <c r="P36" s="102">
        <v>0.28922924725927729</v>
      </c>
    </row>
    <row r="37" spans="2:16" x14ac:dyDescent="0.25">
      <c r="B37" s="93" t="s">
        <v>254</v>
      </c>
      <c r="C37" s="93">
        <v>1</v>
      </c>
      <c r="D37" s="96">
        <v>4070</v>
      </c>
      <c r="E37" s="96">
        <v>23556.580029240806</v>
      </c>
      <c r="F37" s="97">
        <v>-29843.439999999999</v>
      </c>
      <c r="G37" s="96">
        <v>-6286.8599707591929</v>
      </c>
      <c r="H37" s="98">
        <v>-0.26688339151758478</v>
      </c>
      <c r="J37" s="93" t="s">
        <v>138</v>
      </c>
      <c r="K37" s="93">
        <v>1</v>
      </c>
      <c r="L37" s="96">
        <v>3989</v>
      </c>
      <c r="M37" s="96">
        <v>24699.919252873544</v>
      </c>
      <c r="N37" s="97">
        <v>-17555.980199999998</v>
      </c>
      <c r="O37" s="96">
        <v>7143.9390528735457</v>
      </c>
      <c r="P37" s="98">
        <v>0.28922924725927729</v>
      </c>
    </row>
    <row r="38" spans="2:16" x14ac:dyDescent="0.25">
      <c r="B38" s="93" t="s">
        <v>259</v>
      </c>
      <c r="C38" s="93">
        <v>2</v>
      </c>
      <c r="D38" s="96">
        <v>9815</v>
      </c>
      <c r="E38" s="96">
        <v>81596.468150384491</v>
      </c>
      <c r="F38" s="97">
        <v>-58029.560000000005</v>
      </c>
      <c r="G38" s="96">
        <v>23566.908150384479</v>
      </c>
      <c r="H38" s="98">
        <v>0.28882264985967326</v>
      </c>
      <c r="J38" s="99" t="s">
        <v>254</v>
      </c>
      <c r="K38" s="95">
        <v>13</v>
      </c>
      <c r="L38" s="100">
        <v>54169</v>
      </c>
      <c r="M38" s="100">
        <v>226751.39777165593</v>
      </c>
      <c r="N38" s="101">
        <v>-203384.927467</v>
      </c>
      <c r="O38" s="100">
        <v>23366.470304655915</v>
      </c>
      <c r="P38" s="102">
        <v>0.10304884792016368</v>
      </c>
    </row>
    <row r="39" spans="2:16" x14ac:dyDescent="0.25">
      <c r="B39" s="93" t="s">
        <v>239</v>
      </c>
      <c r="C39" s="93">
        <v>1</v>
      </c>
      <c r="D39" s="96">
        <v>5214</v>
      </c>
      <c r="E39" s="96">
        <v>31892.03263456035</v>
      </c>
      <c r="F39" s="97">
        <v>-30257.68</v>
      </c>
      <c r="G39" s="96">
        <v>1634.3526345603495</v>
      </c>
      <c r="H39" s="98">
        <v>5.1246424249210609E-2</v>
      </c>
      <c r="J39" s="93" t="s">
        <v>135</v>
      </c>
      <c r="K39" s="93">
        <v>9</v>
      </c>
      <c r="L39" s="96">
        <v>37688</v>
      </c>
      <c r="M39" s="96">
        <v>116234.40602032059</v>
      </c>
      <c r="N39" s="97">
        <v>-93797.087467000005</v>
      </c>
      <c r="O39" s="96">
        <v>22437.318553320583</v>
      </c>
      <c r="P39" s="98">
        <v>0.19303508592282045</v>
      </c>
    </row>
    <row r="40" spans="2:16" x14ac:dyDescent="0.25">
      <c r="B40" s="93" t="s">
        <v>246</v>
      </c>
      <c r="C40" s="93">
        <v>1</v>
      </c>
      <c r="D40" s="96">
        <v>6263</v>
      </c>
      <c r="E40" s="96">
        <v>68576.698709755845</v>
      </c>
      <c r="F40" s="97">
        <v>-48340.376400000001</v>
      </c>
      <c r="G40" s="96">
        <v>20236.322309755844</v>
      </c>
      <c r="H40" s="98">
        <v>0.29509035416540091</v>
      </c>
      <c r="J40" s="93" t="s">
        <v>138</v>
      </c>
      <c r="K40" s="93">
        <v>2</v>
      </c>
      <c r="L40" s="96">
        <v>8177</v>
      </c>
      <c r="M40" s="96">
        <v>44846.056303879435</v>
      </c>
      <c r="N40" s="97">
        <v>-31289.65</v>
      </c>
      <c r="O40" s="96">
        <v>13556.406303879436</v>
      </c>
      <c r="P40" s="98">
        <v>0.30228759050785764</v>
      </c>
    </row>
    <row r="41" spans="2:16" x14ac:dyDescent="0.25">
      <c r="B41" s="99" t="s">
        <v>161</v>
      </c>
      <c r="C41" s="95">
        <v>3</v>
      </c>
      <c r="D41" s="100">
        <v>11575</v>
      </c>
      <c r="E41" s="100">
        <v>142522.65563415666</v>
      </c>
      <c r="F41" s="101">
        <v>-125672.72</v>
      </c>
      <c r="G41" s="100">
        <v>16849.935634156638</v>
      </c>
      <c r="H41" s="102">
        <v>0.11822636590079381</v>
      </c>
      <c r="J41" s="93" t="s">
        <v>150</v>
      </c>
      <c r="K41" s="93">
        <v>1</v>
      </c>
      <c r="L41" s="96">
        <v>4070</v>
      </c>
      <c r="M41" s="96">
        <v>23556.580029240806</v>
      </c>
      <c r="N41" s="97">
        <v>-29843.439999999999</v>
      </c>
      <c r="O41" s="96">
        <v>-6286.8599707591929</v>
      </c>
      <c r="P41" s="98">
        <v>-0.26688339151758478</v>
      </c>
    </row>
    <row r="42" spans="2:16" x14ac:dyDescent="0.25">
      <c r="B42" s="93" t="s">
        <v>241</v>
      </c>
      <c r="C42" s="93">
        <v>1</v>
      </c>
      <c r="D42" s="96">
        <v>2078</v>
      </c>
      <c r="E42" s="96">
        <v>31066.256500618649</v>
      </c>
      <c r="F42" s="97">
        <v>-23702.75</v>
      </c>
      <c r="G42" s="96">
        <v>7363.5065006186487</v>
      </c>
      <c r="H42" s="98">
        <v>0.23702587083422855</v>
      </c>
      <c r="J42" s="93" t="s">
        <v>161</v>
      </c>
      <c r="K42" s="93">
        <v>1</v>
      </c>
      <c r="L42" s="96">
        <v>4234</v>
      </c>
      <c r="M42" s="96">
        <v>42114.355418215091</v>
      </c>
      <c r="N42" s="97">
        <v>-48454.75</v>
      </c>
      <c r="O42" s="96">
        <v>-6340.394581784909</v>
      </c>
      <c r="P42" s="98">
        <v>-0.15055186097048973</v>
      </c>
    </row>
    <row r="43" spans="2:16" x14ac:dyDescent="0.25">
      <c r="B43" s="93" t="s">
        <v>254</v>
      </c>
      <c r="C43" s="93">
        <v>1</v>
      </c>
      <c r="D43" s="96">
        <v>4234</v>
      </c>
      <c r="E43" s="96">
        <v>42114.355418215091</v>
      </c>
      <c r="F43" s="97">
        <v>-48454.75</v>
      </c>
      <c r="G43" s="96">
        <v>-6340.394581784909</v>
      </c>
      <c r="H43" s="98">
        <v>-0.15055186097048973</v>
      </c>
      <c r="J43" s="99" t="s">
        <v>259</v>
      </c>
      <c r="K43" s="95">
        <v>3</v>
      </c>
      <c r="L43" s="100">
        <v>14787</v>
      </c>
      <c r="M43" s="100">
        <v>99328.165526330005</v>
      </c>
      <c r="N43" s="101">
        <v>-67254.69</v>
      </c>
      <c r="O43" s="100">
        <v>32073.475526329988</v>
      </c>
      <c r="P43" s="102">
        <v>0.32290413656968142</v>
      </c>
    </row>
    <row r="44" spans="2:16" x14ac:dyDescent="0.25">
      <c r="B44" s="93" t="s">
        <v>239</v>
      </c>
      <c r="C44" s="93">
        <v>1</v>
      </c>
      <c r="D44" s="96">
        <v>5263</v>
      </c>
      <c r="E44" s="96">
        <v>69342.0437153229</v>
      </c>
      <c r="F44" s="97">
        <v>-53515.22</v>
      </c>
      <c r="G44" s="96">
        <v>15826.823715322898</v>
      </c>
      <c r="H44" s="98">
        <v>0.22824282163211693</v>
      </c>
      <c r="J44" s="93" t="s">
        <v>135</v>
      </c>
      <c r="K44" s="93">
        <v>1</v>
      </c>
      <c r="L44" s="96">
        <v>4972</v>
      </c>
      <c r="M44" s="96">
        <v>17731.69737594551</v>
      </c>
      <c r="N44" s="97">
        <v>-9225.130000000001</v>
      </c>
      <c r="O44" s="96">
        <v>8506.5673759455094</v>
      </c>
      <c r="P44" s="98">
        <v>0.47973790639385488</v>
      </c>
    </row>
    <row r="45" spans="2:16" x14ac:dyDescent="0.25">
      <c r="B45" s="99" t="s">
        <v>174</v>
      </c>
      <c r="C45" s="95">
        <v>5</v>
      </c>
      <c r="D45" s="100">
        <v>6812</v>
      </c>
      <c r="E45" s="100">
        <v>46085.808788509836</v>
      </c>
      <c r="F45" s="101">
        <v>-32174.88209838589</v>
      </c>
      <c r="G45" s="100">
        <v>13910.926690123955</v>
      </c>
      <c r="H45" s="102">
        <v>0.30184837926924357</v>
      </c>
      <c r="J45" s="93" t="s">
        <v>150</v>
      </c>
      <c r="K45" s="93">
        <v>2</v>
      </c>
      <c r="L45" s="96">
        <v>9815</v>
      </c>
      <c r="M45" s="96">
        <v>81596.468150384491</v>
      </c>
      <c r="N45" s="97">
        <v>-58029.560000000005</v>
      </c>
      <c r="O45" s="96">
        <v>23566.908150384479</v>
      </c>
      <c r="P45" s="98">
        <v>0.28882264985967326</v>
      </c>
    </row>
    <row r="46" spans="2:16" x14ac:dyDescent="0.25">
      <c r="B46" s="93" t="s">
        <v>257</v>
      </c>
      <c r="C46" s="93">
        <v>1</v>
      </c>
      <c r="D46" s="96">
        <v>574</v>
      </c>
      <c r="E46" s="96">
        <v>5079.961241051039</v>
      </c>
      <c r="F46" s="97">
        <v>-3813.8674311058821</v>
      </c>
      <c r="G46" s="96">
        <v>1266.0938099451569</v>
      </c>
      <c r="H46" s="98">
        <v>0.24923296652617832</v>
      </c>
      <c r="J46" s="99" t="s">
        <v>239</v>
      </c>
      <c r="K46" s="95">
        <v>6</v>
      </c>
      <c r="L46" s="100">
        <v>31521</v>
      </c>
      <c r="M46" s="100">
        <v>327013.93208788853</v>
      </c>
      <c r="N46" s="101">
        <v>-265498.84967756359</v>
      </c>
      <c r="O46" s="100">
        <v>61515.082410324932</v>
      </c>
      <c r="P46" s="102">
        <v>0.18811150343830638</v>
      </c>
    </row>
    <row r="47" spans="2:16" x14ac:dyDescent="0.25">
      <c r="B47" s="93" t="s">
        <v>243</v>
      </c>
      <c r="C47" s="93">
        <v>2</v>
      </c>
      <c r="D47" s="96">
        <v>2128</v>
      </c>
      <c r="E47" s="96">
        <v>17203.372313929838</v>
      </c>
      <c r="F47" s="97">
        <v>-12103.414475691767</v>
      </c>
      <c r="G47" s="96">
        <v>5099.9578382380714</v>
      </c>
      <c r="H47" s="98">
        <v>0.29645105303618619</v>
      </c>
      <c r="J47" s="93" t="s">
        <v>135</v>
      </c>
      <c r="K47" s="93">
        <v>2</v>
      </c>
      <c r="L47" s="96">
        <v>10508</v>
      </c>
      <c r="M47" s="96">
        <v>87332.085765928248</v>
      </c>
      <c r="N47" s="97">
        <v>-60338.945277563609</v>
      </c>
      <c r="O47" s="96">
        <v>26993.140488364639</v>
      </c>
      <c r="P47" s="98">
        <v>0.30908617665119076</v>
      </c>
    </row>
    <row r="48" spans="2:16" x14ac:dyDescent="0.25">
      <c r="B48" s="93" t="s">
        <v>241</v>
      </c>
      <c r="C48" s="93">
        <v>2</v>
      </c>
      <c r="D48" s="96">
        <v>4110</v>
      </c>
      <c r="E48" s="96">
        <v>23802.475233528963</v>
      </c>
      <c r="F48" s="97">
        <v>-16257.600191588237</v>
      </c>
      <c r="G48" s="96">
        <v>7544.8750419407261</v>
      </c>
      <c r="H48" s="98">
        <v>0.31697859016413399</v>
      </c>
      <c r="J48" s="93" t="s">
        <v>138</v>
      </c>
      <c r="K48" s="93">
        <v>1</v>
      </c>
      <c r="L48" s="96">
        <v>5284</v>
      </c>
      <c r="M48" s="96">
        <v>35897.776471655598</v>
      </c>
      <c r="N48" s="97">
        <v>-35254.994400000003</v>
      </c>
      <c r="O48" s="96">
        <v>642.78207165559434</v>
      </c>
      <c r="P48" s="98">
        <v>1.7905902115222274E-2</v>
      </c>
    </row>
    <row r="49" spans="2:16" x14ac:dyDescent="0.25">
      <c r="B49" s="99" t="s">
        <v>236</v>
      </c>
      <c r="C49" s="95">
        <v>1</v>
      </c>
      <c r="D49" s="100">
        <v>5252</v>
      </c>
      <c r="E49" s="100">
        <v>102549.99350042145</v>
      </c>
      <c r="F49" s="101">
        <v>-86132.01</v>
      </c>
      <c r="G49" s="100">
        <v>16417.983500421455</v>
      </c>
      <c r="H49" s="102">
        <v>0.16009736266198771</v>
      </c>
      <c r="J49" s="93" t="s">
        <v>150</v>
      </c>
      <c r="K49" s="93">
        <v>1</v>
      </c>
      <c r="L49" s="96">
        <v>5214</v>
      </c>
      <c r="M49" s="96">
        <v>31892.03263456035</v>
      </c>
      <c r="N49" s="97">
        <v>-30257.68</v>
      </c>
      <c r="O49" s="96">
        <v>1634.3526345603495</v>
      </c>
      <c r="P49" s="98">
        <v>5.1246424249210609E-2</v>
      </c>
    </row>
    <row r="50" spans="2:16" x14ac:dyDescent="0.25">
      <c r="B50" s="93" t="s">
        <v>239</v>
      </c>
      <c r="C50" s="93">
        <v>1</v>
      </c>
      <c r="D50" s="96">
        <v>5252</v>
      </c>
      <c r="E50" s="96">
        <v>102549.99350042145</v>
      </c>
      <c r="F50" s="97">
        <v>-86132.01</v>
      </c>
      <c r="G50" s="96">
        <v>16417.983500421455</v>
      </c>
      <c r="H50" s="98">
        <v>0.16009736266198771</v>
      </c>
      <c r="J50" s="93" t="s">
        <v>161</v>
      </c>
      <c r="K50" s="93">
        <v>1</v>
      </c>
      <c r="L50" s="96">
        <v>5263</v>
      </c>
      <c r="M50" s="96">
        <v>69342.0437153229</v>
      </c>
      <c r="N50" s="97">
        <v>-53515.22</v>
      </c>
      <c r="O50" s="96">
        <v>15826.823715322898</v>
      </c>
      <c r="P50" s="98">
        <v>0.22824282163211693</v>
      </c>
    </row>
    <row r="51" spans="2:16" x14ac:dyDescent="0.25">
      <c r="B51" s="94" t="s">
        <v>194</v>
      </c>
      <c r="C51" s="103">
        <v>121</v>
      </c>
      <c r="D51" s="104">
        <v>309338</v>
      </c>
      <c r="E51" s="104">
        <v>2011563.8150414038</v>
      </c>
      <c r="F51" s="105">
        <v>-1541320.8633932201</v>
      </c>
      <c r="G51" s="104">
        <v>470242.95164818392</v>
      </c>
      <c r="H51" s="106">
        <v>0.23376984022677152</v>
      </c>
      <c r="J51" s="93" t="s">
        <v>236</v>
      </c>
      <c r="K51" s="93">
        <v>1</v>
      </c>
      <c r="L51" s="96">
        <v>5252</v>
      </c>
      <c r="M51" s="96">
        <v>102549.99350042145</v>
      </c>
      <c r="N51" s="97">
        <v>-86132.01</v>
      </c>
      <c r="O51" s="96">
        <v>16417.983500421455</v>
      </c>
      <c r="P51" s="98">
        <v>0.16009736266198771</v>
      </c>
    </row>
    <row r="52" spans="2:16" x14ac:dyDescent="0.25">
      <c r="J52" s="99" t="s">
        <v>261</v>
      </c>
      <c r="K52" s="95">
        <v>1</v>
      </c>
      <c r="L52" s="100">
        <v>5505</v>
      </c>
      <c r="M52" s="100">
        <v>20121.770572289479</v>
      </c>
      <c r="N52" s="101">
        <v>-14852.122143870471</v>
      </c>
      <c r="O52" s="100">
        <v>5269.6484284190083</v>
      </c>
      <c r="P52" s="102">
        <v>0.2618879093908395</v>
      </c>
    </row>
    <row r="53" spans="2:16" x14ac:dyDescent="0.25">
      <c r="J53" s="93" t="s">
        <v>135</v>
      </c>
      <c r="K53" s="93">
        <v>1</v>
      </c>
      <c r="L53" s="96">
        <v>5505</v>
      </c>
      <c r="M53" s="96">
        <v>20121.770572289479</v>
      </c>
      <c r="N53" s="97">
        <v>-14852.122143870471</v>
      </c>
      <c r="O53" s="96">
        <v>5269.6484284190083</v>
      </c>
      <c r="P53" s="98">
        <v>0.2618879093908395</v>
      </c>
    </row>
    <row r="54" spans="2:16" x14ac:dyDescent="0.25">
      <c r="J54" s="99" t="s">
        <v>246</v>
      </c>
      <c r="K54" s="95">
        <v>1</v>
      </c>
      <c r="L54" s="100">
        <v>6263</v>
      </c>
      <c r="M54" s="100">
        <v>68576.698709755845</v>
      </c>
      <c r="N54" s="101">
        <v>-48340.376400000001</v>
      </c>
      <c r="O54" s="100">
        <v>20236.322309755844</v>
      </c>
      <c r="P54" s="102">
        <v>0.29509035416540091</v>
      </c>
    </row>
    <row r="55" spans="2:16" x14ac:dyDescent="0.25">
      <c r="J55" s="93" t="s">
        <v>150</v>
      </c>
      <c r="K55" s="93">
        <v>1</v>
      </c>
      <c r="L55" s="96">
        <v>6263</v>
      </c>
      <c r="M55" s="96">
        <v>68576.698709755845</v>
      </c>
      <c r="N55" s="97">
        <v>-48340.376400000001</v>
      </c>
      <c r="O55" s="96">
        <v>20236.322309755844</v>
      </c>
      <c r="P55" s="98">
        <v>0.29509035416540091</v>
      </c>
    </row>
    <row r="56" spans="2:16" x14ac:dyDescent="0.25">
      <c r="J56" s="94" t="s">
        <v>194</v>
      </c>
      <c r="K56" s="103">
        <v>121</v>
      </c>
      <c r="L56" s="104">
        <v>309338</v>
      </c>
      <c r="M56" s="104">
        <v>2011563.815041404</v>
      </c>
      <c r="N56" s="105">
        <v>-1541320.8633932197</v>
      </c>
      <c r="O56" s="104">
        <v>470242.95164818404</v>
      </c>
      <c r="P56" s="106">
        <v>0.23376984022677155</v>
      </c>
    </row>
  </sheetData>
  <pageMargins left="0.7" right="0.7" top="0.75" bottom="0.75" header="0.3" footer="0.3"/>
  <pageSetup paperSize="8" scale="8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V131"/>
  <sheetViews>
    <sheetView zoomScale="90" zoomScaleNormal="90" workbookViewId="0">
      <pane ySplit="5" topLeftCell="A108" activePane="bottomLeft" state="frozenSplit"/>
      <selection activeCell="H32" sqref="H32"/>
      <selection pane="bottomLeft" activeCell="A129" sqref="A129"/>
    </sheetView>
  </sheetViews>
  <sheetFormatPr defaultRowHeight="15" x14ac:dyDescent="0.25"/>
  <cols>
    <col min="1" max="1" width="3.5703125" style="1" customWidth="1"/>
    <col min="2" max="3" width="10.7109375" style="1" customWidth="1"/>
    <col min="4" max="4" width="37.7109375" style="1" customWidth="1"/>
    <col min="5" max="5" width="20.140625" style="1" bestFit="1" customWidth="1"/>
    <col min="6" max="7" width="10.7109375" style="1" customWidth="1"/>
    <col min="8" max="8" width="27.85546875" style="1" bestFit="1" customWidth="1"/>
    <col min="9" max="9" width="10.7109375" style="1" customWidth="1"/>
    <col min="10" max="11" width="10.42578125" style="1" customWidth="1"/>
    <col min="12" max="12" width="10.5703125" style="2" customWidth="1"/>
    <col min="13" max="13" width="13.5703125" style="2" customWidth="1"/>
    <col min="14" max="16" width="10.7109375" style="2" customWidth="1"/>
    <col min="17" max="17" width="14.42578125" style="3" customWidth="1"/>
    <col min="18" max="18" width="10.7109375" style="1" customWidth="1"/>
    <col min="19" max="19" width="10.7109375" style="119" customWidth="1"/>
    <col min="20" max="20" width="11.140625" style="1" customWidth="1"/>
    <col min="21" max="21" width="11" style="1" customWidth="1"/>
    <col min="22" max="22" width="11" style="1" hidden="1" customWidth="1"/>
    <col min="23" max="16384" width="9.140625" style="1"/>
  </cols>
  <sheetData>
    <row r="1" spans="2:22" ht="18.75" customHeight="1" x14ac:dyDescent="0.25"/>
    <row r="2" spans="2:22" ht="18.75" x14ac:dyDescent="0.3">
      <c r="B2" s="4" t="str">
        <f>Summary!$B$2</f>
        <v>NS LED CWR Summary - Phases 1 to 8</v>
      </c>
      <c r="C2" s="5"/>
    </row>
    <row r="3" spans="2:22" x14ac:dyDescent="0.25">
      <c r="B3" s="4" t="str">
        <f>Summary!B3</f>
        <v>as of 2020 Week 35</v>
      </c>
    </row>
    <row r="4" spans="2:22" x14ac:dyDescent="0.25">
      <c r="B4" s="4" t="s">
        <v>0</v>
      </c>
    </row>
    <row r="5" spans="2:22" s="113" customFormat="1" ht="30.75" thickBot="1" x14ac:dyDescent="0.3">
      <c r="B5" s="7" t="s">
        <v>1</v>
      </c>
      <c r="C5" s="7" t="s">
        <v>2</v>
      </c>
      <c r="D5" s="7" t="s">
        <v>3</v>
      </c>
      <c r="E5" s="8" t="s">
        <v>4</v>
      </c>
      <c r="F5" s="8" t="s">
        <v>129</v>
      </c>
      <c r="G5" s="8" t="s">
        <v>205</v>
      </c>
      <c r="H5" s="8" t="s">
        <v>130</v>
      </c>
      <c r="I5" s="40" t="s">
        <v>131</v>
      </c>
      <c r="J5" s="40" t="s">
        <v>216</v>
      </c>
      <c r="K5" s="40" t="s">
        <v>223</v>
      </c>
      <c r="L5" s="8" t="s">
        <v>5</v>
      </c>
      <c r="M5" s="8" t="s">
        <v>227</v>
      </c>
      <c r="N5" s="8" t="s">
        <v>6</v>
      </c>
      <c r="O5" s="8" t="s">
        <v>132</v>
      </c>
      <c r="P5" s="8" t="s">
        <v>7</v>
      </c>
      <c r="Q5" s="8" t="s">
        <v>8</v>
      </c>
      <c r="R5" s="112" t="s">
        <v>214</v>
      </c>
      <c r="S5" s="121" t="s">
        <v>215</v>
      </c>
      <c r="T5" s="8" t="s">
        <v>133</v>
      </c>
      <c r="U5" s="8" t="s">
        <v>134</v>
      </c>
      <c r="V5" s="8" t="s">
        <v>272</v>
      </c>
    </row>
    <row r="6" spans="2:22" ht="15.75" thickTop="1" x14ac:dyDescent="0.25">
      <c r="B6" s="10" t="s">
        <v>10</v>
      </c>
      <c r="C6" s="11">
        <v>300629</v>
      </c>
      <c r="D6" s="10" t="s">
        <v>22</v>
      </c>
      <c r="E6" s="67" t="s">
        <v>269</v>
      </c>
      <c r="F6" s="11" t="s">
        <v>135</v>
      </c>
      <c r="G6" s="76" t="s">
        <v>206</v>
      </c>
      <c r="H6" s="15" t="s">
        <v>184</v>
      </c>
      <c r="I6" s="11" t="s">
        <v>136</v>
      </c>
      <c r="J6" s="88">
        <v>5</v>
      </c>
      <c r="K6" s="88" t="s">
        <v>218</v>
      </c>
      <c r="L6" s="12">
        <v>1957</v>
      </c>
      <c r="M6" s="12" t="s">
        <v>234</v>
      </c>
      <c r="N6" s="13">
        <v>0.79253960143076141</v>
      </c>
      <c r="O6" s="13">
        <v>0.19468574348492584</v>
      </c>
      <c r="P6" s="12">
        <v>6142.1136000000006</v>
      </c>
      <c r="Q6" s="12">
        <v>-3728.57</v>
      </c>
      <c r="R6" s="73">
        <v>2413.5436000000004</v>
      </c>
      <c r="S6" s="13">
        <v>0.39295000991189744</v>
      </c>
      <c r="T6" s="12">
        <v>1551</v>
      </c>
      <c r="U6" s="41">
        <v>9</v>
      </c>
      <c r="V6" s="41" t="str">
        <f>IF(L6&gt;999,"Yes","No")</f>
        <v>Yes</v>
      </c>
    </row>
    <row r="7" spans="2:22" x14ac:dyDescent="0.25">
      <c r="B7" s="14"/>
      <c r="C7" s="15">
        <v>341585</v>
      </c>
      <c r="D7" s="14" t="s">
        <v>23</v>
      </c>
      <c r="E7" s="68" t="s">
        <v>269</v>
      </c>
      <c r="F7" s="15" t="s">
        <v>135</v>
      </c>
      <c r="G7" s="76" t="s">
        <v>206</v>
      </c>
      <c r="H7" s="15" t="s">
        <v>185</v>
      </c>
      <c r="I7" s="15" t="s">
        <v>137</v>
      </c>
      <c r="J7" s="89">
        <v>7</v>
      </c>
      <c r="K7" s="89" t="s">
        <v>219</v>
      </c>
      <c r="L7" s="16">
        <v>1998</v>
      </c>
      <c r="M7" s="16" t="s">
        <v>234</v>
      </c>
      <c r="N7" s="17">
        <v>0.23623623623623624</v>
      </c>
      <c r="O7" s="17">
        <v>0.71271271271271275</v>
      </c>
      <c r="P7" s="16">
        <v>6167.3396346188902</v>
      </c>
      <c r="Q7" s="16">
        <v>-5970.75</v>
      </c>
      <c r="R7" s="70">
        <v>196.58963461889016</v>
      </c>
      <c r="S7" s="17">
        <v>3.1875921591115422E-2</v>
      </c>
      <c r="T7" s="16">
        <v>472</v>
      </c>
      <c r="U7" s="42">
        <v>16</v>
      </c>
      <c r="V7" s="42" t="str">
        <f t="shared" ref="V7:V70" si="0">IF(L7&gt;999,"Yes","No")</f>
        <v>Yes</v>
      </c>
    </row>
    <row r="8" spans="2:22" x14ac:dyDescent="0.25">
      <c r="B8" s="14"/>
      <c r="C8" s="15">
        <v>348542</v>
      </c>
      <c r="D8" s="14" t="s">
        <v>24</v>
      </c>
      <c r="E8" s="68" t="s">
        <v>269</v>
      </c>
      <c r="F8" s="15" t="s">
        <v>138</v>
      </c>
      <c r="G8" s="76" t="s">
        <v>207</v>
      </c>
      <c r="H8" s="15" t="s">
        <v>185</v>
      </c>
      <c r="I8" s="15" t="s">
        <v>137</v>
      </c>
      <c r="J8" s="89">
        <v>7</v>
      </c>
      <c r="K8" s="89" t="s">
        <v>219</v>
      </c>
      <c r="L8" s="16">
        <v>906</v>
      </c>
      <c r="M8" s="16" t="s">
        <v>257</v>
      </c>
      <c r="N8" s="17">
        <v>0.9701986754966887</v>
      </c>
      <c r="O8" s="17">
        <v>2.5386313465783683E-2</v>
      </c>
      <c r="P8" s="16">
        <v>4358.4517794738395</v>
      </c>
      <c r="Q8" s="16">
        <v>-2968.91</v>
      </c>
      <c r="R8" s="70">
        <v>1389.5417794738396</v>
      </c>
      <c r="S8" s="17">
        <v>0.31881545323454002</v>
      </c>
      <c r="T8" s="16">
        <v>879</v>
      </c>
      <c r="U8" s="42">
        <v>18</v>
      </c>
      <c r="V8" s="42" t="str">
        <f t="shared" si="0"/>
        <v>No</v>
      </c>
    </row>
    <row r="9" spans="2:22" x14ac:dyDescent="0.25">
      <c r="B9" s="14"/>
      <c r="C9" s="15">
        <v>620698</v>
      </c>
      <c r="D9" s="14" t="s">
        <v>25</v>
      </c>
      <c r="E9" s="68" t="s">
        <v>269</v>
      </c>
      <c r="F9" s="15" t="s">
        <v>139</v>
      </c>
      <c r="G9" s="76" t="s">
        <v>206</v>
      </c>
      <c r="H9" s="15" t="s">
        <v>185</v>
      </c>
      <c r="I9" s="15" t="s">
        <v>137</v>
      </c>
      <c r="J9" s="89">
        <v>8</v>
      </c>
      <c r="K9" s="89" t="s">
        <v>219</v>
      </c>
      <c r="L9" s="16">
        <v>862</v>
      </c>
      <c r="M9" s="16" t="s">
        <v>257</v>
      </c>
      <c r="N9" s="17">
        <v>0.80626450116009285</v>
      </c>
      <c r="O9" s="17">
        <v>0.13225058004640367</v>
      </c>
      <c r="P9" s="16">
        <v>4032.9495407743261</v>
      </c>
      <c r="Q9" s="16">
        <v>-3258.8</v>
      </c>
      <c r="R9" s="70">
        <v>774.14954077432594</v>
      </c>
      <c r="S9" s="17">
        <v>0.19195616829505119</v>
      </c>
      <c r="T9" s="16">
        <v>695</v>
      </c>
      <c r="U9" s="42">
        <v>9</v>
      </c>
      <c r="V9" s="42" t="str">
        <f t="shared" si="0"/>
        <v>No</v>
      </c>
    </row>
    <row r="10" spans="2:22" x14ac:dyDescent="0.25">
      <c r="B10" s="14"/>
      <c r="C10" s="15">
        <v>915910</v>
      </c>
      <c r="D10" s="14" t="s">
        <v>26</v>
      </c>
      <c r="E10" s="68" t="s">
        <v>269</v>
      </c>
      <c r="F10" s="15" t="s">
        <v>138</v>
      </c>
      <c r="G10" s="76" t="s">
        <v>207</v>
      </c>
      <c r="H10" s="15" t="s">
        <v>185</v>
      </c>
      <c r="I10" s="15" t="s">
        <v>137</v>
      </c>
      <c r="J10" s="89">
        <v>7</v>
      </c>
      <c r="K10" s="89" t="s">
        <v>219</v>
      </c>
      <c r="L10" s="16">
        <v>1004</v>
      </c>
      <c r="M10" s="16" t="s">
        <v>243</v>
      </c>
      <c r="N10" s="17">
        <v>0.95318725099601598</v>
      </c>
      <c r="O10" s="17">
        <v>3.3864541832669293E-2</v>
      </c>
      <c r="P10" s="16">
        <v>4823.7386752409639</v>
      </c>
      <c r="Q10" s="16">
        <v>-3313.16</v>
      </c>
      <c r="R10" s="70">
        <v>1510.578675240964</v>
      </c>
      <c r="S10" s="17">
        <v>0.31315516385545178</v>
      </c>
      <c r="T10" s="16">
        <v>957</v>
      </c>
      <c r="U10" s="42">
        <v>18</v>
      </c>
      <c r="V10" s="42" t="str">
        <f t="shared" si="0"/>
        <v>Yes</v>
      </c>
    </row>
    <row r="11" spans="2:22" x14ac:dyDescent="0.25">
      <c r="B11" s="14" t="s">
        <v>11</v>
      </c>
      <c r="C11" s="15">
        <v>108731</v>
      </c>
      <c r="D11" s="14" t="s">
        <v>27</v>
      </c>
      <c r="E11" s="68" t="s">
        <v>269</v>
      </c>
      <c r="F11" s="15" t="s">
        <v>135</v>
      </c>
      <c r="G11" s="76" t="s">
        <v>206</v>
      </c>
      <c r="H11" s="15" t="s">
        <v>185</v>
      </c>
      <c r="I11" s="15" t="s">
        <v>137</v>
      </c>
      <c r="J11" s="89">
        <v>7</v>
      </c>
      <c r="K11" s="89" t="s">
        <v>219</v>
      </c>
      <c r="L11" s="16">
        <v>1998</v>
      </c>
      <c r="M11" s="16" t="s">
        <v>234</v>
      </c>
      <c r="N11" s="17">
        <v>0.66966966966966968</v>
      </c>
      <c r="O11" s="17">
        <v>0.30980980980980977</v>
      </c>
      <c r="P11" s="16">
        <v>8511.899053395724</v>
      </c>
      <c r="Q11" s="16">
        <v>-5532.65</v>
      </c>
      <c r="R11" s="70">
        <v>2979.2490533957243</v>
      </c>
      <c r="S11" s="17">
        <v>0.35000991373448997</v>
      </c>
      <c r="T11" s="16">
        <v>1338</v>
      </c>
      <c r="U11" s="42">
        <v>32</v>
      </c>
      <c r="V11" s="42" t="str">
        <f t="shared" si="0"/>
        <v>Yes</v>
      </c>
    </row>
    <row r="12" spans="2:22" x14ac:dyDescent="0.25">
      <c r="B12" s="14"/>
      <c r="C12" s="15">
        <v>308251</v>
      </c>
      <c r="D12" s="14" t="s">
        <v>28</v>
      </c>
      <c r="E12" s="68" t="s">
        <v>269</v>
      </c>
      <c r="F12" s="15" t="s">
        <v>135</v>
      </c>
      <c r="G12" s="76" t="s">
        <v>206</v>
      </c>
      <c r="H12" s="15" t="s">
        <v>184</v>
      </c>
      <c r="I12" s="15" t="s">
        <v>140</v>
      </c>
      <c r="J12" s="89">
        <v>6</v>
      </c>
      <c r="K12" s="89" t="s">
        <v>219</v>
      </c>
      <c r="L12" s="16">
        <v>2062</v>
      </c>
      <c r="M12" s="16" t="s">
        <v>241</v>
      </c>
      <c r="N12" s="17">
        <v>0.97866149369544131</v>
      </c>
      <c r="O12" s="17">
        <v>1.3094083414161073E-2</v>
      </c>
      <c r="P12" s="16">
        <v>7793.9974499999998</v>
      </c>
      <c r="Q12" s="16">
        <v>-4183.01</v>
      </c>
      <c r="R12" s="70">
        <v>3610.9874499999996</v>
      </c>
      <c r="S12" s="17">
        <v>0.46330364786044415</v>
      </c>
      <c r="T12" s="16">
        <v>2018</v>
      </c>
      <c r="U12" s="42">
        <v>21</v>
      </c>
      <c r="V12" s="42" t="str">
        <f t="shared" si="0"/>
        <v>Yes</v>
      </c>
    </row>
    <row r="13" spans="2:22" x14ac:dyDescent="0.25">
      <c r="B13" s="14"/>
      <c r="C13" s="15">
        <v>309621</v>
      </c>
      <c r="D13" s="14" t="s">
        <v>29</v>
      </c>
      <c r="E13" s="68" t="s">
        <v>21</v>
      </c>
      <c r="F13" s="15" t="s">
        <v>135</v>
      </c>
      <c r="G13" s="76" t="s">
        <v>206</v>
      </c>
      <c r="H13" s="15" t="s">
        <v>184</v>
      </c>
      <c r="I13" s="15" t="s">
        <v>136</v>
      </c>
      <c r="J13" s="89">
        <v>5</v>
      </c>
      <c r="K13" s="89" t="s">
        <v>218</v>
      </c>
      <c r="L13" s="16">
        <v>1944</v>
      </c>
      <c r="M13" s="16" t="s">
        <v>234</v>
      </c>
      <c r="N13" s="17">
        <v>0.97222222222222221</v>
      </c>
      <c r="O13" s="17">
        <v>0</v>
      </c>
      <c r="P13" s="16">
        <v>6138.8985000000002</v>
      </c>
      <c r="Q13" s="16">
        <v>-3702.7</v>
      </c>
      <c r="R13" s="70">
        <v>2436.1985000000004</v>
      </c>
      <c r="S13" s="17">
        <v>0.39684619317292841</v>
      </c>
      <c r="T13" s="16">
        <v>1890</v>
      </c>
      <c r="U13" s="42">
        <v>31</v>
      </c>
      <c r="V13" s="42" t="str">
        <f t="shared" si="0"/>
        <v>Yes</v>
      </c>
    </row>
    <row r="14" spans="2:22" x14ac:dyDescent="0.25">
      <c r="B14" s="14"/>
      <c r="C14" s="15"/>
      <c r="D14" s="14" t="s">
        <v>30</v>
      </c>
      <c r="E14" s="68" t="s">
        <v>21</v>
      </c>
      <c r="F14" s="15" t="s">
        <v>135</v>
      </c>
      <c r="G14" s="76" t="s">
        <v>206</v>
      </c>
      <c r="H14" s="15" t="s">
        <v>184</v>
      </c>
      <c r="I14" s="15" t="s">
        <v>136</v>
      </c>
      <c r="J14" s="89">
        <v>5</v>
      </c>
      <c r="K14" s="89" t="s">
        <v>218</v>
      </c>
      <c r="L14" s="16">
        <v>2048</v>
      </c>
      <c r="M14" s="16" t="s">
        <v>241</v>
      </c>
      <c r="N14" s="17">
        <v>0.82177734375</v>
      </c>
      <c r="O14" s="17">
        <v>0.134765625</v>
      </c>
      <c r="P14" s="16">
        <v>6005.5232147058823</v>
      </c>
      <c r="Q14" s="16">
        <v>-3578.07</v>
      </c>
      <c r="R14" s="70">
        <v>2427.4532147058821</v>
      </c>
      <c r="S14" s="17">
        <v>0.40420345204256536</v>
      </c>
      <c r="T14" s="16">
        <v>1683</v>
      </c>
      <c r="U14" s="42">
        <v>10</v>
      </c>
      <c r="V14" s="42" t="str">
        <f t="shared" si="0"/>
        <v>Yes</v>
      </c>
    </row>
    <row r="15" spans="2:22" x14ac:dyDescent="0.25">
      <c r="B15" s="14"/>
      <c r="C15" s="15">
        <v>314421</v>
      </c>
      <c r="D15" s="14" t="s">
        <v>31</v>
      </c>
      <c r="E15" s="68" t="s">
        <v>269</v>
      </c>
      <c r="F15" s="15" t="s">
        <v>135</v>
      </c>
      <c r="G15" s="76" t="s">
        <v>206</v>
      </c>
      <c r="H15" s="15" t="s">
        <v>185</v>
      </c>
      <c r="I15" s="15" t="s">
        <v>141</v>
      </c>
      <c r="J15" s="89">
        <v>9</v>
      </c>
      <c r="K15" s="89" t="s">
        <v>219</v>
      </c>
      <c r="L15" s="16">
        <v>3059</v>
      </c>
      <c r="M15" s="16" t="s">
        <v>258</v>
      </c>
      <c r="N15" s="17">
        <v>0.57796665576985939</v>
      </c>
      <c r="O15" s="17">
        <v>0.40863027133050023</v>
      </c>
      <c r="P15" s="16">
        <v>15536.7518238168</v>
      </c>
      <c r="Q15" s="16">
        <v>-12292.9</v>
      </c>
      <c r="R15" s="70">
        <v>3243.8518238167999</v>
      </c>
      <c r="S15" s="17">
        <v>0.20878571406696428</v>
      </c>
      <c r="T15" s="16">
        <v>1768</v>
      </c>
      <c r="U15" s="42">
        <v>23</v>
      </c>
      <c r="V15" s="42" t="str">
        <f t="shared" si="0"/>
        <v>Yes</v>
      </c>
    </row>
    <row r="16" spans="2:22" x14ac:dyDescent="0.25">
      <c r="B16" s="14"/>
      <c r="C16" s="15">
        <v>331351</v>
      </c>
      <c r="D16" s="14" t="s">
        <v>32</v>
      </c>
      <c r="E16" s="68" t="s">
        <v>269</v>
      </c>
      <c r="F16" s="15" t="s">
        <v>138</v>
      </c>
      <c r="G16" s="76" t="s">
        <v>206</v>
      </c>
      <c r="H16" s="15" t="s">
        <v>184</v>
      </c>
      <c r="I16" s="15" t="s">
        <v>142</v>
      </c>
      <c r="J16" s="89">
        <v>14</v>
      </c>
      <c r="K16" s="89" t="s">
        <v>220</v>
      </c>
      <c r="L16" s="16">
        <v>1700</v>
      </c>
      <c r="M16" s="16" t="s">
        <v>234</v>
      </c>
      <c r="N16" s="17">
        <v>0.78941176470588237</v>
      </c>
      <c r="O16" s="17">
        <v>0.19470588235294117</v>
      </c>
      <c r="P16" s="16">
        <v>14678.324150000002</v>
      </c>
      <c r="Q16" s="16">
        <v>-10767.42</v>
      </c>
      <c r="R16" s="70">
        <v>3910.9041500000021</v>
      </c>
      <c r="S16" s="17">
        <v>0.26644078097975521</v>
      </c>
      <c r="T16" s="16">
        <v>1342</v>
      </c>
      <c r="U16" s="42">
        <v>21</v>
      </c>
      <c r="V16" s="42" t="str">
        <f t="shared" si="0"/>
        <v>Yes</v>
      </c>
    </row>
    <row r="17" spans="2:22" x14ac:dyDescent="0.25">
      <c r="B17" s="14"/>
      <c r="C17" s="15">
        <v>346456</v>
      </c>
      <c r="D17" s="14" t="s">
        <v>33</v>
      </c>
      <c r="E17" s="68" t="s">
        <v>269</v>
      </c>
      <c r="F17" s="15" t="s">
        <v>135</v>
      </c>
      <c r="G17" s="76" t="s">
        <v>206</v>
      </c>
      <c r="H17" s="15" t="s">
        <v>190</v>
      </c>
      <c r="I17" s="15" t="s">
        <v>143</v>
      </c>
      <c r="J17" s="89">
        <v>15</v>
      </c>
      <c r="K17" s="89" t="s">
        <v>220</v>
      </c>
      <c r="L17" s="16">
        <v>1048</v>
      </c>
      <c r="M17" s="16" t="s">
        <v>243</v>
      </c>
      <c r="N17" s="17">
        <v>0.55534351145038163</v>
      </c>
      <c r="O17" s="17">
        <v>0.4169847328244275</v>
      </c>
      <c r="P17" s="16">
        <v>8013.3482816592905</v>
      </c>
      <c r="Q17" s="16">
        <v>-6327.69</v>
      </c>
      <c r="R17" s="70">
        <v>1685.6582816592909</v>
      </c>
      <c r="S17" s="17">
        <v>0.21035629831756777</v>
      </c>
      <c r="T17" s="16">
        <v>582</v>
      </c>
      <c r="U17" s="42">
        <v>33</v>
      </c>
      <c r="V17" s="42" t="str">
        <f t="shared" si="0"/>
        <v>Yes</v>
      </c>
    </row>
    <row r="18" spans="2:22" x14ac:dyDescent="0.25">
      <c r="B18" s="14"/>
      <c r="C18" s="15">
        <v>533376</v>
      </c>
      <c r="D18" s="14" t="s">
        <v>34</v>
      </c>
      <c r="E18" s="68" t="s">
        <v>269</v>
      </c>
      <c r="F18" s="15" t="s">
        <v>138</v>
      </c>
      <c r="G18" s="76" t="s">
        <v>206</v>
      </c>
      <c r="H18" s="15" t="s">
        <v>186</v>
      </c>
      <c r="I18" s="15" t="s">
        <v>142</v>
      </c>
      <c r="J18" s="89">
        <v>13</v>
      </c>
      <c r="K18" s="89" t="s">
        <v>220</v>
      </c>
      <c r="L18" s="16">
        <v>1541</v>
      </c>
      <c r="M18" s="16" t="s">
        <v>234</v>
      </c>
      <c r="N18" s="17">
        <v>0.83582089552238814</v>
      </c>
      <c r="O18" s="17">
        <v>8.5658663205710472E-2</v>
      </c>
      <c r="P18" s="16">
        <v>11650.874050000002</v>
      </c>
      <c r="Q18" s="16">
        <v>-9392.14</v>
      </c>
      <c r="R18" s="70">
        <v>2258.7340500000028</v>
      </c>
      <c r="S18" s="17">
        <v>0.19386820596519988</v>
      </c>
      <c r="T18" s="16">
        <v>1288.0000000000002</v>
      </c>
      <c r="U18" s="42">
        <v>21</v>
      </c>
      <c r="V18" s="42" t="str">
        <f t="shared" si="0"/>
        <v>Yes</v>
      </c>
    </row>
    <row r="19" spans="2:22" x14ac:dyDescent="0.25">
      <c r="B19" s="14"/>
      <c r="C19" s="15">
        <v>607770</v>
      </c>
      <c r="D19" s="14" t="s">
        <v>35</v>
      </c>
      <c r="E19" s="68" t="s">
        <v>269</v>
      </c>
      <c r="F19" s="15" t="s">
        <v>138</v>
      </c>
      <c r="G19" s="76" t="s">
        <v>206</v>
      </c>
      <c r="H19" s="15" t="s">
        <v>186</v>
      </c>
      <c r="I19" s="15" t="s">
        <v>142</v>
      </c>
      <c r="J19" s="89">
        <v>14</v>
      </c>
      <c r="K19" s="89" t="s">
        <v>220</v>
      </c>
      <c r="L19" s="16">
        <v>1542</v>
      </c>
      <c r="M19" s="16" t="s">
        <v>234</v>
      </c>
      <c r="N19" s="17">
        <v>0.85214007782101164</v>
      </c>
      <c r="O19" s="17">
        <v>9.4033722438391698E-2</v>
      </c>
      <c r="P19" s="16">
        <v>12426.170099999999</v>
      </c>
      <c r="Q19" s="16">
        <v>-9390.4399999999987</v>
      </c>
      <c r="R19" s="70">
        <v>3035.7301000000007</v>
      </c>
      <c r="S19" s="17">
        <v>0.24430134752460864</v>
      </c>
      <c r="T19" s="16">
        <v>1314</v>
      </c>
      <c r="U19" s="42">
        <v>21</v>
      </c>
      <c r="V19" s="42" t="str">
        <f t="shared" si="0"/>
        <v>Yes</v>
      </c>
    </row>
    <row r="20" spans="2:22" x14ac:dyDescent="0.25">
      <c r="B20" s="14"/>
      <c r="C20" s="15">
        <v>610680</v>
      </c>
      <c r="D20" s="14" t="s">
        <v>36</v>
      </c>
      <c r="E20" s="68" t="s">
        <v>269</v>
      </c>
      <c r="F20" s="15" t="s">
        <v>135</v>
      </c>
      <c r="G20" s="76" t="s">
        <v>206</v>
      </c>
      <c r="H20" s="15" t="s">
        <v>185</v>
      </c>
      <c r="I20" s="15" t="s">
        <v>141</v>
      </c>
      <c r="J20" s="89">
        <v>9</v>
      </c>
      <c r="K20" s="89" t="s">
        <v>219</v>
      </c>
      <c r="L20" s="16">
        <v>3115</v>
      </c>
      <c r="M20" s="16" t="s">
        <v>258</v>
      </c>
      <c r="N20" s="17">
        <v>0.80674157303370797</v>
      </c>
      <c r="O20" s="17">
        <v>0.18683788121990363</v>
      </c>
      <c r="P20" s="16">
        <v>17363.128045370824</v>
      </c>
      <c r="Q20" s="16">
        <v>-12539.25</v>
      </c>
      <c r="R20" s="70">
        <v>4823.8780453708241</v>
      </c>
      <c r="S20" s="17">
        <v>0.27782309919996911</v>
      </c>
      <c r="T20" s="16">
        <v>2513.0000000000005</v>
      </c>
      <c r="U20" s="42">
        <v>23</v>
      </c>
      <c r="V20" s="42" t="str">
        <f t="shared" si="0"/>
        <v>Yes</v>
      </c>
    </row>
    <row r="21" spans="2:22" x14ac:dyDescent="0.25">
      <c r="B21" s="14"/>
      <c r="C21" s="15">
        <v>624836</v>
      </c>
      <c r="D21" s="14" t="s">
        <v>37</v>
      </c>
      <c r="E21" s="68" t="s">
        <v>269</v>
      </c>
      <c r="F21" s="15" t="s">
        <v>135</v>
      </c>
      <c r="G21" s="76" t="s">
        <v>206</v>
      </c>
      <c r="H21" s="15" t="s">
        <v>184</v>
      </c>
      <c r="I21" s="15" t="s">
        <v>140</v>
      </c>
      <c r="J21" s="89">
        <v>6</v>
      </c>
      <c r="K21" s="89" t="s">
        <v>219</v>
      </c>
      <c r="L21" s="16">
        <v>2101</v>
      </c>
      <c r="M21" s="16" t="s">
        <v>241</v>
      </c>
      <c r="N21" s="17">
        <v>0.9757258448357925</v>
      </c>
      <c r="O21" s="17">
        <v>0</v>
      </c>
      <c r="P21" s="16">
        <v>8288.6521500000017</v>
      </c>
      <c r="Q21" s="16">
        <v>-4668.29</v>
      </c>
      <c r="R21" s="70">
        <v>3620.3621500000017</v>
      </c>
      <c r="S21" s="17">
        <v>0.43678538856284382</v>
      </c>
      <c r="T21" s="16">
        <v>2050</v>
      </c>
      <c r="U21" s="42">
        <v>25</v>
      </c>
      <c r="V21" s="42" t="str">
        <f t="shared" si="0"/>
        <v>Yes</v>
      </c>
    </row>
    <row r="22" spans="2:22" x14ac:dyDescent="0.25">
      <c r="B22" s="14"/>
      <c r="C22" s="15"/>
      <c r="D22" s="14" t="s">
        <v>38</v>
      </c>
      <c r="E22" s="68" t="s">
        <v>269</v>
      </c>
      <c r="F22" s="15" t="s">
        <v>135</v>
      </c>
      <c r="G22" s="76" t="s">
        <v>206</v>
      </c>
      <c r="H22" s="15" t="s">
        <v>184</v>
      </c>
      <c r="I22" s="15" t="s">
        <v>140</v>
      </c>
      <c r="J22" s="89">
        <v>6</v>
      </c>
      <c r="K22" s="89" t="s">
        <v>219</v>
      </c>
      <c r="L22" s="16">
        <v>3140</v>
      </c>
      <c r="M22" s="16" t="s">
        <v>258</v>
      </c>
      <c r="N22" s="17">
        <v>0.94585987261146487</v>
      </c>
      <c r="O22" s="17">
        <v>2.3566878980891826E-2</v>
      </c>
      <c r="P22" s="16">
        <v>12342.324500000001</v>
      </c>
      <c r="Q22" s="16">
        <v>-6549.16</v>
      </c>
      <c r="R22" s="70">
        <v>5793.1645000000008</v>
      </c>
      <c r="S22" s="17">
        <v>0.46937386065323439</v>
      </c>
      <c r="T22" s="16">
        <v>2969.9999999999995</v>
      </c>
      <c r="U22" s="42">
        <v>10</v>
      </c>
      <c r="V22" s="42" t="str">
        <f t="shared" si="0"/>
        <v>Yes</v>
      </c>
    </row>
    <row r="23" spans="2:22" x14ac:dyDescent="0.25">
      <c r="B23" s="14"/>
      <c r="C23" s="15">
        <v>632600</v>
      </c>
      <c r="D23" s="14" t="s">
        <v>39</v>
      </c>
      <c r="E23" s="68" t="s">
        <v>269</v>
      </c>
      <c r="F23" s="15" t="s">
        <v>138</v>
      </c>
      <c r="G23" s="76" t="s">
        <v>206</v>
      </c>
      <c r="H23" s="15" t="s">
        <v>186</v>
      </c>
      <c r="I23" s="15" t="s">
        <v>142</v>
      </c>
      <c r="J23" s="89">
        <v>14</v>
      </c>
      <c r="K23" s="89" t="s">
        <v>220</v>
      </c>
      <c r="L23" s="16">
        <v>1544</v>
      </c>
      <c r="M23" s="16" t="s">
        <v>234</v>
      </c>
      <c r="N23" s="17">
        <v>0.79857512953367871</v>
      </c>
      <c r="O23" s="17">
        <v>0.16709844559585496</v>
      </c>
      <c r="P23" s="16">
        <v>12483.937036099733</v>
      </c>
      <c r="Q23" s="16">
        <v>-9473.48</v>
      </c>
      <c r="R23" s="70">
        <v>3010.4570360997332</v>
      </c>
      <c r="S23" s="17">
        <v>0.24114644501926041</v>
      </c>
      <c r="T23" s="16">
        <v>1233</v>
      </c>
      <c r="U23" s="42">
        <v>21</v>
      </c>
      <c r="V23" s="42" t="str">
        <f t="shared" si="0"/>
        <v>Yes</v>
      </c>
    </row>
    <row r="24" spans="2:22" x14ac:dyDescent="0.25">
      <c r="B24" s="14"/>
      <c r="C24" s="15">
        <v>644412</v>
      </c>
      <c r="D24" s="14" t="s">
        <v>40</v>
      </c>
      <c r="E24" s="68" t="s">
        <v>21</v>
      </c>
      <c r="F24" s="15" t="s">
        <v>135</v>
      </c>
      <c r="G24" s="76" t="s">
        <v>207</v>
      </c>
      <c r="H24" s="15" t="s">
        <v>187</v>
      </c>
      <c r="I24" s="15" t="s">
        <v>144</v>
      </c>
      <c r="J24" s="89">
        <v>12</v>
      </c>
      <c r="K24" s="89" t="s">
        <v>220</v>
      </c>
      <c r="L24" s="16">
        <v>2938</v>
      </c>
      <c r="M24" s="16" t="s">
        <v>232</v>
      </c>
      <c r="N24" s="17">
        <v>0.6269571136827774</v>
      </c>
      <c r="O24" s="17">
        <v>0.37031994554118453</v>
      </c>
      <c r="P24" s="16">
        <v>19819.923278337988</v>
      </c>
      <c r="Q24" s="16">
        <v>-16149.919999999998</v>
      </c>
      <c r="R24" s="70">
        <v>3670.0032783379902</v>
      </c>
      <c r="S24" s="17">
        <v>0.18516738066030194</v>
      </c>
      <c r="T24" s="16">
        <v>1842</v>
      </c>
      <c r="U24" s="42">
        <v>23</v>
      </c>
      <c r="V24" s="42" t="str">
        <f t="shared" si="0"/>
        <v>Yes</v>
      </c>
    </row>
    <row r="25" spans="2:22" x14ac:dyDescent="0.25">
      <c r="B25" s="14"/>
      <c r="C25" s="15">
        <v>645203</v>
      </c>
      <c r="D25" s="14" t="s">
        <v>41</v>
      </c>
      <c r="E25" s="68" t="s">
        <v>269</v>
      </c>
      <c r="F25" s="15" t="s">
        <v>135</v>
      </c>
      <c r="G25" s="76" t="s">
        <v>206</v>
      </c>
      <c r="H25" s="15" t="s">
        <v>190</v>
      </c>
      <c r="I25" s="15" t="s">
        <v>143</v>
      </c>
      <c r="J25" s="89">
        <v>15</v>
      </c>
      <c r="K25" s="89" t="s">
        <v>220</v>
      </c>
      <c r="L25" s="16">
        <v>1009</v>
      </c>
      <c r="M25" s="16" t="s">
        <v>243</v>
      </c>
      <c r="N25" s="17">
        <v>0.4311199207135778</v>
      </c>
      <c r="O25" s="17">
        <v>0.55203171456888001</v>
      </c>
      <c r="P25" s="16">
        <v>7396.0901866846079</v>
      </c>
      <c r="Q25" s="16">
        <v>-6091.89</v>
      </c>
      <c r="R25" s="70">
        <v>1304.2001866846076</v>
      </c>
      <c r="S25" s="17">
        <v>0.17633643638264396</v>
      </c>
      <c r="T25" s="16">
        <v>435</v>
      </c>
      <c r="U25" s="42">
        <v>30</v>
      </c>
      <c r="V25" s="42" t="str">
        <f t="shared" si="0"/>
        <v>Yes</v>
      </c>
    </row>
    <row r="26" spans="2:22" x14ac:dyDescent="0.25">
      <c r="B26" s="14" t="s">
        <v>12</v>
      </c>
      <c r="C26" s="15">
        <v>168439</v>
      </c>
      <c r="D26" s="14" t="s">
        <v>42</v>
      </c>
      <c r="E26" s="68" t="s">
        <v>21</v>
      </c>
      <c r="F26" s="15" t="s">
        <v>138</v>
      </c>
      <c r="G26" s="76" t="s">
        <v>206</v>
      </c>
      <c r="H26" s="15" t="s">
        <v>187</v>
      </c>
      <c r="I26" s="15" t="s">
        <v>145</v>
      </c>
      <c r="J26" s="89">
        <v>10</v>
      </c>
      <c r="K26" s="89" t="s">
        <v>219</v>
      </c>
      <c r="L26" s="16">
        <v>4012</v>
      </c>
      <c r="M26" s="16" t="s">
        <v>254</v>
      </c>
      <c r="N26" s="17">
        <v>0.68295114656031908</v>
      </c>
      <c r="O26" s="17">
        <v>0.30957128614157525</v>
      </c>
      <c r="P26" s="16">
        <v>22408.947318632854</v>
      </c>
      <c r="Q26" s="16">
        <v>-15430.3</v>
      </c>
      <c r="R26" s="70">
        <v>6978.6473186328549</v>
      </c>
      <c r="S26" s="17">
        <v>0.31142236265735551</v>
      </c>
      <c r="T26" s="16">
        <v>2740</v>
      </c>
      <c r="U26" s="42">
        <v>11</v>
      </c>
      <c r="V26" s="42" t="str">
        <f t="shared" si="0"/>
        <v>Yes</v>
      </c>
    </row>
    <row r="27" spans="2:22" x14ac:dyDescent="0.25">
      <c r="B27" s="14"/>
      <c r="C27" s="15">
        <v>329849</v>
      </c>
      <c r="D27" s="14" t="s">
        <v>43</v>
      </c>
      <c r="E27" s="68" t="s">
        <v>21</v>
      </c>
      <c r="F27" s="15" t="s">
        <v>138</v>
      </c>
      <c r="G27" s="76" t="s">
        <v>206</v>
      </c>
      <c r="H27" s="15" t="s">
        <v>188</v>
      </c>
      <c r="I27" s="15" t="s">
        <v>146</v>
      </c>
      <c r="J27" s="89">
        <v>23</v>
      </c>
      <c r="K27" s="89" t="s">
        <v>222</v>
      </c>
      <c r="L27" s="16">
        <v>2002</v>
      </c>
      <c r="M27" s="16" t="s">
        <v>241</v>
      </c>
      <c r="N27" s="17">
        <v>0.71528471528471527</v>
      </c>
      <c r="O27" s="17">
        <v>0.27772227772227775</v>
      </c>
      <c r="P27" s="16">
        <v>26279.490535900859</v>
      </c>
      <c r="Q27" s="16">
        <v>-19082.740000000002</v>
      </c>
      <c r="R27" s="70">
        <v>7196.7505359008574</v>
      </c>
      <c r="S27" s="17">
        <v>0.27385426388191408</v>
      </c>
      <c r="T27" s="16">
        <v>1432</v>
      </c>
      <c r="U27" s="42">
        <v>18</v>
      </c>
      <c r="V27" s="42" t="str">
        <f t="shared" si="0"/>
        <v>Yes</v>
      </c>
    </row>
    <row r="28" spans="2:22" x14ac:dyDescent="0.25">
      <c r="B28" s="14"/>
      <c r="C28" s="15">
        <v>332258</v>
      </c>
      <c r="D28" s="14" t="s">
        <v>44</v>
      </c>
      <c r="E28" s="68" t="s">
        <v>21</v>
      </c>
      <c r="F28" s="15" t="s">
        <v>135</v>
      </c>
      <c r="G28" s="76" t="s">
        <v>206</v>
      </c>
      <c r="H28" s="15" t="s">
        <v>187</v>
      </c>
      <c r="I28" s="15" t="s">
        <v>144</v>
      </c>
      <c r="J28" s="89">
        <v>12</v>
      </c>
      <c r="K28" s="89" t="s">
        <v>220</v>
      </c>
      <c r="L28" s="16">
        <v>2938</v>
      </c>
      <c r="M28" s="16" t="s">
        <v>232</v>
      </c>
      <c r="N28" s="17">
        <v>0.6933287950987066</v>
      </c>
      <c r="O28" s="17">
        <v>0.30122532334921714</v>
      </c>
      <c r="P28" s="16">
        <v>19865.756866032621</v>
      </c>
      <c r="Q28" s="16">
        <v>-13386.68</v>
      </c>
      <c r="R28" s="70">
        <v>6479.0768660326212</v>
      </c>
      <c r="S28" s="17">
        <v>0.32614296599546344</v>
      </c>
      <c r="T28" s="16">
        <v>2037</v>
      </c>
      <c r="U28" s="42">
        <v>27</v>
      </c>
      <c r="V28" s="42" t="str">
        <f t="shared" si="0"/>
        <v>Yes</v>
      </c>
    </row>
    <row r="29" spans="2:22" x14ac:dyDescent="0.25">
      <c r="B29" s="14"/>
      <c r="C29" s="15">
        <v>335769</v>
      </c>
      <c r="D29" s="14" t="s">
        <v>45</v>
      </c>
      <c r="E29" s="68" t="s">
        <v>21</v>
      </c>
      <c r="F29" s="15" t="s">
        <v>138</v>
      </c>
      <c r="G29" s="76" t="s">
        <v>206</v>
      </c>
      <c r="H29" s="15" t="s">
        <v>188</v>
      </c>
      <c r="I29" s="15" t="s">
        <v>147</v>
      </c>
      <c r="J29" s="89">
        <v>16</v>
      </c>
      <c r="K29" s="89" t="s">
        <v>221</v>
      </c>
      <c r="L29" s="16">
        <v>1920</v>
      </c>
      <c r="M29" s="16" t="s">
        <v>234</v>
      </c>
      <c r="N29" s="17">
        <v>0.36250000000000004</v>
      </c>
      <c r="O29" s="17">
        <v>0.62656249999999991</v>
      </c>
      <c r="P29" s="16">
        <v>13717.595452356791</v>
      </c>
      <c r="Q29" s="16">
        <v>-12835.63</v>
      </c>
      <c r="R29" s="70">
        <v>881.9654523567915</v>
      </c>
      <c r="S29" s="17">
        <v>6.4294464392100362E-2</v>
      </c>
      <c r="T29" s="16">
        <v>696.00000000000011</v>
      </c>
      <c r="U29" s="42">
        <v>17</v>
      </c>
      <c r="V29" s="42" t="str">
        <f t="shared" si="0"/>
        <v>Yes</v>
      </c>
    </row>
    <row r="30" spans="2:22" x14ac:dyDescent="0.25">
      <c r="B30" s="14"/>
      <c r="C30" s="15">
        <v>346011</v>
      </c>
      <c r="D30" s="14" t="s">
        <v>46</v>
      </c>
      <c r="E30" s="68" t="s">
        <v>21</v>
      </c>
      <c r="F30" s="15" t="s">
        <v>138</v>
      </c>
      <c r="G30" s="76" t="s">
        <v>206</v>
      </c>
      <c r="H30" s="15" t="s">
        <v>188</v>
      </c>
      <c r="I30" s="15" t="s">
        <v>148</v>
      </c>
      <c r="J30" s="89">
        <v>17</v>
      </c>
      <c r="K30" s="89" t="s">
        <v>221</v>
      </c>
      <c r="L30" s="16">
        <v>1755</v>
      </c>
      <c r="M30" s="16" t="s">
        <v>234</v>
      </c>
      <c r="N30" s="17">
        <v>0.38119658119658117</v>
      </c>
      <c r="O30" s="17">
        <v>0.59316239316239316</v>
      </c>
      <c r="P30" s="16">
        <v>13438.746890396196</v>
      </c>
      <c r="Q30" s="16">
        <v>-12119.029999999999</v>
      </c>
      <c r="R30" s="70">
        <v>1319.7168903961974</v>
      </c>
      <c r="S30" s="17">
        <v>9.8202377138251917E-2</v>
      </c>
      <c r="T30" s="16">
        <v>669</v>
      </c>
      <c r="U30" s="42">
        <v>18</v>
      </c>
      <c r="V30" s="42" t="str">
        <f t="shared" si="0"/>
        <v>Yes</v>
      </c>
    </row>
    <row r="31" spans="2:22" x14ac:dyDescent="0.25">
      <c r="B31" s="14"/>
      <c r="C31" s="15">
        <v>531476</v>
      </c>
      <c r="D31" s="14" t="s">
        <v>47</v>
      </c>
      <c r="E31" s="68" t="s">
        <v>269</v>
      </c>
      <c r="F31" s="15" t="s">
        <v>138</v>
      </c>
      <c r="G31" s="76" t="s">
        <v>206</v>
      </c>
      <c r="H31" s="15" t="s">
        <v>184</v>
      </c>
      <c r="I31" s="15" t="s">
        <v>149</v>
      </c>
      <c r="J31" s="89">
        <v>7</v>
      </c>
      <c r="K31" s="89" t="s">
        <v>219</v>
      </c>
      <c r="L31" s="16">
        <v>1068</v>
      </c>
      <c r="M31" s="16" t="s">
        <v>243</v>
      </c>
      <c r="N31" s="17">
        <v>0.76872659176029967</v>
      </c>
      <c r="O31" s="17">
        <v>0.20692883895131087</v>
      </c>
      <c r="P31" s="16">
        <v>4306.2874768907577</v>
      </c>
      <c r="Q31" s="16">
        <v>-3270.06</v>
      </c>
      <c r="R31" s="70">
        <v>1036.2274768907578</v>
      </c>
      <c r="S31" s="17">
        <v>0.24063128215465512</v>
      </c>
      <c r="T31" s="16">
        <v>821</v>
      </c>
      <c r="U31" s="42">
        <v>15</v>
      </c>
      <c r="V31" s="42" t="str">
        <f t="shared" si="0"/>
        <v>Yes</v>
      </c>
    </row>
    <row r="32" spans="2:22" x14ac:dyDescent="0.25">
      <c r="B32" s="14"/>
      <c r="C32" s="15">
        <v>538938</v>
      </c>
      <c r="D32" s="14" t="s">
        <v>48</v>
      </c>
      <c r="E32" s="68" t="s">
        <v>21</v>
      </c>
      <c r="F32" s="15" t="s">
        <v>150</v>
      </c>
      <c r="G32" s="76" t="s">
        <v>206</v>
      </c>
      <c r="H32" s="15" t="s">
        <v>188</v>
      </c>
      <c r="I32" s="15" t="s">
        <v>147</v>
      </c>
      <c r="J32" s="89">
        <v>16</v>
      </c>
      <c r="K32" s="89" t="s">
        <v>221</v>
      </c>
      <c r="L32" s="16">
        <v>1932</v>
      </c>
      <c r="M32" s="16" t="s">
        <v>234</v>
      </c>
      <c r="N32" s="17">
        <v>0.65269151138716364</v>
      </c>
      <c r="O32" s="17">
        <v>0.35300207039337472</v>
      </c>
      <c r="P32" s="16">
        <v>17270.562262037241</v>
      </c>
      <c r="Q32" s="16">
        <v>-13197.18</v>
      </c>
      <c r="R32" s="70">
        <v>4073.3822620372412</v>
      </c>
      <c r="S32" s="17">
        <v>0.2358569570714569</v>
      </c>
      <c r="T32" s="16">
        <v>1261.0000000000002</v>
      </c>
      <c r="U32" s="42">
        <v>17</v>
      </c>
      <c r="V32" s="42" t="str">
        <f t="shared" si="0"/>
        <v>Yes</v>
      </c>
    </row>
    <row r="33" spans="2:22" x14ac:dyDescent="0.25">
      <c r="B33" s="14"/>
      <c r="C33" s="15">
        <v>540495</v>
      </c>
      <c r="D33" s="14" t="s">
        <v>49</v>
      </c>
      <c r="E33" s="68" t="s">
        <v>21</v>
      </c>
      <c r="F33" s="15" t="s">
        <v>150</v>
      </c>
      <c r="G33" s="76" t="s">
        <v>206</v>
      </c>
      <c r="H33" s="15" t="s">
        <v>188</v>
      </c>
      <c r="I33" s="15" t="s">
        <v>148</v>
      </c>
      <c r="J33" s="89">
        <v>17</v>
      </c>
      <c r="K33" s="89" t="s">
        <v>221</v>
      </c>
      <c r="L33" s="16">
        <v>993</v>
      </c>
      <c r="M33" s="16" t="s">
        <v>257</v>
      </c>
      <c r="N33" s="17">
        <v>0.64451158106747231</v>
      </c>
      <c r="O33" s="17">
        <v>0.34340382678751258</v>
      </c>
      <c r="P33" s="16">
        <v>9265.8202659989238</v>
      </c>
      <c r="Q33" s="16">
        <v>-7259.54</v>
      </c>
      <c r="R33" s="70">
        <v>2006.2802659989238</v>
      </c>
      <c r="S33" s="17">
        <v>0.2165248416657726</v>
      </c>
      <c r="T33" s="16">
        <v>640</v>
      </c>
      <c r="U33" s="42">
        <v>16</v>
      </c>
      <c r="V33" s="42" t="str">
        <f t="shared" si="0"/>
        <v>No</v>
      </c>
    </row>
    <row r="34" spans="2:22" x14ac:dyDescent="0.25">
      <c r="B34" s="14"/>
      <c r="C34" s="15">
        <v>558864</v>
      </c>
      <c r="D34" s="14" t="s">
        <v>50</v>
      </c>
      <c r="E34" s="68" t="s">
        <v>21</v>
      </c>
      <c r="F34" s="15" t="s">
        <v>150</v>
      </c>
      <c r="G34" s="76" t="s">
        <v>208</v>
      </c>
      <c r="H34" s="15" t="s">
        <v>188</v>
      </c>
      <c r="I34" s="15" t="s">
        <v>151</v>
      </c>
      <c r="J34" s="89">
        <v>13</v>
      </c>
      <c r="K34" s="89" t="s">
        <v>220</v>
      </c>
      <c r="L34" s="16">
        <v>1830</v>
      </c>
      <c r="M34" s="16" t="s">
        <v>234</v>
      </c>
      <c r="N34" s="17">
        <v>0.35628415300546451</v>
      </c>
      <c r="O34" s="17">
        <v>0.63114754098360648</v>
      </c>
      <c r="P34" s="16">
        <v>11715.714486812092</v>
      </c>
      <c r="Q34" s="16">
        <v>-9103.11</v>
      </c>
      <c r="R34" s="70">
        <v>2612.6044868120916</v>
      </c>
      <c r="S34" s="17">
        <v>0.22300001333704361</v>
      </c>
      <c r="T34" s="16">
        <v>652</v>
      </c>
      <c r="U34" s="42">
        <v>10</v>
      </c>
      <c r="V34" s="42" t="str">
        <f t="shared" si="0"/>
        <v>Yes</v>
      </c>
    </row>
    <row r="35" spans="2:22" x14ac:dyDescent="0.25">
      <c r="B35" s="14"/>
      <c r="C35" s="15">
        <v>563636</v>
      </c>
      <c r="D35" s="14" t="s">
        <v>51</v>
      </c>
      <c r="E35" s="68" t="s">
        <v>21</v>
      </c>
      <c r="F35" s="15" t="s">
        <v>150</v>
      </c>
      <c r="G35" s="76" t="s">
        <v>206</v>
      </c>
      <c r="H35" s="15" t="s">
        <v>188</v>
      </c>
      <c r="I35" s="15" t="s">
        <v>152</v>
      </c>
      <c r="J35" s="89">
        <v>18</v>
      </c>
      <c r="K35" s="89" t="s">
        <v>221</v>
      </c>
      <c r="L35" s="16">
        <v>1017</v>
      </c>
      <c r="M35" s="16" t="s">
        <v>243</v>
      </c>
      <c r="N35" s="17">
        <v>0.96558505408062933</v>
      </c>
      <c r="O35" s="17">
        <v>6.391347099311695E-2</v>
      </c>
      <c r="P35" s="16">
        <v>11994.132592235026</v>
      </c>
      <c r="Q35" s="16">
        <v>-7763.91</v>
      </c>
      <c r="R35" s="70">
        <v>4230.2225922350262</v>
      </c>
      <c r="S35" s="17">
        <v>0.35269099784453461</v>
      </c>
      <c r="T35" s="16">
        <v>982</v>
      </c>
      <c r="U35" s="42">
        <v>17</v>
      </c>
      <c r="V35" s="42" t="str">
        <f t="shared" si="0"/>
        <v>Yes</v>
      </c>
    </row>
    <row r="36" spans="2:22" x14ac:dyDescent="0.25">
      <c r="B36" s="14"/>
      <c r="C36" s="15">
        <v>566057</v>
      </c>
      <c r="D36" s="14" t="s">
        <v>52</v>
      </c>
      <c r="E36" s="68" t="s">
        <v>21</v>
      </c>
      <c r="F36" s="15" t="s">
        <v>150</v>
      </c>
      <c r="G36" s="76" t="s">
        <v>206</v>
      </c>
      <c r="H36" s="15" t="s">
        <v>188</v>
      </c>
      <c r="I36" s="15" t="s">
        <v>148</v>
      </c>
      <c r="J36" s="89">
        <v>17</v>
      </c>
      <c r="K36" s="89" t="s">
        <v>221</v>
      </c>
      <c r="L36" s="16">
        <v>972</v>
      </c>
      <c r="M36" s="16" t="s">
        <v>257</v>
      </c>
      <c r="N36" s="17">
        <v>0.88888888888888895</v>
      </c>
      <c r="O36" s="17">
        <v>0.12448559670781878</v>
      </c>
      <c r="P36" s="16">
        <v>10191.06326890584</v>
      </c>
      <c r="Q36" s="16">
        <v>-7107.88</v>
      </c>
      <c r="R36" s="70">
        <v>3083.1832689058401</v>
      </c>
      <c r="S36" s="17">
        <v>0.30253793814753394</v>
      </c>
      <c r="T36" s="16">
        <v>864.00000000000011</v>
      </c>
      <c r="U36" s="42">
        <v>14</v>
      </c>
      <c r="V36" s="42" t="str">
        <f t="shared" si="0"/>
        <v>No</v>
      </c>
    </row>
    <row r="37" spans="2:22" x14ac:dyDescent="0.25">
      <c r="B37" s="14"/>
      <c r="C37" s="15">
        <v>567315</v>
      </c>
      <c r="D37" s="14" t="s">
        <v>53</v>
      </c>
      <c r="E37" s="68" t="s">
        <v>269</v>
      </c>
      <c r="F37" s="15" t="s">
        <v>135</v>
      </c>
      <c r="G37" s="76" t="s">
        <v>206</v>
      </c>
      <c r="H37" s="15" t="s">
        <v>185</v>
      </c>
      <c r="I37" s="15" t="s">
        <v>137</v>
      </c>
      <c r="J37" s="89">
        <v>7</v>
      </c>
      <c r="K37" s="89" t="s">
        <v>219</v>
      </c>
      <c r="L37" s="16">
        <v>2080</v>
      </c>
      <c r="M37" s="16" t="s">
        <v>241</v>
      </c>
      <c r="N37" s="17">
        <v>0.96442307692307694</v>
      </c>
      <c r="O37" s="17">
        <v>2.6442307692307709E-2</v>
      </c>
      <c r="P37" s="16">
        <v>9481.9860097474429</v>
      </c>
      <c r="Q37" s="16">
        <v>-4924.07</v>
      </c>
      <c r="R37" s="70">
        <v>4557.9160097474432</v>
      </c>
      <c r="S37" s="17">
        <v>0.48069212558022384</v>
      </c>
      <c r="T37" s="16">
        <v>2006</v>
      </c>
      <c r="U37" s="42">
        <v>14</v>
      </c>
      <c r="V37" s="42" t="str">
        <f t="shared" si="0"/>
        <v>Yes</v>
      </c>
    </row>
    <row r="38" spans="2:22" x14ac:dyDescent="0.25">
      <c r="B38" s="14"/>
      <c r="C38" s="15">
        <v>594098</v>
      </c>
      <c r="D38" s="14" t="s">
        <v>54</v>
      </c>
      <c r="E38" s="68" t="s">
        <v>269</v>
      </c>
      <c r="F38" s="15" t="s">
        <v>138</v>
      </c>
      <c r="G38" s="76" t="s">
        <v>206</v>
      </c>
      <c r="H38" s="15" t="s">
        <v>189</v>
      </c>
      <c r="I38" s="15" t="s">
        <v>153</v>
      </c>
      <c r="J38" s="89">
        <v>13</v>
      </c>
      <c r="K38" s="89" t="s">
        <v>220</v>
      </c>
      <c r="L38" s="16">
        <v>1994</v>
      </c>
      <c r="M38" s="16" t="s">
        <v>234</v>
      </c>
      <c r="N38" s="17">
        <v>0.83149448345035104</v>
      </c>
      <c r="O38" s="17">
        <v>1.8555667001002973E-2</v>
      </c>
      <c r="P38" s="16">
        <v>14130.629349999999</v>
      </c>
      <c r="Q38" s="16">
        <v>-11174.1</v>
      </c>
      <c r="R38" s="70">
        <v>2956.5293499999989</v>
      </c>
      <c r="S38" s="17">
        <v>0.20922842689947133</v>
      </c>
      <c r="T38" s="16">
        <v>1658</v>
      </c>
      <c r="U38" s="42">
        <v>17</v>
      </c>
      <c r="V38" s="42" t="str">
        <f t="shared" si="0"/>
        <v>Yes</v>
      </c>
    </row>
    <row r="39" spans="2:22" x14ac:dyDescent="0.25">
      <c r="B39" s="14"/>
      <c r="C39" s="15">
        <v>625592</v>
      </c>
      <c r="D39" s="14" t="s">
        <v>55</v>
      </c>
      <c r="E39" s="68" t="s">
        <v>269</v>
      </c>
      <c r="F39" s="15" t="s">
        <v>150</v>
      </c>
      <c r="G39" s="76" t="s">
        <v>206</v>
      </c>
      <c r="H39" s="15" t="s">
        <v>188</v>
      </c>
      <c r="I39" s="15" t="s">
        <v>151</v>
      </c>
      <c r="J39" s="89">
        <v>14</v>
      </c>
      <c r="K39" s="89" t="s">
        <v>220</v>
      </c>
      <c r="L39" s="16">
        <v>5214</v>
      </c>
      <c r="M39" s="16" t="s">
        <v>239</v>
      </c>
      <c r="N39" s="17">
        <v>0.43958573072497126</v>
      </c>
      <c r="O39" s="17">
        <v>0.55523590333716921</v>
      </c>
      <c r="P39" s="16">
        <v>31892.03263456035</v>
      </c>
      <c r="Q39" s="16">
        <v>-30257.68</v>
      </c>
      <c r="R39" s="70">
        <v>1634.3526345603495</v>
      </c>
      <c r="S39" s="17">
        <v>5.1246424249210609E-2</v>
      </c>
      <c r="T39" s="16">
        <v>2292</v>
      </c>
      <c r="U39" s="42">
        <v>15</v>
      </c>
      <c r="V39" s="42" t="str">
        <f t="shared" si="0"/>
        <v>Yes</v>
      </c>
    </row>
    <row r="40" spans="2:22" x14ac:dyDescent="0.25">
      <c r="B40" s="14"/>
      <c r="C40" s="15">
        <v>627383</v>
      </c>
      <c r="D40" s="14" t="s">
        <v>56</v>
      </c>
      <c r="E40" s="68" t="s">
        <v>269</v>
      </c>
      <c r="F40" s="15" t="s">
        <v>138</v>
      </c>
      <c r="G40" s="76" t="s">
        <v>206</v>
      </c>
      <c r="H40" s="15" t="s">
        <v>184</v>
      </c>
      <c r="I40" s="15" t="s">
        <v>140</v>
      </c>
      <c r="J40" s="89">
        <v>6</v>
      </c>
      <c r="K40" s="89" t="s">
        <v>219</v>
      </c>
      <c r="L40" s="16">
        <v>969</v>
      </c>
      <c r="M40" s="16" t="s">
        <v>257</v>
      </c>
      <c r="N40" s="17">
        <v>0.96078431372549022</v>
      </c>
      <c r="O40" s="17">
        <v>0</v>
      </c>
      <c r="P40" s="16">
        <v>3880.8153000000007</v>
      </c>
      <c r="Q40" s="16">
        <v>-2520.73</v>
      </c>
      <c r="R40" s="70">
        <v>1360.0853000000006</v>
      </c>
      <c r="S40" s="17">
        <v>0.35046380589150955</v>
      </c>
      <c r="T40" s="16">
        <v>931</v>
      </c>
      <c r="U40" s="42">
        <v>44</v>
      </c>
      <c r="V40" s="42" t="str">
        <f t="shared" si="0"/>
        <v>No</v>
      </c>
    </row>
    <row r="41" spans="2:22" x14ac:dyDescent="0.25">
      <c r="B41" s="14"/>
      <c r="C41" s="15"/>
      <c r="D41" s="14" t="s">
        <v>57</v>
      </c>
      <c r="E41" s="68" t="s">
        <v>269</v>
      </c>
      <c r="F41" s="15" t="s">
        <v>138</v>
      </c>
      <c r="G41" s="76" t="s">
        <v>206</v>
      </c>
      <c r="H41" s="15" t="s">
        <v>184</v>
      </c>
      <c r="I41" s="15" t="s">
        <v>140</v>
      </c>
      <c r="J41" s="89">
        <v>6</v>
      </c>
      <c r="K41" s="89" t="s">
        <v>219</v>
      </c>
      <c r="L41" s="16">
        <v>1473</v>
      </c>
      <c r="M41" s="16" t="s">
        <v>243</v>
      </c>
      <c r="N41" s="17">
        <v>0.76238968092328585</v>
      </c>
      <c r="O41" s="17">
        <v>0.23217922606924635</v>
      </c>
      <c r="P41" s="16">
        <v>5516.3688500000017</v>
      </c>
      <c r="Q41" s="16">
        <v>-3529.79</v>
      </c>
      <c r="R41" s="70">
        <v>1986.5788500000017</v>
      </c>
      <c r="S41" s="17">
        <v>0.36012436876841569</v>
      </c>
      <c r="T41" s="16">
        <v>1123</v>
      </c>
      <c r="U41" s="42">
        <v>18</v>
      </c>
      <c r="V41" s="42" t="str">
        <f t="shared" si="0"/>
        <v>Yes</v>
      </c>
    </row>
    <row r="42" spans="2:22" x14ac:dyDescent="0.25">
      <c r="B42" s="14"/>
      <c r="C42" s="15">
        <v>641034</v>
      </c>
      <c r="D42" s="14" t="s">
        <v>58</v>
      </c>
      <c r="E42" s="68" t="s">
        <v>21</v>
      </c>
      <c r="F42" s="15" t="s">
        <v>150</v>
      </c>
      <c r="G42" s="76" t="s">
        <v>206</v>
      </c>
      <c r="H42" s="15" t="s">
        <v>188</v>
      </c>
      <c r="I42" s="15" t="s">
        <v>154</v>
      </c>
      <c r="J42" s="89">
        <v>27</v>
      </c>
      <c r="K42" s="89" t="s">
        <v>162</v>
      </c>
      <c r="L42" s="16">
        <v>1995</v>
      </c>
      <c r="M42" s="16" t="s">
        <v>234</v>
      </c>
      <c r="N42" s="17">
        <v>0.58897243107769426</v>
      </c>
      <c r="O42" s="17">
        <v>0.38897243107769419</v>
      </c>
      <c r="P42" s="16">
        <v>28837.86222105721</v>
      </c>
      <c r="Q42" s="16">
        <v>-22708.89</v>
      </c>
      <c r="R42" s="70">
        <v>6128.9722210572108</v>
      </c>
      <c r="S42" s="17">
        <v>0.21253212786979325</v>
      </c>
      <c r="T42" s="16">
        <v>1175</v>
      </c>
      <c r="U42" s="42">
        <v>18</v>
      </c>
      <c r="V42" s="42" t="str">
        <f t="shared" si="0"/>
        <v>Yes</v>
      </c>
    </row>
    <row r="43" spans="2:22" x14ac:dyDescent="0.25">
      <c r="B43" s="14"/>
      <c r="C43" s="15">
        <v>963741</v>
      </c>
      <c r="D43" s="14" t="s">
        <v>59</v>
      </c>
      <c r="E43" s="68" t="s">
        <v>21</v>
      </c>
      <c r="F43" s="15" t="s">
        <v>138</v>
      </c>
      <c r="G43" s="76" t="s">
        <v>206</v>
      </c>
      <c r="H43" s="15" t="s">
        <v>187</v>
      </c>
      <c r="I43" s="15" t="s">
        <v>145</v>
      </c>
      <c r="J43" s="89">
        <v>10</v>
      </c>
      <c r="K43" s="89" t="s">
        <v>219</v>
      </c>
      <c r="L43" s="16">
        <v>4165</v>
      </c>
      <c r="M43" s="16" t="s">
        <v>254</v>
      </c>
      <c r="N43" s="17">
        <v>0.6381752701080432</v>
      </c>
      <c r="O43" s="17">
        <v>0.35318127250900366</v>
      </c>
      <c r="P43" s="16">
        <v>22437.108985246581</v>
      </c>
      <c r="Q43" s="16">
        <v>-15859.35</v>
      </c>
      <c r="R43" s="70">
        <v>6577.7589852465808</v>
      </c>
      <c r="S43" s="17">
        <v>0.29316428375740189</v>
      </c>
      <c r="T43" s="16">
        <v>2658</v>
      </c>
      <c r="U43" s="42">
        <v>10</v>
      </c>
      <c r="V43" s="42" t="str">
        <f t="shared" si="0"/>
        <v>Yes</v>
      </c>
    </row>
    <row r="44" spans="2:22" x14ac:dyDescent="0.25">
      <c r="B44" s="14" t="s">
        <v>13</v>
      </c>
      <c r="C44" s="15">
        <v>141091</v>
      </c>
      <c r="D44" s="14" t="s">
        <v>60</v>
      </c>
      <c r="E44" s="68" t="s">
        <v>21</v>
      </c>
      <c r="F44" s="15" t="s">
        <v>138</v>
      </c>
      <c r="G44" s="76" t="s">
        <v>208</v>
      </c>
      <c r="H44" s="15" t="s">
        <v>187</v>
      </c>
      <c r="I44" s="15" t="s">
        <v>155</v>
      </c>
      <c r="J44" s="89">
        <v>19</v>
      </c>
      <c r="K44" s="89" t="s">
        <v>221</v>
      </c>
      <c r="L44" s="16">
        <v>2038</v>
      </c>
      <c r="M44" s="16" t="s">
        <v>241</v>
      </c>
      <c r="N44" s="17">
        <v>0.16633954857703637</v>
      </c>
      <c r="O44" s="17">
        <v>0.77477919528949946</v>
      </c>
      <c r="P44" s="16">
        <v>13106.051499336898</v>
      </c>
      <c r="Q44" s="16">
        <v>-14619.478349247822</v>
      </c>
      <c r="R44" s="70">
        <v>-1513.4268499109239</v>
      </c>
      <c r="S44" s="17">
        <v>-0.11547542369931141</v>
      </c>
      <c r="T44" s="16">
        <v>339.00000000000011</v>
      </c>
      <c r="U44" s="42">
        <v>13</v>
      </c>
      <c r="V44" s="42" t="str">
        <f t="shared" si="0"/>
        <v>Yes</v>
      </c>
    </row>
    <row r="45" spans="2:22" x14ac:dyDescent="0.25">
      <c r="B45" s="14"/>
      <c r="C45" s="15">
        <v>159836</v>
      </c>
      <c r="D45" s="14" t="s">
        <v>61</v>
      </c>
      <c r="E45" s="68" t="s">
        <v>269</v>
      </c>
      <c r="F45" s="15" t="s">
        <v>135</v>
      </c>
      <c r="G45" s="76" t="s">
        <v>206</v>
      </c>
      <c r="H45" s="15" t="s">
        <v>190</v>
      </c>
      <c r="I45" s="15" t="s">
        <v>156</v>
      </c>
      <c r="J45" s="89">
        <v>12</v>
      </c>
      <c r="K45" s="89" t="s">
        <v>220</v>
      </c>
      <c r="L45" s="16">
        <v>3190</v>
      </c>
      <c r="M45" s="16" t="s">
        <v>258</v>
      </c>
      <c r="N45" s="17">
        <v>0.46457680250783695</v>
      </c>
      <c r="O45" s="17">
        <v>0.28714733542319748</v>
      </c>
      <c r="P45" s="16">
        <v>15202.889327985324</v>
      </c>
      <c r="Q45" s="16">
        <v>-15100.78</v>
      </c>
      <c r="R45" s="70">
        <v>102.10932798532303</v>
      </c>
      <c r="S45" s="17">
        <v>6.7164422355796031E-3</v>
      </c>
      <c r="T45" s="16">
        <v>1481.9999999999998</v>
      </c>
      <c r="U45" s="42">
        <v>32</v>
      </c>
      <c r="V45" s="42" t="str">
        <f t="shared" si="0"/>
        <v>Yes</v>
      </c>
    </row>
    <row r="46" spans="2:22" x14ac:dyDescent="0.25">
      <c r="B46" s="14"/>
      <c r="C46" s="15">
        <v>180406</v>
      </c>
      <c r="D46" s="14" t="s">
        <v>62</v>
      </c>
      <c r="E46" s="68" t="s">
        <v>269</v>
      </c>
      <c r="F46" s="15" t="s">
        <v>135</v>
      </c>
      <c r="G46" s="76" t="s">
        <v>208</v>
      </c>
      <c r="H46" s="15" t="s">
        <v>184</v>
      </c>
      <c r="I46" s="15" t="s">
        <v>140</v>
      </c>
      <c r="J46" s="89">
        <v>6</v>
      </c>
      <c r="K46" s="89" t="s">
        <v>219</v>
      </c>
      <c r="L46" s="16">
        <v>2970</v>
      </c>
      <c r="M46" s="16" t="s">
        <v>232</v>
      </c>
      <c r="N46" s="17">
        <v>0.72087542087542089</v>
      </c>
      <c r="O46" s="17">
        <v>0.23670033670033663</v>
      </c>
      <c r="P46" s="16">
        <v>9601.5709299351583</v>
      </c>
      <c r="Q46" s="16">
        <v>-5985.8799999999992</v>
      </c>
      <c r="R46" s="70">
        <v>3615.6909299351591</v>
      </c>
      <c r="S46" s="17">
        <v>0.37657285003877766</v>
      </c>
      <c r="T46" s="16">
        <v>2141</v>
      </c>
      <c r="U46" s="42">
        <v>22</v>
      </c>
      <c r="V46" s="42" t="str">
        <f t="shared" si="0"/>
        <v>Yes</v>
      </c>
    </row>
    <row r="47" spans="2:22" x14ac:dyDescent="0.25">
      <c r="B47" s="14"/>
      <c r="C47" s="15">
        <v>351685</v>
      </c>
      <c r="D47" s="14" t="s">
        <v>63</v>
      </c>
      <c r="E47" s="68" t="s">
        <v>21</v>
      </c>
      <c r="F47" s="15" t="s">
        <v>150</v>
      </c>
      <c r="G47" s="76" t="s">
        <v>208</v>
      </c>
      <c r="H47" s="15" t="s">
        <v>188</v>
      </c>
      <c r="I47" s="15" t="s">
        <v>157</v>
      </c>
      <c r="J47" s="89">
        <v>18</v>
      </c>
      <c r="K47" s="89" t="s">
        <v>221</v>
      </c>
      <c r="L47" s="16">
        <v>4070</v>
      </c>
      <c r="M47" s="16" t="s">
        <v>254</v>
      </c>
      <c r="N47" s="17">
        <v>0.17764127764127757</v>
      </c>
      <c r="O47" s="17">
        <v>0.62653562653562656</v>
      </c>
      <c r="P47" s="16">
        <v>23556.580029240806</v>
      </c>
      <c r="Q47" s="16">
        <v>-29843.439999999999</v>
      </c>
      <c r="R47" s="70">
        <v>-6286.8599707591929</v>
      </c>
      <c r="S47" s="17">
        <v>-0.26688339151758478</v>
      </c>
      <c r="T47" s="16">
        <v>722.99999999999977</v>
      </c>
      <c r="U47" s="42">
        <v>10</v>
      </c>
      <c r="V47" s="42" t="str">
        <f t="shared" si="0"/>
        <v>Yes</v>
      </c>
    </row>
    <row r="48" spans="2:22" x14ac:dyDescent="0.25">
      <c r="B48" s="14"/>
      <c r="C48" s="15">
        <v>410774</v>
      </c>
      <c r="D48" s="14" t="s">
        <v>64</v>
      </c>
      <c r="E48" s="68" t="s">
        <v>269</v>
      </c>
      <c r="F48" s="15" t="s">
        <v>138</v>
      </c>
      <c r="G48" s="76" t="s">
        <v>208</v>
      </c>
      <c r="H48" s="15" t="s">
        <v>187</v>
      </c>
      <c r="I48" s="15" t="s">
        <v>158</v>
      </c>
      <c r="J48" s="89">
        <v>8</v>
      </c>
      <c r="K48" s="89" t="s">
        <v>219</v>
      </c>
      <c r="L48" s="16">
        <v>2046</v>
      </c>
      <c r="M48" s="16" t="s">
        <v>241</v>
      </c>
      <c r="N48" s="17">
        <v>0.74437927663734116</v>
      </c>
      <c r="O48" s="17">
        <v>0.23362658846529816</v>
      </c>
      <c r="P48" s="16">
        <v>9201.7749078976267</v>
      </c>
      <c r="Q48" s="16">
        <v>-6158.5091140142522</v>
      </c>
      <c r="R48" s="70">
        <v>3043.2657938833745</v>
      </c>
      <c r="S48" s="17">
        <v>0.33072595497542812</v>
      </c>
      <c r="T48" s="16">
        <v>1523</v>
      </c>
      <c r="U48" s="42">
        <v>13</v>
      </c>
      <c r="V48" s="42" t="str">
        <f t="shared" si="0"/>
        <v>Yes</v>
      </c>
    </row>
    <row r="49" spans="2:22" x14ac:dyDescent="0.25">
      <c r="B49" s="14"/>
      <c r="C49" s="15">
        <v>414361</v>
      </c>
      <c r="D49" s="14" t="s">
        <v>65</v>
      </c>
      <c r="E49" s="68" t="s">
        <v>269</v>
      </c>
      <c r="F49" s="15" t="s">
        <v>138</v>
      </c>
      <c r="G49" s="76" t="s">
        <v>208</v>
      </c>
      <c r="H49" s="15" t="s">
        <v>187</v>
      </c>
      <c r="I49" s="15" t="s">
        <v>156</v>
      </c>
      <c r="J49" s="89">
        <v>11</v>
      </c>
      <c r="K49" s="89" t="s">
        <v>220</v>
      </c>
      <c r="L49" s="16">
        <v>2101</v>
      </c>
      <c r="M49" s="16" t="s">
        <v>241</v>
      </c>
      <c r="N49" s="17">
        <v>0.86387434554973819</v>
      </c>
      <c r="O49" s="17">
        <v>0.14754878629224177</v>
      </c>
      <c r="P49" s="16">
        <v>14617.83044258428</v>
      </c>
      <c r="Q49" s="16">
        <v>-9547.0503342834527</v>
      </c>
      <c r="R49" s="70">
        <v>5070.7801083008271</v>
      </c>
      <c r="S49" s="17">
        <v>0.34689006198407962</v>
      </c>
      <c r="T49" s="16">
        <v>1815</v>
      </c>
      <c r="U49" s="42">
        <v>13</v>
      </c>
      <c r="V49" s="42" t="str">
        <f t="shared" si="0"/>
        <v>Yes</v>
      </c>
    </row>
    <row r="50" spans="2:22" x14ac:dyDescent="0.25">
      <c r="B50" s="14"/>
      <c r="C50" s="15">
        <v>478941</v>
      </c>
      <c r="D50" s="14" t="s">
        <v>66</v>
      </c>
      <c r="E50" s="68" t="s">
        <v>21</v>
      </c>
      <c r="F50" s="15" t="s">
        <v>138</v>
      </c>
      <c r="G50" s="76" t="s">
        <v>208</v>
      </c>
      <c r="H50" s="15" t="s">
        <v>188</v>
      </c>
      <c r="I50" s="15" t="s">
        <v>156</v>
      </c>
      <c r="J50" s="89">
        <v>12</v>
      </c>
      <c r="K50" s="89" t="s">
        <v>220</v>
      </c>
      <c r="L50" s="16">
        <v>1974</v>
      </c>
      <c r="M50" s="16" t="s">
        <v>234</v>
      </c>
      <c r="N50" s="17">
        <v>0.96403242147922985</v>
      </c>
      <c r="O50" s="17">
        <v>3.7993920972644424E-2</v>
      </c>
      <c r="P50" s="16">
        <v>14582.231501190483</v>
      </c>
      <c r="Q50" s="16">
        <v>-9479.1437999999998</v>
      </c>
      <c r="R50" s="70">
        <v>5103.0877011904831</v>
      </c>
      <c r="S50" s="17">
        <v>0.34995245417506027</v>
      </c>
      <c r="T50" s="16">
        <v>1902.9999999999998</v>
      </c>
      <c r="U50" s="42">
        <v>13</v>
      </c>
      <c r="V50" s="42" t="str">
        <f t="shared" si="0"/>
        <v>Yes</v>
      </c>
    </row>
    <row r="51" spans="2:22" x14ac:dyDescent="0.25">
      <c r="B51" s="14"/>
      <c r="C51" s="15">
        <v>485842</v>
      </c>
      <c r="D51" s="14" t="s">
        <v>67</v>
      </c>
      <c r="E51" s="68" t="s">
        <v>21</v>
      </c>
      <c r="F51" s="15" t="s">
        <v>150</v>
      </c>
      <c r="G51" s="76" t="s">
        <v>208</v>
      </c>
      <c r="H51" s="15" t="s">
        <v>188</v>
      </c>
      <c r="I51" s="15" t="s">
        <v>159</v>
      </c>
      <c r="J51" s="89">
        <v>25</v>
      </c>
      <c r="K51" s="89" t="s">
        <v>222</v>
      </c>
      <c r="L51" s="16">
        <v>2055</v>
      </c>
      <c r="M51" s="16" t="s">
        <v>241</v>
      </c>
      <c r="N51" s="17">
        <v>0.49537712895377128</v>
      </c>
      <c r="O51" s="17">
        <v>0.47883211678832116</v>
      </c>
      <c r="P51" s="16">
        <v>24926.332508399038</v>
      </c>
      <c r="Q51" s="16">
        <v>-19599.54</v>
      </c>
      <c r="R51" s="70">
        <v>5326.7925083990376</v>
      </c>
      <c r="S51" s="17">
        <v>0.21370141422145239</v>
      </c>
      <c r="T51" s="16">
        <v>1018</v>
      </c>
      <c r="U51" s="42">
        <v>13</v>
      </c>
      <c r="V51" s="42" t="str">
        <f t="shared" si="0"/>
        <v>Yes</v>
      </c>
    </row>
    <row r="52" spans="2:22" x14ac:dyDescent="0.25">
      <c r="B52" s="14"/>
      <c r="C52" s="15">
        <v>517010</v>
      </c>
      <c r="D52" s="14" t="s">
        <v>68</v>
      </c>
      <c r="E52" s="68" t="s">
        <v>269</v>
      </c>
      <c r="F52" s="15" t="s">
        <v>150</v>
      </c>
      <c r="G52" s="76" t="s">
        <v>206</v>
      </c>
      <c r="H52" s="15" t="s">
        <v>189</v>
      </c>
      <c r="I52" s="15" t="s">
        <v>160</v>
      </c>
      <c r="J52" s="89">
        <v>14</v>
      </c>
      <c r="K52" s="89" t="s">
        <v>220</v>
      </c>
      <c r="L52" s="16">
        <v>1917</v>
      </c>
      <c r="M52" s="16" t="s">
        <v>234</v>
      </c>
      <c r="N52" s="17">
        <v>0.72404799165362543</v>
      </c>
      <c r="O52" s="17">
        <v>5.4251434533124643E-2</v>
      </c>
      <c r="P52" s="16">
        <v>12880.220838176261</v>
      </c>
      <c r="Q52" s="16">
        <v>-11343.74</v>
      </c>
      <c r="R52" s="70">
        <v>1536.4808381762614</v>
      </c>
      <c r="S52" s="17">
        <v>0.1192899452175709</v>
      </c>
      <c r="T52" s="16">
        <v>1388</v>
      </c>
      <c r="U52" s="42">
        <v>31</v>
      </c>
      <c r="V52" s="42" t="str">
        <f t="shared" si="0"/>
        <v>Yes</v>
      </c>
    </row>
    <row r="53" spans="2:22" x14ac:dyDescent="0.25">
      <c r="B53" s="14"/>
      <c r="C53" s="15">
        <v>538837</v>
      </c>
      <c r="D53" s="14" t="s">
        <v>69</v>
      </c>
      <c r="E53" s="68" t="s">
        <v>269</v>
      </c>
      <c r="F53" s="15" t="s">
        <v>150</v>
      </c>
      <c r="G53" s="76" t="s">
        <v>206</v>
      </c>
      <c r="H53" s="15" t="s">
        <v>188</v>
      </c>
      <c r="I53" s="15" t="s">
        <v>148</v>
      </c>
      <c r="J53" s="89">
        <v>17</v>
      </c>
      <c r="K53" s="89" t="s">
        <v>221</v>
      </c>
      <c r="L53" s="16">
        <v>1033</v>
      </c>
      <c r="M53" s="16" t="s">
        <v>243</v>
      </c>
      <c r="N53" s="17">
        <v>0.84414327202323325</v>
      </c>
      <c r="O53" s="17">
        <v>0.16747337850919652</v>
      </c>
      <c r="P53" s="16">
        <v>11213.813230726819</v>
      </c>
      <c r="Q53" s="16">
        <v>-7300.16</v>
      </c>
      <c r="R53" s="70">
        <v>3913.6532307268189</v>
      </c>
      <c r="S53" s="17">
        <v>0.3490028904711085</v>
      </c>
      <c r="T53" s="16">
        <v>872</v>
      </c>
      <c r="U53" s="42">
        <v>32</v>
      </c>
      <c r="V53" s="42" t="str">
        <f t="shared" si="0"/>
        <v>Yes</v>
      </c>
    </row>
    <row r="54" spans="2:22" x14ac:dyDescent="0.25">
      <c r="B54" s="14"/>
      <c r="C54" s="15">
        <v>558863</v>
      </c>
      <c r="D54" s="14" t="s">
        <v>70</v>
      </c>
      <c r="E54" s="68" t="s">
        <v>21</v>
      </c>
      <c r="F54" s="15" t="s">
        <v>135</v>
      </c>
      <c r="G54" s="76" t="s">
        <v>208</v>
      </c>
      <c r="H54" s="15" t="s">
        <v>184</v>
      </c>
      <c r="I54" s="15" t="s">
        <v>140</v>
      </c>
      <c r="J54" s="89">
        <v>6</v>
      </c>
      <c r="K54" s="89" t="s">
        <v>219</v>
      </c>
      <c r="L54" s="16">
        <v>4972</v>
      </c>
      <c r="M54" s="16" t="s">
        <v>259</v>
      </c>
      <c r="N54" s="17">
        <v>0.89259855189058723</v>
      </c>
      <c r="O54" s="17">
        <v>0.10579243765084478</v>
      </c>
      <c r="P54" s="16">
        <v>17731.69737594551</v>
      </c>
      <c r="Q54" s="16">
        <v>-9225.130000000001</v>
      </c>
      <c r="R54" s="70">
        <v>8506.5673759455094</v>
      </c>
      <c r="S54" s="17">
        <v>0.47973790639385488</v>
      </c>
      <c r="T54" s="16">
        <v>4438</v>
      </c>
      <c r="U54" s="42">
        <v>24</v>
      </c>
      <c r="V54" s="42" t="str">
        <f t="shared" si="0"/>
        <v>Yes</v>
      </c>
    </row>
    <row r="55" spans="2:22" x14ac:dyDescent="0.25">
      <c r="B55" s="14"/>
      <c r="C55" s="15">
        <v>639140</v>
      </c>
      <c r="D55" s="14" t="s">
        <v>71</v>
      </c>
      <c r="E55" s="68" t="s">
        <v>21</v>
      </c>
      <c r="F55" s="15" t="s">
        <v>135</v>
      </c>
      <c r="G55" s="76" t="s">
        <v>207</v>
      </c>
      <c r="H55" s="15" t="s">
        <v>187</v>
      </c>
      <c r="I55" s="15" t="s">
        <v>144</v>
      </c>
      <c r="J55" s="89">
        <v>12</v>
      </c>
      <c r="K55" s="89" t="s">
        <v>220</v>
      </c>
      <c r="L55" s="16">
        <v>5247</v>
      </c>
      <c r="M55" s="16" t="s">
        <v>239</v>
      </c>
      <c r="N55" s="17">
        <v>0.9731275014293882</v>
      </c>
      <c r="O55" s="17">
        <v>2.153611587573856E-2</v>
      </c>
      <c r="P55" s="16">
        <v>41333.232559941214</v>
      </c>
      <c r="Q55" s="16">
        <v>-28683.200000000001</v>
      </c>
      <c r="R55" s="70">
        <v>12650.032559941214</v>
      </c>
      <c r="S55" s="17">
        <v>0.30604992100717526</v>
      </c>
      <c r="T55" s="16">
        <v>5106</v>
      </c>
      <c r="U55" s="42">
        <v>48</v>
      </c>
      <c r="V55" s="42" t="str">
        <f t="shared" si="0"/>
        <v>Yes</v>
      </c>
    </row>
    <row r="56" spans="2:22" x14ac:dyDescent="0.25">
      <c r="B56" s="14"/>
      <c r="C56" s="15">
        <v>645217</v>
      </c>
      <c r="D56" s="14" t="s">
        <v>72</v>
      </c>
      <c r="E56" s="68" t="s">
        <v>269</v>
      </c>
      <c r="F56" s="15" t="s">
        <v>161</v>
      </c>
      <c r="G56" s="76" t="s">
        <v>208</v>
      </c>
      <c r="H56" s="15" t="s">
        <v>191</v>
      </c>
      <c r="I56" s="15" t="s">
        <v>162</v>
      </c>
      <c r="J56" s="89">
        <v>28</v>
      </c>
      <c r="K56" s="89" t="s">
        <v>162</v>
      </c>
      <c r="L56" s="16">
        <v>4234</v>
      </c>
      <c r="M56" s="16" t="s">
        <v>254</v>
      </c>
      <c r="N56" s="17">
        <v>0.49220595181861121</v>
      </c>
      <c r="O56" s="17">
        <v>0.10321209258384506</v>
      </c>
      <c r="P56" s="16">
        <v>42114.355418215091</v>
      </c>
      <c r="Q56" s="16">
        <v>-48454.75</v>
      </c>
      <c r="R56" s="70">
        <v>-6340.394581784909</v>
      </c>
      <c r="S56" s="17">
        <v>-0.15055186097048973</v>
      </c>
      <c r="T56" s="16">
        <v>2084</v>
      </c>
      <c r="U56" s="42">
        <v>11</v>
      </c>
      <c r="V56" s="42" t="str">
        <f t="shared" si="0"/>
        <v>Yes</v>
      </c>
    </row>
    <row r="57" spans="2:22" x14ac:dyDescent="0.25">
      <c r="B57" s="14"/>
      <c r="C57" s="15">
        <v>661393</v>
      </c>
      <c r="D57" s="14" t="s">
        <v>73</v>
      </c>
      <c r="E57" s="68" t="s">
        <v>269</v>
      </c>
      <c r="F57" s="15" t="s">
        <v>138</v>
      </c>
      <c r="G57" s="76" t="s">
        <v>208</v>
      </c>
      <c r="H57" s="15" t="s">
        <v>184</v>
      </c>
      <c r="I57" s="15" t="s">
        <v>140</v>
      </c>
      <c r="J57" s="89">
        <v>6</v>
      </c>
      <c r="K57" s="89" t="s">
        <v>219</v>
      </c>
      <c r="L57" s="16">
        <v>2052</v>
      </c>
      <c r="M57" s="16" t="s">
        <v>241</v>
      </c>
      <c r="N57" s="17">
        <v>0.88742690058479534</v>
      </c>
      <c r="O57" s="17">
        <v>9.8440545808966884E-2</v>
      </c>
      <c r="P57" s="16">
        <v>7476.9439092968014</v>
      </c>
      <c r="Q57" s="16">
        <v>-4885.5044000000007</v>
      </c>
      <c r="R57" s="70">
        <v>2591.4395092968007</v>
      </c>
      <c r="S57" s="17">
        <v>0.34659073823927117</v>
      </c>
      <c r="T57" s="16">
        <v>1821</v>
      </c>
      <c r="U57" s="42">
        <v>12</v>
      </c>
      <c r="V57" s="42" t="str">
        <f t="shared" si="0"/>
        <v>Yes</v>
      </c>
    </row>
    <row r="58" spans="2:22" x14ac:dyDescent="0.25">
      <c r="B58" s="14"/>
      <c r="C58" s="15">
        <v>713896</v>
      </c>
      <c r="D58" s="14" t="s">
        <v>74</v>
      </c>
      <c r="E58" s="68" t="s">
        <v>269</v>
      </c>
      <c r="F58" s="15" t="s">
        <v>138</v>
      </c>
      <c r="G58" s="76" t="s">
        <v>208</v>
      </c>
      <c r="H58" s="15" t="s">
        <v>187</v>
      </c>
      <c r="I58" s="15" t="s">
        <v>144</v>
      </c>
      <c r="J58" s="89">
        <v>12</v>
      </c>
      <c r="K58" s="89" t="s">
        <v>220</v>
      </c>
      <c r="L58" s="16">
        <v>1014</v>
      </c>
      <c r="M58" s="16" t="s">
        <v>243</v>
      </c>
      <c r="N58" s="17">
        <v>0.64891518737672582</v>
      </c>
      <c r="O58" s="17">
        <v>0.32938856015779094</v>
      </c>
      <c r="P58" s="16">
        <v>7288.0753789261535</v>
      </c>
      <c r="Q58" s="16">
        <v>-5022.5191999999997</v>
      </c>
      <c r="R58" s="70">
        <v>2265.5561789261537</v>
      </c>
      <c r="S58" s="17">
        <v>0.31085795098622698</v>
      </c>
      <c r="T58" s="16">
        <v>658</v>
      </c>
      <c r="U58" s="42">
        <v>10</v>
      </c>
      <c r="V58" s="42" t="str">
        <f t="shared" si="0"/>
        <v>Yes</v>
      </c>
    </row>
    <row r="59" spans="2:22" x14ac:dyDescent="0.25">
      <c r="B59" s="14"/>
      <c r="C59" s="15">
        <v>750601</v>
      </c>
      <c r="D59" s="14" t="s">
        <v>75</v>
      </c>
      <c r="E59" s="68" t="s">
        <v>269</v>
      </c>
      <c r="F59" s="15" t="s">
        <v>135</v>
      </c>
      <c r="G59" s="76" t="s">
        <v>208</v>
      </c>
      <c r="H59" s="15" t="s">
        <v>184</v>
      </c>
      <c r="I59" s="15" t="s">
        <v>149</v>
      </c>
      <c r="J59" s="89">
        <v>7</v>
      </c>
      <c r="K59" s="89" t="s">
        <v>219</v>
      </c>
      <c r="L59" s="16">
        <v>2005</v>
      </c>
      <c r="M59" s="16" t="s">
        <v>241</v>
      </c>
      <c r="N59" s="17">
        <v>0.97456359102244394</v>
      </c>
      <c r="O59" s="17">
        <v>1.2468827930174564E-2</v>
      </c>
      <c r="P59" s="16">
        <v>8941.2619378151248</v>
      </c>
      <c r="Q59" s="16">
        <v>-4775.9399999999996</v>
      </c>
      <c r="R59" s="70">
        <v>4165.3219378151252</v>
      </c>
      <c r="S59" s="17">
        <v>0.46585392160348205</v>
      </c>
      <c r="T59" s="16">
        <v>1954</v>
      </c>
      <c r="U59" s="42">
        <v>20</v>
      </c>
      <c r="V59" s="42" t="str">
        <f t="shared" si="0"/>
        <v>Yes</v>
      </c>
    </row>
    <row r="60" spans="2:22" x14ac:dyDescent="0.25">
      <c r="B60" s="14"/>
      <c r="C60" s="15">
        <v>786680</v>
      </c>
      <c r="D60" s="14" t="s">
        <v>76</v>
      </c>
      <c r="E60" s="68" t="s">
        <v>269</v>
      </c>
      <c r="F60" s="15" t="s">
        <v>150</v>
      </c>
      <c r="G60" s="76" t="s">
        <v>208</v>
      </c>
      <c r="H60" s="15" t="s">
        <v>186</v>
      </c>
      <c r="I60" s="15" t="s">
        <v>163</v>
      </c>
      <c r="J60" s="89">
        <v>8</v>
      </c>
      <c r="K60" s="89" t="s">
        <v>219</v>
      </c>
      <c r="L60" s="16">
        <v>2031</v>
      </c>
      <c r="M60" s="16" t="s">
        <v>241</v>
      </c>
      <c r="N60" s="17">
        <v>0.8537666174298375</v>
      </c>
      <c r="O60" s="17">
        <v>0.12456917774495324</v>
      </c>
      <c r="P60" s="16">
        <v>9449.6053066997738</v>
      </c>
      <c r="Q60" s="16">
        <v>-6839.26</v>
      </c>
      <c r="R60" s="70">
        <v>2610.3453066997736</v>
      </c>
      <c r="S60" s="17">
        <v>0.27623855409590892</v>
      </c>
      <c r="T60" s="16">
        <v>1734</v>
      </c>
      <c r="U60" s="42">
        <v>14</v>
      </c>
      <c r="V60" s="42" t="str">
        <f t="shared" si="0"/>
        <v>Yes</v>
      </c>
    </row>
    <row r="61" spans="2:22" x14ac:dyDescent="0.25">
      <c r="B61" s="14"/>
      <c r="C61" s="15">
        <v>812594</v>
      </c>
      <c r="D61" s="14" t="s">
        <v>77</v>
      </c>
      <c r="E61" s="68" t="s">
        <v>21</v>
      </c>
      <c r="F61" s="15" t="s">
        <v>150</v>
      </c>
      <c r="G61" s="76" t="s">
        <v>208</v>
      </c>
      <c r="H61" s="15" t="s">
        <v>189</v>
      </c>
      <c r="I61" s="15" t="s">
        <v>164</v>
      </c>
      <c r="J61" s="89">
        <v>15</v>
      </c>
      <c r="K61" s="89" t="s">
        <v>220</v>
      </c>
      <c r="L61" s="16">
        <v>2941</v>
      </c>
      <c r="M61" s="16" t="s">
        <v>232</v>
      </c>
      <c r="N61" s="17">
        <v>0.66167970078204685</v>
      </c>
      <c r="O61" s="17">
        <v>9.4865691941516506E-2</v>
      </c>
      <c r="P61" s="16">
        <v>20279.079728605037</v>
      </c>
      <c r="Q61" s="16">
        <v>-17511.349999999999</v>
      </c>
      <c r="R61" s="70">
        <v>2767.729728605038</v>
      </c>
      <c r="S61" s="17">
        <v>0.13648201820031136</v>
      </c>
      <c r="T61" s="16">
        <v>1945.9999999999998</v>
      </c>
      <c r="U61" s="42">
        <v>10</v>
      </c>
      <c r="V61" s="42" t="str">
        <f t="shared" si="0"/>
        <v>Yes</v>
      </c>
    </row>
    <row r="62" spans="2:22" x14ac:dyDescent="0.25">
      <c r="B62" s="14"/>
      <c r="C62" s="15">
        <v>824435</v>
      </c>
      <c r="D62" s="14" t="s">
        <v>78</v>
      </c>
      <c r="E62" s="68" t="s">
        <v>21</v>
      </c>
      <c r="F62" s="15" t="s">
        <v>150</v>
      </c>
      <c r="G62" s="76" t="s">
        <v>208</v>
      </c>
      <c r="H62" s="15" t="s">
        <v>188</v>
      </c>
      <c r="I62" s="15" t="s">
        <v>152</v>
      </c>
      <c r="J62" s="89">
        <v>17</v>
      </c>
      <c r="K62" s="89" t="s">
        <v>221</v>
      </c>
      <c r="L62" s="16">
        <v>2097</v>
      </c>
      <c r="M62" s="16" t="s">
        <v>241</v>
      </c>
      <c r="N62" s="17">
        <v>0.13733905579399142</v>
      </c>
      <c r="O62" s="17">
        <v>0.74487362899380072</v>
      </c>
      <c r="P62" s="16">
        <v>11186.841016160168</v>
      </c>
      <c r="Q62" s="16">
        <v>-14736.549199999999</v>
      </c>
      <c r="R62" s="70">
        <v>-3549.7081838398317</v>
      </c>
      <c r="S62" s="17">
        <v>-0.31731104238560576</v>
      </c>
      <c r="T62" s="16">
        <v>288</v>
      </c>
      <c r="U62" s="42">
        <v>9</v>
      </c>
      <c r="V62" s="42" t="str">
        <f t="shared" si="0"/>
        <v>Yes</v>
      </c>
    </row>
    <row r="63" spans="2:22" x14ac:dyDescent="0.25">
      <c r="B63" s="14"/>
      <c r="C63" s="15">
        <v>857812</v>
      </c>
      <c r="D63" s="14" t="s">
        <v>79</v>
      </c>
      <c r="E63" s="68" t="s">
        <v>21</v>
      </c>
      <c r="F63" s="15" t="s">
        <v>150</v>
      </c>
      <c r="G63" s="76" t="s">
        <v>208</v>
      </c>
      <c r="H63" s="15" t="s">
        <v>187</v>
      </c>
      <c r="I63" s="15" t="s">
        <v>165</v>
      </c>
      <c r="J63" s="89">
        <v>19</v>
      </c>
      <c r="K63" s="89" t="s">
        <v>221</v>
      </c>
      <c r="L63" s="16">
        <v>4874</v>
      </c>
      <c r="M63" s="16" t="s">
        <v>259</v>
      </c>
      <c r="N63" s="17">
        <v>0.83627410750923259</v>
      </c>
      <c r="O63" s="17">
        <v>0.16680344686089454</v>
      </c>
      <c r="P63" s="16">
        <v>57058.67132841218</v>
      </c>
      <c r="Q63" s="16">
        <v>-36819.730000000003</v>
      </c>
      <c r="R63" s="70">
        <v>20238.941328412177</v>
      </c>
      <c r="S63" s="17">
        <v>0.35470404159821822</v>
      </c>
      <c r="T63" s="16">
        <v>4075.9999999999995</v>
      </c>
      <c r="U63" s="42">
        <v>10</v>
      </c>
      <c r="V63" s="42" t="str">
        <f t="shared" si="0"/>
        <v>Yes</v>
      </c>
    </row>
    <row r="64" spans="2:22" x14ac:dyDescent="0.25">
      <c r="B64" s="14"/>
      <c r="C64" s="15">
        <v>879851</v>
      </c>
      <c r="D64" s="14" t="s">
        <v>80</v>
      </c>
      <c r="E64" s="68" t="s">
        <v>21</v>
      </c>
      <c r="F64" s="15" t="s">
        <v>138</v>
      </c>
      <c r="G64" s="76" t="s">
        <v>208</v>
      </c>
      <c r="H64" s="15" t="s">
        <v>189</v>
      </c>
      <c r="I64" s="15" t="s">
        <v>166</v>
      </c>
      <c r="J64" s="89">
        <v>10</v>
      </c>
      <c r="K64" s="89" t="s">
        <v>219</v>
      </c>
      <c r="L64" s="16">
        <v>3989</v>
      </c>
      <c r="M64" s="16" t="s">
        <v>260</v>
      </c>
      <c r="N64" s="17">
        <v>0.95462521935322131</v>
      </c>
      <c r="O64" s="17">
        <v>1.8049636500376054E-2</v>
      </c>
      <c r="P64" s="16">
        <v>24699.919252873544</v>
      </c>
      <c r="Q64" s="16">
        <v>-17555.980199999998</v>
      </c>
      <c r="R64" s="70">
        <v>7143.9390528735457</v>
      </c>
      <c r="S64" s="17">
        <v>0.28922924725927729</v>
      </c>
      <c r="T64" s="16">
        <v>3808</v>
      </c>
      <c r="U64" s="42">
        <v>12</v>
      </c>
      <c r="V64" s="42" t="str">
        <f t="shared" si="0"/>
        <v>Yes</v>
      </c>
    </row>
    <row r="65" spans="2:22" x14ac:dyDescent="0.25">
      <c r="B65" s="14"/>
      <c r="C65" s="15">
        <v>944070</v>
      </c>
      <c r="D65" s="14" t="s">
        <v>81</v>
      </c>
      <c r="E65" s="68" t="s">
        <v>21</v>
      </c>
      <c r="F65" s="15" t="s">
        <v>150</v>
      </c>
      <c r="G65" s="76" t="s">
        <v>208</v>
      </c>
      <c r="H65" s="15" t="s">
        <v>188</v>
      </c>
      <c r="I65" s="15" t="s">
        <v>159</v>
      </c>
      <c r="J65" s="89">
        <v>25</v>
      </c>
      <c r="K65" s="89" t="s">
        <v>222</v>
      </c>
      <c r="L65" s="16">
        <v>3020</v>
      </c>
      <c r="M65" s="16" t="s">
        <v>258</v>
      </c>
      <c r="N65" s="17">
        <v>0.63940397350993372</v>
      </c>
      <c r="O65" s="17">
        <v>0.35695364238410598</v>
      </c>
      <c r="P65" s="16">
        <v>39557.877416289477</v>
      </c>
      <c r="Q65" s="16">
        <v>-28794.45</v>
      </c>
      <c r="R65" s="70">
        <v>10763.427416289476</v>
      </c>
      <c r="S65" s="17">
        <v>0.27209314855344641</v>
      </c>
      <c r="T65" s="16">
        <v>1930.9999999999998</v>
      </c>
      <c r="U65" s="42">
        <v>13</v>
      </c>
      <c r="V65" s="42" t="str">
        <f t="shared" si="0"/>
        <v>Yes</v>
      </c>
    </row>
    <row r="66" spans="2:22" x14ac:dyDescent="0.25">
      <c r="B66" s="14"/>
      <c r="C66" s="15">
        <v>965740</v>
      </c>
      <c r="D66" s="14" t="s">
        <v>82</v>
      </c>
      <c r="E66" s="68" t="s">
        <v>21</v>
      </c>
      <c r="F66" s="15" t="s">
        <v>138</v>
      </c>
      <c r="G66" s="76" t="s">
        <v>208</v>
      </c>
      <c r="H66" s="15" t="s">
        <v>188</v>
      </c>
      <c r="I66" s="15" t="s">
        <v>156</v>
      </c>
      <c r="J66" s="89">
        <v>12</v>
      </c>
      <c r="K66" s="89" t="s">
        <v>220</v>
      </c>
      <c r="L66" s="16">
        <v>2954</v>
      </c>
      <c r="M66" s="16" t="s">
        <v>232</v>
      </c>
      <c r="N66" s="17">
        <v>0.96005416384563314</v>
      </c>
      <c r="O66" s="17">
        <v>4.8070412999322909E-2</v>
      </c>
      <c r="P66" s="16">
        <v>21578.197820078251</v>
      </c>
      <c r="Q66" s="16">
        <v>-14303.138043705461</v>
      </c>
      <c r="R66" s="70">
        <v>7275.0597763727892</v>
      </c>
      <c r="S66" s="17">
        <v>0.33714862737996748</v>
      </c>
      <c r="T66" s="16">
        <v>2836.0000000000005</v>
      </c>
      <c r="U66" s="42">
        <v>13</v>
      </c>
      <c r="V66" s="42" t="str">
        <f t="shared" si="0"/>
        <v>Yes</v>
      </c>
    </row>
    <row r="67" spans="2:22" x14ac:dyDescent="0.25">
      <c r="B67" s="14" t="s">
        <v>14</v>
      </c>
      <c r="C67" s="15">
        <v>136663</v>
      </c>
      <c r="D67" s="14" t="s">
        <v>83</v>
      </c>
      <c r="E67" s="68" t="s">
        <v>21</v>
      </c>
      <c r="F67" s="15" t="s">
        <v>135</v>
      </c>
      <c r="G67" s="76" t="s">
        <v>209</v>
      </c>
      <c r="H67" s="15" t="s">
        <v>186</v>
      </c>
      <c r="I67" s="15" t="s">
        <v>167</v>
      </c>
      <c r="J67" s="89">
        <v>7</v>
      </c>
      <c r="K67" s="89" t="s">
        <v>219</v>
      </c>
      <c r="L67" s="16">
        <v>4202</v>
      </c>
      <c r="M67" s="16" t="s">
        <v>254</v>
      </c>
      <c r="N67" s="17">
        <v>0.80866254164683482</v>
      </c>
      <c r="O67" s="17">
        <v>0.10613993336506422</v>
      </c>
      <c r="P67" s="16">
        <v>15114.709915184509</v>
      </c>
      <c r="Q67" s="16">
        <v>-11050.17</v>
      </c>
      <c r="R67" s="70">
        <v>4064.5399151845086</v>
      </c>
      <c r="S67" s="17">
        <v>0.26891286289928718</v>
      </c>
      <c r="T67" s="16">
        <v>3398</v>
      </c>
      <c r="U67" s="42">
        <v>16</v>
      </c>
      <c r="V67" s="42" t="str">
        <f t="shared" si="0"/>
        <v>Yes</v>
      </c>
    </row>
    <row r="68" spans="2:22" x14ac:dyDescent="0.25">
      <c r="B68" s="14"/>
      <c r="C68" s="15">
        <v>220871</v>
      </c>
      <c r="D68" s="14" t="s">
        <v>84</v>
      </c>
      <c r="E68" s="68" t="s">
        <v>21</v>
      </c>
      <c r="F68" s="15" t="s">
        <v>135</v>
      </c>
      <c r="G68" s="76" t="s">
        <v>209</v>
      </c>
      <c r="H68" s="15" t="s">
        <v>186</v>
      </c>
      <c r="I68" s="15" t="s">
        <v>168</v>
      </c>
      <c r="J68" s="89">
        <v>6</v>
      </c>
      <c r="K68" s="89" t="s">
        <v>219</v>
      </c>
      <c r="L68" s="16">
        <v>2106</v>
      </c>
      <c r="M68" s="16" t="s">
        <v>241</v>
      </c>
      <c r="N68" s="17">
        <v>0.69278252611585955</v>
      </c>
      <c r="O68" s="17">
        <v>0.22981956315289642</v>
      </c>
      <c r="P68" s="16">
        <v>6158.0940095437363</v>
      </c>
      <c r="Q68" s="16">
        <v>-4374.0134880000005</v>
      </c>
      <c r="R68" s="70">
        <v>1784.0805215437358</v>
      </c>
      <c r="S68" s="17">
        <v>0.28971310258966337</v>
      </c>
      <c r="T68" s="16">
        <v>1459.0000000000002</v>
      </c>
      <c r="U68" s="42">
        <v>13</v>
      </c>
      <c r="V68" s="42" t="str">
        <f t="shared" si="0"/>
        <v>Yes</v>
      </c>
    </row>
    <row r="69" spans="2:22" x14ac:dyDescent="0.25">
      <c r="B69" s="14"/>
      <c r="C69" s="15">
        <v>261973</v>
      </c>
      <c r="D69" s="14" t="s">
        <v>85</v>
      </c>
      <c r="E69" s="68" t="s">
        <v>21</v>
      </c>
      <c r="F69" s="15" t="s">
        <v>135</v>
      </c>
      <c r="G69" s="76" t="s">
        <v>209</v>
      </c>
      <c r="H69" s="15" t="s">
        <v>186</v>
      </c>
      <c r="I69" s="15" t="s">
        <v>169</v>
      </c>
      <c r="J69" s="89">
        <v>10</v>
      </c>
      <c r="K69" s="89" t="s">
        <v>219</v>
      </c>
      <c r="L69" s="16">
        <v>2023</v>
      </c>
      <c r="M69" s="16" t="s">
        <v>241</v>
      </c>
      <c r="N69" s="17">
        <v>0.82155215027187345</v>
      </c>
      <c r="O69" s="17">
        <v>0.10182896688086995</v>
      </c>
      <c r="P69" s="16">
        <v>10745.988726911111</v>
      </c>
      <c r="Q69" s="16">
        <v>-8192.6754600000004</v>
      </c>
      <c r="R69" s="70">
        <v>2553.313266911111</v>
      </c>
      <c r="S69" s="17">
        <v>0.23760617396860512</v>
      </c>
      <c r="T69" s="16">
        <v>1662</v>
      </c>
      <c r="U69" s="42">
        <v>13</v>
      </c>
      <c r="V69" s="42" t="str">
        <f t="shared" si="0"/>
        <v>Yes</v>
      </c>
    </row>
    <row r="70" spans="2:22" x14ac:dyDescent="0.25">
      <c r="B70" s="14"/>
      <c r="C70" s="15">
        <v>375214</v>
      </c>
      <c r="D70" s="14" t="s">
        <v>86</v>
      </c>
      <c r="E70" s="68" t="s">
        <v>269</v>
      </c>
      <c r="F70" s="15" t="s">
        <v>139</v>
      </c>
      <c r="G70" s="76" t="s">
        <v>208</v>
      </c>
      <c r="H70" s="15" t="s">
        <v>184</v>
      </c>
      <c r="I70" s="15" t="s">
        <v>170</v>
      </c>
      <c r="J70" s="89">
        <v>8</v>
      </c>
      <c r="K70" s="89" t="s">
        <v>219</v>
      </c>
      <c r="L70" s="16">
        <v>2889</v>
      </c>
      <c r="M70" s="16" t="s">
        <v>232</v>
      </c>
      <c r="N70" s="17">
        <v>0.69297334717895476</v>
      </c>
      <c r="O70" s="17">
        <v>0.2679127725856697</v>
      </c>
      <c r="P70" s="16">
        <v>13172.338230562205</v>
      </c>
      <c r="Q70" s="16">
        <v>-9444.5619000000006</v>
      </c>
      <c r="R70" s="70">
        <v>3727.7763305622047</v>
      </c>
      <c r="S70" s="17">
        <v>0.28300035007551583</v>
      </c>
      <c r="T70" s="16">
        <v>2002.0000000000002</v>
      </c>
      <c r="U70" s="42">
        <v>20</v>
      </c>
      <c r="V70" s="42" t="str">
        <f t="shared" si="0"/>
        <v>Yes</v>
      </c>
    </row>
    <row r="71" spans="2:22" x14ac:dyDescent="0.25">
      <c r="B71" s="14"/>
      <c r="C71" s="15">
        <v>394747</v>
      </c>
      <c r="D71" s="14" t="s">
        <v>87</v>
      </c>
      <c r="E71" s="68" t="s">
        <v>269</v>
      </c>
      <c r="F71" s="15" t="s">
        <v>138</v>
      </c>
      <c r="G71" s="76" t="s">
        <v>208</v>
      </c>
      <c r="H71" s="15" t="s">
        <v>184</v>
      </c>
      <c r="I71" s="15" t="s">
        <v>140</v>
      </c>
      <c r="J71" s="89">
        <v>6</v>
      </c>
      <c r="K71" s="89" t="s">
        <v>219</v>
      </c>
      <c r="L71" s="16">
        <v>1778</v>
      </c>
      <c r="M71" s="16" t="s">
        <v>234</v>
      </c>
      <c r="N71" s="17">
        <v>0.51631046119235102</v>
      </c>
      <c r="O71" s="17">
        <v>0.29752530933633292</v>
      </c>
      <c r="P71" s="16">
        <v>4710.0709595964427</v>
      </c>
      <c r="Q71" s="16">
        <v>-4156.7111999999997</v>
      </c>
      <c r="R71" s="70">
        <v>553.35975959644293</v>
      </c>
      <c r="S71" s="17">
        <v>0.11748437854614713</v>
      </c>
      <c r="T71" s="16">
        <v>918.00000000000011</v>
      </c>
      <c r="U71" s="42">
        <v>18</v>
      </c>
      <c r="V71" s="42" t="str">
        <f t="shared" ref="V71:V126" si="1">IF(L71&gt;999,"Yes","No")</f>
        <v>Yes</v>
      </c>
    </row>
    <row r="72" spans="2:22" x14ac:dyDescent="0.25">
      <c r="B72" s="14"/>
      <c r="C72" s="15">
        <v>428754</v>
      </c>
      <c r="D72" s="14" t="s">
        <v>88</v>
      </c>
      <c r="E72" s="68" t="s">
        <v>269</v>
      </c>
      <c r="F72" s="15" t="s">
        <v>135</v>
      </c>
      <c r="G72" s="76" t="s">
        <v>209</v>
      </c>
      <c r="H72" s="15" t="s">
        <v>186</v>
      </c>
      <c r="I72" s="15" t="s">
        <v>149</v>
      </c>
      <c r="J72" s="89">
        <v>7</v>
      </c>
      <c r="K72" s="89" t="s">
        <v>219</v>
      </c>
      <c r="L72" s="16">
        <v>3040</v>
      </c>
      <c r="M72" s="16" t="s">
        <v>258</v>
      </c>
      <c r="N72" s="17">
        <v>0.91348684210526321</v>
      </c>
      <c r="O72" s="17">
        <v>7.7302631578947345E-2</v>
      </c>
      <c r="P72" s="16">
        <v>13610.297905324413</v>
      </c>
      <c r="Q72" s="16">
        <v>-8322.0779999999995</v>
      </c>
      <c r="R72" s="70">
        <v>5288.219905324413</v>
      </c>
      <c r="S72" s="17">
        <v>0.38854549269312</v>
      </c>
      <c r="T72" s="16">
        <v>2777</v>
      </c>
      <c r="U72" s="42">
        <v>19</v>
      </c>
      <c r="V72" s="42" t="str">
        <f t="shared" si="1"/>
        <v>Yes</v>
      </c>
    </row>
    <row r="73" spans="2:22" x14ac:dyDescent="0.25">
      <c r="B73" s="14"/>
      <c r="C73" s="15">
        <v>447356</v>
      </c>
      <c r="D73" s="14" t="s">
        <v>89</v>
      </c>
      <c r="E73" s="68" t="s">
        <v>21</v>
      </c>
      <c r="F73" s="15" t="s">
        <v>135</v>
      </c>
      <c r="G73" s="76" t="s">
        <v>209</v>
      </c>
      <c r="H73" s="15" t="s">
        <v>186</v>
      </c>
      <c r="I73" s="15" t="s">
        <v>167</v>
      </c>
      <c r="J73" s="89">
        <v>7</v>
      </c>
      <c r="K73" s="89" t="s">
        <v>219</v>
      </c>
      <c r="L73" s="16">
        <v>4202</v>
      </c>
      <c r="M73" s="16" t="s">
        <v>254</v>
      </c>
      <c r="N73" s="17">
        <v>0.81128034269395533</v>
      </c>
      <c r="O73" s="17">
        <v>0.13588767253688716</v>
      </c>
      <c r="P73" s="16">
        <v>15238.429919273474</v>
      </c>
      <c r="Q73" s="16">
        <v>-11041.02</v>
      </c>
      <c r="R73" s="70">
        <v>4197.4099192734739</v>
      </c>
      <c r="S73" s="17">
        <v>0.27544897614186714</v>
      </c>
      <c r="T73" s="16">
        <v>3409.0000000000005</v>
      </c>
      <c r="U73" s="42">
        <v>15</v>
      </c>
      <c r="V73" s="42" t="str">
        <f t="shared" si="1"/>
        <v>Yes</v>
      </c>
    </row>
    <row r="74" spans="2:22" x14ac:dyDescent="0.25">
      <c r="B74" s="14"/>
      <c r="C74" s="15">
        <v>448928</v>
      </c>
      <c r="D74" s="14" t="s">
        <v>90</v>
      </c>
      <c r="E74" s="68" t="s">
        <v>21</v>
      </c>
      <c r="F74" s="15" t="s">
        <v>135</v>
      </c>
      <c r="G74" s="76" t="s">
        <v>209</v>
      </c>
      <c r="H74" s="15" t="s">
        <v>187</v>
      </c>
      <c r="I74" s="15" t="s">
        <v>171</v>
      </c>
      <c r="J74" s="89">
        <v>5</v>
      </c>
      <c r="K74" s="89" t="s">
        <v>218</v>
      </c>
      <c r="L74" s="16">
        <v>1968</v>
      </c>
      <c r="M74" s="16" t="s">
        <v>234</v>
      </c>
      <c r="N74" s="17">
        <v>0.7667682926829269</v>
      </c>
      <c r="O74" s="17">
        <v>0.22357723577235766</v>
      </c>
      <c r="P74" s="16">
        <v>5466.1685988921008</v>
      </c>
      <c r="Q74" s="16">
        <v>-3852.49</v>
      </c>
      <c r="R74" s="70">
        <v>1613.678598892101</v>
      </c>
      <c r="S74" s="17">
        <v>0.29521200630715383</v>
      </c>
      <c r="T74" s="16">
        <v>1509.0000000000002</v>
      </c>
      <c r="U74" s="42">
        <v>13</v>
      </c>
      <c r="V74" s="42" t="str">
        <f t="shared" si="1"/>
        <v>Yes</v>
      </c>
    </row>
    <row r="75" spans="2:22" x14ac:dyDescent="0.25">
      <c r="B75" s="14"/>
      <c r="C75" s="15">
        <v>489080</v>
      </c>
      <c r="D75" s="14" t="s">
        <v>91</v>
      </c>
      <c r="E75" s="68" t="s">
        <v>21</v>
      </c>
      <c r="F75" s="15" t="s">
        <v>135</v>
      </c>
      <c r="G75" s="76" t="s">
        <v>208</v>
      </c>
      <c r="H75" s="15" t="s">
        <v>187</v>
      </c>
      <c r="I75" s="15" t="s">
        <v>172</v>
      </c>
      <c r="J75" s="89">
        <v>23</v>
      </c>
      <c r="K75" s="89" t="s">
        <v>222</v>
      </c>
      <c r="L75" s="16">
        <v>3095</v>
      </c>
      <c r="M75" s="16" t="s">
        <v>258</v>
      </c>
      <c r="N75" s="17">
        <v>0.99289176090468501</v>
      </c>
      <c r="O75" s="17">
        <v>2.5848142164781596E-3</v>
      </c>
      <c r="P75" s="16">
        <v>46444.592890605236</v>
      </c>
      <c r="Q75" s="16">
        <v>-27940.145859999997</v>
      </c>
      <c r="R75" s="70">
        <v>18504.447030605239</v>
      </c>
      <c r="S75" s="17">
        <v>0.39841983488132371</v>
      </c>
      <c r="T75" s="16">
        <v>3073</v>
      </c>
      <c r="U75" s="42">
        <v>19</v>
      </c>
      <c r="V75" s="42" t="str">
        <f t="shared" si="1"/>
        <v>Yes</v>
      </c>
    </row>
    <row r="76" spans="2:22" x14ac:dyDescent="0.25">
      <c r="B76" s="14"/>
      <c r="C76" s="15">
        <v>504390</v>
      </c>
      <c r="D76" s="14" t="s">
        <v>92</v>
      </c>
      <c r="E76" s="68" t="s">
        <v>21</v>
      </c>
      <c r="F76" s="15" t="s">
        <v>161</v>
      </c>
      <c r="G76" s="76" t="s">
        <v>208</v>
      </c>
      <c r="H76" s="15" t="s">
        <v>192</v>
      </c>
      <c r="I76" s="15" t="s">
        <v>146</v>
      </c>
      <c r="J76" s="89">
        <v>22</v>
      </c>
      <c r="K76" s="89" t="s">
        <v>222</v>
      </c>
      <c r="L76" s="16">
        <v>5263</v>
      </c>
      <c r="M76" s="16" t="s">
        <v>239</v>
      </c>
      <c r="N76" s="17">
        <v>0.82462473874216236</v>
      </c>
      <c r="O76" s="17">
        <v>0.20919627588827661</v>
      </c>
      <c r="P76" s="16">
        <v>69342.0437153229</v>
      </c>
      <c r="Q76" s="16">
        <v>-53515.22</v>
      </c>
      <c r="R76" s="70">
        <v>15826.823715322898</v>
      </c>
      <c r="S76" s="17">
        <v>0.22824282163211693</v>
      </c>
      <c r="T76" s="16">
        <v>4340.0000000000009</v>
      </c>
      <c r="U76" s="42">
        <v>28</v>
      </c>
      <c r="V76" s="42" t="str">
        <f t="shared" si="1"/>
        <v>Yes</v>
      </c>
    </row>
    <row r="77" spans="2:22" x14ac:dyDescent="0.25">
      <c r="B77" s="14"/>
      <c r="C77" s="15">
        <v>591623</v>
      </c>
      <c r="D77" s="14" t="s">
        <v>93</v>
      </c>
      <c r="E77" s="68" t="s">
        <v>269</v>
      </c>
      <c r="F77" s="15" t="s">
        <v>135</v>
      </c>
      <c r="G77" s="76" t="s">
        <v>208</v>
      </c>
      <c r="H77" s="15" t="s">
        <v>184</v>
      </c>
      <c r="I77" s="15" t="s">
        <v>149</v>
      </c>
      <c r="J77" s="89">
        <v>7</v>
      </c>
      <c r="K77" s="89" t="s">
        <v>219</v>
      </c>
      <c r="L77" s="16">
        <v>2928</v>
      </c>
      <c r="M77" s="16" t="s">
        <v>232</v>
      </c>
      <c r="N77" s="17">
        <v>0.94945355191256831</v>
      </c>
      <c r="O77" s="17">
        <v>0</v>
      </c>
      <c r="P77" s="16">
        <v>11830.693500000001</v>
      </c>
      <c r="Q77" s="16">
        <v>-7211.07</v>
      </c>
      <c r="R77" s="70">
        <v>4619.6235000000015</v>
      </c>
      <c r="S77" s="17">
        <v>0.39047782786359914</v>
      </c>
      <c r="T77" s="16">
        <v>2780</v>
      </c>
      <c r="U77" s="42">
        <v>36</v>
      </c>
      <c r="V77" s="42" t="str">
        <f t="shared" si="1"/>
        <v>Yes</v>
      </c>
    </row>
    <row r="78" spans="2:22" x14ac:dyDescent="0.25">
      <c r="B78" s="14"/>
      <c r="C78" s="15"/>
      <c r="D78" s="14" t="s">
        <v>94</v>
      </c>
      <c r="E78" s="68" t="s">
        <v>269</v>
      </c>
      <c r="F78" s="15" t="s">
        <v>135</v>
      </c>
      <c r="G78" s="76" t="s">
        <v>208</v>
      </c>
      <c r="H78" s="15" t="s">
        <v>184</v>
      </c>
      <c r="I78" s="15" t="s">
        <v>149</v>
      </c>
      <c r="J78" s="89">
        <v>7</v>
      </c>
      <c r="K78" s="89" t="s">
        <v>219</v>
      </c>
      <c r="L78" s="16">
        <v>1896</v>
      </c>
      <c r="M78" s="16" t="s">
        <v>234</v>
      </c>
      <c r="N78" s="17">
        <v>0.73470464135021107</v>
      </c>
      <c r="O78" s="17">
        <v>0.27215189873417722</v>
      </c>
      <c r="P78" s="16">
        <v>7457.3376192879696</v>
      </c>
      <c r="Q78" s="16">
        <v>-5123.9270000000006</v>
      </c>
      <c r="R78" s="70">
        <v>2333.410619287969</v>
      </c>
      <c r="S78" s="17">
        <v>0.31290129781072784</v>
      </c>
      <c r="T78" s="16">
        <v>1393.0000000000002</v>
      </c>
      <c r="U78" s="42">
        <v>16</v>
      </c>
      <c r="V78" s="42" t="str">
        <f t="shared" si="1"/>
        <v>Yes</v>
      </c>
    </row>
    <row r="79" spans="2:22" x14ac:dyDescent="0.25">
      <c r="B79" s="14"/>
      <c r="C79" s="15">
        <v>624365</v>
      </c>
      <c r="D79" s="14" t="s">
        <v>95</v>
      </c>
      <c r="E79" s="68" t="s">
        <v>269</v>
      </c>
      <c r="F79" s="15" t="s">
        <v>135</v>
      </c>
      <c r="G79" s="76" t="s">
        <v>208</v>
      </c>
      <c r="H79" s="15" t="s">
        <v>184</v>
      </c>
      <c r="I79" s="15" t="s">
        <v>140</v>
      </c>
      <c r="J79" s="89">
        <v>6</v>
      </c>
      <c r="K79" s="89" t="s">
        <v>219</v>
      </c>
      <c r="L79" s="16">
        <v>1946</v>
      </c>
      <c r="M79" s="16" t="s">
        <v>234</v>
      </c>
      <c r="N79" s="17">
        <v>0.99075025693730734</v>
      </c>
      <c r="O79" s="17">
        <v>0</v>
      </c>
      <c r="P79" s="16">
        <v>7472.3674999999967</v>
      </c>
      <c r="Q79" s="16">
        <v>-4246.3</v>
      </c>
      <c r="R79" s="70">
        <v>3226.0674999999965</v>
      </c>
      <c r="S79" s="17">
        <v>0.43173298154835105</v>
      </c>
      <c r="T79" s="16">
        <v>1928</v>
      </c>
      <c r="U79" s="42">
        <v>33</v>
      </c>
      <c r="V79" s="42" t="str">
        <f t="shared" si="1"/>
        <v>Yes</v>
      </c>
    </row>
    <row r="80" spans="2:22" x14ac:dyDescent="0.25">
      <c r="B80" s="14"/>
      <c r="C80" s="15"/>
      <c r="D80" s="14" t="s">
        <v>96</v>
      </c>
      <c r="E80" s="68" t="s">
        <v>269</v>
      </c>
      <c r="F80" s="15" t="s">
        <v>135</v>
      </c>
      <c r="G80" s="76" t="s">
        <v>208</v>
      </c>
      <c r="H80" s="15" t="s">
        <v>184</v>
      </c>
      <c r="I80" s="15" t="s">
        <v>140</v>
      </c>
      <c r="J80" s="89">
        <v>6</v>
      </c>
      <c r="K80" s="89" t="s">
        <v>219</v>
      </c>
      <c r="L80" s="16">
        <v>1984</v>
      </c>
      <c r="M80" s="16" t="s">
        <v>234</v>
      </c>
      <c r="N80" s="17">
        <v>0.52469758064516125</v>
      </c>
      <c r="O80" s="17">
        <v>0.37701612903225812</v>
      </c>
      <c r="P80" s="16">
        <v>5572.0630345872369</v>
      </c>
      <c r="Q80" s="16">
        <v>-4263.1546399999997</v>
      </c>
      <c r="R80" s="70">
        <v>1308.9083945872371</v>
      </c>
      <c r="S80" s="17">
        <v>0.23490552537946971</v>
      </c>
      <c r="T80" s="16">
        <v>1041</v>
      </c>
      <c r="U80" s="42">
        <v>13</v>
      </c>
      <c r="V80" s="42" t="str">
        <f t="shared" si="1"/>
        <v>Yes</v>
      </c>
    </row>
    <row r="81" spans="2:22" x14ac:dyDescent="0.25">
      <c r="B81" s="14"/>
      <c r="C81" s="15">
        <v>662574</v>
      </c>
      <c r="D81" s="14" t="s">
        <v>97</v>
      </c>
      <c r="E81" s="68" t="s">
        <v>269</v>
      </c>
      <c r="F81" s="15" t="s">
        <v>135</v>
      </c>
      <c r="G81" s="76" t="s">
        <v>208</v>
      </c>
      <c r="H81" s="15" t="s">
        <v>185</v>
      </c>
      <c r="I81" s="15" t="s">
        <v>141</v>
      </c>
      <c r="J81" s="89">
        <v>10</v>
      </c>
      <c r="K81" s="89" t="s">
        <v>219</v>
      </c>
      <c r="L81" s="16">
        <v>4199</v>
      </c>
      <c r="M81" s="16" t="s">
        <v>254</v>
      </c>
      <c r="N81" s="17">
        <v>0.23505596570612053</v>
      </c>
      <c r="O81" s="17">
        <v>0.63276970707311264</v>
      </c>
      <c r="P81" s="16">
        <v>12098.25889936249</v>
      </c>
      <c r="Q81" s="16">
        <v>-13727.333499999999</v>
      </c>
      <c r="R81" s="70">
        <v>-1629.0746006375084</v>
      </c>
      <c r="S81" s="17">
        <v>-0.1346536401798569</v>
      </c>
      <c r="T81" s="16">
        <v>987.00000000000011</v>
      </c>
      <c r="U81" s="42">
        <v>24</v>
      </c>
      <c r="V81" s="42" t="str">
        <f t="shared" si="1"/>
        <v>Yes</v>
      </c>
    </row>
    <row r="82" spans="2:22" x14ac:dyDescent="0.25">
      <c r="B82" s="14"/>
      <c r="C82" s="15">
        <v>734130</v>
      </c>
      <c r="D82" s="14" t="s">
        <v>98</v>
      </c>
      <c r="E82" s="68" t="s">
        <v>21</v>
      </c>
      <c r="F82" s="15" t="s">
        <v>135</v>
      </c>
      <c r="G82" s="76" t="s">
        <v>209</v>
      </c>
      <c r="H82" s="15" t="s">
        <v>187</v>
      </c>
      <c r="I82" s="15" t="s">
        <v>173</v>
      </c>
      <c r="J82" s="89">
        <v>7</v>
      </c>
      <c r="K82" s="89" t="s">
        <v>219</v>
      </c>
      <c r="L82" s="16">
        <v>3019</v>
      </c>
      <c r="M82" s="16" t="s">
        <v>258</v>
      </c>
      <c r="N82" s="17">
        <v>0.51970851275256713</v>
      </c>
      <c r="O82" s="17">
        <v>0.36999006293474657</v>
      </c>
      <c r="P82" s="16">
        <v>12156.375978222208</v>
      </c>
      <c r="Q82" s="16">
        <v>-9883.7903000000006</v>
      </c>
      <c r="R82" s="70">
        <v>2272.5856782222072</v>
      </c>
      <c r="S82" s="17">
        <v>0.18694598474853674</v>
      </c>
      <c r="T82" s="16">
        <v>1569.0000000000002</v>
      </c>
      <c r="U82" s="42">
        <v>15</v>
      </c>
      <c r="V82" s="42" t="str">
        <f t="shared" si="1"/>
        <v>Yes</v>
      </c>
    </row>
    <row r="83" spans="2:22" x14ac:dyDescent="0.25">
      <c r="B83" s="14"/>
      <c r="C83" s="15">
        <v>768582</v>
      </c>
      <c r="D83" s="14" t="s">
        <v>99</v>
      </c>
      <c r="E83" s="68" t="s">
        <v>269</v>
      </c>
      <c r="F83" s="15" t="s">
        <v>135</v>
      </c>
      <c r="G83" s="76" t="s">
        <v>209</v>
      </c>
      <c r="H83" s="15" t="s">
        <v>187</v>
      </c>
      <c r="I83" s="15" t="s">
        <v>171</v>
      </c>
      <c r="J83" s="89">
        <v>6</v>
      </c>
      <c r="K83" s="89" t="s">
        <v>219</v>
      </c>
      <c r="L83" s="16">
        <v>1000</v>
      </c>
      <c r="M83" s="16" t="s">
        <v>243</v>
      </c>
      <c r="N83" s="17">
        <v>0.86499999999999999</v>
      </c>
      <c r="O83" s="17">
        <v>0.122</v>
      </c>
      <c r="P83" s="16">
        <v>3263.6544593198091</v>
      </c>
      <c r="Q83" s="16">
        <v>-2022.2</v>
      </c>
      <c r="R83" s="70">
        <v>1241.4544593198091</v>
      </c>
      <c r="S83" s="17">
        <v>0.38038783663958881</v>
      </c>
      <c r="T83" s="16">
        <v>865</v>
      </c>
      <c r="U83" s="42">
        <v>11</v>
      </c>
      <c r="V83" s="42" t="str">
        <f t="shared" si="1"/>
        <v>Yes</v>
      </c>
    </row>
    <row r="84" spans="2:22" x14ac:dyDescent="0.25">
      <c r="B84" s="14"/>
      <c r="C84" s="15">
        <v>774058</v>
      </c>
      <c r="D84" s="14" t="s">
        <v>100</v>
      </c>
      <c r="E84" s="68" t="s">
        <v>269</v>
      </c>
      <c r="F84" s="15" t="s">
        <v>138</v>
      </c>
      <c r="G84" s="76" t="s">
        <v>208</v>
      </c>
      <c r="H84" s="15" t="s">
        <v>184</v>
      </c>
      <c r="I84" s="15" t="s">
        <v>140</v>
      </c>
      <c r="J84" s="89">
        <v>3</v>
      </c>
      <c r="K84" s="89" t="s">
        <v>218</v>
      </c>
      <c r="L84" s="16">
        <v>2074</v>
      </c>
      <c r="M84" s="16" t="s">
        <v>241</v>
      </c>
      <c r="N84" s="17">
        <v>0.32111861137897779</v>
      </c>
      <c r="O84" s="17">
        <v>0.59161041465766639</v>
      </c>
      <c r="P84" s="16">
        <v>4393.1619092623196</v>
      </c>
      <c r="Q84" s="16">
        <v>-4835.2367000000004</v>
      </c>
      <c r="R84" s="70">
        <v>-442.07479073768081</v>
      </c>
      <c r="S84" s="17">
        <v>-0.10062793037644088</v>
      </c>
      <c r="T84" s="16">
        <v>665.99999999999989</v>
      </c>
      <c r="U84" s="42">
        <v>21</v>
      </c>
      <c r="V84" s="42" t="str">
        <f t="shared" si="1"/>
        <v>Yes</v>
      </c>
    </row>
    <row r="85" spans="2:22" x14ac:dyDescent="0.25">
      <c r="B85" s="14"/>
      <c r="C85" s="15">
        <v>775319</v>
      </c>
      <c r="D85" s="14" t="s">
        <v>101</v>
      </c>
      <c r="E85" s="68" t="s">
        <v>269</v>
      </c>
      <c r="F85" s="15" t="s">
        <v>135</v>
      </c>
      <c r="G85" s="76" t="s">
        <v>208</v>
      </c>
      <c r="H85" s="15" t="s">
        <v>185</v>
      </c>
      <c r="I85" s="15" t="s">
        <v>141</v>
      </c>
      <c r="J85" s="89">
        <v>9</v>
      </c>
      <c r="K85" s="89" t="s">
        <v>219</v>
      </c>
      <c r="L85" s="16">
        <v>4213</v>
      </c>
      <c r="M85" s="16" t="s">
        <v>254</v>
      </c>
      <c r="N85" s="17">
        <v>0.23000237360550679</v>
      </c>
      <c r="O85" s="17">
        <v>0.61239022074531213</v>
      </c>
      <c r="P85" s="16">
        <v>10918.979566932032</v>
      </c>
      <c r="Q85" s="16">
        <v>-11993.04578</v>
      </c>
      <c r="R85" s="70">
        <v>-1074.0662130679684</v>
      </c>
      <c r="S85" s="17">
        <v>-9.8366903837860648E-2</v>
      </c>
      <c r="T85" s="16">
        <v>969.00000000000011</v>
      </c>
      <c r="U85" s="42">
        <v>27</v>
      </c>
      <c r="V85" s="42" t="str">
        <f t="shared" si="1"/>
        <v>Yes</v>
      </c>
    </row>
    <row r="86" spans="2:22" x14ac:dyDescent="0.25">
      <c r="B86" s="14"/>
      <c r="C86" s="15">
        <v>777329</v>
      </c>
      <c r="D86" s="14" t="s">
        <v>102</v>
      </c>
      <c r="E86" s="68" t="s">
        <v>21</v>
      </c>
      <c r="F86" s="15" t="s">
        <v>138</v>
      </c>
      <c r="G86" s="76" t="s">
        <v>208</v>
      </c>
      <c r="H86" s="15" t="s">
        <v>188</v>
      </c>
      <c r="I86" s="15" t="s">
        <v>152</v>
      </c>
      <c r="J86" s="89">
        <v>17</v>
      </c>
      <c r="K86" s="89" t="s">
        <v>221</v>
      </c>
      <c r="L86" s="16">
        <v>5284</v>
      </c>
      <c r="M86" s="16" t="s">
        <v>239</v>
      </c>
      <c r="N86" s="17">
        <v>0.46025738077214234</v>
      </c>
      <c r="O86" s="17">
        <v>0.47161241483724453</v>
      </c>
      <c r="P86" s="16">
        <v>35897.776471655598</v>
      </c>
      <c r="Q86" s="16">
        <v>-35254.994400000003</v>
      </c>
      <c r="R86" s="70">
        <v>642.78207165559434</v>
      </c>
      <c r="S86" s="17">
        <v>1.7905902115222274E-2</v>
      </c>
      <c r="T86" s="16">
        <v>2432</v>
      </c>
      <c r="U86" s="42">
        <v>21</v>
      </c>
      <c r="V86" s="42" t="str">
        <f t="shared" si="1"/>
        <v>Yes</v>
      </c>
    </row>
    <row r="87" spans="2:22" x14ac:dyDescent="0.25">
      <c r="B87" s="14"/>
      <c r="C87" s="15">
        <v>803286</v>
      </c>
      <c r="D87" s="14" t="s">
        <v>103</v>
      </c>
      <c r="E87" s="68" t="s">
        <v>21</v>
      </c>
      <c r="F87" s="15" t="s">
        <v>135</v>
      </c>
      <c r="G87" s="76" t="s">
        <v>209</v>
      </c>
      <c r="H87" s="15" t="s">
        <v>186</v>
      </c>
      <c r="I87" s="15" t="s">
        <v>167</v>
      </c>
      <c r="J87" s="89">
        <v>7</v>
      </c>
      <c r="K87" s="89" t="s">
        <v>219</v>
      </c>
      <c r="L87" s="16">
        <v>4231</v>
      </c>
      <c r="M87" s="16" t="s">
        <v>254</v>
      </c>
      <c r="N87" s="17">
        <v>0.84211770267076336</v>
      </c>
      <c r="O87" s="17">
        <v>0.10446702907114158</v>
      </c>
      <c r="P87" s="16">
        <v>15734.087345015007</v>
      </c>
      <c r="Q87" s="16">
        <v>-11168.562804000001</v>
      </c>
      <c r="R87" s="70">
        <v>4565.5245410150055</v>
      </c>
      <c r="S87" s="17">
        <v>0.29016773842058846</v>
      </c>
      <c r="T87" s="16">
        <v>3562.9999999999995</v>
      </c>
      <c r="U87" s="42">
        <v>15</v>
      </c>
      <c r="V87" s="42" t="str">
        <f t="shared" si="1"/>
        <v>Yes</v>
      </c>
    </row>
    <row r="88" spans="2:22" x14ac:dyDescent="0.25">
      <c r="B88" s="14"/>
      <c r="C88" s="15">
        <v>808898</v>
      </c>
      <c r="D88" s="14" t="s">
        <v>104</v>
      </c>
      <c r="E88" s="68" t="s">
        <v>269</v>
      </c>
      <c r="F88" s="15" t="s">
        <v>135</v>
      </c>
      <c r="G88" s="76" t="s">
        <v>209</v>
      </c>
      <c r="H88" s="15" t="s">
        <v>187</v>
      </c>
      <c r="I88" s="15" t="s">
        <v>171</v>
      </c>
      <c r="J88" s="89">
        <v>6</v>
      </c>
      <c r="K88" s="89" t="s">
        <v>219</v>
      </c>
      <c r="L88" s="16">
        <v>999</v>
      </c>
      <c r="M88" s="16" t="s">
        <v>257</v>
      </c>
      <c r="N88" s="17">
        <v>0.62562562562562563</v>
      </c>
      <c r="O88" s="17">
        <v>0.27227227227227224</v>
      </c>
      <c r="P88" s="16">
        <v>2607.3848064018152</v>
      </c>
      <c r="Q88" s="16">
        <v>-2044.532948</v>
      </c>
      <c r="R88" s="70">
        <v>562.85185840181521</v>
      </c>
      <c r="S88" s="17">
        <v>0.21586835093150267</v>
      </c>
      <c r="T88" s="16">
        <v>625</v>
      </c>
      <c r="U88" s="42">
        <v>11</v>
      </c>
      <c r="V88" s="42" t="str">
        <f t="shared" si="1"/>
        <v>No</v>
      </c>
    </row>
    <row r="89" spans="2:22" x14ac:dyDescent="0.25">
      <c r="B89" s="14"/>
      <c r="C89" s="15">
        <v>825018</v>
      </c>
      <c r="D89" s="14" t="s">
        <v>105</v>
      </c>
      <c r="E89" s="68" t="s">
        <v>269</v>
      </c>
      <c r="F89" s="15" t="s">
        <v>174</v>
      </c>
      <c r="G89" s="76" t="s">
        <v>209</v>
      </c>
      <c r="H89" s="15" t="s">
        <v>188</v>
      </c>
      <c r="I89" s="15" t="s">
        <v>148</v>
      </c>
      <c r="J89" s="89">
        <v>17</v>
      </c>
      <c r="K89" s="89" t="s">
        <v>221</v>
      </c>
      <c r="L89" s="16">
        <v>574</v>
      </c>
      <c r="M89" s="16" t="s">
        <v>257</v>
      </c>
      <c r="N89" s="17">
        <v>0.74216027874564461</v>
      </c>
      <c r="O89" s="17">
        <v>0.18815331010452963</v>
      </c>
      <c r="P89" s="16">
        <v>5079.961241051039</v>
      </c>
      <c r="Q89" s="16">
        <v>-3813.8674311058821</v>
      </c>
      <c r="R89" s="70">
        <v>1266.0938099451569</v>
      </c>
      <c r="S89" s="17">
        <v>0.24923296652617832</v>
      </c>
      <c r="T89" s="16">
        <v>426</v>
      </c>
      <c r="U89" s="42">
        <v>15</v>
      </c>
      <c r="V89" s="42" t="str">
        <f t="shared" si="1"/>
        <v>No</v>
      </c>
    </row>
    <row r="90" spans="2:22" x14ac:dyDescent="0.25">
      <c r="B90" s="14"/>
      <c r="C90" s="15">
        <v>830899</v>
      </c>
      <c r="D90" s="14" t="s">
        <v>106</v>
      </c>
      <c r="E90" s="68" t="s">
        <v>269</v>
      </c>
      <c r="F90" s="15" t="s">
        <v>138</v>
      </c>
      <c r="G90" s="76" t="s">
        <v>209</v>
      </c>
      <c r="H90" s="15" t="s">
        <v>184</v>
      </c>
      <c r="I90" s="15" t="s">
        <v>175</v>
      </c>
      <c r="J90" s="89">
        <v>5</v>
      </c>
      <c r="K90" s="89" t="s">
        <v>218</v>
      </c>
      <c r="L90" s="16">
        <v>2194</v>
      </c>
      <c r="M90" s="16" t="s">
        <v>241</v>
      </c>
      <c r="N90" s="17">
        <v>0.9079307201458523</v>
      </c>
      <c r="O90" s="17">
        <v>6.244302643573385E-2</v>
      </c>
      <c r="P90" s="16">
        <v>7147.269207333934</v>
      </c>
      <c r="Q90" s="16">
        <v>-5216.3230121931911</v>
      </c>
      <c r="R90" s="70">
        <v>1930.9461951407429</v>
      </c>
      <c r="S90" s="17">
        <v>0.27016558899997306</v>
      </c>
      <c r="T90" s="16">
        <v>1992</v>
      </c>
      <c r="U90" s="42">
        <v>11</v>
      </c>
      <c r="V90" s="42" t="str">
        <f t="shared" si="1"/>
        <v>Yes</v>
      </c>
    </row>
    <row r="91" spans="2:22" x14ac:dyDescent="0.25">
      <c r="B91" s="14"/>
      <c r="C91" s="15">
        <v>872125</v>
      </c>
      <c r="D91" s="14" t="s">
        <v>107</v>
      </c>
      <c r="E91" s="68" t="s">
        <v>269</v>
      </c>
      <c r="F91" s="15" t="s">
        <v>150</v>
      </c>
      <c r="G91" s="76" t="s">
        <v>208</v>
      </c>
      <c r="H91" s="15" t="s">
        <v>187</v>
      </c>
      <c r="I91" s="15" t="s">
        <v>165</v>
      </c>
      <c r="J91" s="89">
        <v>19</v>
      </c>
      <c r="K91" s="89" t="s">
        <v>221</v>
      </c>
      <c r="L91" s="16">
        <v>3029</v>
      </c>
      <c r="M91" s="16" t="s">
        <v>258</v>
      </c>
      <c r="N91" s="17">
        <v>0.49356223175965669</v>
      </c>
      <c r="O91" s="17">
        <v>0.38560581049851433</v>
      </c>
      <c r="P91" s="16">
        <v>25282.570619020633</v>
      </c>
      <c r="Q91" s="16">
        <v>-23056.815200000001</v>
      </c>
      <c r="R91" s="70">
        <v>2225.755419020632</v>
      </c>
      <c r="S91" s="17">
        <v>8.8035170654132272E-2</v>
      </c>
      <c r="T91" s="16">
        <v>1495</v>
      </c>
      <c r="U91" s="42">
        <v>15</v>
      </c>
      <c r="V91" s="42" t="str">
        <f t="shared" si="1"/>
        <v>Yes</v>
      </c>
    </row>
    <row r="92" spans="2:22" x14ac:dyDescent="0.25">
      <c r="B92" s="14"/>
      <c r="C92" s="15">
        <v>872834</v>
      </c>
      <c r="D92" s="14" t="s">
        <v>108</v>
      </c>
      <c r="E92" s="68" t="s">
        <v>21</v>
      </c>
      <c r="F92" s="15" t="s">
        <v>135</v>
      </c>
      <c r="G92" s="76" t="s">
        <v>209</v>
      </c>
      <c r="H92" s="15" t="s">
        <v>187</v>
      </c>
      <c r="I92" s="15" t="s">
        <v>145</v>
      </c>
      <c r="J92" s="89">
        <v>10</v>
      </c>
      <c r="K92" s="89" t="s">
        <v>219</v>
      </c>
      <c r="L92" s="16">
        <v>3037</v>
      </c>
      <c r="M92" s="16" t="s">
        <v>258</v>
      </c>
      <c r="N92" s="17">
        <v>0.2739545604214686</v>
      </c>
      <c r="O92" s="17">
        <v>0.59170233783338821</v>
      </c>
      <c r="P92" s="16">
        <v>8633.8518640030743</v>
      </c>
      <c r="Q92" s="16">
        <v>-10198.657600000002</v>
      </c>
      <c r="R92" s="70">
        <v>-1564.805735996928</v>
      </c>
      <c r="S92" s="17">
        <v>-0.18124074406708754</v>
      </c>
      <c r="T92" s="16">
        <v>832.00000000000011</v>
      </c>
      <c r="U92" s="42">
        <v>13</v>
      </c>
      <c r="V92" s="42" t="str">
        <f t="shared" si="1"/>
        <v>Yes</v>
      </c>
    </row>
    <row r="93" spans="2:22" x14ac:dyDescent="0.25">
      <c r="B93" s="14"/>
      <c r="C93" s="15">
        <v>894205</v>
      </c>
      <c r="D93" s="14" t="s">
        <v>109</v>
      </c>
      <c r="E93" s="68" t="s">
        <v>21</v>
      </c>
      <c r="F93" s="15" t="s">
        <v>135</v>
      </c>
      <c r="G93" s="76" t="s">
        <v>209</v>
      </c>
      <c r="H93" s="15" t="s">
        <v>186</v>
      </c>
      <c r="I93" s="15" t="s">
        <v>167</v>
      </c>
      <c r="J93" s="89">
        <v>7</v>
      </c>
      <c r="K93" s="89" t="s">
        <v>219</v>
      </c>
      <c r="L93" s="16">
        <v>4271</v>
      </c>
      <c r="M93" s="16" t="s">
        <v>254</v>
      </c>
      <c r="N93" s="17">
        <v>0.63193631468040268</v>
      </c>
      <c r="O93" s="17">
        <v>0.30999765862795603</v>
      </c>
      <c r="P93" s="16">
        <v>12741.819951631498</v>
      </c>
      <c r="Q93" s="16">
        <v>-11244.216467999999</v>
      </c>
      <c r="R93" s="70">
        <v>1497.6034836314993</v>
      </c>
      <c r="S93" s="17">
        <v>0.11753450365147736</v>
      </c>
      <c r="T93" s="16">
        <v>2699</v>
      </c>
      <c r="U93" s="42">
        <v>13</v>
      </c>
      <c r="V93" s="42" t="str">
        <f t="shared" si="1"/>
        <v>Yes</v>
      </c>
    </row>
    <row r="94" spans="2:22" x14ac:dyDescent="0.25">
      <c r="B94" s="14"/>
      <c r="C94" s="15">
        <v>933172</v>
      </c>
      <c r="D94" s="14" t="s">
        <v>103</v>
      </c>
      <c r="E94" s="68" t="s">
        <v>21</v>
      </c>
      <c r="F94" s="15" t="s">
        <v>135</v>
      </c>
      <c r="G94" s="76" t="s">
        <v>209</v>
      </c>
      <c r="H94" s="15" t="s">
        <v>186</v>
      </c>
      <c r="I94" s="15" t="s">
        <v>168</v>
      </c>
      <c r="J94" s="89">
        <v>6</v>
      </c>
      <c r="K94" s="89" t="s">
        <v>219</v>
      </c>
      <c r="L94" s="16">
        <v>4030</v>
      </c>
      <c r="M94" s="16" t="s">
        <v>254</v>
      </c>
      <c r="N94" s="17">
        <v>0.84838709677419355</v>
      </c>
      <c r="O94" s="17">
        <v>9.1563275434243141E-2</v>
      </c>
      <c r="P94" s="16">
        <v>12940.678810088579</v>
      </c>
      <c r="Q94" s="16">
        <v>-8247.15</v>
      </c>
      <c r="R94" s="70">
        <v>4693.5288100885791</v>
      </c>
      <c r="S94" s="17">
        <v>0.36269571936438871</v>
      </c>
      <c r="T94" s="16">
        <v>3419</v>
      </c>
      <c r="U94" s="42">
        <v>15</v>
      </c>
      <c r="V94" s="42" t="str">
        <f t="shared" si="1"/>
        <v>Yes</v>
      </c>
    </row>
    <row r="95" spans="2:22" x14ac:dyDescent="0.25">
      <c r="B95" s="14"/>
      <c r="C95" s="15">
        <v>941674</v>
      </c>
      <c r="D95" s="14" t="s">
        <v>110</v>
      </c>
      <c r="E95" s="68" t="s">
        <v>21</v>
      </c>
      <c r="F95" s="15" t="s">
        <v>150</v>
      </c>
      <c r="G95" s="76" t="s">
        <v>208</v>
      </c>
      <c r="H95" s="15" t="s">
        <v>187</v>
      </c>
      <c r="I95" s="15" t="s">
        <v>176</v>
      </c>
      <c r="J95" s="89">
        <v>11</v>
      </c>
      <c r="K95" s="89" t="s">
        <v>220</v>
      </c>
      <c r="L95" s="16">
        <v>4941</v>
      </c>
      <c r="M95" s="16" t="s">
        <v>259</v>
      </c>
      <c r="N95" s="17">
        <v>0.61040275247925524</v>
      </c>
      <c r="O95" s="17">
        <v>0.27221210281319563</v>
      </c>
      <c r="P95" s="16">
        <v>24537.796821972304</v>
      </c>
      <c r="Q95" s="16">
        <v>-21209.83</v>
      </c>
      <c r="R95" s="70">
        <v>3327.9668219723026</v>
      </c>
      <c r="S95" s="17">
        <v>0.13562614631287043</v>
      </c>
      <c r="T95" s="16">
        <v>3016</v>
      </c>
      <c r="U95" s="42">
        <v>19</v>
      </c>
      <c r="V95" s="42" t="str">
        <f t="shared" si="1"/>
        <v>Yes</v>
      </c>
    </row>
    <row r="96" spans="2:22" x14ac:dyDescent="0.25">
      <c r="B96" s="14"/>
      <c r="C96" s="15">
        <v>994179</v>
      </c>
      <c r="D96" s="14" t="s">
        <v>111</v>
      </c>
      <c r="E96" s="68" t="s">
        <v>269</v>
      </c>
      <c r="F96" s="15" t="s">
        <v>174</v>
      </c>
      <c r="G96" s="76" t="s">
        <v>209</v>
      </c>
      <c r="H96" s="15" t="s">
        <v>188</v>
      </c>
      <c r="I96" s="15" t="s">
        <v>148</v>
      </c>
      <c r="J96" s="89">
        <v>17</v>
      </c>
      <c r="K96" s="89" t="s">
        <v>221</v>
      </c>
      <c r="L96" s="16">
        <v>1036</v>
      </c>
      <c r="M96" s="16" t="s">
        <v>243</v>
      </c>
      <c r="N96" s="17">
        <v>0.81274131274131278</v>
      </c>
      <c r="O96" s="17">
        <v>0.13513513513513509</v>
      </c>
      <c r="P96" s="16">
        <v>9585.138638429391</v>
      </c>
      <c r="Q96" s="16">
        <v>-6952.4960168682364</v>
      </c>
      <c r="R96" s="70">
        <v>2632.6426215611546</v>
      </c>
      <c r="S96" s="17">
        <v>0.27465879429288426</v>
      </c>
      <c r="T96" s="16">
        <v>842</v>
      </c>
      <c r="U96" s="42">
        <v>15</v>
      </c>
      <c r="V96" s="42" t="str">
        <f t="shared" si="1"/>
        <v>Yes</v>
      </c>
    </row>
    <row r="97" spans="2:22" x14ac:dyDescent="0.25">
      <c r="B97" s="14" t="s">
        <v>15</v>
      </c>
      <c r="C97" s="15">
        <v>121288</v>
      </c>
      <c r="D97" s="14" t="s">
        <v>112</v>
      </c>
      <c r="E97" s="68" t="s">
        <v>21</v>
      </c>
      <c r="F97" s="15" t="s">
        <v>150</v>
      </c>
      <c r="G97" s="76" t="s">
        <v>209</v>
      </c>
      <c r="H97" s="15" t="s">
        <v>188</v>
      </c>
      <c r="I97" s="15" t="s">
        <v>143</v>
      </c>
      <c r="J97" s="89">
        <v>14</v>
      </c>
      <c r="K97" s="89" t="s">
        <v>220</v>
      </c>
      <c r="L97" s="16">
        <v>2120</v>
      </c>
      <c r="M97" s="16" t="s">
        <v>241</v>
      </c>
      <c r="N97" s="17">
        <v>0.73867924528301887</v>
      </c>
      <c r="O97" s="17">
        <v>0.24716981132075466</v>
      </c>
      <c r="P97" s="16">
        <v>17048.651329864562</v>
      </c>
      <c r="Q97" s="16">
        <v>-12257.001199999999</v>
      </c>
      <c r="R97" s="70">
        <v>4791.6501298645635</v>
      </c>
      <c r="S97" s="17">
        <v>0.28105743012474577</v>
      </c>
      <c r="T97" s="16">
        <v>1566</v>
      </c>
      <c r="U97" s="42">
        <v>22</v>
      </c>
      <c r="V97" s="42" t="str">
        <f t="shared" si="1"/>
        <v>Yes</v>
      </c>
    </row>
    <row r="98" spans="2:22" x14ac:dyDescent="0.25">
      <c r="B98" s="14"/>
      <c r="C98" s="15">
        <v>230414</v>
      </c>
      <c r="D98" s="14" t="s">
        <v>113</v>
      </c>
      <c r="E98" s="68" t="s">
        <v>269</v>
      </c>
      <c r="F98" s="15" t="s">
        <v>174</v>
      </c>
      <c r="G98" s="76" t="s">
        <v>209</v>
      </c>
      <c r="H98" s="15" t="s">
        <v>185</v>
      </c>
      <c r="I98" s="15" t="s">
        <v>270</v>
      </c>
      <c r="J98" s="89">
        <v>10</v>
      </c>
      <c r="K98" s="89" t="s">
        <v>219</v>
      </c>
      <c r="L98" s="16">
        <v>2053</v>
      </c>
      <c r="M98" s="16" t="s">
        <v>241</v>
      </c>
      <c r="N98" s="17">
        <v>0.93521675596687781</v>
      </c>
      <c r="O98" s="17">
        <v>5.1144666341938594E-2</v>
      </c>
      <c r="P98" s="16">
        <v>13225.810351799395</v>
      </c>
      <c r="Q98" s="16">
        <v>-8651.0278215882372</v>
      </c>
      <c r="R98" s="70">
        <v>4574.7825302111578</v>
      </c>
      <c r="S98" s="17">
        <v>0.34589808930601751</v>
      </c>
      <c r="T98" s="16">
        <v>1920.0000000000002</v>
      </c>
      <c r="U98" s="42">
        <v>29</v>
      </c>
      <c r="V98" s="42" t="str">
        <f t="shared" si="1"/>
        <v>Yes</v>
      </c>
    </row>
    <row r="99" spans="2:22" x14ac:dyDescent="0.25">
      <c r="B99" s="14"/>
      <c r="C99" s="15">
        <v>257808</v>
      </c>
      <c r="D99" s="14" t="s">
        <v>114</v>
      </c>
      <c r="E99" s="68" t="s">
        <v>269</v>
      </c>
      <c r="F99" s="15" t="s">
        <v>174</v>
      </c>
      <c r="G99" s="76" t="s">
        <v>208</v>
      </c>
      <c r="H99" s="15" t="s">
        <v>185</v>
      </c>
      <c r="I99" s="15" t="s">
        <v>156</v>
      </c>
      <c r="J99" s="89">
        <v>11</v>
      </c>
      <c r="K99" s="89" t="s">
        <v>220</v>
      </c>
      <c r="L99" s="16">
        <v>1092</v>
      </c>
      <c r="M99" s="16" t="s">
        <v>243</v>
      </c>
      <c r="N99" s="17">
        <v>0.97435897435897434</v>
      </c>
      <c r="O99" s="17">
        <v>2.5641025641025661E-2</v>
      </c>
      <c r="P99" s="16">
        <v>7618.2336755004462</v>
      </c>
      <c r="Q99" s="16">
        <v>-5150.9184588235294</v>
      </c>
      <c r="R99" s="70">
        <v>2467.3152166769169</v>
      </c>
      <c r="S99" s="17">
        <v>0.32386972122049507</v>
      </c>
      <c r="T99" s="16">
        <v>1064</v>
      </c>
      <c r="U99" s="42">
        <v>19</v>
      </c>
      <c r="V99" s="42" t="str">
        <f t="shared" si="1"/>
        <v>Yes</v>
      </c>
    </row>
    <row r="100" spans="2:22" x14ac:dyDescent="0.25">
      <c r="B100" s="14"/>
      <c r="C100" s="15">
        <v>296294</v>
      </c>
      <c r="D100" s="14" t="s">
        <v>115</v>
      </c>
      <c r="E100" s="68" t="s">
        <v>269</v>
      </c>
      <c r="F100" s="15" t="s">
        <v>150</v>
      </c>
      <c r="G100" s="76" t="s">
        <v>209</v>
      </c>
      <c r="H100" s="15" t="s">
        <v>188</v>
      </c>
      <c r="I100" s="15" t="s">
        <v>177</v>
      </c>
      <c r="J100" s="89">
        <v>13</v>
      </c>
      <c r="K100" s="89" t="s">
        <v>220</v>
      </c>
      <c r="L100" s="16">
        <v>1256</v>
      </c>
      <c r="M100" s="16" t="s">
        <v>243</v>
      </c>
      <c r="N100" s="17">
        <v>0.86863057324840764</v>
      </c>
      <c r="O100" s="17">
        <v>9.3949044585987296E-2</v>
      </c>
      <c r="P100" s="16">
        <v>9989.0509593850711</v>
      </c>
      <c r="Q100" s="16">
        <v>-6520.2400000000007</v>
      </c>
      <c r="R100" s="70">
        <v>3468.8109593850704</v>
      </c>
      <c r="S100" s="17">
        <v>0.34726131376134367</v>
      </c>
      <c r="T100" s="16">
        <v>1091</v>
      </c>
      <c r="U100" s="42">
        <v>20</v>
      </c>
      <c r="V100" s="42" t="str">
        <f t="shared" si="1"/>
        <v>Yes</v>
      </c>
    </row>
    <row r="101" spans="2:22" x14ac:dyDescent="0.25">
      <c r="B101" s="14"/>
      <c r="C101" s="15">
        <v>430037</v>
      </c>
      <c r="D101" s="14" t="s">
        <v>116</v>
      </c>
      <c r="E101" s="68" t="s">
        <v>21</v>
      </c>
      <c r="F101" s="15" t="s">
        <v>135</v>
      </c>
      <c r="G101" s="76" t="s">
        <v>209</v>
      </c>
      <c r="H101" s="15" t="s">
        <v>187</v>
      </c>
      <c r="I101" s="15" t="s">
        <v>178</v>
      </c>
      <c r="J101" s="89">
        <v>11</v>
      </c>
      <c r="K101" s="89" t="s">
        <v>220</v>
      </c>
      <c r="L101" s="16">
        <v>1999</v>
      </c>
      <c r="M101" s="16" t="s">
        <v>234</v>
      </c>
      <c r="N101" s="17">
        <v>0.64932466233116548</v>
      </c>
      <c r="O101" s="17">
        <v>0.30915457728864437</v>
      </c>
      <c r="P101" s="16">
        <v>11385.893689415911</v>
      </c>
      <c r="Q101" s="16">
        <v>-6174.1873559999995</v>
      </c>
      <c r="R101" s="70">
        <v>5211.7063334159111</v>
      </c>
      <c r="S101" s="17">
        <v>0.45773361982648797</v>
      </c>
      <c r="T101" s="16">
        <v>1297.9999999999998</v>
      </c>
      <c r="U101" s="42">
        <v>18</v>
      </c>
      <c r="V101" s="42" t="str">
        <f t="shared" si="1"/>
        <v>Yes</v>
      </c>
    </row>
    <row r="102" spans="2:22" x14ac:dyDescent="0.25">
      <c r="B102" s="14"/>
      <c r="C102" s="15">
        <v>575229</v>
      </c>
      <c r="D102" s="14" t="s">
        <v>117</v>
      </c>
      <c r="E102" s="68" t="s">
        <v>21</v>
      </c>
      <c r="F102" s="15" t="s">
        <v>161</v>
      </c>
      <c r="G102" s="76" t="s">
        <v>208</v>
      </c>
      <c r="H102" s="15" t="s">
        <v>191</v>
      </c>
      <c r="I102" s="15" t="s">
        <v>179</v>
      </c>
      <c r="J102" s="89">
        <v>27</v>
      </c>
      <c r="K102" s="89" t="s">
        <v>162</v>
      </c>
      <c r="L102" s="16">
        <v>2078</v>
      </c>
      <c r="M102" s="16" t="s">
        <v>241</v>
      </c>
      <c r="N102" s="17">
        <v>0.76275264677574595</v>
      </c>
      <c r="O102" s="17">
        <v>0.16506256015399423</v>
      </c>
      <c r="P102" s="16">
        <v>31066.256500618649</v>
      </c>
      <c r="Q102" s="16">
        <v>-23702.75</v>
      </c>
      <c r="R102" s="70">
        <v>7363.5065006186487</v>
      </c>
      <c r="S102" s="17">
        <v>0.23702587083422855</v>
      </c>
      <c r="T102" s="16">
        <v>1585</v>
      </c>
      <c r="U102" s="42">
        <v>36</v>
      </c>
      <c r="V102" s="42" t="str">
        <f t="shared" si="1"/>
        <v>Yes</v>
      </c>
    </row>
    <row r="103" spans="2:22" x14ac:dyDescent="0.25">
      <c r="B103" s="14"/>
      <c r="C103" s="15">
        <v>598495</v>
      </c>
      <c r="D103" s="14" t="s">
        <v>118</v>
      </c>
      <c r="E103" s="68" t="s">
        <v>269</v>
      </c>
      <c r="F103" s="15" t="s">
        <v>135</v>
      </c>
      <c r="G103" s="76" t="s">
        <v>209</v>
      </c>
      <c r="H103" s="15" t="s">
        <v>186</v>
      </c>
      <c r="I103" s="15" t="s">
        <v>180</v>
      </c>
      <c r="J103" s="89">
        <v>20</v>
      </c>
      <c r="K103" s="89" t="s">
        <v>221</v>
      </c>
      <c r="L103" s="16">
        <v>2959</v>
      </c>
      <c r="M103" s="16" t="s">
        <v>232</v>
      </c>
      <c r="N103" s="17">
        <v>0.93004393376140593</v>
      </c>
      <c r="O103" s="17">
        <v>6.6238594119634953E-2</v>
      </c>
      <c r="P103" s="16">
        <v>35465.338832213194</v>
      </c>
      <c r="Q103" s="16">
        <v>-20297.869146491907</v>
      </c>
      <c r="R103" s="70">
        <v>15167.469685721288</v>
      </c>
      <c r="S103" s="17">
        <v>0.42767023198280185</v>
      </c>
      <c r="T103" s="16">
        <v>2752</v>
      </c>
      <c r="U103" s="42">
        <v>15</v>
      </c>
      <c r="V103" s="42" t="str">
        <f t="shared" si="1"/>
        <v>Yes</v>
      </c>
    </row>
    <row r="104" spans="2:22" x14ac:dyDescent="0.25">
      <c r="B104" s="14"/>
      <c r="C104" s="15">
        <v>760512</v>
      </c>
      <c r="D104" s="14" t="s">
        <v>119</v>
      </c>
      <c r="E104" s="68" t="s">
        <v>269</v>
      </c>
      <c r="F104" s="15" t="s">
        <v>135</v>
      </c>
      <c r="G104" s="76" t="s">
        <v>209</v>
      </c>
      <c r="H104" s="15" t="s">
        <v>187</v>
      </c>
      <c r="I104" s="15" t="s">
        <v>181</v>
      </c>
      <c r="J104" s="89">
        <v>5</v>
      </c>
      <c r="K104" s="89" t="s">
        <v>218</v>
      </c>
      <c r="L104" s="16">
        <v>1013</v>
      </c>
      <c r="M104" s="16" t="s">
        <v>243</v>
      </c>
      <c r="N104" s="17">
        <v>0.8282329713721619</v>
      </c>
      <c r="O104" s="17">
        <v>0.15202369200394872</v>
      </c>
      <c r="P104" s="16">
        <v>2986.7407175590183</v>
      </c>
      <c r="Q104" s="16">
        <v>-1700.3811599999999</v>
      </c>
      <c r="R104" s="70">
        <v>1286.3595575590184</v>
      </c>
      <c r="S104" s="17">
        <v>0.43069006626404616</v>
      </c>
      <c r="T104" s="16">
        <v>839</v>
      </c>
      <c r="U104" s="42">
        <v>22</v>
      </c>
      <c r="V104" s="42" t="str">
        <f t="shared" si="1"/>
        <v>Yes</v>
      </c>
    </row>
    <row r="105" spans="2:22" x14ac:dyDescent="0.25">
      <c r="B105" s="14"/>
      <c r="C105" s="15">
        <v>771202</v>
      </c>
      <c r="D105" s="14" t="s">
        <v>120</v>
      </c>
      <c r="E105" s="68" t="s">
        <v>269</v>
      </c>
      <c r="F105" s="15" t="s">
        <v>135</v>
      </c>
      <c r="G105" s="76" t="s">
        <v>208</v>
      </c>
      <c r="H105" s="15" t="s">
        <v>185</v>
      </c>
      <c r="I105" s="15" t="s">
        <v>137</v>
      </c>
      <c r="J105" s="89">
        <v>7</v>
      </c>
      <c r="K105" s="89" t="s">
        <v>219</v>
      </c>
      <c r="L105" s="16">
        <v>2103</v>
      </c>
      <c r="M105" s="16" t="s">
        <v>241</v>
      </c>
      <c r="N105" s="17">
        <v>0.59296243461721354</v>
      </c>
      <c r="O105" s="17">
        <v>0.38611507370423204</v>
      </c>
      <c r="P105" s="16">
        <v>8224.3725714166594</v>
      </c>
      <c r="Q105" s="16">
        <v>-4475.2543999999998</v>
      </c>
      <c r="R105" s="70">
        <v>3749.1181714166596</v>
      </c>
      <c r="S105" s="17">
        <v>0.45585461247785725</v>
      </c>
      <c r="T105" s="16">
        <v>1247</v>
      </c>
      <c r="U105" s="42">
        <v>39</v>
      </c>
      <c r="V105" s="42" t="str">
        <f t="shared" si="1"/>
        <v>Yes</v>
      </c>
    </row>
    <row r="106" spans="2:22" x14ac:dyDescent="0.25">
      <c r="B106" s="14"/>
      <c r="C106" s="15">
        <v>795627</v>
      </c>
      <c r="D106" s="14" t="s">
        <v>121</v>
      </c>
      <c r="E106" s="68" t="s">
        <v>21</v>
      </c>
      <c r="F106" s="15" t="s">
        <v>135</v>
      </c>
      <c r="G106" s="76" t="s">
        <v>209</v>
      </c>
      <c r="H106" s="15" t="s">
        <v>187</v>
      </c>
      <c r="I106" s="15" t="s">
        <v>181</v>
      </c>
      <c r="J106" s="89">
        <v>5</v>
      </c>
      <c r="K106" s="89" t="s">
        <v>218</v>
      </c>
      <c r="L106" s="16">
        <v>4189</v>
      </c>
      <c r="M106" s="16" t="s">
        <v>254</v>
      </c>
      <c r="N106" s="17">
        <v>0.8901885891620912</v>
      </c>
      <c r="O106" s="17">
        <v>9.7397947004058238E-2</v>
      </c>
      <c r="P106" s="16">
        <v>11654.900729429015</v>
      </c>
      <c r="Q106" s="16">
        <v>-6860.8883799999994</v>
      </c>
      <c r="R106" s="70">
        <v>4794.0123494290156</v>
      </c>
      <c r="S106" s="17">
        <v>0.41133017438097724</v>
      </c>
      <c r="T106" s="16">
        <v>3729</v>
      </c>
      <c r="U106" s="42">
        <v>22</v>
      </c>
      <c r="V106" s="42" t="str">
        <f t="shared" si="1"/>
        <v>Yes</v>
      </c>
    </row>
    <row r="107" spans="2:22" x14ac:dyDescent="0.25">
      <c r="B107" s="14"/>
      <c r="C107" s="15">
        <v>815870</v>
      </c>
      <c r="D107" s="14" t="s">
        <v>122</v>
      </c>
      <c r="E107" s="68" t="s">
        <v>269</v>
      </c>
      <c r="F107" s="15" t="s">
        <v>135</v>
      </c>
      <c r="G107" s="76" t="s">
        <v>208</v>
      </c>
      <c r="H107" s="15" t="s">
        <v>185</v>
      </c>
      <c r="I107" s="15" t="s">
        <v>137</v>
      </c>
      <c r="J107" s="89">
        <v>7</v>
      </c>
      <c r="K107" s="89" t="s">
        <v>219</v>
      </c>
      <c r="L107" s="16">
        <v>2101</v>
      </c>
      <c r="M107" s="16" t="s">
        <v>241</v>
      </c>
      <c r="N107" s="17">
        <v>0.77391718229414563</v>
      </c>
      <c r="O107" s="17">
        <v>0.21085197524988097</v>
      </c>
      <c r="P107" s="16">
        <v>8526.7985425509614</v>
      </c>
      <c r="Q107" s="16">
        <v>-4401.0429999999997</v>
      </c>
      <c r="R107" s="70">
        <v>4125.7555425509618</v>
      </c>
      <c r="S107" s="17">
        <v>0.48385751369196295</v>
      </c>
      <c r="T107" s="16">
        <v>1626</v>
      </c>
      <c r="U107" s="42">
        <v>39</v>
      </c>
      <c r="V107" s="42" t="str">
        <f t="shared" si="1"/>
        <v>Yes</v>
      </c>
    </row>
    <row r="108" spans="2:22" x14ac:dyDescent="0.25">
      <c r="B108" s="14"/>
      <c r="C108" s="15">
        <v>856007</v>
      </c>
      <c r="D108" s="14" t="s">
        <v>123</v>
      </c>
      <c r="E108" s="68" t="s">
        <v>21</v>
      </c>
      <c r="F108" s="15" t="s">
        <v>150</v>
      </c>
      <c r="G108" s="76" t="s">
        <v>209</v>
      </c>
      <c r="H108" s="15" t="s">
        <v>188</v>
      </c>
      <c r="I108" s="15" t="s">
        <v>148</v>
      </c>
      <c r="J108" s="89">
        <v>16</v>
      </c>
      <c r="K108" s="89" t="s">
        <v>221</v>
      </c>
      <c r="L108" s="16">
        <v>3145</v>
      </c>
      <c r="M108" s="16" t="s">
        <v>258</v>
      </c>
      <c r="N108" s="17">
        <v>0.70206677265500783</v>
      </c>
      <c r="O108" s="17">
        <v>0.27885532591414952</v>
      </c>
      <c r="P108" s="16">
        <v>27939.736060862091</v>
      </c>
      <c r="Q108" s="16">
        <v>-20775.270400000001</v>
      </c>
      <c r="R108" s="70">
        <v>7164.4656608620899</v>
      </c>
      <c r="S108" s="17">
        <v>0.25642567436054109</v>
      </c>
      <c r="T108" s="16">
        <v>2207.9999999999995</v>
      </c>
      <c r="U108" s="42">
        <v>25</v>
      </c>
      <c r="V108" s="42" t="str">
        <f t="shared" si="1"/>
        <v>Yes</v>
      </c>
    </row>
    <row r="109" spans="2:22" x14ac:dyDescent="0.25">
      <c r="B109" s="14"/>
      <c r="C109" s="15">
        <v>860650</v>
      </c>
      <c r="D109" s="14" t="s">
        <v>124</v>
      </c>
      <c r="E109" s="68" t="s">
        <v>21</v>
      </c>
      <c r="F109" s="15" t="s">
        <v>150</v>
      </c>
      <c r="G109" s="76" t="s">
        <v>209</v>
      </c>
      <c r="H109" s="15" t="s">
        <v>188</v>
      </c>
      <c r="I109" s="15" t="s">
        <v>182</v>
      </c>
      <c r="J109" s="89">
        <v>21</v>
      </c>
      <c r="K109" s="89" t="s">
        <v>222</v>
      </c>
      <c r="L109" s="16">
        <v>3091</v>
      </c>
      <c r="M109" s="16" t="s">
        <v>258</v>
      </c>
      <c r="N109" s="17">
        <v>0.4458104173406664</v>
      </c>
      <c r="O109" s="17">
        <v>0.47525072791976708</v>
      </c>
      <c r="P109" s="16">
        <v>32404.611046892274</v>
      </c>
      <c r="Q109" s="16">
        <v>-26841.644</v>
      </c>
      <c r="R109" s="70">
        <v>5562.9670468922741</v>
      </c>
      <c r="S109" s="17">
        <v>0.17167208206394391</v>
      </c>
      <c r="T109" s="16">
        <v>1377.9999999999998</v>
      </c>
      <c r="U109" s="42">
        <v>15</v>
      </c>
      <c r="V109" s="42" t="str">
        <f t="shared" si="1"/>
        <v>Yes</v>
      </c>
    </row>
    <row r="110" spans="2:22" x14ac:dyDescent="0.25">
      <c r="B110" s="14"/>
      <c r="C110" s="15">
        <v>866599</v>
      </c>
      <c r="D110" s="14" t="s">
        <v>125</v>
      </c>
      <c r="E110" s="68" t="s">
        <v>269</v>
      </c>
      <c r="F110" s="15" t="s">
        <v>138</v>
      </c>
      <c r="G110" s="76" t="s">
        <v>209</v>
      </c>
      <c r="H110" s="15" t="s">
        <v>184</v>
      </c>
      <c r="I110" s="15" t="s">
        <v>140</v>
      </c>
      <c r="J110" s="89">
        <v>6</v>
      </c>
      <c r="K110" s="89" t="s">
        <v>219</v>
      </c>
      <c r="L110" s="16">
        <v>3078</v>
      </c>
      <c r="M110" s="16" t="s">
        <v>258</v>
      </c>
      <c r="N110" s="17">
        <v>0.62605588044184546</v>
      </c>
      <c r="O110" s="17">
        <v>0.32423651721897329</v>
      </c>
      <c r="P110" s="16">
        <v>10375.135387735543</v>
      </c>
      <c r="Q110" s="16">
        <v>-7775.7210688836103</v>
      </c>
      <c r="R110" s="70">
        <v>2599.4143188519329</v>
      </c>
      <c r="S110" s="17">
        <v>0.25054268900670951</v>
      </c>
      <c r="T110" s="16">
        <v>1927.0000000000002</v>
      </c>
      <c r="U110" s="42">
        <v>17</v>
      </c>
      <c r="V110" s="42" t="str">
        <f t="shared" si="1"/>
        <v>Yes</v>
      </c>
    </row>
    <row r="111" spans="2:22" x14ac:dyDescent="0.25">
      <c r="B111" s="14"/>
      <c r="C111" s="15">
        <v>870514</v>
      </c>
      <c r="D111" s="14" t="s">
        <v>126</v>
      </c>
      <c r="E111" s="68" t="s">
        <v>269</v>
      </c>
      <c r="F111" s="15" t="s">
        <v>135</v>
      </c>
      <c r="G111" s="76" t="s">
        <v>209</v>
      </c>
      <c r="H111" s="15" t="s">
        <v>187</v>
      </c>
      <c r="I111" s="15" t="s">
        <v>183</v>
      </c>
      <c r="J111" s="89">
        <v>4</v>
      </c>
      <c r="K111" s="89" t="s">
        <v>218</v>
      </c>
      <c r="L111" s="16">
        <v>785</v>
      </c>
      <c r="M111" s="16" t="s">
        <v>257</v>
      </c>
      <c r="N111" s="17">
        <v>0.92611464968152868</v>
      </c>
      <c r="O111" s="17">
        <v>5.8598726114649669E-2</v>
      </c>
      <c r="P111" s="16">
        <v>2137.4663289208206</v>
      </c>
      <c r="Q111" s="16">
        <v>-1158.8689599999998</v>
      </c>
      <c r="R111" s="70">
        <v>978.59736892082083</v>
      </c>
      <c r="S111" s="17">
        <v>0.45783054248854627</v>
      </c>
      <c r="T111" s="16">
        <v>727</v>
      </c>
      <c r="U111" s="42">
        <v>20</v>
      </c>
      <c r="V111" s="42" t="str">
        <f t="shared" si="1"/>
        <v>No</v>
      </c>
    </row>
    <row r="112" spans="2:22" x14ac:dyDescent="0.25">
      <c r="B112" s="14"/>
      <c r="C112" s="15">
        <v>890600</v>
      </c>
      <c r="D112" s="14" t="s">
        <v>127</v>
      </c>
      <c r="E112" s="15" t="s">
        <v>269</v>
      </c>
      <c r="F112" s="15" t="s">
        <v>135</v>
      </c>
      <c r="G112" s="76" t="s">
        <v>209</v>
      </c>
      <c r="H112" s="15" t="s">
        <v>187</v>
      </c>
      <c r="I112" s="15" t="s">
        <v>181</v>
      </c>
      <c r="J112" s="89">
        <v>5</v>
      </c>
      <c r="K112" s="89" t="s">
        <v>218</v>
      </c>
      <c r="L112" s="16">
        <v>1038</v>
      </c>
      <c r="M112" s="16" t="s">
        <v>243</v>
      </c>
      <c r="N112" s="17">
        <v>0.98265895953757232</v>
      </c>
      <c r="O112" s="17">
        <v>1.0597302504816941E-2</v>
      </c>
      <c r="P112" s="16">
        <v>3166.0850941814424</v>
      </c>
      <c r="Q112" s="16">
        <v>-1784.1212600000001</v>
      </c>
      <c r="R112" s="70">
        <v>1381.9638341814423</v>
      </c>
      <c r="S112" s="17">
        <v>0.43648979514833108</v>
      </c>
      <c r="T112" s="16">
        <v>1020.0000000000001</v>
      </c>
      <c r="U112" s="42">
        <v>22</v>
      </c>
      <c r="V112" s="42" t="str">
        <f t="shared" si="1"/>
        <v>Yes</v>
      </c>
    </row>
    <row r="113" spans="2:22" x14ac:dyDescent="0.25">
      <c r="B113" s="14"/>
      <c r="C113" s="15">
        <v>996592</v>
      </c>
      <c r="D113" s="14" t="s">
        <v>128</v>
      </c>
      <c r="E113" s="15" t="s">
        <v>21</v>
      </c>
      <c r="F113" s="15" t="s">
        <v>135</v>
      </c>
      <c r="G113" s="76" t="s">
        <v>209</v>
      </c>
      <c r="H113" s="15" t="s">
        <v>186</v>
      </c>
      <c r="I113" s="15" t="s">
        <v>167</v>
      </c>
      <c r="J113" s="89">
        <v>7</v>
      </c>
      <c r="K113" s="89" t="s">
        <v>219</v>
      </c>
      <c r="L113" s="16">
        <v>5505</v>
      </c>
      <c r="M113" s="16" t="s">
        <v>261</v>
      </c>
      <c r="N113" s="17">
        <v>0.82742960944595823</v>
      </c>
      <c r="O113" s="17">
        <v>0.16457765667574931</v>
      </c>
      <c r="P113" s="16">
        <v>20121.770572289479</v>
      </c>
      <c r="Q113" s="16">
        <v>-14852.122143870471</v>
      </c>
      <c r="R113" s="70">
        <v>5269.6484284190083</v>
      </c>
      <c r="S113" s="17">
        <v>0.2618879093908395</v>
      </c>
      <c r="T113" s="16">
        <v>4555</v>
      </c>
      <c r="U113" s="42">
        <v>23</v>
      </c>
      <c r="V113" s="42" t="str">
        <f t="shared" si="1"/>
        <v>Yes</v>
      </c>
    </row>
    <row r="114" spans="2:22" x14ac:dyDescent="0.25">
      <c r="B114" s="14" t="s">
        <v>230</v>
      </c>
      <c r="C114" s="15">
        <v>212064</v>
      </c>
      <c r="D114" s="14" t="s">
        <v>231</v>
      </c>
      <c r="E114" s="68" t="s">
        <v>21</v>
      </c>
      <c r="F114" s="15" t="s">
        <v>138</v>
      </c>
      <c r="G114" s="76" t="s">
        <v>209</v>
      </c>
      <c r="H114" s="15" t="s">
        <v>188</v>
      </c>
      <c r="I114" s="15" t="s">
        <v>157</v>
      </c>
      <c r="J114" s="89">
        <v>19</v>
      </c>
      <c r="K114" s="89" t="s">
        <v>221</v>
      </c>
      <c r="L114" s="16">
        <v>2626</v>
      </c>
      <c r="M114" s="16" t="s">
        <v>232</v>
      </c>
      <c r="N114" s="17">
        <v>0.71820258948971816</v>
      </c>
      <c r="O114" s="17">
        <v>0.15308453922315313</v>
      </c>
      <c r="P114" s="16">
        <v>25220.349573372485</v>
      </c>
      <c r="Q114" s="16">
        <v>-20122.733309580362</v>
      </c>
      <c r="R114" s="70">
        <v>5097.6162637921225</v>
      </c>
      <c r="S114" s="17">
        <v>0.20212314063934148</v>
      </c>
      <c r="T114" s="16">
        <v>1885.9999999999998</v>
      </c>
      <c r="U114" s="42">
        <v>15</v>
      </c>
      <c r="V114" s="42" t="str">
        <f t="shared" si="1"/>
        <v>Yes</v>
      </c>
    </row>
    <row r="115" spans="2:22" x14ac:dyDescent="0.25">
      <c r="B115" s="14"/>
      <c r="C115" s="15">
        <v>223057</v>
      </c>
      <c r="D115" s="14" t="s">
        <v>233</v>
      </c>
      <c r="E115" s="68" t="s">
        <v>21</v>
      </c>
      <c r="F115" s="15" t="s">
        <v>150</v>
      </c>
      <c r="G115" s="76" t="s">
        <v>209</v>
      </c>
      <c r="H115" s="15" t="s">
        <v>188</v>
      </c>
      <c r="I115" s="15" t="s">
        <v>152</v>
      </c>
      <c r="J115" s="89">
        <v>17</v>
      </c>
      <c r="K115" s="89" t="s">
        <v>221</v>
      </c>
      <c r="L115" s="16">
        <v>1666</v>
      </c>
      <c r="M115" s="16" t="s">
        <v>234</v>
      </c>
      <c r="N115" s="17">
        <v>0.57442977190876343</v>
      </c>
      <c r="O115" s="17">
        <v>0.18247298919567834</v>
      </c>
      <c r="P115" s="16">
        <v>12422.650369053366</v>
      </c>
      <c r="Q115" s="16">
        <v>-12003.82</v>
      </c>
      <c r="R115" s="70">
        <v>418.83036905336667</v>
      </c>
      <c r="S115" s="17">
        <v>3.3715057303450653E-2</v>
      </c>
      <c r="T115" s="16">
        <v>956.99999999999989</v>
      </c>
      <c r="U115" s="42">
        <v>29</v>
      </c>
      <c r="V115" s="42" t="str">
        <f t="shared" si="1"/>
        <v>Yes</v>
      </c>
    </row>
    <row r="116" spans="2:22" x14ac:dyDescent="0.25">
      <c r="B116" s="14"/>
      <c r="C116" s="15">
        <v>239040</v>
      </c>
      <c r="D116" s="14" t="s">
        <v>235</v>
      </c>
      <c r="E116" s="68" t="s">
        <v>21</v>
      </c>
      <c r="F116" s="15" t="s">
        <v>236</v>
      </c>
      <c r="G116" s="76" t="s">
        <v>209</v>
      </c>
      <c r="H116" s="15" t="s">
        <v>271</v>
      </c>
      <c r="I116" s="15" t="s">
        <v>238</v>
      </c>
      <c r="J116" s="89">
        <v>35</v>
      </c>
      <c r="K116" s="89" t="s">
        <v>226</v>
      </c>
      <c r="L116" s="16">
        <v>5252</v>
      </c>
      <c r="M116" s="16" t="s">
        <v>239</v>
      </c>
      <c r="N116" s="17">
        <v>0.81702208682406696</v>
      </c>
      <c r="O116" s="17">
        <v>8.035034272658037E-2</v>
      </c>
      <c r="P116" s="16">
        <v>102549.99350042145</v>
      </c>
      <c r="Q116" s="16">
        <v>-86132.01</v>
      </c>
      <c r="R116" s="70">
        <v>16417.983500421455</v>
      </c>
      <c r="S116" s="17">
        <v>0.16009736266198771</v>
      </c>
      <c r="T116" s="16">
        <v>4291</v>
      </c>
      <c r="U116" s="42">
        <v>27</v>
      </c>
      <c r="V116" s="42" t="str">
        <f t="shared" si="1"/>
        <v>Yes</v>
      </c>
    </row>
    <row r="117" spans="2:22" x14ac:dyDescent="0.25">
      <c r="B117" s="14"/>
      <c r="C117" s="15">
        <v>248869</v>
      </c>
      <c r="D117" s="14" t="s">
        <v>240</v>
      </c>
      <c r="E117" s="68" t="s">
        <v>269</v>
      </c>
      <c r="F117" s="15" t="s">
        <v>174</v>
      </c>
      <c r="G117" s="76" t="s">
        <v>209</v>
      </c>
      <c r="H117" s="15" t="s">
        <v>185</v>
      </c>
      <c r="I117" s="15" t="s">
        <v>141</v>
      </c>
      <c r="J117" s="89">
        <v>9</v>
      </c>
      <c r="K117" s="89" t="s">
        <v>219</v>
      </c>
      <c r="L117" s="16">
        <v>2057</v>
      </c>
      <c r="M117" s="16" t="s">
        <v>241</v>
      </c>
      <c r="N117" s="17">
        <v>0.79290228488089454</v>
      </c>
      <c r="O117" s="17">
        <v>0.16480311132717551</v>
      </c>
      <c r="P117" s="16">
        <v>10576.664881729568</v>
      </c>
      <c r="Q117" s="16">
        <v>-7606.5723699999999</v>
      </c>
      <c r="R117" s="70">
        <v>2970.0925117295683</v>
      </c>
      <c r="S117" s="17">
        <v>0.28081560160426283</v>
      </c>
      <c r="T117" s="16">
        <v>1631</v>
      </c>
      <c r="U117" s="42">
        <v>39</v>
      </c>
      <c r="V117" s="42" t="str">
        <f t="shared" si="1"/>
        <v>Yes</v>
      </c>
    </row>
    <row r="118" spans="2:22" x14ac:dyDescent="0.25">
      <c r="B118" s="14"/>
      <c r="C118" s="15">
        <v>256416</v>
      </c>
      <c r="D118" s="14" t="s">
        <v>242</v>
      </c>
      <c r="E118" s="68" t="s">
        <v>21</v>
      </c>
      <c r="F118" s="15" t="s">
        <v>150</v>
      </c>
      <c r="G118" s="76" t="s">
        <v>209</v>
      </c>
      <c r="H118" s="15" t="s">
        <v>188</v>
      </c>
      <c r="I118" s="15" t="s">
        <v>152</v>
      </c>
      <c r="J118" s="89">
        <v>17</v>
      </c>
      <c r="K118" s="89" t="s">
        <v>221</v>
      </c>
      <c r="L118" s="16">
        <v>1448</v>
      </c>
      <c r="M118" s="16" t="s">
        <v>243</v>
      </c>
      <c r="N118" s="17">
        <v>0.69198895027624308</v>
      </c>
      <c r="O118" s="17">
        <v>0.17196132596685088</v>
      </c>
      <c r="P118" s="16">
        <v>12620.72786982204</v>
      </c>
      <c r="Q118" s="16">
        <v>-10439.42</v>
      </c>
      <c r="R118" s="70">
        <v>2181.3078698220397</v>
      </c>
      <c r="S118" s="17">
        <v>0.17283534613228274</v>
      </c>
      <c r="T118" s="16">
        <v>1002</v>
      </c>
      <c r="U118" s="42">
        <v>30</v>
      </c>
      <c r="V118" s="42" t="str">
        <f t="shared" si="1"/>
        <v>Yes</v>
      </c>
    </row>
    <row r="119" spans="2:22" x14ac:dyDescent="0.25">
      <c r="B119" s="14"/>
      <c r="C119" s="15">
        <v>266851</v>
      </c>
      <c r="D119" s="14" t="s">
        <v>244</v>
      </c>
      <c r="E119" s="68" t="s">
        <v>21</v>
      </c>
      <c r="F119" s="15" t="s">
        <v>150</v>
      </c>
      <c r="G119" s="76" t="s">
        <v>209</v>
      </c>
      <c r="H119" s="15" t="s">
        <v>187</v>
      </c>
      <c r="I119" s="15" t="s">
        <v>245</v>
      </c>
      <c r="J119" s="89">
        <v>19</v>
      </c>
      <c r="K119" s="89" t="s">
        <v>221</v>
      </c>
      <c r="L119" s="16">
        <v>6263</v>
      </c>
      <c r="M119" s="16" t="s">
        <v>246</v>
      </c>
      <c r="N119" s="17">
        <v>0.80760019160146901</v>
      </c>
      <c r="O119" s="17">
        <v>0.15168449624780456</v>
      </c>
      <c r="P119" s="16">
        <v>68576.698709755845</v>
      </c>
      <c r="Q119" s="16">
        <v>-48340.376400000001</v>
      </c>
      <c r="R119" s="70">
        <v>20236.322309755844</v>
      </c>
      <c r="S119" s="17">
        <v>0.29509035416540091</v>
      </c>
      <c r="T119" s="16">
        <v>5058</v>
      </c>
      <c r="U119" s="42">
        <v>26</v>
      </c>
      <c r="V119" s="42" t="str">
        <f t="shared" si="1"/>
        <v>Yes</v>
      </c>
    </row>
    <row r="120" spans="2:22" x14ac:dyDescent="0.25">
      <c r="B120" s="14"/>
      <c r="C120" s="15">
        <v>484615</v>
      </c>
      <c r="D120" s="14" t="s">
        <v>247</v>
      </c>
      <c r="E120" s="68" t="s">
        <v>21</v>
      </c>
      <c r="F120" s="15" t="s">
        <v>135</v>
      </c>
      <c r="G120" s="76" t="s">
        <v>209</v>
      </c>
      <c r="H120" s="15" t="s">
        <v>186</v>
      </c>
      <c r="I120" s="15" t="s">
        <v>248</v>
      </c>
      <c r="J120" s="89">
        <v>15</v>
      </c>
      <c r="K120" s="89" t="s">
        <v>220</v>
      </c>
      <c r="L120" s="16">
        <v>5261</v>
      </c>
      <c r="M120" s="16" t="s">
        <v>239</v>
      </c>
      <c r="N120" s="17">
        <v>0.88329214978141035</v>
      </c>
      <c r="O120" s="17">
        <v>8.42045238547805E-2</v>
      </c>
      <c r="P120" s="16">
        <v>45998.853205987034</v>
      </c>
      <c r="Q120" s="16">
        <v>-31655.745277563608</v>
      </c>
      <c r="R120" s="70">
        <v>14343.107928423426</v>
      </c>
      <c r="S120" s="17">
        <v>0.31181446772582977</v>
      </c>
      <c r="T120" s="16">
        <v>4647</v>
      </c>
      <c r="U120" s="42">
        <v>27</v>
      </c>
      <c r="V120" s="42" t="str">
        <f t="shared" si="1"/>
        <v>Yes</v>
      </c>
    </row>
    <row r="121" spans="2:22" x14ac:dyDescent="0.25">
      <c r="B121" s="14"/>
      <c r="C121" s="15">
        <v>651628</v>
      </c>
      <c r="D121" s="14" t="s">
        <v>249</v>
      </c>
      <c r="E121" s="68" t="s">
        <v>21</v>
      </c>
      <c r="F121" s="15" t="s">
        <v>150</v>
      </c>
      <c r="G121" s="76" t="s">
        <v>209</v>
      </c>
      <c r="H121" s="15" t="s">
        <v>188</v>
      </c>
      <c r="I121" s="15" t="s">
        <v>143</v>
      </c>
      <c r="J121" s="89">
        <v>14</v>
      </c>
      <c r="K121" s="89" t="s">
        <v>220</v>
      </c>
      <c r="L121" s="16">
        <v>2959</v>
      </c>
      <c r="M121" s="16" t="s">
        <v>232</v>
      </c>
      <c r="N121" s="17">
        <v>0.74417032781345049</v>
      </c>
      <c r="O121" s="17">
        <v>0.18418384589388304</v>
      </c>
      <c r="P121" s="16">
        <v>22630.418917418821</v>
      </c>
      <c r="Q121" s="16">
        <v>-17102.305200000003</v>
      </c>
      <c r="R121" s="70">
        <v>5528.1137174188189</v>
      </c>
      <c r="S121" s="17">
        <v>0.24427801083097864</v>
      </c>
      <c r="T121" s="16">
        <v>2202</v>
      </c>
      <c r="U121" s="42">
        <v>28</v>
      </c>
      <c r="V121" s="42" t="str">
        <f t="shared" si="1"/>
        <v>Yes</v>
      </c>
    </row>
    <row r="122" spans="2:22" x14ac:dyDescent="0.25">
      <c r="B122" s="14"/>
      <c r="C122" s="15">
        <v>854064</v>
      </c>
      <c r="D122" s="14" t="s">
        <v>250</v>
      </c>
      <c r="E122" s="68" t="s">
        <v>21</v>
      </c>
      <c r="F122" s="15" t="s">
        <v>150</v>
      </c>
      <c r="G122" s="76" t="s">
        <v>209</v>
      </c>
      <c r="H122" s="15" t="s">
        <v>188</v>
      </c>
      <c r="I122" s="15" t="s">
        <v>155</v>
      </c>
      <c r="J122" s="89">
        <v>19</v>
      </c>
      <c r="K122" s="89" t="s">
        <v>221</v>
      </c>
      <c r="L122" s="16">
        <v>2043</v>
      </c>
      <c r="M122" s="16" t="s">
        <v>241</v>
      </c>
      <c r="N122" s="17">
        <v>0.81106216348507099</v>
      </c>
      <c r="O122" s="17">
        <v>0.12922173274596183</v>
      </c>
      <c r="P122" s="16">
        <v>21541.033966605733</v>
      </c>
      <c r="Q122" s="16">
        <v>-15949.5344</v>
      </c>
      <c r="R122" s="70">
        <v>5591.499566605733</v>
      </c>
      <c r="S122" s="17">
        <v>0.25957433497732874</v>
      </c>
      <c r="T122" s="16">
        <v>1657</v>
      </c>
      <c r="U122" s="42">
        <v>25</v>
      </c>
      <c r="V122" s="42" t="str">
        <f t="shared" si="1"/>
        <v>Yes</v>
      </c>
    </row>
    <row r="123" spans="2:22" x14ac:dyDescent="0.25">
      <c r="B123" s="14"/>
      <c r="C123" s="15">
        <v>898100</v>
      </c>
      <c r="D123" s="14" t="s">
        <v>251</v>
      </c>
      <c r="E123" s="68" t="s">
        <v>21</v>
      </c>
      <c r="F123" s="15" t="s">
        <v>135</v>
      </c>
      <c r="G123" s="76" t="s">
        <v>209</v>
      </c>
      <c r="H123" s="15" t="s">
        <v>186</v>
      </c>
      <c r="I123" s="15" t="s">
        <v>252</v>
      </c>
      <c r="J123" s="89">
        <v>16</v>
      </c>
      <c r="K123" s="89" t="s">
        <v>221</v>
      </c>
      <c r="L123" s="16">
        <v>2828</v>
      </c>
      <c r="M123" s="16" t="s">
        <v>232</v>
      </c>
      <c r="N123" s="17">
        <v>0.7347949080622348</v>
      </c>
      <c r="O123" s="17">
        <v>0.20438472418670439</v>
      </c>
      <c r="P123" s="16">
        <v>24859.354945127059</v>
      </c>
      <c r="Q123" s="16">
        <v>-16131.277835999999</v>
      </c>
      <c r="R123" s="70">
        <v>8728.0771091270599</v>
      </c>
      <c r="S123" s="17">
        <v>0.35109829391763608</v>
      </c>
      <c r="T123" s="16">
        <v>2078</v>
      </c>
      <c r="U123" s="42">
        <v>16</v>
      </c>
      <c r="V123" s="42" t="str">
        <f t="shared" si="1"/>
        <v>Yes</v>
      </c>
    </row>
    <row r="124" spans="2:22" x14ac:dyDescent="0.25">
      <c r="B124" s="14"/>
      <c r="C124" s="15">
        <v>905408</v>
      </c>
      <c r="D124" s="14" t="s">
        <v>253</v>
      </c>
      <c r="E124" s="68" t="s">
        <v>21</v>
      </c>
      <c r="F124" s="15" t="s">
        <v>135</v>
      </c>
      <c r="G124" s="76" t="s">
        <v>208</v>
      </c>
      <c r="H124" s="15" t="s">
        <v>186</v>
      </c>
      <c r="I124" s="15" t="s">
        <v>168</v>
      </c>
      <c r="J124" s="89">
        <v>6</v>
      </c>
      <c r="K124" s="89" t="s">
        <v>219</v>
      </c>
      <c r="L124" s="16">
        <v>4151</v>
      </c>
      <c r="M124" s="16" t="s">
        <v>254</v>
      </c>
      <c r="N124" s="17">
        <v>0.53119730185497471</v>
      </c>
      <c r="O124" s="17">
        <v>0.20236087689713322</v>
      </c>
      <c r="P124" s="16">
        <v>9792.540883403979</v>
      </c>
      <c r="Q124" s="16">
        <v>-8464.7005349999999</v>
      </c>
      <c r="R124" s="70">
        <v>1327.8403484039791</v>
      </c>
      <c r="S124" s="17">
        <v>0.13559712072832411</v>
      </c>
      <c r="T124" s="16">
        <v>2205</v>
      </c>
      <c r="U124" s="42">
        <v>41</v>
      </c>
      <c r="V124" s="42" t="str">
        <f t="shared" si="1"/>
        <v>Yes</v>
      </c>
    </row>
    <row r="125" spans="2:22" x14ac:dyDescent="0.25">
      <c r="B125" s="14"/>
      <c r="C125" s="15">
        <v>949727</v>
      </c>
      <c r="D125" s="14" t="s">
        <v>255</v>
      </c>
      <c r="E125" s="68" t="s">
        <v>21</v>
      </c>
      <c r="F125" s="15" t="s">
        <v>150</v>
      </c>
      <c r="G125" s="76" t="s">
        <v>208</v>
      </c>
      <c r="H125" s="15" t="s">
        <v>189</v>
      </c>
      <c r="I125" s="15" t="s">
        <v>164</v>
      </c>
      <c r="J125" s="89">
        <v>15</v>
      </c>
      <c r="K125" s="89" t="s">
        <v>220</v>
      </c>
      <c r="L125" s="16">
        <v>2961</v>
      </c>
      <c r="M125" s="16" t="s">
        <v>232</v>
      </c>
      <c r="N125" s="17">
        <v>0.72205336035123269</v>
      </c>
      <c r="O125" s="17">
        <v>0</v>
      </c>
      <c r="P125" s="16">
        <v>20406.282766539047</v>
      </c>
      <c r="Q125" s="16">
        <v>-17650.05</v>
      </c>
      <c r="R125" s="70">
        <v>2756.2327665390476</v>
      </c>
      <c r="S125" s="17">
        <v>0.13506785131187865</v>
      </c>
      <c r="T125" s="16">
        <v>2138</v>
      </c>
      <c r="U125" s="42">
        <v>46</v>
      </c>
      <c r="V125" s="42" t="str">
        <f t="shared" si="1"/>
        <v>Yes</v>
      </c>
    </row>
    <row r="126" spans="2:22" x14ac:dyDescent="0.25">
      <c r="B126" s="14"/>
      <c r="C126" s="15">
        <v>974603</v>
      </c>
      <c r="D126" s="14" t="s">
        <v>256</v>
      </c>
      <c r="E126" s="68" t="s">
        <v>21</v>
      </c>
      <c r="F126" s="15" t="s">
        <v>150</v>
      </c>
      <c r="G126" s="76" t="s">
        <v>209</v>
      </c>
      <c r="H126" s="15" t="s">
        <v>188</v>
      </c>
      <c r="I126" s="15" t="s">
        <v>148</v>
      </c>
      <c r="J126" s="89">
        <v>16</v>
      </c>
      <c r="K126" s="89" t="s">
        <v>221</v>
      </c>
      <c r="L126" s="16">
        <v>2098</v>
      </c>
      <c r="M126" s="16" t="s">
        <v>241</v>
      </c>
      <c r="N126" s="17">
        <v>0.67445185891325066</v>
      </c>
      <c r="O126" s="17">
        <v>0.24499523355576747</v>
      </c>
      <c r="P126" s="16">
        <v>17487.020465019348</v>
      </c>
      <c r="Q126" s="16">
        <v>-14745.326959999999</v>
      </c>
      <c r="R126" s="70">
        <v>2741.6935050193497</v>
      </c>
      <c r="S126" s="17">
        <v>0.15678448541326828</v>
      </c>
      <c r="T126" s="16">
        <v>1414.9999999999998</v>
      </c>
      <c r="U126" s="42">
        <v>28</v>
      </c>
      <c r="V126" s="42" t="str">
        <f t="shared" si="1"/>
        <v>Yes</v>
      </c>
    </row>
    <row r="127" spans="2:22" x14ac:dyDescent="0.25"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2"/>
      <c r="O127" s="22"/>
      <c r="P127" s="21"/>
      <c r="Q127" s="21"/>
      <c r="R127" s="74"/>
      <c r="S127" s="122"/>
      <c r="T127" s="21"/>
      <c r="U127" s="21"/>
      <c r="V127" s="21"/>
    </row>
    <row r="128" spans="2:22" x14ac:dyDescent="0.25">
      <c r="L128" s="1"/>
      <c r="M128" s="1"/>
      <c r="P128" s="1"/>
      <c r="Q128" s="1"/>
      <c r="R128" s="72"/>
    </row>
    <row r="129" spans="3:20" x14ac:dyDescent="0.25">
      <c r="C129" s="23" t="s">
        <v>16</v>
      </c>
      <c r="D129" s="51">
        <f>COUNTIF(D6:D126,"&lt;&gt;""")</f>
        <v>121</v>
      </c>
      <c r="E129" s="23"/>
      <c r="F129" s="23"/>
      <c r="G129" s="23"/>
      <c r="H129" s="23"/>
      <c r="I129" s="23"/>
      <c r="J129" s="23"/>
      <c r="K129" s="23"/>
      <c r="L129" s="24">
        <f>SUM(L6:L128)</f>
        <v>309338</v>
      </c>
      <c r="M129" s="24"/>
      <c r="N129" s="23"/>
      <c r="O129" s="23"/>
      <c r="P129" s="24">
        <f>SUM(P6:P128)</f>
        <v>2011563.815041404</v>
      </c>
      <c r="Q129" s="24">
        <f>SUM(Q6:Q128)</f>
        <v>-1541320.8633932201</v>
      </c>
      <c r="R129" s="75">
        <f>SUM(R6:R128)</f>
        <v>470242.95164818381</v>
      </c>
      <c r="S129" s="123">
        <f>R129/P129</f>
        <v>0.23376984022677144</v>
      </c>
      <c r="T129" s="24">
        <f>SUM(T6:T128)</f>
        <v>219126</v>
      </c>
    </row>
    <row r="130" spans="3:20" x14ac:dyDescent="0.25">
      <c r="L130" s="1"/>
      <c r="M130" s="1"/>
      <c r="P130" s="1"/>
      <c r="Q130" s="1"/>
    </row>
    <row r="131" spans="3:20" x14ac:dyDescent="0.25">
      <c r="L131" s="1"/>
      <c r="M131" s="1"/>
      <c r="P131" s="1"/>
      <c r="Q131" s="1"/>
    </row>
  </sheetData>
  <pageMargins left="0.70866141732283472" right="0.70866141732283472" top="0.74803149606299213" bottom="0.74803149606299213" header="0.31496062992125984" footer="0.31496062992125984"/>
  <pageSetup paperSize="8" scale="69" fitToHeight="2" orientation="landscape" r:id="rId1"/>
  <rowBreaks count="1" manualBreakCount="1">
    <brk id="66" max="1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56"/>
  <sheetViews>
    <sheetView workbookViewId="0">
      <pane ySplit="4" topLeftCell="A5" activePane="bottomLeft" state="frozenSplit"/>
      <selection pane="bottomLeft" activeCell="AF39" sqref="AF39"/>
    </sheetView>
  </sheetViews>
  <sheetFormatPr defaultRowHeight="15" x14ac:dyDescent="0.25"/>
  <cols>
    <col min="1" max="1" width="6.140625" customWidth="1"/>
    <col min="2" max="2" width="31.5703125" bestFit="1" customWidth="1"/>
    <col min="3" max="3" width="13.28515625" bestFit="1" customWidth="1"/>
    <col min="4" max="4" width="10.7109375" bestFit="1" customWidth="1"/>
    <col min="5" max="5" width="16.5703125" style="114" bestFit="1" customWidth="1"/>
    <col min="6" max="6" width="12.85546875" style="114" bestFit="1" customWidth="1"/>
    <col min="7" max="7" width="21" style="114" customWidth="1"/>
    <col min="10" max="10" width="30" customWidth="1"/>
    <col min="11" max="11" width="13.28515625" bestFit="1" customWidth="1"/>
    <col min="12" max="12" width="10.7109375" bestFit="1" customWidth="1"/>
    <col min="13" max="13" width="15.140625" bestFit="1" customWidth="1"/>
    <col min="14" max="14" width="11.42578125" bestFit="1" customWidth="1"/>
    <col min="15" max="15" width="19.5703125" customWidth="1"/>
    <col min="17" max="17" width="6.7109375" customWidth="1"/>
    <col min="19" max="19" width="19.5703125" customWidth="1"/>
    <col min="20" max="20" width="16.28515625" bestFit="1" customWidth="1"/>
    <col min="21" max="21" width="9" customWidth="1"/>
    <col min="22" max="22" width="9.5703125" customWidth="1"/>
    <col min="23" max="23" width="9" customWidth="1"/>
    <col min="24" max="25" width="11.28515625" customWidth="1"/>
    <col min="27" max="27" width="13.140625" customWidth="1"/>
    <col min="28" max="28" width="13.28515625" customWidth="1"/>
    <col min="29" max="29" width="10.7109375" customWidth="1"/>
    <col min="30" max="30" width="15.140625" customWidth="1"/>
    <col min="31" max="31" width="11.42578125" customWidth="1"/>
    <col min="32" max="32" width="19.5703125" bestFit="1" customWidth="1"/>
    <col min="35" max="35" width="13.140625" customWidth="1"/>
    <col min="36" max="36" width="13.28515625" customWidth="1"/>
    <col min="37" max="37" width="10.7109375" customWidth="1"/>
    <col min="38" max="38" width="15.140625" customWidth="1"/>
    <col min="39" max="39" width="11.42578125" customWidth="1"/>
    <col min="40" max="40" width="19.5703125" bestFit="1" customWidth="1"/>
    <col min="43" max="43" width="14.5703125" customWidth="1"/>
    <col min="44" max="44" width="13.28515625" customWidth="1"/>
    <col min="45" max="45" width="10.7109375" customWidth="1"/>
    <col min="46" max="46" width="15.140625" customWidth="1"/>
    <col min="47" max="47" width="11.42578125" customWidth="1"/>
    <col min="48" max="48" width="19.5703125" bestFit="1" customWidth="1"/>
    <col min="51" max="51" width="13.140625" customWidth="1"/>
    <col min="52" max="52" width="13.28515625" customWidth="1"/>
    <col min="53" max="53" width="10.7109375" customWidth="1"/>
    <col min="54" max="54" width="15.140625" customWidth="1"/>
    <col min="55" max="55" width="11.42578125" customWidth="1"/>
    <col min="56" max="56" width="19.5703125" bestFit="1" customWidth="1"/>
  </cols>
  <sheetData>
    <row r="1" spans="2:57" x14ac:dyDescent="0.25">
      <c r="B1" s="4" t="s">
        <v>263</v>
      </c>
      <c r="J1" t="s">
        <v>264</v>
      </c>
    </row>
    <row r="2" spans="2:57" x14ac:dyDescent="0.25">
      <c r="B2" s="4"/>
      <c r="S2" t="s">
        <v>266</v>
      </c>
      <c r="AA2" s="4" t="s">
        <v>267</v>
      </c>
      <c r="AQ2" s="4" t="s">
        <v>268</v>
      </c>
      <c r="AY2" s="4"/>
    </row>
    <row r="3" spans="2:57" x14ac:dyDescent="0.25">
      <c r="C3" s="4"/>
      <c r="AA3" s="4"/>
      <c r="AQ3" s="4"/>
      <c r="AY3" s="4"/>
    </row>
    <row r="4" spans="2:57" x14ac:dyDescent="0.25">
      <c r="B4" s="43" t="s">
        <v>193</v>
      </c>
      <c r="C4" t="s">
        <v>198</v>
      </c>
      <c r="D4" t="s">
        <v>195</v>
      </c>
      <c r="E4" s="114" t="s">
        <v>196</v>
      </c>
      <c r="F4" s="114" t="s">
        <v>197</v>
      </c>
      <c r="G4" s="114" t="s">
        <v>217</v>
      </c>
      <c r="H4" s="48" t="s">
        <v>9</v>
      </c>
      <c r="J4" s="43" t="s">
        <v>193</v>
      </c>
      <c r="K4" t="s">
        <v>198</v>
      </c>
      <c r="L4" t="s">
        <v>195</v>
      </c>
      <c r="M4" t="s">
        <v>196</v>
      </c>
      <c r="N4" t="s">
        <v>197</v>
      </c>
      <c r="O4" t="s">
        <v>217</v>
      </c>
      <c r="P4" s="48" t="s">
        <v>9</v>
      </c>
      <c r="S4" s="43" t="s">
        <v>196</v>
      </c>
      <c r="T4" s="43" t="s">
        <v>210</v>
      </c>
      <c r="AG4" s="50"/>
      <c r="AO4" s="50"/>
      <c r="AQ4" s="4"/>
      <c r="AY4" s="4"/>
    </row>
    <row r="5" spans="2:57" x14ac:dyDescent="0.25">
      <c r="B5" s="44" t="s">
        <v>135</v>
      </c>
      <c r="C5" s="46">
        <v>52</v>
      </c>
      <c r="D5" s="47">
        <v>144140</v>
      </c>
      <c r="E5" s="114">
        <v>672204.33613907301</v>
      </c>
      <c r="F5" s="114">
        <v>-467499.52330292593</v>
      </c>
      <c r="G5" s="114">
        <v>204704.81283614732</v>
      </c>
      <c r="H5" s="50">
        <f>G5/E5</f>
        <v>0.30452765897332107</v>
      </c>
      <c r="J5" s="44" t="s">
        <v>184</v>
      </c>
      <c r="K5" s="46">
        <v>23</v>
      </c>
      <c r="L5" s="47">
        <v>51228</v>
      </c>
      <c r="M5" s="47">
        <v>190975.21669295488</v>
      </c>
      <c r="N5" s="47">
        <v>-123643.25992107678</v>
      </c>
      <c r="O5" s="46">
        <v>67331.956771878104</v>
      </c>
      <c r="P5" s="50">
        <f>O5/M5</f>
        <v>0.35256908167373735</v>
      </c>
      <c r="S5" s="43" t="s">
        <v>193</v>
      </c>
      <c r="T5" t="s">
        <v>207</v>
      </c>
      <c r="U5" t="s">
        <v>206</v>
      </c>
      <c r="V5" t="s">
        <v>208</v>
      </c>
      <c r="W5" t="s">
        <v>209</v>
      </c>
      <c r="X5" t="s">
        <v>194</v>
      </c>
      <c r="AA5" s="43" t="s">
        <v>193</v>
      </c>
      <c r="AB5" t="s">
        <v>198</v>
      </c>
      <c r="AC5" t="s">
        <v>195</v>
      </c>
      <c r="AD5" t="s">
        <v>196</v>
      </c>
      <c r="AE5" t="s">
        <v>197</v>
      </c>
      <c r="AF5" t="s">
        <v>217</v>
      </c>
      <c r="AG5" s="48" t="s">
        <v>215</v>
      </c>
      <c r="AI5" s="43" t="s">
        <v>193</v>
      </c>
      <c r="AJ5" t="s">
        <v>198</v>
      </c>
      <c r="AK5" t="s">
        <v>195</v>
      </c>
      <c r="AL5" t="s">
        <v>196</v>
      </c>
      <c r="AM5" t="s">
        <v>197</v>
      </c>
      <c r="AN5" t="s">
        <v>217</v>
      </c>
      <c r="AO5" s="48" t="s">
        <v>215</v>
      </c>
      <c r="AQ5" s="43" t="s">
        <v>193</v>
      </c>
      <c r="AR5" t="s">
        <v>198</v>
      </c>
      <c r="AS5" t="s">
        <v>195</v>
      </c>
      <c r="AT5" t="s">
        <v>196</v>
      </c>
      <c r="AU5" t="s">
        <v>197</v>
      </c>
      <c r="AV5" t="s">
        <v>217</v>
      </c>
      <c r="AW5" s="48" t="s">
        <v>215</v>
      </c>
      <c r="AY5" s="43" t="s">
        <v>193</v>
      </c>
      <c r="AZ5" t="s">
        <v>198</v>
      </c>
      <c r="BA5" t="s">
        <v>195</v>
      </c>
      <c r="BB5" t="s">
        <v>196</v>
      </c>
      <c r="BC5" t="s">
        <v>197</v>
      </c>
      <c r="BD5" t="s">
        <v>217</v>
      </c>
      <c r="BE5" s="48" t="s">
        <v>215</v>
      </c>
    </row>
    <row r="6" spans="2:57" x14ac:dyDescent="0.25">
      <c r="B6" s="45" t="s">
        <v>184</v>
      </c>
      <c r="C6" s="46">
        <v>13</v>
      </c>
      <c r="D6" s="47">
        <v>31953</v>
      </c>
      <c r="E6" s="114">
        <v>115318.50131227687</v>
      </c>
      <c r="F6" s="114">
        <v>-67241.201639999999</v>
      </c>
      <c r="G6" s="114">
        <v>48077.299672276888</v>
      </c>
      <c r="H6" s="49">
        <f t="shared" ref="H6:H34" si="0">G6/E6</f>
        <v>0.4169088145022446</v>
      </c>
      <c r="J6" s="45" t="s">
        <v>135</v>
      </c>
      <c r="K6" s="46">
        <v>13</v>
      </c>
      <c r="L6" s="47">
        <v>31953</v>
      </c>
      <c r="M6" s="47">
        <v>115318.50131227687</v>
      </c>
      <c r="N6" s="47">
        <v>-67241.201639999999</v>
      </c>
      <c r="O6" s="46">
        <v>48077.299672276888</v>
      </c>
      <c r="P6" s="49">
        <f t="shared" ref="P6:P37" si="1">O6/M6</f>
        <v>0.4169088145022446</v>
      </c>
      <c r="S6" s="44" t="s">
        <v>135</v>
      </c>
      <c r="T6" s="80">
        <v>61153.155838279199</v>
      </c>
      <c r="U6" s="80">
        <v>154250.69864401742</v>
      </c>
      <c r="V6" s="80">
        <v>164612.53525184238</v>
      </c>
      <c r="W6" s="80">
        <v>292187.94640493428</v>
      </c>
      <c r="X6" s="80">
        <v>672204.33613907325</v>
      </c>
      <c r="AA6" s="44" t="s">
        <v>135</v>
      </c>
      <c r="AB6" s="46">
        <v>52</v>
      </c>
      <c r="AC6" s="47">
        <v>144140</v>
      </c>
      <c r="AD6" s="47">
        <v>672204.33613907325</v>
      </c>
      <c r="AE6" s="80">
        <v>-467499.52330292604</v>
      </c>
      <c r="AF6" s="80">
        <v>204704.81283614726</v>
      </c>
      <c r="AG6" s="50">
        <f>AF6/AD6</f>
        <v>0.3045276589733209</v>
      </c>
      <c r="AI6" s="44" t="s">
        <v>218</v>
      </c>
      <c r="AJ6" s="46">
        <v>10</v>
      </c>
      <c r="AK6" s="47">
        <v>19210</v>
      </c>
      <c r="AL6" s="47">
        <v>55238.327900284537</v>
      </c>
      <c r="AM6" s="80">
        <v>-36417.649472193189</v>
      </c>
      <c r="AN6" s="80">
        <v>18820.678428091342</v>
      </c>
      <c r="AO6" s="50">
        <f>AN6/AL6</f>
        <v>0.34071774334056903</v>
      </c>
      <c r="AQ6" s="44" t="s">
        <v>135</v>
      </c>
      <c r="AR6" s="46">
        <v>52</v>
      </c>
      <c r="AS6" s="47">
        <v>144140</v>
      </c>
      <c r="AT6" s="47">
        <v>672204.33613907313</v>
      </c>
      <c r="AU6" s="80">
        <v>-467499.52330292604</v>
      </c>
      <c r="AV6" s="80">
        <v>204704.81283614732</v>
      </c>
      <c r="AW6" s="50">
        <f>AV6/AT6</f>
        <v>0.30452765897332101</v>
      </c>
      <c r="AY6" s="44" t="s">
        <v>257</v>
      </c>
      <c r="AZ6" s="46">
        <v>8</v>
      </c>
      <c r="BA6" s="47">
        <v>7060</v>
      </c>
      <c r="BB6" s="47">
        <v>41553.912531526606</v>
      </c>
      <c r="BC6" s="80">
        <v>-30133.129339105883</v>
      </c>
      <c r="BD6" s="80">
        <v>11420.783192420724</v>
      </c>
      <c r="BE6" s="50">
        <f>BD6/BB6</f>
        <v>0.2748425478288205</v>
      </c>
    </row>
    <row r="7" spans="2:57" x14ac:dyDescent="0.25">
      <c r="B7" s="45" t="s">
        <v>186</v>
      </c>
      <c r="C7" s="46">
        <v>13</v>
      </c>
      <c r="D7" s="47">
        <v>48809</v>
      </c>
      <c r="E7" s="114">
        <v>238521.96502199306</v>
      </c>
      <c r="F7" s="114">
        <v>-165041.601158926</v>
      </c>
      <c r="G7" s="114">
        <v>73480.36386306709</v>
      </c>
      <c r="H7" s="49">
        <f t="shared" si="0"/>
        <v>0.30806539706434077</v>
      </c>
      <c r="J7" s="45" t="s">
        <v>139</v>
      </c>
      <c r="K7" s="46">
        <v>1</v>
      </c>
      <c r="L7" s="47">
        <v>2889</v>
      </c>
      <c r="M7" s="47">
        <v>13172.338230562205</v>
      </c>
      <c r="N7" s="47">
        <v>-9444.5619000000006</v>
      </c>
      <c r="O7" s="46">
        <v>3727.7763305622047</v>
      </c>
      <c r="P7" s="49">
        <f t="shared" si="1"/>
        <v>0.28300035007551583</v>
      </c>
      <c r="S7" s="44" t="s">
        <v>139</v>
      </c>
      <c r="T7" s="80"/>
      <c r="U7" s="80">
        <v>4032.9495407743261</v>
      </c>
      <c r="V7" s="80">
        <v>13172.338230562205</v>
      </c>
      <c r="W7" s="80"/>
      <c r="X7" s="80">
        <v>17205.287771336531</v>
      </c>
      <c r="AA7" s="45" t="s">
        <v>218</v>
      </c>
      <c r="AB7" s="46">
        <v>8</v>
      </c>
      <c r="AC7" s="47">
        <v>14942</v>
      </c>
      <c r="AD7" s="47">
        <v>43697.89678368828</v>
      </c>
      <c r="AE7" s="80">
        <v>-26366.089759999999</v>
      </c>
      <c r="AF7" s="80">
        <v>17331.807023688281</v>
      </c>
      <c r="AG7" s="50">
        <f t="shared" ref="AG7:AG36" si="2">AF7/AD7</f>
        <v>0.39662794549320196</v>
      </c>
      <c r="AI7" s="45" t="s">
        <v>135</v>
      </c>
      <c r="AJ7" s="46">
        <v>8</v>
      </c>
      <c r="AK7" s="47">
        <v>14942</v>
      </c>
      <c r="AL7" s="47">
        <v>43697.89678368828</v>
      </c>
      <c r="AM7" s="80">
        <v>-26366.089759999999</v>
      </c>
      <c r="AN7" s="80">
        <v>17331.807023688281</v>
      </c>
      <c r="AO7" s="50">
        <f t="shared" ref="AO7:AO35" si="3">AN7/AL7</f>
        <v>0.39662794549320196</v>
      </c>
      <c r="AQ7" s="45" t="s">
        <v>257</v>
      </c>
      <c r="AR7" s="46">
        <v>2</v>
      </c>
      <c r="AS7" s="47">
        <v>1784</v>
      </c>
      <c r="AT7" s="47">
        <v>4744.8511353226359</v>
      </c>
      <c r="AU7" s="80">
        <v>-3203.4019079999998</v>
      </c>
      <c r="AV7" s="80">
        <v>1541.449227322636</v>
      </c>
      <c r="AW7" s="50">
        <f t="shared" ref="AW7:AW52" si="4">AV7/AT7</f>
        <v>0.32486777421686636</v>
      </c>
      <c r="AY7" s="45" t="s">
        <v>135</v>
      </c>
      <c r="AZ7" s="46">
        <v>2</v>
      </c>
      <c r="BA7" s="47">
        <v>1784</v>
      </c>
      <c r="BB7" s="47">
        <v>4744.8511353226359</v>
      </c>
      <c r="BC7" s="80">
        <v>-3203.4019079999998</v>
      </c>
      <c r="BD7" s="80">
        <v>1541.449227322636</v>
      </c>
      <c r="BE7" s="50">
        <f t="shared" ref="BE7:BE56" si="5">BD7/BB7</f>
        <v>0.32486777421686636</v>
      </c>
    </row>
    <row r="8" spans="2:57" x14ac:dyDescent="0.25">
      <c r="B8" s="45" t="s">
        <v>185</v>
      </c>
      <c r="C8" s="46">
        <v>9</v>
      </c>
      <c r="D8" s="47">
        <v>24866</v>
      </c>
      <c r="E8" s="114">
        <v>96829.514147211827</v>
      </c>
      <c r="F8" s="114">
        <v>-75856.296680000014</v>
      </c>
      <c r="G8" s="114">
        <v>20973.217467211827</v>
      </c>
      <c r="H8" s="49">
        <f t="shared" si="0"/>
        <v>0.21659942892335315</v>
      </c>
      <c r="J8" s="45" t="s">
        <v>138</v>
      </c>
      <c r="K8" s="46">
        <v>9</v>
      </c>
      <c r="L8" s="47">
        <v>16386</v>
      </c>
      <c r="M8" s="47">
        <v>62484.377150115812</v>
      </c>
      <c r="N8" s="47">
        <v>-46957.496381076809</v>
      </c>
      <c r="O8" s="46">
        <v>15526.880769038999</v>
      </c>
      <c r="P8" s="49">
        <f t="shared" si="1"/>
        <v>0.24849220680773354</v>
      </c>
      <c r="S8" s="44" t="s">
        <v>138</v>
      </c>
      <c r="T8" s="80">
        <v>9182.1904547148042</v>
      </c>
      <c r="U8" s="80">
        <v>177355.29549552378</v>
      </c>
      <c r="V8" s="80">
        <v>157552.03405269841</v>
      </c>
      <c r="W8" s="80">
        <v>42742.754168441963</v>
      </c>
      <c r="X8" s="80">
        <v>386832.27417137899</v>
      </c>
      <c r="AA8" s="45" t="s">
        <v>219</v>
      </c>
      <c r="AB8" s="46">
        <v>33</v>
      </c>
      <c r="AC8" s="47">
        <v>96686</v>
      </c>
      <c r="AD8" s="47">
        <v>352721.1652913955</v>
      </c>
      <c r="AE8" s="80">
        <v>-253194.04806687045</v>
      </c>
      <c r="AF8" s="80">
        <v>99527.117224525049</v>
      </c>
      <c r="AG8" s="50">
        <f t="shared" si="2"/>
        <v>0.2821693933288697</v>
      </c>
      <c r="AI8" s="45" t="s">
        <v>138</v>
      </c>
      <c r="AJ8" s="46">
        <v>2</v>
      </c>
      <c r="AK8" s="47">
        <v>4268</v>
      </c>
      <c r="AL8" s="47">
        <v>11540.431116596254</v>
      </c>
      <c r="AM8" s="80">
        <v>-10051.559712193191</v>
      </c>
      <c r="AN8" s="80">
        <v>1488.8714044030621</v>
      </c>
      <c r="AO8" s="50">
        <f t="shared" si="3"/>
        <v>0.12901349952706026</v>
      </c>
      <c r="AQ8" s="45" t="s">
        <v>243</v>
      </c>
      <c r="AR8" s="46">
        <v>5</v>
      </c>
      <c r="AS8" s="47">
        <v>5108</v>
      </c>
      <c r="AT8" s="47">
        <v>24825.918739404169</v>
      </c>
      <c r="AU8" s="80">
        <v>-17926.28242</v>
      </c>
      <c r="AV8" s="80">
        <v>6899.6363194041678</v>
      </c>
      <c r="AW8" s="50">
        <f t="shared" si="4"/>
        <v>0.27792068409750065</v>
      </c>
      <c r="AY8" s="45" t="s">
        <v>139</v>
      </c>
      <c r="AZ8" s="46">
        <v>1</v>
      </c>
      <c r="BA8" s="47">
        <v>862</v>
      </c>
      <c r="BB8" s="47">
        <v>4032.9495407743261</v>
      </c>
      <c r="BC8" s="80">
        <v>-3258.8</v>
      </c>
      <c r="BD8" s="80">
        <v>774.14954077432594</v>
      </c>
      <c r="BE8" s="50">
        <f t="shared" si="5"/>
        <v>0.19195616829505119</v>
      </c>
    </row>
    <row r="9" spans="2:57" x14ac:dyDescent="0.25">
      <c r="B9" s="45" t="s">
        <v>190</v>
      </c>
      <c r="C9" s="46">
        <v>3</v>
      </c>
      <c r="D9" s="47">
        <v>5247</v>
      </c>
      <c r="E9" s="114">
        <v>30612.32779632922</v>
      </c>
      <c r="F9" s="114">
        <v>-27520.36</v>
      </c>
      <c r="G9" s="114">
        <v>3091.9677963292215</v>
      </c>
      <c r="H9" s="49">
        <f t="shared" si="0"/>
        <v>0.10100400782654578</v>
      </c>
      <c r="J9" s="44" t="s">
        <v>191</v>
      </c>
      <c r="K9" s="46">
        <v>2</v>
      </c>
      <c r="L9" s="47">
        <v>6312</v>
      </c>
      <c r="M9" s="47">
        <v>73180.611918833747</v>
      </c>
      <c r="N9" s="47">
        <v>-72157.5</v>
      </c>
      <c r="O9" s="46">
        <v>1023.1119188337398</v>
      </c>
      <c r="P9" s="49">
        <f t="shared" si="1"/>
        <v>1.3980641757525832E-2</v>
      </c>
      <c r="S9" s="44" t="s">
        <v>150</v>
      </c>
      <c r="T9" s="80"/>
      <c r="U9" s="80">
        <v>133545.50731369766</v>
      </c>
      <c r="V9" s="80">
        <v>267957.35202815052</v>
      </c>
      <c r="W9" s="80">
        <v>242660.59969467914</v>
      </c>
      <c r="X9" s="80">
        <v>644163.45903652732</v>
      </c>
      <c r="AA9" s="45" t="s">
        <v>220</v>
      </c>
      <c r="AB9" s="46">
        <v>8</v>
      </c>
      <c r="AC9" s="47">
        <v>23630</v>
      </c>
      <c r="AD9" s="47">
        <v>169015.98739604402</v>
      </c>
      <c r="AE9" s="80">
        <v>-123570.09263356359</v>
      </c>
      <c r="AF9" s="80">
        <v>45445.894762480384</v>
      </c>
      <c r="AG9" s="50">
        <f t="shared" si="2"/>
        <v>0.26888518336428147</v>
      </c>
      <c r="AI9" s="44" t="s">
        <v>219</v>
      </c>
      <c r="AJ9" s="46">
        <v>50</v>
      </c>
      <c r="AK9" s="47">
        <v>133118</v>
      </c>
      <c r="AL9" s="47">
        <v>527374.09640584583</v>
      </c>
      <c r="AM9" s="80">
        <v>-376418.99614135642</v>
      </c>
      <c r="AN9" s="80">
        <v>150955.10026448916</v>
      </c>
      <c r="AO9" s="50">
        <f t="shared" si="3"/>
        <v>0.28623912568568821</v>
      </c>
      <c r="AQ9" s="45" t="s">
        <v>234</v>
      </c>
      <c r="AR9" s="46">
        <v>9</v>
      </c>
      <c r="AS9" s="47">
        <v>17690</v>
      </c>
      <c r="AT9" s="47">
        <v>64314.081230197829</v>
      </c>
      <c r="AU9" s="80">
        <v>-42594.728995999998</v>
      </c>
      <c r="AV9" s="80">
        <v>21719.352234197831</v>
      </c>
      <c r="AW9" s="50">
        <f t="shared" si="4"/>
        <v>0.337707572257128</v>
      </c>
      <c r="AY9" s="45" t="s">
        <v>138</v>
      </c>
      <c r="AZ9" s="46">
        <v>2</v>
      </c>
      <c r="BA9" s="47">
        <v>1875</v>
      </c>
      <c r="BB9" s="47">
        <v>8239.2670794738406</v>
      </c>
      <c r="BC9" s="80">
        <v>-5489.6399999999994</v>
      </c>
      <c r="BD9" s="80">
        <v>2749.6270794738402</v>
      </c>
      <c r="BE9" s="50">
        <f t="shared" si="5"/>
        <v>0.33372229021727884</v>
      </c>
    </row>
    <row r="10" spans="2:57" x14ac:dyDescent="0.25">
      <c r="B10" s="45" t="s">
        <v>187</v>
      </c>
      <c r="C10" s="46">
        <v>14</v>
      </c>
      <c r="D10" s="47">
        <v>33265</v>
      </c>
      <c r="E10" s="114">
        <v>190922.02786126226</v>
      </c>
      <c r="F10" s="114">
        <v>-131840.06382400001</v>
      </c>
      <c r="G10" s="114">
        <v>59081.964037262274</v>
      </c>
      <c r="H10" s="49">
        <f t="shared" si="0"/>
        <v>0.30945598419997666</v>
      </c>
      <c r="J10" s="45" t="s">
        <v>161</v>
      </c>
      <c r="K10" s="46">
        <v>2</v>
      </c>
      <c r="L10" s="47">
        <v>6312</v>
      </c>
      <c r="M10" s="47">
        <v>73180.611918833747</v>
      </c>
      <c r="N10" s="47">
        <v>-72157.5</v>
      </c>
      <c r="O10" s="46">
        <v>1023.1119188337398</v>
      </c>
      <c r="P10" s="49">
        <f t="shared" si="1"/>
        <v>1.3980641757525832E-2</v>
      </c>
      <c r="S10" s="44" t="s">
        <v>161</v>
      </c>
      <c r="T10" s="80"/>
      <c r="U10" s="80"/>
      <c r="V10" s="80">
        <v>142522.65563415663</v>
      </c>
      <c r="W10" s="80"/>
      <c r="X10" s="80">
        <v>142522.65563415663</v>
      </c>
      <c r="AA10" s="45" t="s">
        <v>221</v>
      </c>
      <c r="AB10" s="46">
        <v>2</v>
      </c>
      <c r="AC10" s="47">
        <v>5787</v>
      </c>
      <c r="AD10" s="47">
        <v>60324.693777340253</v>
      </c>
      <c r="AE10" s="80">
        <v>-36429.146982491904</v>
      </c>
      <c r="AF10" s="80">
        <v>23895.546794848349</v>
      </c>
      <c r="AG10" s="50">
        <f t="shared" si="2"/>
        <v>0.39611550923154831</v>
      </c>
      <c r="AI10" s="45" t="s">
        <v>135</v>
      </c>
      <c r="AJ10" s="46">
        <v>33</v>
      </c>
      <c r="AK10" s="47">
        <v>96686</v>
      </c>
      <c r="AL10" s="47">
        <v>352721.1652913955</v>
      </c>
      <c r="AM10" s="80">
        <v>-253194.04806687045</v>
      </c>
      <c r="AN10" s="80">
        <v>99527.117224525049</v>
      </c>
      <c r="AO10" s="50">
        <f t="shared" si="3"/>
        <v>0.2821693933288697</v>
      </c>
      <c r="AQ10" s="45" t="s">
        <v>241</v>
      </c>
      <c r="AR10" s="46">
        <v>9</v>
      </c>
      <c r="AS10" s="47">
        <v>18629</v>
      </c>
      <c r="AT10" s="47">
        <v>74166.674612690927</v>
      </c>
      <c r="AU10" s="80">
        <v>-43572.366347999996</v>
      </c>
      <c r="AV10" s="80">
        <v>30594.308264690917</v>
      </c>
      <c r="AW10" s="50">
        <f t="shared" si="4"/>
        <v>0.41250748296939033</v>
      </c>
      <c r="AY10" s="45" t="s">
        <v>150</v>
      </c>
      <c r="AZ10" s="46">
        <v>2</v>
      </c>
      <c r="BA10" s="47">
        <v>1965</v>
      </c>
      <c r="BB10" s="47">
        <v>19456.883534904766</v>
      </c>
      <c r="BC10" s="80">
        <v>-14367.42</v>
      </c>
      <c r="BD10" s="80">
        <v>5089.4635349047639</v>
      </c>
      <c r="BE10" s="50">
        <f t="shared" si="5"/>
        <v>0.2615765020011811</v>
      </c>
    </row>
    <row r="11" spans="2:57" x14ac:dyDescent="0.25">
      <c r="B11" s="44" t="s">
        <v>139</v>
      </c>
      <c r="C11" s="46">
        <v>2</v>
      </c>
      <c r="D11" s="47">
        <v>3751</v>
      </c>
      <c r="E11" s="114">
        <v>17205.287771336531</v>
      </c>
      <c r="F11" s="114">
        <v>-12703.3619</v>
      </c>
      <c r="G11" s="114">
        <v>4501.9258713365307</v>
      </c>
      <c r="H11" s="50">
        <f t="shared" si="0"/>
        <v>0.26165943465569913</v>
      </c>
      <c r="J11" s="44" t="s">
        <v>186</v>
      </c>
      <c r="K11" s="46">
        <v>17</v>
      </c>
      <c r="L11" s="47">
        <v>55467</v>
      </c>
      <c r="M11" s="47">
        <v>284532.55151479255</v>
      </c>
      <c r="N11" s="47">
        <v>-200136.92115892601</v>
      </c>
      <c r="O11" s="46">
        <v>84395.630355866597</v>
      </c>
      <c r="P11" s="50">
        <f t="shared" si="1"/>
        <v>0.29661151213301146</v>
      </c>
      <c r="S11" s="44" t="s">
        <v>174</v>
      </c>
      <c r="T11" s="80"/>
      <c r="U11" s="80"/>
      <c r="V11" s="80">
        <v>7618.2336755004462</v>
      </c>
      <c r="W11" s="80">
        <v>38467.575113009392</v>
      </c>
      <c r="X11" s="80">
        <v>46085.808788509836</v>
      </c>
      <c r="AA11" s="45" t="s">
        <v>222</v>
      </c>
      <c r="AB11" s="46">
        <v>1</v>
      </c>
      <c r="AC11" s="47">
        <v>3095</v>
      </c>
      <c r="AD11" s="47">
        <v>46444.592890605236</v>
      </c>
      <c r="AE11" s="80">
        <v>-27940.145859999997</v>
      </c>
      <c r="AF11" s="80">
        <v>18504.447030605239</v>
      </c>
      <c r="AG11" s="50">
        <f t="shared" si="2"/>
        <v>0.39841983488132371</v>
      </c>
      <c r="AI11" s="45" t="s">
        <v>139</v>
      </c>
      <c r="AJ11" s="46">
        <v>2</v>
      </c>
      <c r="AK11" s="47">
        <v>3751</v>
      </c>
      <c r="AL11" s="47">
        <v>17205.287771336531</v>
      </c>
      <c r="AM11" s="80">
        <v>-12703.3619</v>
      </c>
      <c r="AN11" s="80">
        <v>4501.9258713365307</v>
      </c>
      <c r="AO11" s="50">
        <f t="shared" si="3"/>
        <v>0.26165943465569913</v>
      </c>
      <c r="AQ11" s="45" t="s">
        <v>232</v>
      </c>
      <c r="AR11" s="46">
        <v>6</v>
      </c>
      <c r="AS11" s="47">
        <v>17561</v>
      </c>
      <c r="AT11" s="47">
        <v>121442.63835164602</v>
      </c>
      <c r="AU11" s="80">
        <v>-79162.696982491892</v>
      </c>
      <c r="AV11" s="80">
        <v>42279.941369154112</v>
      </c>
      <c r="AW11" s="50">
        <f t="shared" si="4"/>
        <v>0.34814742122720899</v>
      </c>
      <c r="AY11" s="45" t="s">
        <v>174</v>
      </c>
      <c r="AZ11" s="46">
        <v>1</v>
      </c>
      <c r="BA11" s="47">
        <v>574</v>
      </c>
      <c r="BB11" s="47">
        <v>5079.961241051039</v>
      </c>
      <c r="BC11" s="80">
        <v>-3813.8674311058821</v>
      </c>
      <c r="BD11" s="80">
        <v>1266.0938099451569</v>
      </c>
      <c r="BE11" s="50">
        <f t="shared" si="5"/>
        <v>0.24923296652617832</v>
      </c>
    </row>
    <row r="12" spans="2:57" x14ac:dyDescent="0.25">
      <c r="B12" s="45" t="s">
        <v>184</v>
      </c>
      <c r="C12" s="46">
        <v>1</v>
      </c>
      <c r="D12" s="47">
        <v>2889</v>
      </c>
      <c r="E12" s="114">
        <v>13172.338230562205</v>
      </c>
      <c r="F12" s="114">
        <v>-9444.5619000000006</v>
      </c>
      <c r="G12" s="114">
        <v>3727.7763305622047</v>
      </c>
      <c r="H12" s="49">
        <f t="shared" si="0"/>
        <v>0.28300035007551583</v>
      </c>
      <c r="J12" s="45" t="s">
        <v>135</v>
      </c>
      <c r="K12" s="46">
        <v>13</v>
      </c>
      <c r="L12" s="47">
        <v>48809</v>
      </c>
      <c r="M12" s="47">
        <v>238521.96502199306</v>
      </c>
      <c r="N12" s="47">
        <v>-165041.601158926</v>
      </c>
      <c r="O12" s="46">
        <v>73480.36386306709</v>
      </c>
      <c r="P12" s="49">
        <f t="shared" si="1"/>
        <v>0.30806539706434077</v>
      </c>
      <c r="S12" s="44" t="s">
        <v>236</v>
      </c>
      <c r="T12" s="80"/>
      <c r="U12" s="80"/>
      <c r="V12" s="80"/>
      <c r="W12" s="80">
        <v>102549.99350042145</v>
      </c>
      <c r="X12" s="80">
        <v>102549.99350042145</v>
      </c>
      <c r="AA12" s="44" t="s">
        <v>139</v>
      </c>
      <c r="AB12" s="46">
        <v>2</v>
      </c>
      <c r="AC12" s="47">
        <v>3751</v>
      </c>
      <c r="AD12" s="47">
        <v>17205.287771336531</v>
      </c>
      <c r="AE12" s="80">
        <v>-12703.3619</v>
      </c>
      <c r="AF12" s="80">
        <v>4501.9258713365307</v>
      </c>
      <c r="AG12" s="50">
        <f t="shared" si="2"/>
        <v>0.26165943465569913</v>
      </c>
      <c r="AI12" s="45" t="s">
        <v>138</v>
      </c>
      <c r="AJ12" s="46">
        <v>12</v>
      </c>
      <c r="AK12" s="47">
        <v>26540</v>
      </c>
      <c r="AL12" s="47">
        <v>124195.56280288496</v>
      </c>
      <c r="AM12" s="80">
        <v>-87424.725982897871</v>
      </c>
      <c r="AN12" s="80">
        <v>36770.836819987089</v>
      </c>
      <c r="AO12" s="50">
        <f t="shared" si="3"/>
        <v>0.29607206562079313</v>
      </c>
      <c r="AQ12" s="45" t="s">
        <v>258</v>
      </c>
      <c r="AR12" s="46">
        <v>8</v>
      </c>
      <c r="AS12" s="47">
        <v>24695</v>
      </c>
      <c r="AT12" s="47">
        <v>141290.21233532787</v>
      </c>
      <c r="AU12" s="80">
        <v>-102826.76175999999</v>
      </c>
      <c r="AV12" s="80">
        <v>38463.450575327879</v>
      </c>
      <c r="AW12" s="50">
        <f t="shared" si="4"/>
        <v>0.27223011374660216</v>
      </c>
      <c r="AY12" s="44" t="s">
        <v>243</v>
      </c>
      <c r="AZ12" s="46">
        <v>15</v>
      </c>
      <c r="BA12" s="47">
        <v>16549</v>
      </c>
      <c r="BB12" s="47">
        <v>109781.48608656085</v>
      </c>
      <c r="BC12" s="80">
        <v>-77188.95609569177</v>
      </c>
      <c r="BD12" s="80">
        <v>32592.529990869072</v>
      </c>
      <c r="BE12" s="50">
        <f t="shared" si="5"/>
        <v>0.29688548727761266</v>
      </c>
    </row>
    <row r="13" spans="2:57" x14ac:dyDescent="0.25">
      <c r="B13" s="45" t="s">
        <v>185</v>
      </c>
      <c r="C13" s="46">
        <v>1</v>
      </c>
      <c r="D13" s="47">
        <v>862</v>
      </c>
      <c r="E13" s="114">
        <v>4032.9495407743261</v>
      </c>
      <c r="F13" s="114">
        <v>-3258.8</v>
      </c>
      <c r="G13" s="114">
        <v>774.14954077432594</v>
      </c>
      <c r="H13" s="49">
        <f t="shared" si="0"/>
        <v>0.19195616829505119</v>
      </c>
      <c r="J13" s="45" t="s">
        <v>138</v>
      </c>
      <c r="K13" s="46">
        <v>3</v>
      </c>
      <c r="L13" s="47">
        <v>4627</v>
      </c>
      <c r="M13" s="47">
        <v>36560.981186099736</v>
      </c>
      <c r="N13" s="47">
        <v>-28256.059999999998</v>
      </c>
      <c r="O13" s="46">
        <v>8304.9211860997366</v>
      </c>
      <c r="P13" s="49">
        <f t="shared" si="1"/>
        <v>0.22715257951712789</v>
      </c>
      <c r="S13" s="44" t="s">
        <v>194</v>
      </c>
      <c r="T13" s="80">
        <v>70335.346292994</v>
      </c>
      <c r="U13" s="80">
        <v>469184.45099401317</v>
      </c>
      <c r="V13" s="80">
        <v>753435.14887291065</v>
      </c>
      <c r="W13" s="80">
        <v>718608.86888148624</v>
      </c>
      <c r="X13" s="80">
        <v>2011563.815041404</v>
      </c>
      <c r="AA13" s="45" t="s">
        <v>219</v>
      </c>
      <c r="AB13" s="46">
        <v>2</v>
      </c>
      <c r="AC13" s="47">
        <v>3751</v>
      </c>
      <c r="AD13" s="47">
        <v>17205.287771336531</v>
      </c>
      <c r="AE13" s="80">
        <v>-12703.3619</v>
      </c>
      <c r="AF13" s="80">
        <v>4501.9258713365307</v>
      </c>
      <c r="AG13" s="50">
        <f t="shared" si="2"/>
        <v>0.26165943465569913</v>
      </c>
      <c r="AI13" s="45" t="s">
        <v>150</v>
      </c>
      <c r="AJ13" s="46">
        <v>1</v>
      </c>
      <c r="AK13" s="47">
        <v>2031</v>
      </c>
      <c r="AL13" s="47">
        <v>9449.6053066997738</v>
      </c>
      <c r="AM13" s="80">
        <v>-6839.26</v>
      </c>
      <c r="AN13" s="80">
        <v>2610.3453066997736</v>
      </c>
      <c r="AO13" s="50">
        <f t="shared" si="3"/>
        <v>0.27623855409590892</v>
      </c>
      <c r="AQ13" s="45" t="s">
        <v>254</v>
      </c>
      <c r="AR13" s="46">
        <v>9</v>
      </c>
      <c r="AS13" s="47">
        <v>37688</v>
      </c>
      <c r="AT13" s="47">
        <v>116234.40602032059</v>
      </c>
      <c r="AU13" s="80">
        <v>-93797.087467000005</v>
      </c>
      <c r="AV13" s="80">
        <v>22437.318553320583</v>
      </c>
      <c r="AW13" s="50">
        <f t="shared" si="4"/>
        <v>0.19303508592282045</v>
      </c>
      <c r="AY13" s="45" t="s">
        <v>135</v>
      </c>
      <c r="AZ13" s="46">
        <v>5</v>
      </c>
      <c r="BA13" s="47">
        <v>5108</v>
      </c>
      <c r="BB13" s="47">
        <v>24825.918739404169</v>
      </c>
      <c r="BC13" s="80">
        <v>-17926.28242</v>
      </c>
      <c r="BD13" s="80">
        <v>6899.6363194041678</v>
      </c>
      <c r="BE13" s="50">
        <f t="shared" si="5"/>
        <v>0.27792068409750065</v>
      </c>
    </row>
    <row r="14" spans="2:57" x14ac:dyDescent="0.25">
      <c r="B14" s="44" t="s">
        <v>138</v>
      </c>
      <c r="C14" s="46">
        <v>29</v>
      </c>
      <c r="D14" s="47">
        <v>62797</v>
      </c>
      <c r="E14" s="114">
        <v>386832.27417137881</v>
      </c>
      <c r="F14" s="114">
        <v>-300060.32313190814</v>
      </c>
      <c r="G14" s="114">
        <v>86771.951039470761</v>
      </c>
      <c r="H14" s="50">
        <f t="shared" si="0"/>
        <v>0.22431414551782736</v>
      </c>
      <c r="J14" s="45" t="s">
        <v>150</v>
      </c>
      <c r="K14" s="46">
        <v>1</v>
      </c>
      <c r="L14" s="47">
        <v>2031</v>
      </c>
      <c r="M14" s="47">
        <v>9449.6053066997738</v>
      </c>
      <c r="N14" s="47">
        <v>-6839.26</v>
      </c>
      <c r="O14" s="46">
        <v>2610.3453066997736</v>
      </c>
      <c r="P14" s="50">
        <f t="shared" si="1"/>
        <v>0.27623855409590892</v>
      </c>
      <c r="AA14" s="44" t="s">
        <v>138</v>
      </c>
      <c r="AB14" s="46">
        <v>29</v>
      </c>
      <c r="AC14" s="47">
        <v>62797</v>
      </c>
      <c r="AD14" s="47">
        <v>386832.27417137887</v>
      </c>
      <c r="AE14" s="80">
        <v>-300060.32313190814</v>
      </c>
      <c r="AF14" s="80">
        <v>86771.951039470761</v>
      </c>
      <c r="AG14" s="50">
        <f t="shared" si="2"/>
        <v>0.22431414551782733</v>
      </c>
      <c r="AI14" s="45" t="s">
        <v>174</v>
      </c>
      <c r="AJ14" s="46">
        <v>2</v>
      </c>
      <c r="AK14" s="47">
        <v>4110</v>
      </c>
      <c r="AL14" s="47">
        <v>23802.475233528963</v>
      </c>
      <c r="AM14" s="80">
        <v>-16257.600191588237</v>
      </c>
      <c r="AN14" s="80">
        <v>7544.8750419407261</v>
      </c>
      <c r="AO14" s="50">
        <f t="shared" si="3"/>
        <v>0.31697859016413399</v>
      </c>
      <c r="AQ14" s="45" t="s">
        <v>259</v>
      </c>
      <c r="AR14" s="46">
        <v>1</v>
      </c>
      <c r="AS14" s="47">
        <v>4972</v>
      </c>
      <c r="AT14" s="47">
        <v>17731.69737594551</v>
      </c>
      <c r="AU14" s="80">
        <v>-9225.130000000001</v>
      </c>
      <c r="AV14" s="80">
        <v>8506.5673759455094</v>
      </c>
      <c r="AW14" s="50">
        <f t="shared" si="4"/>
        <v>0.47973790639385488</v>
      </c>
      <c r="AY14" s="45" t="s">
        <v>138</v>
      </c>
      <c r="AZ14" s="46">
        <v>4</v>
      </c>
      <c r="BA14" s="47">
        <v>4559</v>
      </c>
      <c r="BB14" s="47">
        <v>21934.470381057879</v>
      </c>
      <c r="BC14" s="80">
        <v>-15135.529199999997</v>
      </c>
      <c r="BD14" s="80">
        <v>6798.9411810578767</v>
      </c>
      <c r="BE14" s="50">
        <f t="shared" si="5"/>
        <v>0.30996605174152236</v>
      </c>
    </row>
    <row r="15" spans="2:57" x14ac:dyDescent="0.25">
      <c r="B15" s="45" t="s">
        <v>184</v>
      </c>
      <c r="C15" s="46">
        <v>9</v>
      </c>
      <c r="D15" s="47">
        <v>16386</v>
      </c>
      <c r="E15" s="114">
        <v>62484.377150115812</v>
      </c>
      <c r="F15" s="114">
        <v>-46957.496381076809</v>
      </c>
      <c r="G15" s="114">
        <v>15526.880769038999</v>
      </c>
      <c r="H15" s="49">
        <f t="shared" si="0"/>
        <v>0.24849220680773354</v>
      </c>
      <c r="J15" s="44" t="s">
        <v>189</v>
      </c>
      <c r="K15" s="46">
        <v>5</v>
      </c>
      <c r="L15" s="47">
        <v>13802</v>
      </c>
      <c r="M15" s="47">
        <v>92396.131936193895</v>
      </c>
      <c r="N15" s="47">
        <v>-75235.220199999996</v>
      </c>
      <c r="O15" s="46">
        <v>17160.911736193892</v>
      </c>
      <c r="P15" s="49">
        <f t="shared" si="1"/>
        <v>0.1857319281292503</v>
      </c>
      <c r="AA15" s="45" t="s">
        <v>218</v>
      </c>
      <c r="AB15" s="46">
        <v>2</v>
      </c>
      <c r="AC15" s="47">
        <v>4268</v>
      </c>
      <c r="AD15" s="47">
        <v>11540.431116596254</v>
      </c>
      <c r="AE15" s="80">
        <v>-10051.559712193191</v>
      </c>
      <c r="AF15" s="80">
        <v>1488.8714044030621</v>
      </c>
      <c r="AG15" s="50">
        <f t="shared" si="2"/>
        <v>0.12901349952706026</v>
      </c>
      <c r="AI15" s="44" t="s">
        <v>220</v>
      </c>
      <c r="AJ15" s="46">
        <v>27</v>
      </c>
      <c r="AK15" s="47">
        <v>67225</v>
      </c>
      <c r="AL15" s="47">
        <v>471449.73938375682</v>
      </c>
      <c r="AM15" s="80">
        <v>-360225.74887037603</v>
      </c>
      <c r="AN15" s="80">
        <v>111223.99051338081</v>
      </c>
      <c r="AO15" s="50">
        <f t="shared" si="3"/>
        <v>0.23591908367319139</v>
      </c>
      <c r="AQ15" s="45" t="s">
        <v>239</v>
      </c>
      <c r="AR15" s="46">
        <v>2</v>
      </c>
      <c r="AS15" s="47">
        <v>10508</v>
      </c>
      <c r="AT15" s="47">
        <v>87332.085765928248</v>
      </c>
      <c r="AU15" s="80">
        <v>-60338.945277563609</v>
      </c>
      <c r="AV15" s="80">
        <v>26993.140488364639</v>
      </c>
      <c r="AW15" s="50">
        <f t="shared" si="4"/>
        <v>0.30908617665119076</v>
      </c>
      <c r="AY15" s="45" t="s">
        <v>150</v>
      </c>
      <c r="AZ15" s="46">
        <v>4</v>
      </c>
      <c r="BA15" s="47">
        <v>4754</v>
      </c>
      <c r="BB15" s="47">
        <v>45817.724652168959</v>
      </c>
      <c r="BC15" s="80">
        <v>-32023.730000000003</v>
      </c>
      <c r="BD15" s="80">
        <v>13793.994652168954</v>
      </c>
      <c r="BE15" s="50">
        <f t="shared" si="5"/>
        <v>0.30106241104043918</v>
      </c>
    </row>
    <row r="16" spans="2:57" x14ac:dyDescent="0.25">
      <c r="B16" s="45" t="s">
        <v>186</v>
      </c>
      <c r="C16" s="46">
        <v>3</v>
      </c>
      <c r="D16" s="47">
        <v>4627</v>
      </c>
      <c r="E16" s="114">
        <v>36560.981186099736</v>
      </c>
      <c r="F16" s="114">
        <v>-28256.059999999998</v>
      </c>
      <c r="G16" s="114">
        <v>8304.9211860997366</v>
      </c>
      <c r="H16" s="49">
        <f t="shared" si="0"/>
        <v>0.22715257951712789</v>
      </c>
      <c r="J16" s="45" t="s">
        <v>138</v>
      </c>
      <c r="K16" s="46">
        <v>2</v>
      </c>
      <c r="L16" s="47">
        <v>5983</v>
      </c>
      <c r="M16" s="47">
        <v>38830.548602873547</v>
      </c>
      <c r="N16" s="47">
        <v>-28730.080199999997</v>
      </c>
      <c r="O16" s="46">
        <v>10100.468402873545</v>
      </c>
      <c r="P16" s="49">
        <f t="shared" si="1"/>
        <v>0.26011655169162579</v>
      </c>
      <c r="S16" s="43" t="s">
        <v>217</v>
      </c>
      <c r="T16" s="43" t="s">
        <v>210</v>
      </c>
      <c r="AA16" s="45" t="s">
        <v>219</v>
      </c>
      <c r="AB16" s="46">
        <v>12</v>
      </c>
      <c r="AC16" s="47">
        <v>26540</v>
      </c>
      <c r="AD16" s="47">
        <v>124195.56280288496</v>
      </c>
      <c r="AE16" s="80">
        <v>-87424.725982897871</v>
      </c>
      <c r="AF16" s="80">
        <v>36770.836819987089</v>
      </c>
      <c r="AG16" s="50">
        <f t="shared" si="2"/>
        <v>0.29607206562079313</v>
      </c>
      <c r="AI16" s="45" t="s">
        <v>135</v>
      </c>
      <c r="AJ16" s="46">
        <v>8</v>
      </c>
      <c r="AK16" s="47">
        <v>23630</v>
      </c>
      <c r="AL16" s="47">
        <v>169015.98739604402</v>
      </c>
      <c r="AM16" s="80">
        <v>-123570.09263356359</v>
      </c>
      <c r="AN16" s="80">
        <v>45445.894762480384</v>
      </c>
      <c r="AO16" s="50">
        <f t="shared" si="3"/>
        <v>0.26888518336428147</v>
      </c>
      <c r="AQ16" s="45" t="s">
        <v>261</v>
      </c>
      <c r="AR16" s="46">
        <v>1</v>
      </c>
      <c r="AS16" s="47">
        <v>5505</v>
      </c>
      <c r="AT16" s="47">
        <v>20121.770572289479</v>
      </c>
      <c r="AU16" s="80">
        <v>-14852.122143870471</v>
      </c>
      <c r="AV16" s="80">
        <v>5269.6484284190083</v>
      </c>
      <c r="AW16" s="50">
        <f t="shared" si="4"/>
        <v>0.2618879093908395</v>
      </c>
      <c r="AY16" s="45" t="s">
        <v>174</v>
      </c>
      <c r="AZ16" s="46">
        <v>2</v>
      </c>
      <c r="BA16" s="47">
        <v>2128</v>
      </c>
      <c r="BB16" s="47">
        <v>17203.372313929838</v>
      </c>
      <c r="BC16" s="80">
        <v>-12103.414475691767</v>
      </c>
      <c r="BD16" s="80">
        <v>5099.9578382380714</v>
      </c>
      <c r="BE16" s="50">
        <f t="shared" si="5"/>
        <v>0.29645105303618619</v>
      </c>
    </row>
    <row r="17" spans="2:57" x14ac:dyDescent="0.25">
      <c r="B17" s="45" t="s">
        <v>189</v>
      </c>
      <c r="C17" s="46">
        <v>2</v>
      </c>
      <c r="D17" s="47">
        <v>5983</v>
      </c>
      <c r="E17" s="114">
        <v>38830.548602873547</v>
      </c>
      <c r="F17" s="114">
        <v>-28730.080199999997</v>
      </c>
      <c r="G17" s="114">
        <v>10100.468402873545</v>
      </c>
      <c r="H17" s="49">
        <f t="shared" si="0"/>
        <v>0.26011655169162579</v>
      </c>
      <c r="J17" s="45" t="s">
        <v>150</v>
      </c>
      <c r="K17" s="46">
        <v>3</v>
      </c>
      <c r="L17" s="47">
        <v>7819</v>
      </c>
      <c r="M17" s="47">
        <v>53565.583333320348</v>
      </c>
      <c r="N17" s="47">
        <v>-46505.14</v>
      </c>
      <c r="O17" s="46">
        <v>7060.4433333203469</v>
      </c>
      <c r="P17" s="49">
        <f t="shared" si="1"/>
        <v>0.13180932408381735</v>
      </c>
      <c r="S17" s="43" t="s">
        <v>193</v>
      </c>
      <c r="T17" t="s">
        <v>207</v>
      </c>
      <c r="U17" t="s">
        <v>206</v>
      </c>
      <c r="V17" t="s">
        <v>208</v>
      </c>
      <c r="W17" t="s">
        <v>209</v>
      </c>
      <c r="X17" t="s">
        <v>194</v>
      </c>
      <c r="AA17" s="45" t="s">
        <v>220</v>
      </c>
      <c r="AB17" s="46">
        <v>9</v>
      </c>
      <c r="AC17" s="47">
        <v>16364</v>
      </c>
      <c r="AD17" s="47">
        <v>123436.2698288789</v>
      </c>
      <c r="AE17" s="80">
        <v>-88549.431377988905</v>
      </c>
      <c r="AF17" s="80">
        <v>34886.838450889991</v>
      </c>
      <c r="AG17" s="50">
        <f t="shared" si="2"/>
        <v>0.28263036868542779</v>
      </c>
      <c r="AI17" s="45" t="s">
        <v>138</v>
      </c>
      <c r="AJ17" s="46">
        <v>9</v>
      </c>
      <c r="AK17" s="47">
        <v>16364</v>
      </c>
      <c r="AL17" s="47">
        <v>123436.2698288789</v>
      </c>
      <c r="AM17" s="80">
        <v>-88549.431377988905</v>
      </c>
      <c r="AN17" s="80">
        <v>34886.838450889991</v>
      </c>
      <c r="AO17" s="50">
        <f t="shared" si="3"/>
        <v>0.28263036868542779</v>
      </c>
      <c r="AQ17" s="44" t="s">
        <v>139</v>
      </c>
      <c r="AR17" s="46">
        <v>2</v>
      </c>
      <c r="AS17" s="47">
        <v>3751</v>
      </c>
      <c r="AT17" s="47">
        <v>17205.287771336531</v>
      </c>
      <c r="AU17" s="80">
        <v>-12703.3619</v>
      </c>
      <c r="AV17" s="80">
        <v>4501.9258713365307</v>
      </c>
      <c r="AW17" s="50">
        <f t="shared" si="4"/>
        <v>0.26165943465569913</v>
      </c>
      <c r="AY17" s="44" t="s">
        <v>234</v>
      </c>
      <c r="AZ17" s="46">
        <v>23</v>
      </c>
      <c r="BA17" s="47">
        <v>42778</v>
      </c>
      <c r="BB17" s="47">
        <v>259259.67089697364</v>
      </c>
      <c r="BC17" s="80">
        <v>-199739.56399599998</v>
      </c>
      <c r="BD17" s="80">
        <v>59520.10690097366</v>
      </c>
      <c r="BE17" s="50">
        <f t="shared" si="5"/>
        <v>0.22957719067932539</v>
      </c>
    </row>
    <row r="18" spans="2:57" x14ac:dyDescent="0.25">
      <c r="B18" s="45" t="s">
        <v>185</v>
      </c>
      <c r="C18" s="46">
        <v>2</v>
      </c>
      <c r="D18" s="47">
        <v>1910</v>
      </c>
      <c r="E18" s="114">
        <v>9182.1904547148042</v>
      </c>
      <c r="F18" s="114">
        <v>-6282.07</v>
      </c>
      <c r="G18" s="114">
        <v>2900.1204547148036</v>
      </c>
      <c r="H18" s="49">
        <f t="shared" si="0"/>
        <v>0.31584189731391066</v>
      </c>
      <c r="J18" s="44" t="s">
        <v>185</v>
      </c>
      <c r="K18" s="46">
        <v>15</v>
      </c>
      <c r="L18" s="47">
        <v>32840</v>
      </c>
      <c r="M18" s="47">
        <v>141465.36305173035</v>
      </c>
      <c r="N18" s="47">
        <v>-106805.68533041178</v>
      </c>
      <c r="O18" s="46">
        <v>34659.6777213186</v>
      </c>
      <c r="P18" s="49">
        <f t="shared" si="1"/>
        <v>0.2450046921283793</v>
      </c>
      <c r="S18" s="44" t="s">
        <v>135</v>
      </c>
      <c r="T18" s="80">
        <v>16320.035838279204</v>
      </c>
      <c r="U18" s="80">
        <v>45674.238644017416</v>
      </c>
      <c r="V18" s="80">
        <v>52779.610536842352</v>
      </c>
      <c r="W18" s="80">
        <v>89930.927817008313</v>
      </c>
      <c r="X18" s="80">
        <v>204704.81283614729</v>
      </c>
      <c r="AA18" s="45" t="s">
        <v>221</v>
      </c>
      <c r="AB18" s="46">
        <v>5</v>
      </c>
      <c r="AC18" s="47">
        <v>13623</v>
      </c>
      <c r="AD18" s="47">
        <v>101380.51988711796</v>
      </c>
      <c r="AE18" s="80">
        <v>-94951.866058828193</v>
      </c>
      <c r="AF18" s="80">
        <v>6428.6538282897818</v>
      </c>
      <c r="AG18" s="50">
        <f t="shared" si="2"/>
        <v>6.3411134954207776E-2</v>
      </c>
      <c r="AI18" s="45" t="s">
        <v>150</v>
      </c>
      <c r="AJ18" s="46">
        <v>9</v>
      </c>
      <c r="AK18" s="47">
        <v>26139</v>
      </c>
      <c r="AL18" s="47">
        <v>171379.24848333353</v>
      </c>
      <c r="AM18" s="80">
        <v>-142955.3064</v>
      </c>
      <c r="AN18" s="80">
        <v>28423.942083333543</v>
      </c>
      <c r="AO18" s="50">
        <f t="shared" si="3"/>
        <v>0.16585404787848479</v>
      </c>
      <c r="AQ18" s="45" t="s">
        <v>257</v>
      </c>
      <c r="AR18" s="46">
        <v>1</v>
      </c>
      <c r="AS18" s="47">
        <v>862</v>
      </c>
      <c r="AT18" s="47">
        <v>4032.9495407743261</v>
      </c>
      <c r="AU18" s="80">
        <v>-3258.8</v>
      </c>
      <c r="AV18" s="80">
        <v>774.14954077432594</v>
      </c>
      <c r="AW18" s="50">
        <f t="shared" si="4"/>
        <v>0.19195616829505119</v>
      </c>
      <c r="AY18" s="45" t="s">
        <v>135</v>
      </c>
      <c r="AZ18" s="46">
        <v>9</v>
      </c>
      <c r="BA18" s="47">
        <v>17690</v>
      </c>
      <c r="BB18" s="47">
        <v>64314.081230197829</v>
      </c>
      <c r="BC18" s="80">
        <v>-42594.728995999998</v>
      </c>
      <c r="BD18" s="80">
        <v>21719.352234197831</v>
      </c>
      <c r="BE18" s="50">
        <f t="shared" si="5"/>
        <v>0.337707572257128</v>
      </c>
    </row>
    <row r="19" spans="2:57" x14ac:dyDescent="0.25">
      <c r="B19" s="45" t="s">
        <v>187</v>
      </c>
      <c r="C19" s="46">
        <v>6</v>
      </c>
      <c r="D19" s="47">
        <v>15376</v>
      </c>
      <c r="E19" s="114">
        <v>89059.788532624385</v>
      </c>
      <c r="F19" s="114">
        <v>-66637.206997545523</v>
      </c>
      <c r="G19" s="114">
        <v>22422.581535078869</v>
      </c>
      <c r="H19" s="49">
        <f t="shared" si="0"/>
        <v>0.25176998401321182</v>
      </c>
      <c r="J19" s="45" t="s">
        <v>135</v>
      </c>
      <c r="K19" s="46">
        <v>9</v>
      </c>
      <c r="L19" s="47">
        <v>24866</v>
      </c>
      <c r="M19" s="47">
        <v>96829.514147211827</v>
      </c>
      <c r="N19" s="47">
        <v>-75856.296680000014</v>
      </c>
      <c r="O19" s="46">
        <v>20973.217467211827</v>
      </c>
      <c r="P19" s="49">
        <f t="shared" si="1"/>
        <v>0.21659942892335315</v>
      </c>
      <c r="S19" s="44" t="s">
        <v>139</v>
      </c>
      <c r="T19" s="80"/>
      <c r="U19" s="80">
        <v>774.14954077432594</v>
      </c>
      <c r="V19" s="80">
        <v>3727.7763305622047</v>
      </c>
      <c r="W19" s="80"/>
      <c r="X19" s="80">
        <v>4501.9258713365307</v>
      </c>
      <c r="AA19" s="45" t="s">
        <v>222</v>
      </c>
      <c r="AB19" s="46">
        <v>1</v>
      </c>
      <c r="AC19" s="47">
        <v>2002</v>
      </c>
      <c r="AD19" s="47">
        <v>26279.490535900859</v>
      </c>
      <c r="AE19" s="80">
        <v>-19082.740000000002</v>
      </c>
      <c r="AF19" s="80">
        <v>7196.7505359008574</v>
      </c>
      <c r="AG19" s="50">
        <f t="shared" si="2"/>
        <v>0.27385426388191408</v>
      </c>
      <c r="AI19" s="45" t="s">
        <v>174</v>
      </c>
      <c r="AJ19" s="46">
        <v>1</v>
      </c>
      <c r="AK19" s="47">
        <v>1092</v>
      </c>
      <c r="AL19" s="47">
        <v>7618.2336755004462</v>
      </c>
      <c r="AM19" s="80">
        <v>-5150.9184588235294</v>
      </c>
      <c r="AN19" s="80">
        <v>2467.3152166769169</v>
      </c>
      <c r="AO19" s="50">
        <f t="shared" si="3"/>
        <v>0.32386972122049507</v>
      </c>
      <c r="AQ19" s="45" t="s">
        <v>232</v>
      </c>
      <c r="AR19" s="46">
        <v>1</v>
      </c>
      <c r="AS19" s="47">
        <v>2889</v>
      </c>
      <c r="AT19" s="47">
        <v>13172.338230562205</v>
      </c>
      <c r="AU19" s="80">
        <v>-9444.5619000000006</v>
      </c>
      <c r="AV19" s="80">
        <v>3727.7763305622047</v>
      </c>
      <c r="AW19" s="50">
        <f t="shared" si="4"/>
        <v>0.28300035007551583</v>
      </c>
      <c r="AY19" s="45" t="s">
        <v>138</v>
      </c>
      <c r="AZ19" s="46">
        <v>9</v>
      </c>
      <c r="BA19" s="47">
        <v>15748</v>
      </c>
      <c r="BB19" s="47">
        <v>111818.57948963965</v>
      </c>
      <c r="BC19" s="80">
        <v>-88788.095000000001</v>
      </c>
      <c r="BD19" s="80">
        <v>23030.48448963965</v>
      </c>
      <c r="BE19" s="50">
        <f t="shared" si="5"/>
        <v>0.20596294993868614</v>
      </c>
    </row>
    <row r="20" spans="2:57" x14ac:dyDescent="0.25">
      <c r="B20" s="45" t="s">
        <v>188</v>
      </c>
      <c r="C20" s="46">
        <v>7</v>
      </c>
      <c r="D20" s="47">
        <v>18515</v>
      </c>
      <c r="E20" s="114">
        <v>150714.38824495068</v>
      </c>
      <c r="F20" s="114">
        <v>-123197.40955328583</v>
      </c>
      <c r="G20" s="114">
        <v>27516.978691664837</v>
      </c>
      <c r="H20" s="49">
        <f t="shared" si="0"/>
        <v>0.18257698559571153</v>
      </c>
      <c r="J20" s="45" t="s">
        <v>139</v>
      </c>
      <c r="K20" s="46">
        <v>1</v>
      </c>
      <c r="L20" s="47">
        <v>862</v>
      </c>
      <c r="M20" s="47">
        <v>4032.9495407743261</v>
      </c>
      <c r="N20" s="47">
        <v>-3258.8</v>
      </c>
      <c r="O20" s="46">
        <v>774.14954077432594</v>
      </c>
      <c r="P20" s="49">
        <f t="shared" si="1"/>
        <v>0.19195616829505119</v>
      </c>
      <c r="S20" s="44" t="s">
        <v>138</v>
      </c>
      <c r="T20" s="80">
        <v>2900.1204547148036</v>
      </c>
      <c r="U20" s="80">
        <v>42510.085495523781</v>
      </c>
      <c r="V20" s="80">
        <v>31733.768311447406</v>
      </c>
      <c r="W20" s="80">
        <v>9627.9767777847992</v>
      </c>
      <c r="X20" s="80">
        <v>86771.95103947079</v>
      </c>
      <c r="AA20" s="44" t="s">
        <v>150</v>
      </c>
      <c r="AB20" s="46">
        <v>29</v>
      </c>
      <c r="AC20" s="47">
        <v>75011</v>
      </c>
      <c r="AD20" s="47">
        <v>644163.45903652732</v>
      </c>
      <c r="AE20" s="80">
        <v>-517078.04295999999</v>
      </c>
      <c r="AF20" s="80">
        <v>127085.41607652737</v>
      </c>
      <c r="AG20" s="50">
        <f t="shared" si="2"/>
        <v>0.19728752740276281</v>
      </c>
      <c r="AI20" s="44" t="s">
        <v>221</v>
      </c>
      <c r="AJ20" s="46">
        <v>24</v>
      </c>
      <c r="AK20" s="47">
        <v>57700</v>
      </c>
      <c r="AL20" s="47">
        <v>513978.23559779464</v>
      </c>
      <c r="AM20" s="80">
        <v>-411486.32904929417</v>
      </c>
      <c r="AN20" s="80">
        <v>102491.9065485005</v>
      </c>
      <c r="AO20" s="50">
        <f t="shared" si="3"/>
        <v>0.1994090400137174</v>
      </c>
      <c r="AQ20" s="44" t="s">
        <v>138</v>
      </c>
      <c r="AR20" s="46">
        <v>29</v>
      </c>
      <c r="AS20" s="47">
        <v>62797</v>
      </c>
      <c r="AT20" s="47">
        <v>386832.27417137899</v>
      </c>
      <c r="AU20" s="80">
        <v>-300060.32313190814</v>
      </c>
      <c r="AV20" s="80">
        <v>86771.951039470761</v>
      </c>
      <c r="AW20" s="50">
        <f t="shared" si="4"/>
        <v>0.22431414551782727</v>
      </c>
      <c r="AY20" s="45" t="s">
        <v>150</v>
      </c>
      <c r="AZ20" s="46">
        <v>5</v>
      </c>
      <c r="BA20" s="47">
        <v>9340</v>
      </c>
      <c r="BB20" s="47">
        <v>83127.010177136181</v>
      </c>
      <c r="BC20" s="80">
        <v>-68356.739999999991</v>
      </c>
      <c r="BD20" s="80">
        <v>14770.270177136172</v>
      </c>
      <c r="BE20" s="50">
        <f t="shared" si="5"/>
        <v>0.17768316393988012</v>
      </c>
    </row>
    <row r="21" spans="2:57" x14ac:dyDescent="0.25">
      <c r="B21" s="44" t="s">
        <v>150</v>
      </c>
      <c r="C21" s="46">
        <v>29</v>
      </c>
      <c r="D21" s="47">
        <v>75011</v>
      </c>
      <c r="E21" s="114">
        <v>644163.45903652743</v>
      </c>
      <c r="F21" s="114">
        <v>-517078.04295999993</v>
      </c>
      <c r="G21" s="114">
        <v>127085.41607652736</v>
      </c>
      <c r="H21" s="50">
        <f t="shared" si="0"/>
        <v>0.19728752740276276</v>
      </c>
      <c r="J21" s="45" t="s">
        <v>138</v>
      </c>
      <c r="K21" s="46">
        <v>2</v>
      </c>
      <c r="L21" s="47">
        <v>1910</v>
      </c>
      <c r="M21" s="47">
        <v>9182.1904547148042</v>
      </c>
      <c r="N21" s="47">
        <v>-6282.07</v>
      </c>
      <c r="O21" s="46">
        <v>2900.1204547148036</v>
      </c>
      <c r="P21" s="50">
        <f t="shared" si="1"/>
        <v>0.31584189731391066</v>
      </c>
      <c r="S21" s="44" t="s">
        <v>150</v>
      </c>
      <c r="T21" s="80"/>
      <c r="U21" s="80">
        <v>26606.527313697676</v>
      </c>
      <c r="V21" s="80">
        <v>42793.227628150555</v>
      </c>
      <c r="W21" s="80">
        <v>57685.661134679154</v>
      </c>
      <c r="X21" s="80">
        <v>127085.41607652738</v>
      </c>
      <c r="AA21" s="45" t="s">
        <v>219</v>
      </c>
      <c r="AB21" s="46">
        <v>1</v>
      </c>
      <c r="AC21" s="47">
        <v>2031</v>
      </c>
      <c r="AD21" s="47">
        <v>9449.6053066997738</v>
      </c>
      <c r="AE21" s="80">
        <v>-6839.26</v>
      </c>
      <c r="AF21" s="80">
        <v>2610.3453066997736</v>
      </c>
      <c r="AG21" s="50">
        <f t="shared" si="2"/>
        <v>0.27623855409590892</v>
      </c>
      <c r="AI21" s="45" t="s">
        <v>135</v>
      </c>
      <c r="AJ21" s="46">
        <v>2</v>
      </c>
      <c r="AK21" s="47">
        <v>5787</v>
      </c>
      <c r="AL21" s="47">
        <v>60324.693777340253</v>
      </c>
      <c r="AM21" s="80">
        <v>-36429.146982491904</v>
      </c>
      <c r="AN21" s="80">
        <v>23895.546794848349</v>
      </c>
      <c r="AO21" s="50">
        <f t="shared" si="3"/>
        <v>0.39611550923154831</v>
      </c>
      <c r="AQ21" s="45" t="s">
        <v>257</v>
      </c>
      <c r="AR21" s="46">
        <v>2</v>
      </c>
      <c r="AS21" s="47">
        <v>1875</v>
      </c>
      <c r="AT21" s="47">
        <v>8239.2670794738406</v>
      </c>
      <c r="AU21" s="80">
        <v>-5489.6399999999994</v>
      </c>
      <c r="AV21" s="80">
        <v>2749.6270794738402</v>
      </c>
      <c r="AW21" s="50">
        <f t="shared" si="4"/>
        <v>0.33372229021727884</v>
      </c>
      <c r="AY21" s="44" t="s">
        <v>241</v>
      </c>
      <c r="AZ21" s="46">
        <v>25</v>
      </c>
      <c r="BA21" s="47">
        <v>51768</v>
      </c>
      <c r="BB21" s="47">
        <v>312897.41335119994</v>
      </c>
      <c r="BC21" s="80">
        <v>-232004.77020932699</v>
      </c>
      <c r="BD21" s="80">
        <v>80892.643141872933</v>
      </c>
      <c r="BE21" s="50">
        <f t="shared" si="5"/>
        <v>0.25852768252538422</v>
      </c>
    </row>
    <row r="22" spans="2:57" x14ac:dyDescent="0.25">
      <c r="B22" s="45" t="s">
        <v>186</v>
      </c>
      <c r="C22" s="46">
        <v>1</v>
      </c>
      <c r="D22" s="47">
        <v>2031</v>
      </c>
      <c r="E22" s="114">
        <v>9449.6053066997738</v>
      </c>
      <c r="F22" s="114">
        <v>-6839.26</v>
      </c>
      <c r="G22" s="114">
        <v>2610.3453066997736</v>
      </c>
      <c r="H22" s="49">
        <f t="shared" si="0"/>
        <v>0.27623855409590892</v>
      </c>
      <c r="J22" s="45" t="s">
        <v>174</v>
      </c>
      <c r="K22" s="46">
        <v>3</v>
      </c>
      <c r="L22" s="47">
        <v>5202</v>
      </c>
      <c r="M22" s="47">
        <v>31420.70890902941</v>
      </c>
      <c r="N22" s="47">
        <v>-21408.518650411766</v>
      </c>
      <c r="O22" s="46">
        <v>10012.190258617644</v>
      </c>
      <c r="P22" s="49">
        <f t="shared" si="1"/>
        <v>0.31864940691202637</v>
      </c>
      <c r="S22" s="44" t="s">
        <v>161</v>
      </c>
      <c r="T22" s="80"/>
      <c r="U22" s="80"/>
      <c r="V22" s="80">
        <v>16849.935634156638</v>
      </c>
      <c r="W22" s="80"/>
      <c r="X22" s="80">
        <v>16849.935634156638</v>
      </c>
      <c r="AA22" s="45" t="s">
        <v>220</v>
      </c>
      <c r="AB22" s="46">
        <v>9</v>
      </c>
      <c r="AC22" s="47">
        <v>26139</v>
      </c>
      <c r="AD22" s="47">
        <v>171379.24848333353</v>
      </c>
      <c r="AE22" s="80">
        <v>-142955.3064</v>
      </c>
      <c r="AF22" s="80">
        <v>28423.942083333543</v>
      </c>
      <c r="AG22" s="50">
        <f t="shared" si="2"/>
        <v>0.16585404787848479</v>
      </c>
      <c r="AI22" s="45" t="s">
        <v>138</v>
      </c>
      <c r="AJ22" s="46">
        <v>5</v>
      </c>
      <c r="AK22" s="47">
        <v>13623</v>
      </c>
      <c r="AL22" s="47">
        <v>101380.51988711796</v>
      </c>
      <c r="AM22" s="80">
        <v>-94951.866058828193</v>
      </c>
      <c r="AN22" s="80">
        <v>6428.6538282897818</v>
      </c>
      <c r="AO22" s="50">
        <f t="shared" si="3"/>
        <v>6.3411134954207776E-2</v>
      </c>
      <c r="AQ22" s="45" t="s">
        <v>243</v>
      </c>
      <c r="AR22" s="46">
        <v>4</v>
      </c>
      <c r="AS22" s="47">
        <v>4559</v>
      </c>
      <c r="AT22" s="47">
        <v>21934.470381057879</v>
      </c>
      <c r="AU22" s="80">
        <v>-15135.529199999997</v>
      </c>
      <c r="AV22" s="80">
        <v>6798.9411810578767</v>
      </c>
      <c r="AW22" s="50">
        <f t="shared" si="4"/>
        <v>0.30996605174152236</v>
      </c>
      <c r="AY22" s="45" t="s">
        <v>135</v>
      </c>
      <c r="AZ22" s="46">
        <v>9</v>
      </c>
      <c r="BA22" s="47">
        <v>18629</v>
      </c>
      <c r="BB22" s="47">
        <v>74166.674612690927</v>
      </c>
      <c r="BC22" s="80">
        <v>-43572.366347999996</v>
      </c>
      <c r="BD22" s="80">
        <v>30594.308264690917</v>
      </c>
      <c r="BE22" s="50">
        <f t="shared" si="5"/>
        <v>0.41250748296939033</v>
      </c>
    </row>
    <row r="23" spans="2:57" x14ac:dyDescent="0.25">
      <c r="B23" s="45" t="s">
        <v>189</v>
      </c>
      <c r="C23" s="46">
        <v>3</v>
      </c>
      <c r="D23" s="47">
        <v>7819</v>
      </c>
      <c r="E23" s="114">
        <v>53565.583333320348</v>
      </c>
      <c r="F23" s="114">
        <v>-46505.14</v>
      </c>
      <c r="G23" s="114">
        <v>7060.4433333203469</v>
      </c>
      <c r="H23" s="49">
        <f t="shared" si="0"/>
        <v>0.13180932408381735</v>
      </c>
      <c r="J23" s="44" t="s">
        <v>190</v>
      </c>
      <c r="K23" s="46">
        <v>3</v>
      </c>
      <c r="L23" s="47">
        <v>5247</v>
      </c>
      <c r="M23" s="47">
        <v>30612.32779632922</v>
      </c>
      <c r="N23" s="47">
        <v>-27520.36</v>
      </c>
      <c r="O23" s="46">
        <v>3091.9677963292215</v>
      </c>
      <c r="P23" s="49">
        <f t="shared" si="1"/>
        <v>0.10100400782654578</v>
      </c>
      <c r="S23" s="44" t="s">
        <v>174</v>
      </c>
      <c r="T23" s="80"/>
      <c r="U23" s="80"/>
      <c r="V23" s="80">
        <v>2467.3152166769169</v>
      </c>
      <c r="W23" s="80">
        <v>11443.611473447037</v>
      </c>
      <c r="X23" s="80">
        <v>13910.926690123953</v>
      </c>
      <c r="AA23" s="45" t="s">
        <v>221</v>
      </c>
      <c r="AB23" s="46">
        <v>15</v>
      </c>
      <c r="AC23" s="47">
        <v>36680</v>
      </c>
      <c r="AD23" s="47">
        <v>337607.92205385602</v>
      </c>
      <c r="AE23" s="80">
        <v>-269338.95256000006</v>
      </c>
      <c r="AF23" s="80">
        <v>68268.969493856071</v>
      </c>
      <c r="AG23" s="50">
        <f t="shared" si="2"/>
        <v>0.20221376642626782</v>
      </c>
      <c r="AI23" s="45" t="s">
        <v>150</v>
      </c>
      <c r="AJ23" s="46">
        <v>15</v>
      </c>
      <c r="AK23" s="47">
        <v>36680</v>
      </c>
      <c r="AL23" s="47">
        <v>337607.92205385602</v>
      </c>
      <c r="AM23" s="80">
        <v>-269338.95256000006</v>
      </c>
      <c r="AN23" s="80">
        <v>68268.969493856071</v>
      </c>
      <c r="AO23" s="50">
        <f t="shared" si="3"/>
        <v>0.20221376642626782</v>
      </c>
      <c r="AQ23" s="45" t="s">
        <v>234</v>
      </c>
      <c r="AR23" s="46">
        <v>9</v>
      </c>
      <c r="AS23" s="47">
        <v>15748</v>
      </c>
      <c r="AT23" s="47">
        <v>111818.57948963965</v>
      </c>
      <c r="AU23" s="80">
        <v>-88788.095000000001</v>
      </c>
      <c r="AV23" s="80">
        <v>23030.48448963965</v>
      </c>
      <c r="AW23" s="50">
        <f t="shared" si="4"/>
        <v>0.20596294993868614</v>
      </c>
      <c r="AY23" s="45" t="s">
        <v>138</v>
      </c>
      <c r="AZ23" s="46">
        <v>7</v>
      </c>
      <c r="BA23" s="47">
        <v>14507</v>
      </c>
      <c r="BB23" s="47">
        <v>82222.522411612706</v>
      </c>
      <c r="BC23" s="80">
        <v>-64344.841909738716</v>
      </c>
      <c r="BD23" s="80">
        <v>17877.680501873998</v>
      </c>
      <c r="BE23" s="50">
        <f t="shared" si="5"/>
        <v>0.21743045551894966</v>
      </c>
    </row>
    <row r="24" spans="2:57" x14ac:dyDescent="0.25">
      <c r="B24" s="45" t="s">
        <v>187</v>
      </c>
      <c r="C24" s="46">
        <v>4</v>
      </c>
      <c r="D24" s="47">
        <v>19107</v>
      </c>
      <c r="E24" s="114">
        <v>175455.73747916095</v>
      </c>
      <c r="F24" s="114">
        <v>-129426.75160000002</v>
      </c>
      <c r="G24" s="114">
        <v>46028.985879160959</v>
      </c>
      <c r="H24" s="49">
        <f t="shared" si="0"/>
        <v>0.26233958798085966</v>
      </c>
      <c r="J24" s="45" t="s">
        <v>135</v>
      </c>
      <c r="K24" s="46">
        <v>3</v>
      </c>
      <c r="L24" s="47">
        <v>5247</v>
      </c>
      <c r="M24" s="47">
        <v>30612.32779632922</v>
      </c>
      <c r="N24" s="47">
        <v>-27520.36</v>
      </c>
      <c r="O24" s="46">
        <v>3091.9677963292215</v>
      </c>
      <c r="P24" s="49">
        <f t="shared" si="1"/>
        <v>0.10100400782654578</v>
      </c>
      <c r="S24" s="44" t="s">
        <v>236</v>
      </c>
      <c r="T24" s="80"/>
      <c r="U24" s="80"/>
      <c r="V24" s="80"/>
      <c r="W24" s="80">
        <v>16417.983500421455</v>
      </c>
      <c r="X24" s="80">
        <v>16417.983500421455</v>
      </c>
      <c r="AA24" s="45" t="s">
        <v>222</v>
      </c>
      <c r="AB24" s="46">
        <v>3</v>
      </c>
      <c r="AC24" s="47">
        <v>8166</v>
      </c>
      <c r="AD24" s="47">
        <v>96888.82097158079</v>
      </c>
      <c r="AE24" s="80">
        <v>-75235.634000000005</v>
      </c>
      <c r="AF24" s="80">
        <v>21653.186971580788</v>
      </c>
      <c r="AG24" s="50">
        <f t="shared" si="2"/>
        <v>0.22348488457643687</v>
      </c>
      <c r="AI24" s="45" t="s">
        <v>174</v>
      </c>
      <c r="AJ24" s="46">
        <v>2</v>
      </c>
      <c r="AK24" s="47">
        <v>1610</v>
      </c>
      <c r="AL24" s="47">
        <v>14665.099879480429</v>
      </c>
      <c r="AM24" s="80">
        <v>-10766.363447974119</v>
      </c>
      <c r="AN24" s="80">
        <v>3898.7364315063114</v>
      </c>
      <c r="AO24" s="50">
        <f t="shared" si="3"/>
        <v>0.2658513384529666</v>
      </c>
      <c r="AQ24" s="45" t="s">
        <v>241</v>
      </c>
      <c r="AR24" s="46">
        <v>7</v>
      </c>
      <c r="AS24" s="47">
        <v>14507</v>
      </c>
      <c r="AT24" s="47">
        <v>82222.522411612706</v>
      </c>
      <c r="AU24" s="80">
        <v>-64344.841909738716</v>
      </c>
      <c r="AV24" s="80">
        <v>17877.680501873998</v>
      </c>
      <c r="AW24" s="50">
        <f t="shared" si="4"/>
        <v>0.21743045551894966</v>
      </c>
      <c r="AY24" s="45" t="s">
        <v>150</v>
      </c>
      <c r="AZ24" s="46">
        <v>6</v>
      </c>
      <c r="BA24" s="47">
        <v>12444</v>
      </c>
      <c r="BB24" s="47">
        <v>101639.48459274862</v>
      </c>
      <c r="BC24" s="80">
        <v>-84127.211760000006</v>
      </c>
      <c r="BD24" s="80">
        <v>17512.272832748626</v>
      </c>
      <c r="BE24" s="50">
        <f t="shared" si="5"/>
        <v>0.17229793030648666</v>
      </c>
    </row>
    <row r="25" spans="2:57" x14ac:dyDescent="0.25">
      <c r="B25" s="45" t="s">
        <v>188</v>
      </c>
      <c r="C25" s="46">
        <v>21</v>
      </c>
      <c r="D25" s="47">
        <v>46054</v>
      </c>
      <c r="E25" s="114">
        <v>405692.53291734628</v>
      </c>
      <c r="F25" s="114">
        <v>-334306.89136000001</v>
      </c>
      <c r="G25" s="114">
        <v>71385.641557346273</v>
      </c>
      <c r="H25" s="49">
        <f t="shared" si="0"/>
        <v>0.17595995924305075</v>
      </c>
      <c r="J25" s="44" t="s">
        <v>192</v>
      </c>
      <c r="K25" s="46">
        <v>1</v>
      </c>
      <c r="L25" s="47">
        <v>5263</v>
      </c>
      <c r="M25" s="47">
        <v>69342.0437153229</v>
      </c>
      <c r="N25" s="47">
        <v>-53515.22</v>
      </c>
      <c r="O25" s="46">
        <v>15826.823715322898</v>
      </c>
      <c r="P25" s="49">
        <f t="shared" si="1"/>
        <v>0.22824282163211693</v>
      </c>
      <c r="S25" s="44" t="s">
        <v>194</v>
      </c>
      <c r="T25" s="80">
        <v>19220.156292994008</v>
      </c>
      <c r="U25" s="80">
        <v>115565.0009940132</v>
      </c>
      <c r="V25" s="80">
        <v>150351.63365783606</v>
      </c>
      <c r="W25" s="80">
        <v>185106.16070334075</v>
      </c>
      <c r="X25" s="80">
        <v>470242.95164818404</v>
      </c>
      <c r="AA25" s="45" t="s">
        <v>162</v>
      </c>
      <c r="AB25" s="46">
        <v>1</v>
      </c>
      <c r="AC25" s="47">
        <v>1995</v>
      </c>
      <c r="AD25" s="47">
        <v>28837.86222105721</v>
      </c>
      <c r="AE25" s="80">
        <v>-22708.89</v>
      </c>
      <c r="AF25" s="80">
        <v>6128.9722210572108</v>
      </c>
      <c r="AG25" s="50">
        <f t="shared" si="2"/>
        <v>0.21253212786979325</v>
      </c>
      <c r="AI25" s="44" t="s">
        <v>222</v>
      </c>
      <c r="AJ25" s="46">
        <v>6</v>
      </c>
      <c r="AK25" s="47">
        <v>18526</v>
      </c>
      <c r="AL25" s="47">
        <v>238954.9481134098</v>
      </c>
      <c r="AM25" s="80">
        <v>-175773.73985999997</v>
      </c>
      <c r="AN25" s="80">
        <v>63181.208253409786</v>
      </c>
      <c r="AO25" s="50">
        <f t="shared" si="3"/>
        <v>0.26440636091546227</v>
      </c>
      <c r="AQ25" s="45" t="s">
        <v>232</v>
      </c>
      <c r="AR25" s="46">
        <v>2</v>
      </c>
      <c r="AS25" s="47">
        <v>5580</v>
      </c>
      <c r="AT25" s="47">
        <v>46798.547393450732</v>
      </c>
      <c r="AU25" s="80">
        <v>-34425.871353285824</v>
      </c>
      <c r="AV25" s="80">
        <v>12372.676040164912</v>
      </c>
      <c r="AW25" s="50">
        <f t="shared" si="4"/>
        <v>0.26438162569756207</v>
      </c>
      <c r="AY25" s="45" t="s">
        <v>161</v>
      </c>
      <c r="AZ25" s="46">
        <v>1</v>
      </c>
      <c r="BA25" s="47">
        <v>2078</v>
      </c>
      <c r="BB25" s="47">
        <v>31066.256500618649</v>
      </c>
      <c r="BC25" s="80">
        <v>-23702.75</v>
      </c>
      <c r="BD25" s="80">
        <v>7363.5065006186487</v>
      </c>
      <c r="BE25" s="50">
        <f t="shared" si="5"/>
        <v>0.23702587083422855</v>
      </c>
    </row>
    <row r="26" spans="2:57" x14ac:dyDescent="0.25">
      <c r="B26" s="44" t="s">
        <v>161</v>
      </c>
      <c r="C26" s="46">
        <v>3</v>
      </c>
      <c r="D26" s="47">
        <v>11575</v>
      </c>
      <c r="E26" s="114">
        <v>142522.65563415666</v>
      </c>
      <c r="F26" s="114">
        <v>-125672.72</v>
      </c>
      <c r="G26" s="114">
        <v>16849.935634156638</v>
      </c>
      <c r="H26" s="50">
        <f t="shared" si="0"/>
        <v>0.11822636590079381</v>
      </c>
      <c r="J26" s="45" t="s">
        <v>161</v>
      </c>
      <c r="K26" s="46">
        <v>1</v>
      </c>
      <c r="L26" s="47">
        <v>5263</v>
      </c>
      <c r="M26" s="47">
        <v>69342.0437153229</v>
      </c>
      <c r="N26" s="47">
        <v>-53515.22</v>
      </c>
      <c r="O26" s="46">
        <v>15826.823715322898</v>
      </c>
      <c r="P26" s="50">
        <f t="shared" si="1"/>
        <v>0.22824282163211693</v>
      </c>
      <c r="AA26" s="44" t="s">
        <v>161</v>
      </c>
      <c r="AB26" s="46">
        <v>3</v>
      </c>
      <c r="AC26" s="47">
        <v>11575</v>
      </c>
      <c r="AD26" s="47">
        <v>142522.65563415663</v>
      </c>
      <c r="AE26" s="80">
        <v>-125672.72</v>
      </c>
      <c r="AF26" s="80">
        <v>16849.935634156638</v>
      </c>
      <c r="AG26" s="50">
        <f t="shared" si="2"/>
        <v>0.11822636590079384</v>
      </c>
      <c r="AI26" s="45" t="s">
        <v>135</v>
      </c>
      <c r="AJ26" s="46">
        <v>1</v>
      </c>
      <c r="AK26" s="47">
        <v>3095</v>
      </c>
      <c r="AL26" s="47">
        <v>46444.592890605236</v>
      </c>
      <c r="AM26" s="80">
        <v>-27940.145859999997</v>
      </c>
      <c r="AN26" s="80">
        <v>18504.447030605239</v>
      </c>
      <c r="AO26" s="50">
        <f t="shared" si="3"/>
        <v>0.39841983488132371</v>
      </c>
      <c r="AQ26" s="45" t="s">
        <v>258</v>
      </c>
      <c r="AR26" s="46">
        <v>1</v>
      </c>
      <c r="AS26" s="47">
        <v>3078</v>
      </c>
      <c r="AT26" s="47">
        <v>10375.135387735543</v>
      </c>
      <c r="AU26" s="80">
        <v>-7775.7210688836103</v>
      </c>
      <c r="AV26" s="80">
        <v>2599.4143188519329</v>
      </c>
      <c r="AW26" s="50">
        <f t="shared" si="4"/>
        <v>0.25054268900670951</v>
      </c>
      <c r="AY26" s="45" t="s">
        <v>174</v>
      </c>
      <c r="AZ26" s="46">
        <v>2</v>
      </c>
      <c r="BA26" s="47">
        <v>4110</v>
      </c>
      <c r="BB26" s="47">
        <v>23802.475233528963</v>
      </c>
      <c r="BC26" s="80">
        <v>-16257.600191588237</v>
      </c>
      <c r="BD26" s="80">
        <v>7544.8750419407261</v>
      </c>
      <c r="BE26" s="50">
        <f t="shared" si="5"/>
        <v>0.31697859016413399</v>
      </c>
    </row>
    <row r="27" spans="2:57" x14ac:dyDescent="0.25">
      <c r="B27" s="45" t="s">
        <v>191</v>
      </c>
      <c r="C27" s="46">
        <v>2</v>
      </c>
      <c r="D27" s="47">
        <v>6312</v>
      </c>
      <c r="E27" s="114">
        <v>73180.611918833747</v>
      </c>
      <c r="F27" s="114">
        <v>-72157.5</v>
      </c>
      <c r="G27" s="114">
        <v>1023.1119188337398</v>
      </c>
      <c r="H27" s="49">
        <f t="shared" si="0"/>
        <v>1.3980641757525832E-2</v>
      </c>
      <c r="J27" s="44" t="s">
        <v>187</v>
      </c>
      <c r="K27" s="46">
        <v>24</v>
      </c>
      <c r="L27" s="47">
        <v>67748</v>
      </c>
      <c r="M27" s="47">
        <v>455437.55387304764</v>
      </c>
      <c r="N27" s="47">
        <v>-327904.02242154558</v>
      </c>
      <c r="O27" s="46">
        <v>127533.53145150209</v>
      </c>
      <c r="P27" s="49">
        <f t="shared" si="1"/>
        <v>0.28002418853464117</v>
      </c>
      <c r="AA27" s="45" t="s">
        <v>222</v>
      </c>
      <c r="AB27" s="46">
        <v>1</v>
      </c>
      <c r="AC27" s="47">
        <v>5263</v>
      </c>
      <c r="AD27" s="47">
        <v>69342.0437153229</v>
      </c>
      <c r="AE27" s="80">
        <v>-53515.22</v>
      </c>
      <c r="AF27" s="80">
        <v>15826.823715322898</v>
      </c>
      <c r="AG27" s="50">
        <f t="shared" si="2"/>
        <v>0.22824282163211693</v>
      </c>
      <c r="AI27" s="45" t="s">
        <v>138</v>
      </c>
      <c r="AJ27" s="46">
        <v>1</v>
      </c>
      <c r="AK27" s="47">
        <v>2002</v>
      </c>
      <c r="AL27" s="47">
        <v>26279.490535900859</v>
      </c>
      <c r="AM27" s="80">
        <v>-19082.740000000002</v>
      </c>
      <c r="AN27" s="80">
        <v>7196.7505359008574</v>
      </c>
      <c r="AO27" s="50">
        <f t="shared" si="3"/>
        <v>0.27385426388191408</v>
      </c>
      <c r="AQ27" s="45" t="s">
        <v>260</v>
      </c>
      <c r="AR27" s="46">
        <v>1</v>
      </c>
      <c r="AS27" s="47">
        <v>3989</v>
      </c>
      <c r="AT27" s="47">
        <v>24699.919252873544</v>
      </c>
      <c r="AU27" s="80">
        <v>-17555.980199999998</v>
      </c>
      <c r="AV27" s="80">
        <v>7143.9390528735457</v>
      </c>
      <c r="AW27" s="50">
        <f t="shared" si="4"/>
        <v>0.28922924725927729</v>
      </c>
      <c r="AY27" s="44" t="s">
        <v>232</v>
      </c>
      <c r="AZ27" s="46">
        <v>12</v>
      </c>
      <c r="BA27" s="47">
        <v>34891</v>
      </c>
      <c r="BB27" s="47">
        <v>244729.30538822184</v>
      </c>
      <c r="BC27" s="80">
        <v>-175296.8354357777</v>
      </c>
      <c r="BD27" s="80">
        <v>69432.469952444124</v>
      </c>
      <c r="BE27" s="50">
        <f t="shared" si="5"/>
        <v>0.28371130233995151</v>
      </c>
    </row>
    <row r="28" spans="2:57" x14ac:dyDescent="0.25">
      <c r="B28" s="45" t="s">
        <v>192</v>
      </c>
      <c r="C28" s="46">
        <v>1</v>
      </c>
      <c r="D28" s="47">
        <v>5263</v>
      </c>
      <c r="E28" s="114">
        <v>69342.0437153229</v>
      </c>
      <c r="F28" s="114">
        <v>-53515.22</v>
      </c>
      <c r="G28" s="114">
        <v>15826.823715322898</v>
      </c>
      <c r="H28" s="49">
        <f t="shared" si="0"/>
        <v>0.22824282163211693</v>
      </c>
      <c r="J28" s="45" t="s">
        <v>135</v>
      </c>
      <c r="K28" s="46">
        <v>14</v>
      </c>
      <c r="L28" s="47">
        <v>33265</v>
      </c>
      <c r="M28" s="47">
        <v>190922.02786126226</v>
      </c>
      <c r="N28" s="47">
        <v>-131840.06382400001</v>
      </c>
      <c r="O28" s="46">
        <v>59081.964037262274</v>
      </c>
      <c r="P28" s="49">
        <f t="shared" si="1"/>
        <v>0.30945598419997666</v>
      </c>
      <c r="S28" s="79" t="s">
        <v>211</v>
      </c>
      <c r="T28" s="79" t="s">
        <v>210</v>
      </c>
      <c r="U28" s="79"/>
      <c r="V28" s="79"/>
      <c r="W28" s="79"/>
      <c r="X28" s="79"/>
      <c r="AA28" s="45" t="s">
        <v>162</v>
      </c>
      <c r="AB28" s="46">
        <v>2</v>
      </c>
      <c r="AC28" s="47">
        <v>6312</v>
      </c>
      <c r="AD28" s="47">
        <v>73180.611918833747</v>
      </c>
      <c r="AE28" s="80">
        <v>-72157.5</v>
      </c>
      <c r="AF28" s="80">
        <v>1023.1119188337398</v>
      </c>
      <c r="AG28" s="50">
        <f t="shared" si="2"/>
        <v>1.3980641757525832E-2</v>
      </c>
      <c r="AI28" s="45" t="s">
        <v>150</v>
      </c>
      <c r="AJ28" s="46">
        <v>3</v>
      </c>
      <c r="AK28" s="47">
        <v>8166</v>
      </c>
      <c r="AL28" s="47">
        <v>96888.82097158079</v>
      </c>
      <c r="AM28" s="80">
        <v>-75235.634000000005</v>
      </c>
      <c r="AN28" s="80">
        <v>21653.186971580788</v>
      </c>
      <c r="AO28" s="50">
        <f t="shared" si="3"/>
        <v>0.22348488457643687</v>
      </c>
      <c r="AQ28" s="45" t="s">
        <v>254</v>
      </c>
      <c r="AR28" s="46">
        <v>2</v>
      </c>
      <c r="AS28" s="47">
        <v>8177</v>
      </c>
      <c r="AT28" s="47">
        <v>44846.056303879435</v>
      </c>
      <c r="AU28" s="80">
        <v>-31289.65</v>
      </c>
      <c r="AV28" s="80">
        <v>13556.406303879436</v>
      </c>
      <c r="AW28" s="50">
        <f t="shared" si="4"/>
        <v>0.30228759050785764</v>
      </c>
      <c r="AY28" s="45" t="s">
        <v>135</v>
      </c>
      <c r="AZ28" s="46">
        <v>6</v>
      </c>
      <c r="BA28" s="47">
        <v>17561</v>
      </c>
      <c r="BB28" s="47">
        <v>121442.63835164602</v>
      </c>
      <c r="BC28" s="80">
        <v>-79162.696982491892</v>
      </c>
      <c r="BD28" s="80">
        <v>42279.941369154112</v>
      </c>
      <c r="BE28" s="50">
        <f t="shared" si="5"/>
        <v>0.34814742122720899</v>
      </c>
    </row>
    <row r="29" spans="2:57" x14ac:dyDescent="0.25">
      <c r="B29" s="44" t="s">
        <v>174</v>
      </c>
      <c r="C29" s="46">
        <v>5</v>
      </c>
      <c r="D29" s="47">
        <v>6812</v>
      </c>
      <c r="E29" s="114">
        <v>46085.808788509836</v>
      </c>
      <c r="F29" s="114">
        <v>-32174.882098385886</v>
      </c>
      <c r="G29" s="114">
        <v>13910.926690123953</v>
      </c>
      <c r="H29" s="50">
        <f t="shared" si="0"/>
        <v>0.30184837926924352</v>
      </c>
      <c r="J29" s="45" t="s">
        <v>138</v>
      </c>
      <c r="K29" s="46">
        <v>6</v>
      </c>
      <c r="L29" s="47">
        <v>15376</v>
      </c>
      <c r="M29" s="47">
        <v>89059.788532624385</v>
      </c>
      <c r="N29" s="47">
        <v>-66637.206997545523</v>
      </c>
      <c r="O29" s="46">
        <v>22422.581535078869</v>
      </c>
      <c r="P29" s="50">
        <f t="shared" si="1"/>
        <v>0.25176998401321182</v>
      </c>
      <c r="S29" s="77" t="s">
        <v>193</v>
      </c>
      <c r="T29" s="77" t="s">
        <v>207</v>
      </c>
      <c r="U29" s="77" t="s">
        <v>206</v>
      </c>
      <c r="V29" s="77" t="s">
        <v>208</v>
      </c>
      <c r="W29" s="77" t="s">
        <v>209</v>
      </c>
      <c r="X29" s="77" t="s">
        <v>194</v>
      </c>
      <c r="AA29" s="44" t="s">
        <v>174</v>
      </c>
      <c r="AB29" s="46">
        <v>5</v>
      </c>
      <c r="AC29" s="47">
        <v>6812</v>
      </c>
      <c r="AD29" s="47">
        <v>46085.808788509836</v>
      </c>
      <c r="AE29" s="80">
        <v>-32174.882098385886</v>
      </c>
      <c r="AF29" s="80">
        <v>13910.926690123953</v>
      </c>
      <c r="AG29" s="50">
        <f t="shared" si="2"/>
        <v>0.30184837926924352</v>
      </c>
      <c r="AI29" s="45" t="s">
        <v>161</v>
      </c>
      <c r="AJ29" s="46">
        <v>1</v>
      </c>
      <c r="AK29" s="47">
        <v>5263</v>
      </c>
      <c r="AL29" s="47">
        <v>69342.0437153229</v>
      </c>
      <c r="AM29" s="80">
        <v>-53515.22</v>
      </c>
      <c r="AN29" s="80">
        <v>15826.823715322898</v>
      </c>
      <c r="AO29" s="50">
        <f t="shared" si="3"/>
        <v>0.22824282163211693</v>
      </c>
      <c r="AQ29" s="45" t="s">
        <v>239</v>
      </c>
      <c r="AR29" s="46">
        <v>1</v>
      </c>
      <c r="AS29" s="47">
        <v>5284</v>
      </c>
      <c r="AT29" s="47">
        <v>35897.776471655598</v>
      </c>
      <c r="AU29" s="80">
        <v>-35254.994400000003</v>
      </c>
      <c r="AV29" s="80">
        <v>642.78207165559434</v>
      </c>
      <c r="AW29" s="50">
        <f t="shared" si="4"/>
        <v>1.7905902115222274E-2</v>
      </c>
      <c r="AY29" s="45" t="s">
        <v>139</v>
      </c>
      <c r="AZ29" s="46">
        <v>1</v>
      </c>
      <c r="BA29" s="47">
        <v>2889</v>
      </c>
      <c r="BB29" s="47">
        <v>13172.338230562205</v>
      </c>
      <c r="BC29" s="80">
        <v>-9444.5619000000006</v>
      </c>
      <c r="BD29" s="80">
        <v>3727.7763305622047</v>
      </c>
      <c r="BE29" s="50">
        <f t="shared" si="5"/>
        <v>0.28300035007551583</v>
      </c>
    </row>
    <row r="30" spans="2:57" x14ac:dyDescent="0.25">
      <c r="B30" s="45" t="s">
        <v>185</v>
      </c>
      <c r="C30" s="46">
        <v>3</v>
      </c>
      <c r="D30" s="47">
        <v>5202</v>
      </c>
      <c r="E30" s="114">
        <v>31420.70890902941</v>
      </c>
      <c r="F30" s="114">
        <v>-21408.518650411766</v>
      </c>
      <c r="G30" s="114">
        <v>10012.190258617644</v>
      </c>
      <c r="H30" s="50">
        <f t="shared" si="0"/>
        <v>0.31864940691202637</v>
      </c>
      <c r="J30" s="45" t="s">
        <v>150</v>
      </c>
      <c r="K30" s="46">
        <v>4</v>
      </c>
      <c r="L30" s="47">
        <v>19107</v>
      </c>
      <c r="M30" s="47">
        <v>175455.73747916095</v>
      </c>
      <c r="N30" s="47">
        <v>-129426.75160000002</v>
      </c>
      <c r="O30" s="46">
        <v>46028.985879160959</v>
      </c>
      <c r="P30" s="49">
        <f t="shared" si="1"/>
        <v>0.26233958798085966</v>
      </c>
      <c r="S30" s="44" t="s">
        <v>135</v>
      </c>
      <c r="T30" s="81">
        <f>IFERROR(T18/T6,0)</f>
        <v>0.26687152305660039</v>
      </c>
      <c r="U30" s="81">
        <f>IFERROR(U18/U6,0)</f>
        <v>0.2961039336970866</v>
      </c>
      <c r="V30" s="81">
        <f>IFERROR(V18/V6,0)</f>
        <v>0.3206293521698958</v>
      </c>
      <c r="W30" s="81">
        <f>IFERROR(W18/W6,0)</f>
        <v>0.30778452336420409</v>
      </c>
      <c r="X30" s="81">
        <f>IFERROR(X18/X6,0)</f>
        <v>0.30452765897332096</v>
      </c>
      <c r="AA30" s="45" t="s">
        <v>219</v>
      </c>
      <c r="AB30" s="46">
        <v>2</v>
      </c>
      <c r="AC30" s="47">
        <v>4110</v>
      </c>
      <c r="AD30" s="47">
        <v>23802.475233528963</v>
      </c>
      <c r="AE30" s="80">
        <v>-16257.600191588237</v>
      </c>
      <c r="AF30" s="80">
        <v>7544.8750419407261</v>
      </c>
      <c r="AG30" s="50">
        <f t="shared" si="2"/>
        <v>0.31697859016413399</v>
      </c>
      <c r="AI30" s="44" t="s">
        <v>162</v>
      </c>
      <c r="AJ30" s="46">
        <v>3</v>
      </c>
      <c r="AK30" s="47">
        <v>8307</v>
      </c>
      <c r="AL30" s="47">
        <v>102018.47413989095</v>
      </c>
      <c r="AM30" s="80">
        <v>-94866.39</v>
      </c>
      <c r="AN30" s="80">
        <v>7152.0841398909506</v>
      </c>
      <c r="AO30" s="50">
        <f t="shared" si="3"/>
        <v>7.0105774470649182E-2</v>
      </c>
      <c r="AQ30" s="44" t="s">
        <v>150</v>
      </c>
      <c r="AR30" s="46">
        <v>29</v>
      </c>
      <c r="AS30" s="47">
        <v>75011</v>
      </c>
      <c r="AT30" s="47">
        <v>644163.45903652743</v>
      </c>
      <c r="AU30" s="80">
        <v>-517078.04295999999</v>
      </c>
      <c r="AV30" s="80">
        <v>127085.41607652736</v>
      </c>
      <c r="AW30" s="50">
        <f t="shared" si="4"/>
        <v>0.19728752740276276</v>
      </c>
      <c r="AY30" s="45" t="s">
        <v>138</v>
      </c>
      <c r="AZ30" s="46">
        <v>2</v>
      </c>
      <c r="BA30" s="47">
        <v>5580</v>
      </c>
      <c r="BB30" s="47">
        <v>46798.547393450732</v>
      </c>
      <c r="BC30" s="80">
        <v>-34425.871353285824</v>
      </c>
      <c r="BD30" s="80">
        <v>12372.676040164912</v>
      </c>
      <c r="BE30" s="50">
        <f t="shared" si="5"/>
        <v>0.26438162569756207</v>
      </c>
    </row>
    <row r="31" spans="2:57" x14ac:dyDescent="0.25">
      <c r="B31" s="45" t="s">
        <v>188</v>
      </c>
      <c r="C31" s="46">
        <v>2</v>
      </c>
      <c r="D31" s="47">
        <v>1610</v>
      </c>
      <c r="E31" s="114">
        <v>14665.099879480429</v>
      </c>
      <c r="F31" s="114">
        <v>-10766.363447974119</v>
      </c>
      <c r="G31" s="114">
        <v>3898.7364315063114</v>
      </c>
      <c r="H31" s="50">
        <f t="shared" si="0"/>
        <v>0.2658513384529666</v>
      </c>
      <c r="J31" s="44" t="s">
        <v>188</v>
      </c>
      <c r="K31" s="46">
        <v>30</v>
      </c>
      <c r="L31" s="47">
        <v>66179</v>
      </c>
      <c r="M31" s="47">
        <v>571072.02104177745</v>
      </c>
      <c r="N31" s="47">
        <v>-468270.66436125984</v>
      </c>
      <c r="O31" s="46">
        <v>102801.35668051743</v>
      </c>
      <c r="P31" s="49">
        <f t="shared" si="1"/>
        <v>0.1800146967329658</v>
      </c>
      <c r="S31" s="44" t="s">
        <v>139</v>
      </c>
      <c r="T31" s="81">
        <f t="shared" ref="T31:X31" si="6">IFERROR(T19/T7,0)</f>
        <v>0</v>
      </c>
      <c r="U31" s="81">
        <f t="shared" si="6"/>
        <v>0.19195616829505119</v>
      </c>
      <c r="V31" s="81">
        <f t="shared" si="6"/>
        <v>0.28300035007551583</v>
      </c>
      <c r="W31" s="81">
        <f t="shared" si="6"/>
        <v>0</v>
      </c>
      <c r="X31" s="81">
        <f t="shared" si="6"/>
        <v>0.26165943465569913</v>
      </c>
      <c r="AA31" s="45" t="s">
        <v>220</v>
      </c>
      <c r="AB31" s="46">
        <v>1</v>
      </c>
      <c r="AC31" s="47">
        <v>1092</v>
      </c>
      <c r="AD31" s="47">
        <v>7618.2336755004462</v>
      </c>
      <c r="AE31" s="80">
        <v>-5150.9184588235294</v>
      </c>
      <c r="AF31" s="80">
        <v>2467.3152166769169</v>
      </c>
      <c r="AG31" s="50">
        <f t="shared" si="2"/>
        <v>0.32386972122049507</v>
      </c>
      <c r="AI31" s="45" t="s">
        <v>150</v>
      </c>
      <c r="AJ31" s="46">
        <v>1</v>
      </c>
      <c r="AK31" s="47">
        <v>1995</v>
      </c>
      <c r="AL31" s="47">
        <v>28837.86222105721</v>
      </c>
      <c r="AM31" s="80">
        <v>-22708.89</v>
      </c>
      <c r="AN31" s="80">
        <v>6128.9722210572108</v>
      </c>
      <c r="AO31" s="50">
        <f t="shared" si="3"/>
        <v>0.21253212786979325</v>
      </c>
      <c r="AQ31" s="45" t="s">
        <v>257</v>
      </c>
      <c r="AR31" s="46">
        <v>2</v>
      </c>
      <c r="AS31" s="47">
        <v>1965</v>
      </c>
      <c r="AT31" s="47">
        <v>19456.883534904766</v>
      </c>
      <c r="AU31" s="80">
        <v>-14367.42</v>
      </c>
      <c r="AV31" s="80">
        <v>5089.4635349047639</v>
      </c>
      <c r="AW31" s="50">
        <f t="shared" si="4"/>
        <v>0.2615765020011811</v>
      </c>
      <c r="AY31" s="45" t="s">
        <v>150</v>
      </c>
      <c r="AZ31" s="46">
        <v>3</v>
      </c>
      <c r="BA31" s="47">
        <v>8861</v>
      </c>
      <c r="BB31" s="47">
        <v>63315.781412562908</v>
      </c>
      <c r="BC31" s="80">
        <v>-52263.705199999997</v>
      </c>
      <c r="BD31" s="80">
        <v>11052.076212562904</v>
      </c>
      <c r="BE31" s="50">
        <f t="shared" si="5"/>
        <v>0.17455484187343517</v>
      </c>
    </row>
    <row r="32" spans="2:57" x14ac:dyDescent="0.25">
      <c r="B32" s="44" t="s">
        <v>236</v>
      </c>
      <c r="C32" s="46">
        <v>1</v>
      </c>
      <c r="D32" s="47">
        <v>5252</v>
      </c>
      <c r="E32" s="114">
        <v>102549.99350042145</v>
      </c>
      <c r="F32" s="114">
        <v>-86132.01</v>
      </c>
      <c r="G32" s="114">
        <v>16417.983500421455</v>
      </c>
      <c r="H32" s="50">
        <f t="shared" si="0"/>
        <v>0.16009736266198771</v>
      </c>
      <c r="J32" s="45" t="s">
        <v>138</v>
      </c>
      <c r="K32" s="46">
        <v>7</v>
      </c>
      <c r="L32" s="47">
        <v>18515</v>
      </c>
      <c r="M32" s="47">
        <v>150714.38824495068</v>
      </c>
      <c r="N32" s="47">
        <v>-123197.40955328583</v>
      </c>
      <c r="O32" s="46">
        <v>27516.978691664837</v>
      </c>
      <c r="P32" s="50">
        <f t="shared" si="1"/>
        <v>0.18257698559571153</v>
      </c>
      <c r="S32" s="44" t="s">
        <v>138</v>
      </c>
      <c r="T32" s="81">
        <f t="shared" ref="T32:X32" si="7">IFERROR(T20/T8,0)</f>
        <v>0.31584189731391066</v>
      </c>
      <c r="U32" s="81">
        <f t="shared" si="7"/>
        <v>0.23968884253922196</v>
      </c>
      <c r="V32" s="81">
        <f t="shared" si="7"/>
        <v>0.20141769988721958</v>
      </c>
      <c r="W32" s="81">
        <f t="shared" si="7"/>
        <v>0.22525401006782511</v>
      </c>
      <c r="X32" s="81">
        <f t="shared" si="7"/>
        <v>0.22431414551782736</v>
      </c>
      <c r="AA32" s="45" t="s">
        <v>221</v>
      </c>
      <c r="AB32" s="46">
        <v>2</v>
      </c>
      <c r="AC32" s="47">
        <v>1610</v>
      </c>
      <c r="AD32" s="47">
        <v>14665.099879480429</v>
      </c>
      <c r="AE32" s="80">
        <v>-10766.363447974119</v>
      </c>
      <c r="AF32" s="80">
        <v>3898.7364315063114</v>
      </c>
      <c r="AG32" s="50">
        <f t="shared" si="2"/>
        <v>0.2658513384529666</v>
      </c>
      <c r="AI32" s="45" t="s">
        <v>161</v>
      </c>
      <c r="AJ32" s="46">
        <v>2</v>
      </c>
      <c r="AK32" s="47">
        <v>6312</v>
      </c>
      <c r="AL32" s="47">
        <v>73180.611918833747</v>
      </c>
      <c r="AM32" s="80">
        <v>-72157.5</v>
      </c>
      <c r="AN32" s="80">
        <v>1023.1119188337398</v>
      </c>
      <c r="AO32" s="50">
        <f t="shared" si="3"/>
        <v>1.3980641757525832E-2</v>
      </c>
      <c r="AQ32" s="45" t="s">
        <v>243</v>
      </c>
      <c r="AR32" s="46">
        <v>4</v>
      </c>
      <c r="AS32" s="47">
        <v>4754</v>
      </c>
      <c r="AT32" s="47">
        <v>45817.724652168959</v>
      </c>
      <c r="AU32" s="80">
        <v>-32023.730000000003</v>
      </c>
      <c r="AV32" s="80">
        <v>13793.994652168954</v>
      </c>
      <c r="AW32" s="50">
        <f t="shared" si="4"/>
        <v>0.30106241104043918</v>
      </c>
      <c r="AY32" s="44" t="s">
        <v>258</v>
      </c>
      <c r="AZ32" s="46">
        <v>13</v>
      </c>
      <c r="BA32" s="47">
        <v>40058</v>
      </c>
      <c r="BB32" s="47">
        <v>276850.14286612789</v>
      </c>
      <c r="BC32" s="80">
        <v>-210070.66242888363</v>
      </c>
      <c r="BD32" s="80">
        <v>66779.480437244274</v>
      </c>
      <c r="BE32" s="50">
        <f t="shared" si="5"/>
        <v>0.24121165243369871</v>
      </c>
    </row>
    <row r="33" spans="2:57" x14ac:dyDescent="0.25">
      <c r="B33" s="45" t="s">
        <v>237</v>
      </c>
      <c r="C33" s="46">
        <v>1</v>
      </c>
      <c r="D33" s="47">
        <v>5252</v>
      </c>
      <c r="E33" s="114">
        <v>102549.99350042145</v>
      </c>
      <c r="F33" s="114">
        <v>-86132.01</v>
      </c>
      <c r="G33" s="114">
        <v>16417.983500421455</v>
      </c>
      <c r="H33" s="50">
        <f t="shared" si="0"/>
        <v>0.16009736266198771</v>
      </c>
      <c r="J33" s="45" t="s">
        <v>150</v>
      </c>
      <c r="K33" s="46">
        <v>21</v>
      </c>
      <c r="L33" s="47">
        <v>46054</v>
      </c>
      <c r="M33" s="47">
        <v>405692.53291734628</v>
      </c>
      <c r="N33" s="47">
        <v>-334306.89136000001</v>
      </c>
      <c r="O33" s="46">
        <v>71385.641557346273</v>
      </c>
      <c r="P33" s="50">
        <f t="shared" si="1"/>
        <v>0.17595995924305075</v>
      </c>
      <c r="S33" s="44" t="s">
        <v>150</v>
      </c>
      <c r="T33" s="81">
        <f t="shared" ref="T33:X33" si="8">IFERROR(T21/T9,0)</f>
        <v>0</v>
      </c>
      <c r="U33" s="81">
        <f t="shared" si="8"/>
        <v>0.19923191613776337</v>
      </c>
      <c r="V33" s="81">
        <f t="shared" si="8"/>
        <v>0.15970163648898453</v>
      </c>
      <c r="W33" s="81">
        <f t="shared" si="8"/>
        <v>0.23772157988260356</v>
      </c>
      <c r="X33" s="81">
        <f t="shared" si="8"/>
        <v>0.19728752740276284</v>
      </c>
      <c r="AA33" s="44" t="s">
        <v>236</v>
      </c>
      <c r="AB33" s="46">
        <v>1</v>
      </c>
      <c r="AC33" s="47">
        <v>5252</v>
      </c>
      <c r="AD33" s="47">
        <v>102549.99350042145</v>
      </c>
      <c r="AE33" s="80">
        <v>-86132.01</v>
      </c>
      <c r="AF33" s="80">
        <v>16417.983500421455</v>
      </c>
      <c r="AG33" s="50">
        <f t="shared" si="2"/>
        <v>0.16009736266198771</v>
      </c>
      <c r="AI33" s="44" t="s">
        <v>226</v>
      </c>
      <c r="AJ33" s="46">
        <v>1</v>
      </c>
      <c r="AK33" s="47">
        <v>5252</v>
      </c>
      <c r="AL33" s="47">
        <v>102549.99350042145</v>
      </c>
      <c r="AM33" s="80">
        <v>-86132.01</v>
      </c>
      <c r="AN33" s="80">
        <v>16417.983500421455</v>
      </c>
      <c r="AO33" s="50">
        <f t="shared" si="3"/>
        <v>0.16009736266198771</v>
      </c>
      <c r="AQ33" s="45" t="s">
        <v>234</v>
      </c>
      <c r="AR33" s="46">
        <v>5</v>
      </c>
      <c r="AS33" s="47">
        <v>9340</v>
      </c>
      <c r="AT33" s="47">
        <v>83127.010177136181</v>
      </c>
      <c r="AU33" s="80">
        <v>-68356.739999999991</v>
      </c>
      <c r="AV33" s="80">
        <v>14770.270177136172</v>
      </c>
      <c r="AW33" s="50">
        <f t="shared" si="4"/>
        <v>0.17768316393988012</v>
      </c>
      <c r="AY33" s="45" t="s">
        <v>135</v>
      </c>
      <c r="AZ33" s="46">
        <v>8</v>
      </c>
      <c r="BA33" s="47">
        <v>24695</v>
      </c>
      <c r="BB33" s="47">
        <v>141290.21233532787</v>
      </c>
      <c r="BC33" s="80">
        <v>-102826.76175999999</v>
      </c>
      <c r="BD33" s="80">
        <v>38463.450575327879</v>
      </c>
      <c r="BE33" s="50">
        <f t="shared" si="5"/>
        <v>0.27223011374660216</v>
      </c>
    </row>
    <row r="34" spans="2:57" x14ac:dyDescent="0.25">
      <c r="B34" s="44" t="s">
        <v>194</v>
      </c>
      <c r="C34" s="46">
        <v>121</v>
      </c>
      <c r="D34" s="47">
        <v>309338</v>
      </c>
      <c r="E34" s="114">
        <v>2011563.8150414033</v>
      </c>
      <c r="F34" s="114">
        <v>-1541320.8633932199</v>
      </c>
      <c r="G34" s="114">
        <v>470242.95164818398</v>
      </c>
      <c r="H34" s="50">
        <f t="shared" si="0"/>
        <v>0.23376984022677161</v>
      </c>
      <c r="J34" s="45" t="s">
        <v>174</v>
      </c>
      <c r="K34" s="46">
        <v>2</v>
      </c>
      <c r="L34" s="47">
        <v>1610</v>
      </c>
      <c r="M34" s="47">
        <v>14665.099879480429</v>
      </c>
      <c r="N34" s="47">
        <v>-10766.363447974119</v>
      </c>
      <c r="O34" s="46">
        <v>3898.7364315063114</v>
      </c>
      <c r="P34" s="50">
        <f t="shared" si="1"/>
        <v>0.2658513384529666</v>
      </c>
      <c r="S34" s="44" t="s">
        <v>161</v>
      </c>
      <c r="T34" s="81">
        <f t="shared" ref="T34:X34" si="9">IFERROR(T22/T10,0)</f>
        <v>0</v>
      </c>
      <c r="U34" s="81">
        <f t="shared" si="9"/>
        <v>0</v>
      </c>
      <c r="V34" s="81">
        <f t="shared" si="9"/>
        <v>0.11822636590079384</v>
      </c>
      <c r="W34" s="81">
        <f t="shared" si="9"/>
        <v>0</v>
      </c>
      <c r="X34" s="81">
        <f t="shared" si="9"/>
        <v>0.11822636590079384</v>
      </c>
      <c r="AA34" s="45" t="s">
        <v>226</v>
      </c>
      <c r="AB34" s="46">
        <v>1</v>
      </c>
      <c r="AC34" s="47">
        <v>5252</v>
      </c>
      <c r="AD34" s="47">
        <v>102549.99350042145</v>
      </c>
      <c r="AE34" s="80">
        <v>-86132.01</v>
      </c>
      <c r="AF34" s="80">
        <v>16417.983500421455</v>
      </c>
      <c r="AG34" s="50">
        <f t="shared" si="2"/>
        <v>0.16009736266198771</v>
      </c>
      <c r="AI34" s="45" t="s">
        <v>236</v>
      </c>
      <c r="AJ34" s="46">
        <v>1</v>
      </c>
      <c r="AK34" s="47">
        <v>5252</v>
      </c>
      <c r="AL34" s="47">
        <v>102549.99350042145</v>
      </c>
      <c r="AM34" s="80">
        <v>-86132.01</v>
      </c>
      <c r="AN34" s="80">
        <v>16417.983500421455</v>
      </c>
      <c r="AO34" s="50">
        <f t="shared" si="3"/>
        <v>0.16009736266198771</v>
      </c>
      <c r="AQ34" s="45" t="s">
        <v>241</v>
      </c>
      <c r="AR34" s="46">
        <v>6</v>
      </c>
      <c r="AS34" s="47">
        <v>12444</v>
      </c>
      <c r="AT34" s="47">
        <v>101639.48459274862</v>
      </c>
      <c r="AU34" s="80">
        <v>-84127.211760000006</v>
      </c>
      <c r="AV34" s="80">
        <v>17512.272832748626</v>
      </c>
      <c r="AW34" s="50">
        <f t="shared" si="4"/>
        <v>0.17229793030648666</v>
      </c>
      <c r="AY34" s="45" t="s">
        <v>138</v>
      </c>
      <c r="AZ34" s="46">
        <v>1</v>
      </c>
      <c r="BA34" s="47">
        <v>3078</v>
      </c>
      <c r="BB34" s="47">
        <v>10375.135387735543</v>
      </c>
      <c r="BC34" s="80">
        <v>-7775.7210688836103</v>
      </c>
      <c r="BD34" s="80">
        <v>2599.4143188519329</v>
      </c>
      <c r="BE34" s="50">
        <f t="shared" si="5"/>
        <v>0.25054268900670951</v>
      </c>
    </row>
    <row r="35" spans="2:57" x14ac:dyDescent="0.25">
      <c r="J35" s="44" t="s">
        <v>237</v>
      </c>
      <c r="K35" s="46">
        <v>1</v>
      </c>
      <c r="L35" s="47">
        <v>5252</v>
      </c>
      <c r="M35" s="47">
        <v>102549.99350042145</v>
      </c>
      <c r="N35" s="47">
        <v>-86132.01</v>
      </c>
      <c r="O35" s="46">
        <v>16417.983500421455</v>
      </c>
      <c r="P35" s="50">
        <f t="shared" si="1"/>
        <v>0.16009736266198771</v>
      </c>
      <c r="S35" s="44" t="s">
        <v>174</v>
      </c>
      <c r="T35" s="81">
        <f t="shared" ref="T35:X37" si="10">IFERROR(T23/T11,0)</f>
        <v>0</v>
      </c>
      <c r="U35" s="81">
        <f t="shared" si="10"/>
        <v>0</v>
      </c>
      <c r="V35" s="81">
        <f t="shared" si="10"/>
        <v>0.32386972122049507</v>
      </c>
      <c r="W35" s="81">
        <f t="shared" si="10"/>
        <v>0.29748720681842278</v>
      </c>
      <c r="X35" s="81">
        <f t="shared" si="10"/>
        <v>0.30184837926924352</v>
      </c>
      <c r="AA35" s="44" t="s">
        <v>194</v>
      </c>
      <c r="AB35" s="46">
        <v>121</v>
      </c>
      <c r="AC35" s="47">
        <v>309338</v>
      </c>
      <c r="AD35" s="47">
        <v>2011563.8150414038</v>
      </c>
      <c r="AE35" s="80">
        <v>-1541320.8633932201</v>
      </c>
      <c r="AF35" s="80">
        <v>470242.95164818392</v>
      </c>
      <c r="AG35" s="50">
        <f t="shared" si="2"/>
        <v>0.23376984022677152</v>
      </c>
      <c r="AI35" s="44" t="s">
        <v>194</v>
      </c>
      <c r="AJ35" s="46">
        <v>121</v>
      </c>
      <c r="AK35" s="47">
        <v>309338</v>
      </c>
      <c r="AL35" s="47">
        <v>2011563.8150414045</v>
      </c>
      <c r="AM35" s="80">
        <v>-1541320.8633932199</v>
      </c>
      <c r="AN35" s="80">
        <v>470242.95164818387</v>
      </c>
      <c r="AO35" s="50">
        <f t="shared" si="3"/>
        <v>0.23376984022677141</v>
      </c>
      <c r="AQ35" s="45" t="s">
        <v>232</v>
      </c>
      <c r="AR35" s="46">
        <v>3</v>
      </c>
      <c r="AS35" s="47">
        <v>8861</v>
      </c>
      <c r="AT35" s="47">
        <v>63315.781412562908</v>
      </c>
      <c r="AU35" s="80">
        <v>-52263.705199999997</v>
      </c>
      <c r="AV35" s="80">
        <v>11052.076212562904</v>
      </c>
      <c r="AW35" s="50">
        <f t="shared" si="4"/>
        <v>0.17455484187343517</v>
      </c>
      <c r="AY35" s="45" t="s">
        <v>150</v>
      </c>
      <c r="AZ35" s="46">
        <v>4</v>
      </c>
      <c r="BA35" s="47">
        <v>12285</v>
      </c>
      <c r="BB35" s="47">
        <v>125184.79514306448</v>
      </c>
      <c r="BC35" s="80">
        <v>-99468.179600000003</v>
      </c>
      <c r="BD35" s="80">
        <v>25716.615543064472</v>
      </c>
      <c r="BE35" s="50">
        <f t="shared" si="5"/>
        <v>0.20542922575920541</v>
      </c>
    </row>
    <row r="36" spans="2:57" x14ac:dyDescent="0.25">
      <c r="J36" s="45" t="s">
        <v>236</v>
      </c>
      <c r="K36" s="46">
        <v>1</v>
      </c>
      <c r="L36" s="47">
        <v>5252</v>
      </c>
      <c r="M36" s="47">
        <v>102549.99350042145</v>
      </c>
      <c r="N36" s="47">
        <v>-86132.01</v>
      </c>
      <c r="O36" s="46">
        <v>16417.983500421455</v>
      </c>
      <c r="P36" s="50">
        <f t="shared" si="1"/>
        <v>0.16009736266198771</v>
      </c>
      <c r="S36" s="44" t="s">
        <v>236</v>
      </c>
      <c r="T36" s="81">
        <f t="shared" si="10"/>
        <v>0</v>
      </c>
      <c r="U36" s="81">
        <f t="shared" si="10"/>
        <v>0</v>
      </c>
      <c r="V36" s="81">
        <f t="shared" si="10"/>
        <v>0</v>
      </c>
      <c r="W36" s="81">
        <f t="shared" si="10"/>
        <v>0.16009736266198771</v>
      </c>
      <c r="X36" s="81">
        <f t="shared" si="10"/>
        <v>0.16009736266198771</v>
      </c>
      <c r="AG36" s="50" t="e">
        <f t="shared" si="2"/>
        <v>#DIV/0!</v>
      </c>
      <c r="AQ36" s="45" t="s">
        <v>258</v>
      </c>
      <c r="AR36" s="46">
        <v>4</v>
      </c>
      <c r="AS36" s="47">
        <v>12285</v>
      </c>
      <c r="AT36" s="47">
        <v>125184.79514306448</v>
      </c>
      <c r="AU36" s="80">
        <v>-99468.179600000003</v>
      </c>
      <c r="AV36" s="80">
        <v>25716.615543064472</v>
      </c>
      <c r="AW36" s="50">
        <f t="shared" si="4"/>
        <v>0.20542922575920541</v>
      </c>
      <c r="AY36" s="44" t="s">
        <v>260</v>
      </c>
      <c r="AZ36" s="46">
        <v>1</v>
      </c>
      <c r="BA36" s="47">
        <v>3989</v>
      </c>
      <c r="BB36" s="47">
        <v>24699.919252873544</v>
      </c>
      <c r="BC36" s="80">
        <v>-17555.980199999998</v>
      </c>
      <c r="BD36" s="80">
        <v>7143.9390528735457</v>
      </c>
      <c r="BE36" s="50">
        <f t="shared" si="5"/>
        <v>0.28922924725927729</v>
      </c>
    </row>
    <row r="37" spans="2:57" x14ac:dyDescent="0.25">
      <c r="J37" s="44" t="s">
        <v>194</v>
      </c>
      <c r="K37" s="46">
        <v>121</v>
      </c>
      <c r="L37" s="47">
        <v>309338</v>
      </c>
      <c r="M37" s="47">
        <v>2011563.8150414045</v>
      </c>
      <c r="N37" s="47">
        <v>-1541320.8633932194</v>
      </c>
      <c r="O37" s="46">
        <v>470242.95164818404</v>
      </c>
      <c r="P37" s="50">
        <f t="shared" si="1"/>
        <v>0.2337698402267715</v>
      </c>
      <c r="S37" s="78" t="s">
        <v>194</v>
      </c>
      <c r="T37" s="82">
        <f t="shared" si="10"/>
        <v>0.27326454344774442</v>
      </c>
      <c r="U37" s="82">
        <f t="shared" si="10"/>
        <v>0.24631038123530616</v>
      </c>
      <c r="V37" s="82">
        <f t="shared" si="10"/>
        <v>0.19955484408014704</v>
      </c>
      <c r="W37" s="82">
        <f t="shared" si="10"/>
        <v>0.25758958554388323</v>
      </c>
      <c r="X37" s="82">
        <f t="shared" si="10"/>
        <v>0.23376984022677155</v>
      </c>
      <c r="AQ37" s="45" t="s">
        <v>254</v>
      </c>
      <c r="AR37" s="46">
        <v>1</v>
      </c>
      <c r="AS37" s="47">
        <v>4070</v>
      </c>
      <c r="AT37" s="47">
        <v>23556.580029240806</v>
      </c>
      <c r="AU37" s="80">
        <v>-29843.439999999999</v>
      </c>
      <c r="AV37" s="80">
        <v>-6286.8599707591929</v>
      </c>
      <c r="AW37" s="50">
        <f t="shared" si="4"/>
        <v>-0.26688339151758478</v>
      </c>
      <c r="AY37" s="45" t="s">
        <v>138</v>
      </c>
      <c r="AZ37" s="46">
        <v>1</v>
      </c>
      <c r="BA37" s="47">
        <v>3989</v>
      </c>
      <c r="BB37" s="47">
        <v>24699.919252873544</v>
      </c>
      <c r="BC37" s="80">
        <v>-17555.980199999998</v>
      </c>
      <c r="BD37" s="80">
        <v>7143.9390528735457</v>
      </c>
      <c r="BE37" s="50">
        <f t="shared" si="5"/>
        <v>0.28922924725927729</v>
      </c>
    </row>
    <row r="38" spans="2:57" x14ac:dyDescent="0.25">
      <c r="AQ38" s="45" t="s">
        <v>259</v>
      </c>
      <c r="AR38" s="46">
        <v>2</v>
      </c>
      <c r="AS38" s="47">
        <v>9815</v>
      </c>
      <c r="AT38" s="47">
        <v>81596.468150384491</v>
      </c>
      <c r="AU38" s="80">
        <v>-58029.560000000005</v>
      </c>
      <c r="AV38" s="80">
        <v>23566.908150384479</v>
      </c>
      <c r="AW38" s="50">
        <f t="shared" si="4"/>
        <v>0.28882264985967326</v>
      </c>
      <c r="AY38" s="44" t="s">
        <v>254</v>
      </c>
      <c r="AZ38" s="46">
        <v>13</v>
      </c>
      <c r="BA38" s="47">
        <v>54169</v>
      </c>
      <c r="BB38" s="47">
        <v>226751.39777165593</v>
      </c>
      <c r="BC38" s="80">
        <v>-203384.927467</v>
      </c>
      <c r="BD38" s="80">
        <v>23366.470304655915</v>
      </c>
      <c r="BE38" s="50">
        <f t="shared" si="5"/>
        <v>0.10304884792016368</v>
      </c>
    </row>
    <row r="39" spans="2:57" x14ac:dyDescent="0.25">
      <c r="AQ39" s="45" t="s">
        <v>239</v>
      </c>
      <c r="AR39" s="46">
        <v>1</v>
      </c>
      <c r="AS39" s="47">
        <v>5214</v>
      </c>
      <c r="AT39" s="47">
        <v>31892.03263456035</v>
      </c>
      <c r="AU39" s="80">
        <v>-30257.68</v>
      </c>
      <c r="AV39" s="80">
        <v>1634.3526345603495</v>
      </c>
      <c r="AW39" s="50">
        <f t="shared" si="4"/>
        <v>5.1246424249210609E-2</v>
      </c>
      <c r="AY39" s="45" t="s">
        <v>135</v>
      </c>
      <c r="AZ39" s="46">
        <v>9</v>
      </c>
      <c r="BA39" s="47">
        <v>37688</v>
      </c>
      <c r="BB39" s="47">
        <v>116234.40602032059</v>
      </c>
      <c r="BC39" s="80">
        <v>-93797.087467000005</v>
      </c>
      <c r="BD39" s="80">
        <v>22437.318553320583</v>
      </c>
      <c r="BE39" s="50">
        <f t="shared" si="5"/>
        <v>0.19303508592282045</v>
      </c>
    </row>
    <row r="40" spans="2:57" x14ac:dyDescent="0.25">
      <c r="AQ40" s="45" t="s">
        <v>246</v>
      </c>
      <c r="AR40" s="46">
        <v>1</v>
      </c>
      <c r="AS40" s="47">
        <v>6263</v>
      </c>
      <c r="AT40" s="47">
        <v>68576.698709755845</v>
      </c>
      <c r="AU40" s="80">
        <v>-48340.376400000001</v>
      </c>
      <c r="AV40" s="80">
        <v>20236.322309755844</v>
      </c>
      <c r="AW40" s="50">
        <f t="shared" si="4"/>
        <v>0.29509035416540091</v>
      </c>
      <c r="AY40" s="45" t="s">
        <v>138</v>
      </c>
      <c r="AZ40" s="46">
        <v>2</v>
      </c>
      <c r="BA40" s="47">
        <v>8177</v>
      </c>
      <c r="BB40" s="47">
        <v>44846.056303879435</v>
      </c>
      <c r="BC40" s="80">
        <v>-31289.65</v>
      </c>
      <c r="BD40" s="80">
        <v>13556.406303879436</v>
      </c>
      <c r="BE40" s="50">
        <f t="shared" si="5"/>
        <v>0.30228759050785764</v>
      </c>
    </row>
    <row r="41" spans="2:57" x14ac:dyDescent="0.25">
      <c r="AQ41" s="44" t="s">
        <v>161</v>
      </c>
      <c r="AR41" s="46">
        <v>3</v>
      </c>
      <c r="AS41" s="47">
        <v>11575</v>
      </c>
      <c r="AT41" s="47">
        <v>142522.65563415666</v>
      </c>
      <c r="AU41" s="80">
        <v>-125672.72</v>
      </c>
      <c r="AV41" s="80">
        <v>16849.935634156638</v>
      </c>
      <c r="AW41" s="50">
        <f t="shared" si="4"/>
        <v>0.11822636590079381</v>
      </c>
      <c r="AY41" s="45" t="s">
        <v>150</v>
      </c>
      <c r="AZ41" s="46">
        <v>1</v>
      </c>
      <c r="BA41" s="47">
        <v>4070</v>
      </c>
      <c r="BB41" s="47">
        <v>23556.580029240806</v>
      </c>
      <c r="BC41" s="80">
        <v>-29843.439999999999</v>
      </c>
      <c r="BD41" s="80">
        <v>-6286.8599707591929</v>
      </c>
      <c r="BE41" s="50">
        <f t="shared" si="5"/>
        <v>-0.26688339151758478</v>
      </c>
    </row>
    <row r="42" spans="2:57" x14ac:dyDescent="0.25">
      <c r="AQ42" s="45" t="s">
        <v>241</v>
      </c>
      <c r="AR42" s="46">
        <v>1</v>
      </c>
      <c r="AS42" s="47">
        <v>2078</v>
      </c>
      <c r="AT42" s="47">
        <v>31066.256500618649</v>
      </c>
      <c r="AU42" s="80">
        <v>-23702.75</v>
      </c>
      <c r="AV42" s="80">
        <v>7363.5065006186487</v>
      </c>
      <c r="AW42" s="50">
        <f t="shared" si="4"/>
        <v>0.23702587083422855</v>
      </c>
      <c r="AY42" s="45" t="s">
        <v>161</v>
      </c>
      <c r="AZ42" s="46">
        <v>1</v>
      </c>
      <c r="BA42" s="47">
        <v>4234</v>
      </c>
      <c r="BB42" s="47">
        <v>42114.355418215091</v>
      </c>
      <c r="BC42" s="80">
        <v>-48454.75</v>
      </c>
      <c r="BD42" s="80">
        <v>-6340.394581784909</v>
      </c>
      <c r="BE42" s="50">
        <f t="shared" si="5"/>
        <v>-0.15055186097048973</v>
      </c>
    </row>
    <row r="43" spans="2:57" x14ac:dyDescent="0.25">
      <c r="AQ43" s="45" t="s">
        <v>254</v>
      </c>
      <c r="AR43" s="46">
        <v>1</v>
      </c>
      <c r="AS43" s="47">
        <v>4234</v>
      </c>
      <c r="AT43" s="47">
        <v>42114.355418215091</v>
      </c>
      <c r="AU43" s="80">
        <v>-48454.75</v>
      </c>
      <c r="AV43" s="80">
        <v>-6340.394581784909</v>
      </c>
      <c r="AW43" s="50">
        <f t="shared" si="4"/>
        <v>-0.15055186097048973</v>
      </c>
      <c r="AY43" s="44" t="s">
        <v>259</v>
      </c>
      <c r="AZ43" s="46">
        <v>3</v>
      </c>
      <c r="BA43" s="47">
        <v>14787</v>
      </c>
      <c r="BB43" s="47">
        <v>99328.165526330005</v>
      </c>
      <c r="BC43" s="80">
        <v>-67254.69</v>
      </c>
      <c r="BD43" s="80">
        <v>32073.475526329988</v>
      </c>
      <c r="BE43" s="50">
        <f t="shared" si="5"/>
        <v>0.32290413656968142</v>
      </c>
    </row>
    <row r="44" spans="2:57" x14ac:dyDescent="0.25">
      <c r="AQ44" s="45" t="s">
        <v>239</v>
      </c>
      <c r="AR44" s="46">
        <v>1</v>
      </c>
      <c r="AS44" s="47">
        <v>5263</v>
      </c>
      <c r="AT44" s="47">
        <v>69342.0437153229</v>
      </c>
      <c r="AU44" s="80">
        <v>-53515.22</v>
      </c>
      <c r="AV44" s="80">
        <v>15826.823715322898</v>
      </c>
      <c r="AW44" s="50">
        <f t="shared" si="4"/>
        <v>0.22824282163211693</v>
      </c>
      <c r="AY44" s="45" t="s">
        <v>135</v>
      </c>
      <c r="AZ44" s="46">
        <v>1</v>
      </c>
      <c r="BA44" s="47">
        <v>4972</v>
      </c>
      <c r="BB44" s="47">
        <v>17731.69737594551</v>
      </c>
      <c r="BC44" s="80">
        <v>-9225.130000000001</v>
      </c>
      <c r="BD44" s="80">
        <v>8506.5673759455094</v>
      </c>
      <c r="BE44" s="50">
        <f t="shared" si="5"/>
        <v>0.47973790639385488</v>
      </c>
    </row>
    <row r="45" spans="2:57" x14ac:dyDescent="0.25">
      <c r="AQ45" s="44" t="s">
        <v>174</v>
      </c>
      <c r="AR45" s="46">
        <v>5</v>
      </c>
      <c r="AS45" s="47">
        <v>6812</v>
      </c>
      <c r="AT45" s="47">
        <v>46085.808788509836</v>
      </c>
      <c r="AU45" s="80">
        <v>-32174.88209838589</v>
      </c>
      <c r="AV45" s="80">
        <v>13910.926690123955</v>
      </c>
      <c r="AW45" s="50">
        <f t="shared" si="4"/>
        <v>0.30184837926924357</v>
      </c>
      <c r="AY45" s="45" t="s">
        <v>150</v>
      </c>
      <c r="AZ45" s="46">
        <v>2</v>
      </c>
      <c r="BA45" s="47">
        <v>9815</v>
      </c>
      <c r="BB45" s="47">
        <v>81596.468150384491</v>
      </c>
      <c r="BC45" s="80">
        <v>-58029.560000000005</v>
      </c>
      <c r="BD45" s="80">
        <v>23566.908150384479</v>
      </c>
      <c r="BE45" s="50">
        <f t="shared" si="5"/>
        <v>0.28882264985967326</v>
      </c>
    </row>
    <row r="46" spans="2:57" x14ac:dyDescent="0.25">
      <c r="AQ46" s="45" t="s">
        <v>257</v>
      </c>
      <c r="AR46" s="46">
        <v>1</v>
      </c>
      <c r="AS46" s="47">
        <v>574</v>
      </c>
      <c r="AT46" s="47">
        <v>5079.961241051039</v>
      </c>
      <c r="AU46" s="80">
        <v>-3813.8674311058821</v>
      </c>
      <c r="AV46" s="80">
        <v>1266.0938099451569</v>
      </c>
      <c r="AW46" s="50">
        <f t="shared" si="4"/>
        <v>0.24923296652617832</v>
      </c>
      <c r="AY46" s="44" t="s">
        <v>239</v>
      </c>
      <c r="AZ46" s="46">
        <v>6</v>
      </c>
      <c r="BA46" s="47">
        <v>31521</v>
      </c>
      <c r="BB46" s="47">
        <v>327013.93208788853</v>
      </c>
      <c r="BC46" s="80">
        <v>-265498.84967756359</v>
      </c>
      <c r="BD46" s="80">
        <v>61515.082410324932</v>
      </c>
      <c r="BE46" s="50">
        <f t="shared" si="5"/>
        <v>0.18811150343830638</v>
      </c>
    </row>
    <row r="47" spans="2:57" x14ac:dyDescent="0.25">
      <c r="AQ47" s="45" t="s">
        <v>243</v>
      </c>
      <c r="AR47" s="46">
        <v>2</v>
      </c>
      <c r="AS47" s="47">
        <v>2128</v>
      </c>
      <c r="AT47" s="47">
        <v>17203.372313929838</v>
      </c>
      <c r="AU47" s="80">
        <v>-12103.414475691767</v>
      </c>
      <c r="AV47" s="80">
        <v>5099.9578382380714</v>
      </c>
      <c r="AW47" s="50">
        <f t="shared" si="4"/>
        <v>0.29645105303618619</v>
      </c>
      <c r="AY47" s="45" t="s">
        <v>135</v>
      </c>
      <c r="AZ47" s="46">
        <v>2</v>
      </c>
      <c r="BA47" s="47">
        <v>10508</v>
      </c>
      <c r="BB47" s="47">
        <v>87332.085765928248</v>
      </c>
      <c r="BC47" s="80">
        <v>-60338.945277563609</v>
      </c>
      <c r="BD47" s="80">
        <v>26993.140488364639</v>
      </c>
      <c r="BE47" s="50">
        <f t="shared" si="5"/>
        <v>0.30908617665119076</v>
      </c>
    </row>
    <row r="48" spans="2:57" x14ac:dyDescent="0.25">
      <c r="AQ48" s="45" t="s">
        <v>241</v>
      </c>
      <c r="AR48" s="46">
        <v>2</v>
      </c>
      <c r="AS48" s="47">
        <v>4110</v>
      </c>
      <c r="AT48" s="47">
        <v>23802.475233528963</v>
      </c>
      <c r="AU48" s="80">
        <v>-16257.600191588237</v>
      </c>
      <c r="AV48" s="80">
        <v>7544.8750419407261</v>
      </c>
      <c r="AW48" s="50">
        <f t="shared" si="4"/>
        <v>0.31697859016413399</v>
      </c>
      <c r="AY48" s="45" t="s">
        <v>138</v>
      </c>
      <c r="AZ48" s="46">
        <v>1</v>
      </c>
      <c r="BA48" s="47">
        <v>5284</v>
      </c>
      <c r="BB48" s="47">
        <v>35897.776471655598</v>
      </c>
      <c r="BC48" s="80">
        <v>-35254.994400000003</v>
      </c>
      <c r="BD48" s="80">
        <v>642.78207165559434</v>
      </c>
      <c r="BE48" s="50">
        <f t="shared" si="5"/>
        <v>1.7905902115222274E-2</v>
      </c>
    </row>
    <row r="49" spans="43:57" x14ac:dyDescent="0.25">
      <c r="AQ49" s="44" t="s">
        <v>236</v>
      </c>
      <c r="AR49" s="46">
        <v>1</v>
      </c>
      <c r="AS49" s="47">
        <v>5252</v>
      </c>
      <c r="AT49" s="47">
        <v>102549.99350042145</v>
      </c>
      <c r="AU49" s="80">
        <v>-86132.01</v>
      </c>
      <c r="AV49" s="80">
        <v>16417.983500421455</v>
      </c>
      <c r="AW49" s="50">
        <f t="shared" si="4"/>
        <v>0.16009736266198771</v>
      </c>
      <c r="AY49" s="45" t="s">
        <v>150</v>
      </c>
      <c r="AZ49" s="46">
        <v>1</v>
      </c>
      <c r="BA49" s="47">
        <v>5214</v>
      </c>
      <c r="BB49" s="47">
        <v>31892.03263456035</v>
      </c>
      <c r="BC49" s="80">
        <v>-30257.68</v>
      </c>
      <c r="BD49" s="80">
        <v>1634.3526345603495</v>
      </c>
      <c r="BE49" s="50">
        <f t="shared" si="5"/>
        <v>5.1246424249210609E-2</v>
      </c>
    </row>
    <row r="50" spans="43:57" x14ac:dyDescent="0.25">
      <c r="AQ50" s="45" t="s">
        <v>239</v>
      </c>
      <c r="AR50" s="46">
        <v>1</v>
      </c>
      <c r="AS50" s="47">
        <v>5252</v>
      </c>
      <c r="AT50" s="47">
        <v>102549.99350042145</v>
      </c>
      <c r="AU50" s="80">
        <v>-86132.01</v>
      </c>
      <c r="AV50" s="80">
        <v>16417.983500421455</v>
      </c>
      <c r="AW50" s="50">
        <f t="shared" si="4"/>
        <v>0.16009736266198771</v>
      </c>
      <c r="AY50" s="45" t="s">
        <v>161</v>
      </c>
      <c r="AZ50" s="46">
        <v>1</v>
      </c>
      <c r="BA50" s="47">
        <v>5263</v>
      </c>
      <c r="BB50" s="47">
        <v>69342.0437153229</v>
      </c>
      <c r="BC50" s="80">
        <v>-53515.22</v>
      </c>
      <c r="BD50" s="80">
        <v>15826.823715322898</v>
      </c>
      <c r="BE50" s="50">
        <f t="shared" si="5"/>
        <v>0.22824282163211693</v>
      </c>
    </row>
    <row r="51" spans="43:57" x14ac:dyDescent="0.25">
      <c r="AQ51" s="44" t="s">
        <v>194</v>
      </c>
      <c r="AR51" s="46">
        <v>121</v>
      </c>
      <c r="AS51" s="47">
        <v>309338</v>
      </c>
      <c r="AT51" s="47">
        <v>2011563.8150414038</v>
      </c>
      <c r="AU51" s="80">
        <v>-1541320.8633932201</v>
      </c>
      <c r="AV51" s="80">
        <v>470242.95164818392</v>
      </c>
      <c r="AW51" s="50">
        <f t="shared" si="4"/>
        <v>0.23376984022677152</v>
      </c>
      <c r="AY51" s="45" t="s">
        <v>236</v>
      </c>
      <c r="AZ51" s="46">
        <v>1</v>
      </c>
      <c r="BA51" s="47">
        <v>5252</v>
      </c>
      <c r="BB51" s="47">
        <v>102549.99350042145</v>
      </c>
      <c r="BC51" s="80">
        <v>-86132.01</v>
      </c>
      <c r="BD51" s="80">
        <v>16417.983500421455</v>
      </c>
      <c r="BE51" s="50">
        <f t="shared" si="5"/>
        <v>0.16009736266198771</v>
      </c>
    </row>
    <row r="52" spans="43:57" x14ac:dyDescent="0.25">
      <c r="AW52" s="50" t="e">
        <f t="shared" si="4"/>
        <v>#DIV/0!</v>
      </c>
      <c r="AY52" s="44" t="s">
        <v>261</v>
      </c>
      <c r="AZ52" s="46">
        <v>1</v>
      </c>
      <c r="BA52" s="47">
        <v>5505</v>
      </c>
      <c r="BB52" s="47">
        <v>20121.770572289479</v>
      </c>
      <c r="BC52" s="80">
        <v>-14852.122143870471</v>
      </c>
      <c r="BD52" s="80">
        <v>5269.6484284190083</v>
      </c>
      <c r="BE52" s="50">
        <f t="shared" si="5"/>
        <v>0.2618879093908395</v>
      </c>
    </row>
    <row r="53" spans="43:57" x14ac:dyDescent="0.25">
      <c r="AY53" s="45" t="s">
        <v>135</v>
      </c>
      <c r="AZ53" s="46">
        <v>1</v>
      </c>
      <c r="BA53" s="47">
        <v>5505</v>
      </c>
      <c r="BB53" s="47">
        <v>20121.770572289479</v>
      </c>
      <c r="BC53" s="80">
        <v>-14852.122143870471</v>
      </c>
      <c r="BD53" s="80">
        <v>5269.6484284190083</v>
      </c>
      <c r="BE53" s="50">
        <f t="shared" si="5"/>
        <v>0.2618879093908395</v>
      </c>
    </row>
    <row r="54" spans="43:57" x14ac:dyDescent="0.25">
      <c r="AY54" s="44" t="s">
        <v>246</v>
      </c>
      <c r="AZ54" s="46">
        <v>1</v>
      </c>
      <c r="BA54" s="47">
        <v>6263</v>
      </c>
      <c r="BB54" s="47">
        <v>68576.698709755845</v>
      </c>
      <c r="BC54" s="80">
        <v>-48340.376400000001</v>
      </c>
      <c r="BD54" s="80">
        <v>20236.322309755844</v>
      </c>
      <c r="BE54" s="50">
        <f t="shared" si="5"/>
        <v>0.29509035416540091</v>
      </c>
    </row>
    <row r="55" spans="43:57" x14ac:dyDescent="0.25">
      <c r="AY55" s="45" t="s">
        <v>150</v>
      </c>
      <c r="AZ55" s="46">
        <v>1</v>
      </c>
      <c r="BA55" s="47">
        <v>6263</v>
      </c>
      <c r="BB55" s="47">
        <v>68576.698709755845</v>
      </c>
      <c r="BC55" s="80">
        <v>-48340.376400000001</v>
      </c>
      <c r="BD55" s="80">
        <v>20236.322309755844</v>
      </c>
      <c r="BE55" s="50">
        <f t="shared" si="5"/>
        <v>0.29509035416540091</v>
      </c>
    </row>
    <row r="56" spans="43:57" x14ac:dyDescent="0.25">
      <c r="AY56" s="44" t="s">
        <v>194</v>
      </c>
      <c r="AZ56" s="46">
        <v>121</v>
      </c>
      <c r="BA56" s="47">
        <v>309338</v>
      </c>
      <c r="BB56" s="47">
        <v>2011563.815041404</v>
      </c>
      <c r="BC56" s="80">
        <v>-1541320.8633932197</v>
      </c>
      <c r="BD56" s="80">
        <v>470242.95164818404</v>
      </c>
      <c r="BE56" s="50">
        <f t="shared" si="5"/>
        <v>0.23376984022677155</v>
      </c>
    </row>
  </sheetData>
  <conditionalFormatting sqref="T30:X37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B9" sqref="B9"/>
    </sheetView>
  </sheetViews>
  <sheetFormatPr defaultRowHeight="15" x14ac:dyDescent="0.25"/>
  <cols>
    <col min="3" max="3" width="11.42578125" customWidth="1"/>
    <col min="4" max="4" width="28.85546875" customWidth="1"/>
    <col min="5" max="5" width="21.5703125" customWidth="1"/>
    <col min="7" max="7" width="10.85546875" customWidth="1"/>
    <col min="8" max="8" width="32.28515625" customWidth="1"/>
    <col min="9" max="9" width="12.42578125" customWidth="1"/>
    <col min="11" max="11" width="11.7109375" customWidth="1"/>
    <col min="13" max="13" width="15.42578125" customWidth="1"/>
    <col min="16" max="17" width="10.140625" customWidth="1"/>
  </cols>
  <sheetData>
    <row r="1" spans="1:21" ht="15.75" customHeight="1" x14ac:dyDescent="0.3">
      <c r="B1" s="4"/>
      <c r="C1" s="5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3"/>
      <c r="R1" s="1"/>
      <c r="S1" s="119"/>
      <c r="T1" s="1"/>
      <c r="U1" s="1"/>
    </row>
    <row r="2" spans="1:21" x14ac:dyDescent="0.25">
      <c r="B2" s="4" t="str">
        <f>Summary!B2</f>
        <v>NS LED CWR Summary - Phases 1 to 8</v>
      </c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3"/>
      <c r="R2" s="1"/>
      <c r="S2" s="119"/>
      <c r="T2" s="1"/>
      <c r="U2" s="1"/>
    </row>
    <row r="3" spans="1:21" x14ac:dyDescent="0.25">
      <c r="B3" s="4" t="s">
        <v>265</v>
      </c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2"/>
      <c r="O3" s="2"/>
      <c r="P3" s="2"/>
      <c r="Q3" s="3"/>
      <c r="R3" s="1"/>
      <c r="S3" s="119"/>
      <c r="T3" s="1"/>
      <c r="U3" s="1"/>
    </row>
    <row r="4" spans="1:21" x14ac:dyDescent="0.25">
      <c r="B4" s="4" t="s">
        <v>0</v>
      </c>
      <c r="C4" s="1"/>
      <c r="D4" s="1"/>
      <c r="E4" s="1"/>
      <c r="F4" s="1"/>
      <c r="G4" s="1"/>
      <c r="H4" s="1"/>
      <c r="I4" s="1"/>
      <c r="J4" s="1"/>
      <c r="K4" s="1"/>
      <c r="L4" s="2"/>
      <c r="M4" s="2"/>
      <c r="N4" s="2"/>
      <c r="O4" s="2"/>
      <c r="P4" s="2"/>
      <c r="Q4" s="3"/>
      <c r="R4" s="1"/>
      <c r="S4" s="119"/>
      <c r="T4" s="1"/>
      <c r="U4" s="1"/>
    </row>
    <row r="5" spans="1:21" ht="30.75" thickBot="1" x14ac:dyDescent="0.3">
      <c r="B5" s="7" t="s">
        <v>1</v>
      </c>
      <c r="C5" s="7" t="s">
        <v>2</v>
      </c>
      <c r="D5" s="7" t="s">
        <v>3</v>
      </c>
      <c r="E5" s="8" t="s">
        <v>4</v>
      </c>
      <c r="F5" s="8" t="s">
        <v>129</v>
      </c>
      <c r="G5" s="8" t="s">
        <v>205</v>
      </c>
      <c r="H5" s="8" t="s">
        <v>130</v>
      </c>
      <c r="I5" s="40" t="s">
        <v>131</v>
      </c>
      <c r="J5" s="40" t="s">
        <v>216</v>
      </c>
      <c r="K5" s="40" t="s">
        <v>223</v>
      </c>
      <c r="L5" s="8" t="s">
        <v>5</v>
      </c>
      <c r="M5" s="8" t="s">
        <v>227</v>
      </c>
      <c r="N5" s="8" t="s">
        <v>6</v>
      </c>
      <c r="O5" s="8" t="s">
        <v>132</v>
      </c>
      <c r="P5" s="8" t="s">
        <v>7</v>
      </c>
      <c r="Q5" s="8" t="s">
        <v>8</v>
      </c>
      <c r="R5" s="112" t="s">
        <v>214</v>
      </c>
      <c r="S5" s="121" t="s">
        <v>215</v>
      </c>
      <c r="T5" s="8" t="s">
        <v>133</v>
      </c>
      <c r="U5" s="8" t="s">
        <v>134</v>
      </c>
    </row>
    <row r="6" spans="1:21" ht="15.75" thickTop="1" x14ac:dyDescent="0.25">
      <c r="B6" s="10" t="s">
        <v>10</v>
      </c>
      <c r="C6" s="11">
        <v>300629</v>
      </c>
      <c r="D6" s="10" t="s">
        <v>22</v>
      </c>
      <c r="E6" s="67" t="s">
        <v>269</v>
      </c>
      <c r="F6" s="11" t="s">
        <v>135</v>
      </c>
      <c r="G6" s="76" t="s">
        <v>206</v>
      </c>
      <c r="H6" s="15" t="s">
        <v>184</v>
      </c>
      <c r="I6" s="11" t="s">
        <v>136</v>
      </c>
      <c r="J6" s="88">
        <v>5</v>
      </c>
      <c r="K6" s="88" t="s">
        <v>218</v>
      </c>
      <c r="L6" s="12">
        <v>1957</v>
      </c>
      <c r="M6" s="12" t="s">
        <v>234</v>
      </c>
      <c r="N6" s="13">
        <v>0.79253960143076141</v>
      </c>
      <c r="O6" s="13">
        <v>0.19468574348492584</v>
      </c>
      <c r="P6" s="12">
        <v>6142.1136000000006</v>
      </c>
      <c r="Q6" s="12">
        <v>-3728.57</v>
      </c>
      <c r="R6" s="73">
        <v>2413.5436000000004</v>
      </c>
      <c r="S6" s="13">
        <v>0.39295000991189744</v>
      </c>
      <c r="T6" s="12">
        <v>1551</v>
      </c>
      <c r="U6" s="41">
        <v>9</v>
      </c>
    </row>
    <row r="8" spans="1:21" s="1" customFormat="1" x14ac:dyDescent="0.25">
      <c r="A8" s="1" t="s">
        <v>274</v>
      </c>
      <c r="B8" s="1" t="s">
        <v>274</v>
      </c>
      <c r="C8" s="23" t="s">
        <v>16</v>
      </c>
      <c r="D8" s="51">
        <v>0</v>
      </c>
      <c r="E8" s="23"/>
      <c r="F8" s="23"/>
      <c r="G8" s="23"/>
      <c r="H8" s="23"/>
      <c r="I8" s="23"/>
      <c r="J8" s="23"/>
      <c r="K8" s="23"/>
      <c r="L8" s="24">
        <v>0</v>
      </c>
      <c r="M8" s="24"/>
      <c r="N8" s="23"/>
      <c r="O8" s="23"/>
      <c r="P8" s="24">
        <v>0</v>
      </c>
      <c r="Q8" s="24">
        <v>0</v>
      </c>
      <c r="R8" s="75">
        <v>0</v>
      </c>
      <c r="S8" s="123">
        <v>0</v>
      </c>
      <c r="T8" s="24">
        <v>0</v>
      </c>
    </row>
    <row r="10" spans="1:21" s="1" customFormat="1" x14ac:dyDescent="0.25">
      <c r="B10" s="4" t="str">
        <f>Summary!$B$2</f>
        <v>NS LED CWR Summary - Phases 1 to 8</v>
      </c>
      <c r="J10" s="4" t="str">
        <f>Summary!$B$2</f>
        <v>NS LED CWR Summary - Phases 1 to 8</v>
      </c>
    </row>
    <row r="11" spans="1:21" s="1" customFormat="1" x14ac:dyDescent="0.25">
      <c r="B11" s="4" t="s">
        <v>228</v>
      </c>
      <c r="J11" s="4" t="s">
        <v>229</v>
      </c>
    </row>
    <row r="12" spans="1:21" s="1" customFormat="1" x14ac:dyDescent="0.25">
      <c r="C12" s="4"/>
    </row>
    <row r="13" spans="1:21" s="1" customFormat="1" ht="30.75" thickBot="1" x14ac:dyDescent="0.3">
      <c r="B13" s="6"/>
      <c r="C13" s="9" t="s">
        <v>201</v>
      </c>
      <c r="D13" s="9" t="s">
        <v>195</v>
      </c>
      <c r="E13" s="9" t="s">
        <v>7</v>
      </c>
      <c r="F13" s="9" t="s">
        <v>8</v>
      </c>
      <c r="G13" s="9" t="s">
        <v>214</v>
      </c>
      <c r="H13" s="9" t="s">
        <v>215</v>
      </c>
      <c r="J13" s="6"/>
      <c r="K13" s="9" t="s">
        <v>201</v>
      </c>
      <c r="L13" s="9" t="s">
        <v>195</v>
      </c>
      <c r="M13" s="9" t="s">
        <v>7</v>
      </c>
      <c r="N13" s="9" t="s">
        <v>8</v>
      </c>
      <c r="O13" s="9" t="s">
        <v>214</v>
      </c>
      <c r="P13" s="9" t="s">
        <v>215</v>
      </c>
    </row>
    <row r="14" spans="1:21" s="1" customFormat="1" ht="15.75" thickTop="1" x14ac:dyDescent="0.25">
      <c r="B14" s="54" t="s">
        <v>135</v>
      </c>
      <c r="C14" s="54">
        <v>52</v>
      </c>
      <c r="D14" s="58">
        <v>144140</v>
      </c>
      <c r="E14" s="58">
        <v>672204.33613907313</v>
      </c>
      <c r="F14" s="69">
        <v>-467499.52330292604</v>
      </c>
      <c r="G14" s="58">
        <v>204704.81283614732</v>
      </c>
      <c r="H14" s="59">
        <v>0.30452765897332101</v>
      </c>
      <c r="J14" s="107" t="s">
        <v>257</v>
      </c>
      <c r="K14" s="108">
        <v>8</v>
      </c>
      <c r="L14" s="109">
        <v>7060</v>
      </c>
      <c r="M14" s="109">
        <v>41553.912531526606</v>
      </c>
      <c r="N14" s="110">
        <v>-30133.129339105883</v>
      </c>
      <c r="O14" s="109">
        <v>11420.783192420724</v>
      </c>
      <c r="P14" s="111">
        <v>0.2748425478288205</v>
      </c>
    </row>
    <row r="15" spans="1:21" s="1" customFormat="1" x14ac:dyDescent="0.25">
      <c r="B15" s="93" t="s">
        <v>257</v>
      </c>
      <c r="C15" s="93">
        <v>2</v>
      </c>
      <c r="D15" s="96">
        <v>1784</v>
      </c>
      <c r="E15" s="96">
        <v>4744.8511353226359</v>
      </c>
      <c r="F15" s="97">
        <v>-3203.4019079999998</v>
      </c>
      <c r="G15" s="96">
        <v>1541.449227322636</v>
      </c>
      <c r="H15" s="98">
        <v>0.32486777421686636</v>
      </c>
      <c r="J15" s="93" t="s">
        <v>135</v>
      </c>
      <c r="K15" s="93">
        <v>2</v>
      </c>
      <c r="L15" s="96">
        <v>1784</v>
      </c>
      <c r="M15" s="96">
        <v>4744.8511353226359</v>
      </c>
      <c r="N15" s="97">
        <v>-3203.4019079999998</v>
      </c>
      <c r="O15" s="96">
        <v>1541.449227322636</v>
      </c>
      <c r="P15" s="98">
        <v>0.32486777421686636</v>
      </c>
    </row>
    <row r="16" spans="1:21" ht="15.75" thickBot="1" x14ac:dyDescent="0.3"/>
    <row r="17" spans="2:9" s="1" customFormat="1" ht="15.75" thickTop="1" x14ac:dyDescent="0.25">
      <c r="B17" s="54" t="s">
        <v>17</v>
      </c>
      <c r="C17" s="84">
        <v>70335.346292994</v>
      </c>
      <c r="D17" s="84">
        <v>469184.45099401317</v>
      </c>
      <c r="E17" s="84">
        <v>753435.14887291065</v>
      </c>
      <c r="F17" s="84">
        <v>718608.86888148624</v>
      </c>
      <c r="G17" s="84">
        <v>2011563.815041404</v>
      </c>
    </row>
    <row r="19" spans="2:9" s="1" customFormat="1" ht="30.75" thickBot="1" x14ac:dyDescent="0.3">
      <c r="B19" s="9"/>
      <c r="C19" s="9" t="s">
        <v>18</v>
      </c>
      <c r="D19" s="9" t="s">
        <v>5</v>
      </c>
      <c r="E19" s="9" t="s">
        <v>7</v>
      </c>
      <c r="F19" s="9" t="s">
        <v>8</v>
      </c>
      <c r="G19" s="9" t="s">
        <v>214</v>
      </c>
      <c r="H19" s="9" t="s">
        <v>215</v>
      </c>
      <c r="I19" s="9" t="s">
        <v>203</v>
      </c>
    </row>
    <row r="20" spans="2:9" s="1" customFormat="1" ht="15.75" thickTop="1" x14ac:dyDescent="0.25">
      <c r="B20" s="28" t="s">
        <v>17</v>
      </c>
      <c r="C20" s="29">
        <f>all!D143</f>
        <v>0</v>
      </c>
      <c r="D20" s="30">
        <f>all!L143</f>
        <v>0</v>
      </c>
      <c r="E20" s="30">
        <f>all!P143</f>
        <v>0</v>
      </c>
      <c r="F20" s="35">
        <f>all!Q143</f>
        <v>0</v>
      </c>
      <c r="G20" s="31">
        <f>all!R143</f>
        <v>0</v>
      </c>
      <c r="H20" s="37" t="e">
        <f>G20/E20</f>
        <v>#DIV/0!</v>
      </c>
      <c r="I20" s="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Summary</vt:lpstr>
      <vt:lpstr>by UK Dept</vt:lpstr>
      <vt:lpstr>by season</vt:lpstr>
      <vt:lpstr>by price point</vt:lpstr>
      <vt:lpstr>by order Qty</vt:lpstr>
      <vt:lpstr>all</vt:lpstr>
      <vt:lpstr>pivot</vt:lpstr>
      <vt:lpstr>Template</vt:lpstr>
      <vt:lpstr>all!Print_Area</vt:lpstr>
      <vt:lpstr>all!Print_Titles</vt:lpstr>
    </vt:vector>
  </TitlesOfParts>
  <Company>NEXT SOURCING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Murphy</dc:creator>
  <cp:lastModifiedBy>Michael Lau (IT)</cp:lastModifiedBy>
  <cp:lastPrinted>2020-09-30T05:16:03Z</cp:lastPrinted>
  <dcterms:created xsi:type="dcterms:W3CDTF">2020-08-14T08:35:40Z</dcterms:created>
  <dcterms:modified xsi:type="dcterms:W3CDTF">2020-10-30T03:13:12Z</dcterms:modified>
</cp:coreProperties>
</file>