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F8B" lockStructure="1"/>
  <bookViews>
    <workbookView xWindow="14256" yWindow="768" windowWidth="14316" windowHeight="10392" firstSheet="3" activeTab="3"/>
  </bookViews>
  <sheets>
    <sheet name="WeeklySalesSummary" sheetId="1" state="hidden" r:id="rId1"/>
    <sheet name="WeeklySalesDetail_Org" sheetId="4" state="hidden" r:id="rId2"/>
    <sheet name="SQL" sheetId="2" state="hidden" r:id="rId3"/>
    <sheet name="WeeklySalesDetail" sheetId="5" r:id="rId4"/>
  </sheets>
  <definedNames>
    <definedName name="_xlnm._FilterDatabase" localSheetId="3" hidden="1">WeeklySalesDetail!$B$6:$AS$6</definedName>
    <definedName name="_xlnm._FilterDatabase" localSheetId="1" hidden="1">WeeklySalesDetail_Org!$B$6:$AS$8</definedName>
    <definedName name="FiscalPeriod">WeeklySalesDetail!$A$2</definedName>
    <definedName name="FiscalYear">WeeklySalesDetail!$A$1</definedName>
    <definedName name="PeriodEndDate">WeeklySalesDetail!$A$4</definedName>
    <definedName name="PeriodStartDate">WeeklySalesDetail!$A$3</definedName>
    <definedName name="WeekNoParam_1">WeeklySalesSummary!$B$5</definedName>
    <definedName name="WeekNoParam_2">WeeklySalesSummary!$B$23</definedName>
    <definedName name="WeekNoParam_3">WeeklySalesSummary!$B$41</definedName>
    <definedName name="WeekNoParam_4">WeeklySalesSummary!$B$59</definedName>
    <definedName name="WeekNoParam_5">WeeklySalesSummary!$B$77</definedName>
    <definedName name="WeekNoParam_6">WeeklySalesSummary!$B$95</definedName>
  </definedNames>
  <calcPr calcId="145621"/>
</workbook>
</file>

<file path=xl/calcChain.xml><?xml version="1.0" encoding="utf-8"?>
<calcChain xmlns="http://schemas.openxmlformats.org/spreadsheetml/2006/main">
  <c r="AL4" i="5" l="1"/>
  <c r="B2" i="5"/>
  <c r="B1" i="5"/>
  <c r="AG4" i="5"/>
  <c r="AB4" i="5"/>
  <c r="W4" i="5"/>
  <c r="R4" i="5"/>
  <c r="M4" i="5"/>
  <c r="H4" i="5"/>
  <c r="AL4" i="4" l="1"/>
  <c r="B1" i="4" l="1"/>
  <c r="AG4" i="4"/>
  <c r="AB4" i="4"/>
  <c r="W4" i="4"/>
  <c r="R4" i="4"/>
  <c r="M4" i="4"/>
  <c r="H4" i="4"/>
  <c r="C6" i="2"/>
  <c r="C7" i="2"/>
  <c r="E8" i="2"/>
  <c r="E346" i="2"/>
  <c r="F347" i="2"/>
  <c r="B2" i="4"/>
  <c r="B3" i="1"/>
  <c r="S94" i="1"/>
  <c r="S76" i="1"/>
  <c r="S58" i="1"/>
  <c r="S40" i="1"/>
  <c r="S22" i="1"/>
  <c r="O22" i="1"/>
  <c r="O40" i="1"/>
  <c r="O58" i="1"/>
  <c r="O76" i="1"/>
  <c r="O94" i="1"/>
  <c r="K22" i="1"/>
  <c r="K40" i="1"/>
  <c r="K58" i="1"/>
  <c r="K76" i="1"/>
  <c r="K94" i="1"/>
  <c r="G22" i="1"/>
  <c r="G40" i="1"/>
  <c r="G58" i="1"/>
  <c r="G76" i="1"/>
  <c r="G94" i="1"/>
  <c r="C94" i="1"/>
  <c r="C76" i="1"/>
  <c r="C58" i="1"/>
  <c r="C40" i="1"/>
  <c r="C22" i="1"/>
  <c r="S4" i="1"/>
  <c r="O4" i="1"/>
  <c r="K4" i="1"/>
  <c r="G4" i="1"/>
  <c r="C4" i="1"/>
  <c r="B93" i="1"/>
  <c r="B75" i="1"/>
  <c r="B57" i="1"/>
  <c r="B39" i="1"/>
  <c r="B21" i="1"/>
  <c r="Y93" i="1"/>
  <c r="Y75" i="1"/>
  <c r="Y57" i="1"/>
  <c r="Y39" i="1"/>
  <c r="Y21" i="1"/>
  <c r="B1" i="1"/>
  <c r="W79" i="1"/>
  <c r="AK97" i="1" s="1"/>
  <c r="W80" i="1"/>
  <c r="AK98" i="1" s="1"/>
  <c r="W81" i="1"/>
  <c r="W82" i="1"/>
  <c r="AK100" i="1" s="1"/>
  <c r="W83" i="1"/>
  <c r="W84" i="1"/>
  <c r="AK102" i="1" s="1"/>
  <c r="W85" i="1"/>
  <c r="AK103" i="1" s="1"/>
  <c r="W86" i="1"/>
  <c r="AK104" i="1" s="1"/>
  <c r="W87" i="1"/>
  <c r="AK105" i="1" s="1"/>
  <c r="W88" i="1"/>
  <c r="AK106" i="1" s="1"/>
  <c r="W89" i="1"/>
  <c r="AK107" i="1" s="1"/>
  <c r="W61" i="1"/>
  <c r="W62" i="1"/>
  <c r="AK80" i="1" s="1"/>
  <c r="W63" i="1"/>
  <c r="AK81" i="1" s="1"/>
  <c r="W64" i="1"/>
  <c r="AK82" i="1" s="1"/>
  <c r="W65" i="1"/>
  <c r="AK83" i="1" s="1"/>
  <c r="W66" i="1"/>
  <c r="AK84" i="1" s="1"/>
  <c r="W67" i="1"/>
  <c r="AK85" i="1" s="1"/>
  <c r="W68" i="1"/>
  <c r="AK86" i="1" s="1"/>
  <c r="W69" i="1"/>
  <c r="AK87" i="1" s="1"/>
  <c r="W70" i="1"/>
  <c r="AK88" i="1" s="1"/>
  <c r="W71" i="1"/>
  <c r="AK89" i="1" s="1"/>
  <c r="AF97" i="1"/>
  <c r="AG97" i="1"/>
  <c r="AF98" i="1"/>
  <c r="AF99" i="1"/>
  <c r="AG99" i="1"/>
  <c r="AF100" i="1"/>
  <c r="AG100" i="1"/>
  <c r="AF101" i="1"/>
  <c r="AG101" i="1"/>
  <c r="AF102" i="1"/>
  <c r="AF103" i="1"/>
  <c r="AG103" i="1"/>
  <c r="AF104" i="1"/>
  <c r="AG104" i="1"/>
  <c r="AF105" i="1"/>
  <c r="AG105" i="1"/>
  <c r="AF106" i="1"/>
  <c r="AF107" i="1"/>
  <c r="AG107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D107" i="1"/>
  <c r="AB97" i="1"/>
  <c r="AC97" i="1"/>
  <c r="AB98" i="1"/>
  <c r="AB99" i="1"/>
  <c r="AC99" i="1"/>
  <c r="AB100" i="1"/>
  <c r="AB101" i="1"/>
  <c r="AC101" i="1"/>
  <c r="AB102" i="1"/>
  <c r="AC102" i="1"/>
  <c r="AB103" i="1"/>
  <c r="AB104" i="1"/>
  <c r="AC104" i="1"/>
  <c r="AB105" i="1"/>
  <c r="AB106" i="1"/>
  <c r="AB107" i="1"/>
  <c r="AA106" i="1"/>
  <c r="AI97" i="1"/>
  <c r="AH97" i="1"/>
  <c r="Z97" i="1"/>
  <c r="AA97" i="1"/>
  <c r="AB25" i="1"/>
  <c r="AC25" i="1" s="1"/>
  <c r="AB26" i="1"/>
  <c r="AC26" i="1" s="1"/>
  <c r="AB27" i="1"/>
  <c r="AC27" i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B35" i="1"/>
  <c r="AD25" i="1"/>
  <c r="AE25" i="1" s="1"/>
  <c r="AD26" i="1"/>
  <c r="AD27" i="1"/>
  <c r="AE27" i="1"/>
  <c r="AD28" i="1"/>
  <c r="AE28" i="1" s="1"/>
  <c r="AD29" i="1"/>
  <c r="AE29" i="1" s="1"/>
  <c r="AD30" i="1"/>
  <c r="AE30" i="1" s="1"/>
  <c r="AD31" i="1"/>
  <c r="AE31" i="1"/>
  <c r="AD32" i="1"/>
  <c r="AE32" i="1" s="1"/>
  <c r="AD33" i="1"/>
  <c r="AE33" i="1" s="1"/>
  <c r="AD34" i="1"/>
  <c r="AD35" i="1"/>
  <c r="AE35" i="1" s="1"/>
  <c r="AF25" i="1"/>
  <c r="AG25" i="1" s="1"/>
  <c r="AF26" i="1"/>
  <c r="AF27" i="1"/>
  <c r="AG27" i="1" s="1"/>
  <c r="AF28" i="1"/>
  <c r="AG28" i="1" s="1"/>
  <c r="AF29" i="1"/>
  <c r="AG29" i="1" s="1"/>
  <c r="AF30" i="1"/>
  <c r="AG30" i="1" s="1"/>
  <c r="AF31" i="1"/>
  <c r="AG31" i="1"/>
  <c r="AF32" i="1"/>
  <c r="AG32" i="1" s="1"/>
  <c r="AF33" i="1"/>
  <c r="AG33" i="1" s="1"/>
  <c r="AF34" i="1"/>
  <c r="AF35" i="1"/>
  <c r="AG35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H35" i="1"/>
  <c r="AI35" i="1" s="1"/>
  <c r="Z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Z107" i="1"/>
  <c r="AA107" i="1"/>
  <c r="AI61" i="1"/>
  <c r="AH61" i="1"/>
  <c r="AF61" i="1"/>
  <c r="AG61" i="1"/>
  <c r="AD61" i="1"/>
  <c r="AE61" i="1"/>
  <c r="AB61" i="1"/>
  <c r="AC61" i="1"/>
  <c r="Z61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V108" i="1"/>
  <c r="AH109" i="1" s="1"/>
  <c r="U108" i="1"/>
  <c r="T108" i="1"/>
  <c r="S108" i="1"/>
  <c r="R108" i="1"/>
  <c r="AF109" i="1" s="1"/>
  <c r="Q108" i="1"/>
  <c r="P108" i="1"/>
  <c r="O108" i="1"/>
  <c r="N108" i="1"/>
  <c r="AD109" i="1" s="1"/>
  <c r="M108" i="1"/>
  <c r="L108" i="1"/>
  <c r="K108" i="1"/>
  <c r="J108" i="1"/>
  <c r="AB109" i="1" s="1"/>
  <c r="I108" i="1"/>
  <c r="H108" i="1"/>
  <c r="G108" i="1"/>
  <c r="F108" i="1"/>
  <c r="Z109" i="1" s="1"/>
  <c r="E108" i="1"/>
  <c r="D108" i="1"/>
  <c r="C108" i="1"/>
  <c r="AI45" i="1"/>
  <c r="AI46" i="1"/>
  <c r="AI47" i="1"/>
  <c r="AI48" i="1"/>
  <c r="AI49" i="1"/>
  <c r="AI50" i="1"/>
  <c r="AI51" i="1"/>
  <c r="AI52" i="1"/>
  <c r="AI53" i="1"/>
  <c r="AH44" i="1"/>
  <c r="AI44" i="1"/>
  <c r="AH45" i="1"/>
  <c r="AH46" i="1"/>
  <c r="AH47" i="1"/>
  <c r="AH48" i="1"/>
  <c r="AH49" i="1"/>
  <c r="AH50" i="1"/>
  <c r="AH51" i="1"/>
  <c r="AH52" i="1"/>
  <c r="AH53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D53" i="1"/>
  <c r="AE53" i="1"/>
  <c r="AB43" i="1"/>
  <c r="AB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B53" i="1"/>
  <c r="AC53" i="1"/>
  <c r="AF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F53" i="1"/>
  <c r="AG53" i="1"/>
  <c r="AH43" i="1"/>
  <c r="AI43" i="1"/>
  <c r="AG52" i="1"/>
  <c r="AE52" i="1"/>
  <c r="AC52" i="1"/>
  <c r="W43" i="1"/>
  <c r="AK61" i="1" s="1"/>
  <c r="W44" i="1"/>
  <c r="AK62" i="1" s="1"/>
  <c r="W45" i="1"/>
  <c r="W46" i="1"/>
  <c r="AK64" i="1" s="1"/>
  <c r="W47" i="1"/>
  <c r="AK65" i="1" s="1"/>
  <c r="W48" i="1"/>
  <c r="W49" i="1"/>
  <c r="AK67" i="1" s="1"/>
  <c r="W50" i="1"/>
  <c r="AK68" i="1" s="1"/>
  <c r="W51" i="1"/>
  <c r="W52" i="1"/>
  <c r="AK70" i="1" s="1"/>
  <c r="W53" i="1"/>
  <c r="AK71" i="1" s="1"/>
  <c r="V54" i="1"/>
  <c r="AH73" i="1" s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C54" i="1"/>
  <c r="D54" i="1"/>
  <c r="E54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E18" i="1"/>
  <c r="D18" i="1"/>
  <c r="C18" i="1"/>
  <c r="W8" i="1"/>
  <c r="AJ44" i="1" s="1"/>
  <c r="W9" i="1"/>
  <c r="W10" i="1"/>
  <c r="W11" i="1"/>
  <c r="W12" i="1"/>
  <c r="W13" i="1"/>
  <c r="W14" i="1"/>
  <c r="W15" i="1"/>
  <c r="W16" i="1"/>
  <c r="AK34" i="1" s="1"/>
  <c r="W17" i="1"/>
  <c r="W7" i="1"/>
  <c r="W25" i="1"/>
  <c r="W26" i="1"/>
  <c r="AK44" i="1" s="1"/>
  <c r="W27" i="1"/>
  <c r="AK45" i="1" s="1"/>
  <c r="W28" i="1"/>
  <c r="AK46" i="1" s="1"/>
  <c r="W29" i="1"/>
  <c r="W30" i="1"/>
  <c r="AK48" i="1" s="1"/>
  <c r="W31" i="1"/>
  <c r="W32" i="1"/>
  <c r="W33" i="1"/>
  <c r="AK51" i="1" s="1"/>
  <c r="W34" i="1"/>
  <c r="AK52" i="1" s="1"/>
  <c r="W35" i="1"/>
  <c r="AK53" i="1" s="1"/>
  <c r="AI34" i="1"/>
  <c r="C36" i="1"/>
  <c r="Z43" i="1"/>
  <c r="AA43" i="1"/>
  <c r="Z44" i="1"/>
  <c r="AA44" i="1"/>
  <c r="Z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Z53" i="1"/>
  <c r="AA53" i="1"/>
  <c r="F54" i="1"/>
  <c r="F18" i="1"/>
  <c r="Z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AH107" i="1"/>
  <c r="AI107" i="1"/>
  <c r="AE107" i="1"/>
  <c r="AC107" i="1"/>
  <c r="W107" i="1"/>
  <c r="AH106" i="1"/>
  <c r="AI106" i="1"/>
  <c r="AG106" i="1"/>
  <c r="AE106" i="1"/>
  <c r="AC106" i="1"/>
  <c r="W106" i="1"/>
  <c r="AH105" i="1"/>
  <c r="AI105" i="1"/>
  <c r="AC105" i="1"/>
  <c r="W105" i="1"/>
  <c r="AH104" i="1"/>
  <c r="AI104" i="1"/>
  <c r="W104" i="1"/>
  <c r="AH103" i="1"/>
  <c r="AI103" i="1"/>
  <c r="AC103" i="1"/>
  <c r="W103" i="1"/>
  <c r="AH102" i="1"/>
  <c r="AI102" i="1"/>
  <c r="AG102" i="1"/>
  <c r="W102" i="1"/>
  <c r="AH101" i="1"/>
  <c r="AI101" i="1"/>
  <c r="W101" i="1"/>
  <c r="AH100" i="1"/>
  <c r="AI100" i="1"/>
  <c r="AC100" i="1"/>
  <c r="W100" i="1"/>
  <c r="AH99" i="1"/>
  <c r="AI99" i="1"/>
  <c r="W99" i="1"/>
  <c r="AH98" i="1"/>
  <c r="AI98" i="1"/>
  <c r="AG98" i="1"/>
  <c r="AC98" i="1"/>
  <c r="W98" i="1"/>
  <c r="W97" i="1"/>
  <c r="AH89" i="1"/>
  <c r="AI89" i="1"/>
  <c r="AF89" i="1"/>
  <c r="AG89" i="1"/>
  <c r="AH88" i="1"/>
  <c r="AI88" i="1"/>
  <c r="AF88" i="1"/>
  <c r="AG88" i="1"/>
  <c r="AH87" i="1"/>
  <c r="AI87" i="1"/>
  <c r="AF87" i="1"/>
  <c r="AG87" i="1"/>
  <c r="AH86" i="1"/>
  <c r="AI86" i="1"/>
  <c r="AF86" i="1"/>
  <c r="AG86" i="1"/>
  <c r="AH85" i="1"/>
  <c r="AI85" i="1"/>
  <c r="AF85" i="1"/>
  <c r="AG85" i="1"/>
  <c r="AH84" i="1"/>
  <c r="AI84" i="1"/>
  <c r="AF84" i="1"/>
  <c r="AG84" i="1"/>
  <c r="AH83" i="1"/>
  <c r="AI83" i="1"/>
  <c r="AF83" i="1"/>
  <c r="AG83" i="1"/>
  <c r="AH82" i="1"/>
  <c r="AI82" i="1"/>
  <c r="AF82" i="1"/>
  <c r="AG82" i="1"/>
  <c r="AH81" i="1"/>
  <c r="AI81" i="1"/>
  <c r="AF81" i="1"/>
  <c r="AG81" i="1"/>
  <c r="AH80" i="1"/>
  <c r="AI80" i="1"/>
  <c r="AF80" i="1"/>
  <c r="AG80" i="1"/>
  <c r="AH79" i="1"/>
  <c r="AI79" i="1"/>
  <c r="AF79" i="1"/>
  <c r="AF90" i="1" s="1"/>
  <c r="AD79" i="1"/>
  <c r="AB79" i="1"/>
  <c r="AC79" i="1"/>
  <c r="Z79" i="1"/>
  <c r="AA79" i="1"/>
  <c r="AH71" i="1"/>
  <c r="AI71" i="1"/>
  <c r="AF71" i="1"/>
  <c r="AG71" i="1"/>
  <c r="AD71" i="1"/>
  <c r="AE71" i="1"/>
  <c r="AB71" i="1"/>
  <c r="AC71" i="1"/>
  <c r="Z71" i="1"/>
  <c r="AA71" i="1"/>
  <c r="AH70" i="1"/>
  <c r="AI70" i="1"/>
  <c r="AF70" i="1"/>
  <c r="AG70" i="1"/>
  <c r="AD70" i="1"/>
  <c r="AE70" i="1"/>
  <c r="AB70" i="1"/>
  <c r="AC70" i="1"/>
  <c r="Z70" i="1"/>
  <c r="AA70" i="1"/>
  <c r="AH69" i="1"/>
  <c r="AI69" i="1"/>
  <c r="AF69" i="1"/>
  <c r="AG69" i="1"/>
  <c r="AD69" i="1"/>
  <c r="AE69" i="1"/>
  <c r="AB69" i="1"/>
  <c r="AC69" i="1"/>
  <c r="Z69" i="1"/>
  <c r="AA69" i="1"/>
  <c r="AH68" i="1"/>
  <c r="AI68" i="1"/>
  <c r="AF68" i="1"/>
  <c r="AG68" i="1"/>
  <c r="AD68" i="1"/>
  <c r="AE68" i="1"/>
  <c r="AB68" i="1"/>
  <c r="AC68" i="1"/>
  <c r="Z68" i="1"/>
  <c r="AA68" i="1"/>
  <c r="AH67" i="1"/>
  <c r="AI67" i="1"/>
  <c r="AF67" i="1"/>
  <c r="AD67" i="1"/>
  <c r="AE67" i="1"/>
  <c r="AB67" i="1"/>
  <c r="AC67" i="1"/>
  <c r="Z67" i="1"/>
  <c r="AA67" i="1"/>
  <c r="AH66" i="1"/>
  <c r="AF66" i="1"/>
  <c r="AG66" i="1"/>
  <c r="AD66" i="1"/>
  <c r="AE66" i="1"/>
  <c r="AB66" i="1"/>
  <c r="AC66" i="1"/>
  <c r="Z66" i="1"/>
  <c r="AA66" i="1"/>
  <c r="AH65" i="1"/>
  <c r="AI65" i="1"/>
  <c r="AF65" i="1"/>
  <c r="AG65" i="1"/>
  <c r="AD65" i="1"/>
  <c r="AE65" i="1"/>
  <c r="AB65" i="1"/>
  <c r="AC65" i="1"/>
  <c r="Z65" i="1"/>
  <c r="AA65" i="1"/>
  <c r="AH64" i="1"/>
  <c r="AI64" i="1"/>
  <c r="AF64" i="1"/>
  <c r="AG64" i="1"/>
  <c r="AD64" i="1"/>
  <c r="AE64" i="1"/>
  <c r="AB64" i="1"/>
  <c r="AC64" i="1"/>
  <c r="Z64" i="1"/>
  <c r="AA64" i="1"/>
  <c r="AH63" i="1"/>
  <c r="AI63" i="1"/>
  <c r="AF63" i="1"/>
  <c r="AG63" i="1"/>
  <c r="AD63" i="1"/>
  <c r="AE63" i="1"/>
  <c r="AB63" i="1"/>
  <c r="AC63" i="1"/>
  <c r="Z63" i="1"/>
  <c r="AH62" i="1"/>
  <c r="AI62" i="1"/>
  <c r="AF62" i="1"/>
  <c r="AG62" i="1"/>
  <c r="AD62" i="1"/>
  <c r="AE62" i="1"/>
  <c r="AB62" i="1"/>
  <c r="AC62" i="1"/>
  <c r="Z62" i="1"/>
  <c r="AA62" i="1"/>
  <c r="AA52" i="1"/>
  <c r="Z25" i="1"/>
  <c r="AA25" i="1" s="1"/>
  <c r="AG34" i="1"/>
  <c r="AE34" i="1"/>
  <c r="AC34" i="1"/>
  <c r="Z26" i="1"/>
  <c r="AA26" i="1" s="1"/>
  <c r="Z27" i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/>
  <c r="Z35" i="1"/>
  <c r="AA35" i="1" s="1"/>
  <c r="AI66" i="1"/>
  <c r="AA80" i="1"/>
  <c r="AA98" i="1"/>
  <c r="AC44" i="1"/>
  <c r="AA61" i="1"/>
  <c r="AG67" i="1"/>
  <c r="AC35" i="1"/>
  <c r="AC43" i="1"/>
  <c r="AG79" i="1"/>
  <c r="AG43" i="1"/>
  <c r="AA63" i="1"/>
  <c r="AE79" i="1"/>
  <c r="AA45" i="1"/>
  <c r="AH90" i="1" l="1"/>
  <c r="AB55" i="1"/>
  <c r="AJ65" i="1"/>
  <c r="AD91" i="1"/>
  <c r="Z73" i="1"/>
  <c r="AJ30" i="1"/>
  <c r="AK30" i="1" s="1"/>
  <c r="AJ53" i="1"/>
  <c r="AH37" i="1"/>
  <c r="AF37" i="1"/>
  <c r="AJ70" i="1"/>
  <c r="AJ79" i="1"/>
  <c r="AJ50" i="1"/>
  <c r="AJ32" i="1"/>
  <c r="AK32" i="1" s="1"/>
  <c r="AJ68" i="1"/>
  <c r="AK50" i="1"/>
  <c r="AJ102" i="1"/>
  <c r="AJ52" i="1"/>
  <c r="AJ47" i="1"/>
  <c r="AJ88" i="1"/>
  <c r="AJ97" i="1"/>
  <c r="AJ104" i="1"/>
  <c r="AJ67" i="1"/>
  <c r="AJ27" i="1"/>
  <c r="AK27" i="1" s="1"/>
  <c r="AJ43" i="1"/>
  <c r="AJ107" i="1"/>
  <c r="AJ28" i="1"/>
  <c r="AK28" i="1" s="1"/>
  <c r="AB73" i="1"/>
  <c r="AD73" i="1"/>
  <c r="AF73" i="1"/>
  <c r="Z91" i="1"/>
  <c r="AB91" i="1"/>
  <c r="AF91" i="1"/>
  <c r="AH91" i="1"/>
  <c r="AJ86" i="1"/>
  <c r="AH36" i="1"/>
  <c r="AJ49" i="1"/>
  <c r="AJ89" i="1"/>
  <c r="AJ84" i="1"/>
  <c r="AJ63" i="1"/>
  <c r="AJ34" i="1"/>
  <c r="AD108" i="1"/>
  <c r="AJ85" i="1"/>
  <c r="AJ35" i="1"/>
  <c r="AK35" i="1" s="1"/>
  <c r="AH108" i="1"/>
  <c r="AJ99" i="1"/>
  <c r="AB72" i="1"/>
  <c r="AH72" i="1"/>
  <c r="AJ105" i="1"/>
  <c r="Z108" i="1"/>
  <c r="AD72" i="1"/>
  <c r="AJ101" i="1"/>
  <c r="AJ103" i="1"/>
  <c r="AJ106" i="1"/>
  <c r="AD90" i="1"/>
  <c r="W18" i="1"/>
  <c r="O19" i="1" s="1"/>
  <c r="Z72" i="1"/>
  <c r="AF54" i="1"/>
  <c r="AD54" i="1"/>
  <c r="AH55" i="1"/>
  <c r="AF36" i="1"/>
  <c r="AG26" i="1"/>
  <c r="AK99" i="1"/>
  <c r="AJ81" i="1"/>
  <c r="W90" i="1"/>
  <c r="C91" i="1" s="1"/>
  <c r="AJ100" i="1"/>
  <c r="W108" i="1"/>
  <c r="G109" i="1" s="1"/>
  <c r="AJ80" i="1"/>
  <c r="AF72" i="1"/>
  <c r="AK63" i="1"/>
  <c r="AJ45" i="1"/>
  <c r="W54" i="1"/>
  <c r="T55" i="1" s="1"/>
  <c r="AB54" i="1"/>
  <c r="AH54" i="1"/>
  <c r="AF55" i="1"/>
  <c r="AD55" i="1"/>
  <c r="AD37" i="1"/>
  <c r="AB37" i="1"/>
  <c r="Z37" i="1"/>
  <c r="Z55" i="1"/>
  <c r="AD36" i="1"/>
  <c r="AE26" i="1"/>
  <c r="AK101" i="1"/>
  <c r="AJ83" i="1"/>
  <c r="AB90" i="1"/>
  <c r="AJ62" i="1"/>
  <c r="AJ98" i="1"/>
  <c r="AJ26" i="1"/>
  <c r="AK26" i="1" s="1"/>
  <c r="AJ51" i="1"/>
  <c r="AK69" i="1"/>
  <c r="AJ71" i="1"/>
  <c r="Z90" i="1"/>
  <c r="AJ31" i="1"/>
  <c r="AK31" i="1" s="1"/>
  <c r="AK49" i="1"/>
  <c r="AB108" i="1"/>
  <c r="AF108" i="1"/>
  <c r="AJ64" i="1"/>
  <c r="AJ82" i="1"/>
  <c r="AJ46" i="1"/>
  <c r="AB36" i="1"/>
  <c r="AA27" i="1"/>
  <c r="Z36" i="1"/>
  <c r="Z54" i="1"/>
  <c r="AK47" i="1"/>
  <c r="AJ29" i="1"/>
  <c r="AK29" i="1" s="1"/>
  <c r="AK43" i="1"/>
  <c r="W36" i="1"/>
  <c r="F37" i="1" s="1"/>
  <c r="AJ25" i="1"/>
  <c r="AJ87" i="1"/>
  <c r="AJ33" i="1"/>
  <c r="AK33" i="1" s="1"/>
  <c r="AJ69" i="1"/>
  <c r="AJ66" i="1"/>
  <c r="AJ48" i="1"/>
  <c r="AK66" i="1"/>
  <c r="AJ61" i="1"/>
  <c r="AK79" i="1"/>
  <c r="W72" i="1"/>
  <c r="O73" i="1" s="1"/>
  <c r="R19" i="1" l="1"/>
  <c r="L19" i="1"/>
  <c r="S91" i="1"/>
  <c r="C19" i="1"/>
  <c r="P19" i="1"/>
  <c r="K109" i="1"/>
  <c r="O109" i="1"/>
  <c r="N19" i="1"/>
  <c r="S19" i="1"/>
  <c r="T19" i="1"/>
  <c r="F19" i="1"/>
  <c r="E55" i="1"/>
  <c r="K19" i="1"/>
  <c r="Q19" i="1"/>
  <c r="O91" i="1"/>
  <c r="V19" i="1"/>
  <c r="E19" i="1"/>
  <c r="U19" i="1"/>
  <c r="I19" i="1"/>
  <c r="C109" i="1"/>
  <c r="AJ108" i="1"/>
  <c r="S73" i="1"/>
  <c r="M19" i="1"/>
  <c r="H19" i="1"/>
  <c r="D19" i="1"/>
  <c r="G19" i="1"/>
  <c r="J19" i="1"/>
  <c r="AJ54" i="1"/>
  <c r="AJ72" i="1"/>
  <c r="L55" i="1"/>
  <c r="R37" i="1"/>
  <c r="F91" i="1"/>
  <c r="E91" i="1"/>
  <c r="H91" i="1"/>
  <c r="R91" i="1"/>
  <c r="J91" i="1"/>
  <c r="N91" i="1"/>
  <c r="AJ91" i="1"/>
  <c r="Q91" i="1"/>
  <c r="I91" i="1"/>
  <c r="M91" i="1"/>
  <c r="P91" i="1"/>
  <c r="K91" i="1"/>
  <c r="L91" i="1"/>
  <c r="D91" i="1"/>
  <c r="T91" i="1"/>
  <c r="U91" i="1"/>
  <c r="V91" i="1"/>
  <c r="AJ90" i="1"/>
  <c r="H55" i="1"/>
  <c r="AJ36" i="1"/>
  <c r="AK25" i="1"/>
  <c r="J109" i="1"/>
  <c r="R109" i="1"/>
  <c r="L109" i="1"/>
  <c r="P109" i="1"/>
  <c r="H109" i="1"/>
  <c r="D109" i="1"/>
  <c r="T109" i="1"/>
  <c r="F109" i="1"/>
  <c r="N109" i="1"/>
  <c r="I109" i="1"/>
  <c r="V109" i="1"/>
  <c r="S109" i="1"/>
  <c r="Q109" i="1"/>
  <c r="AJ109" i="1"/>
  <c r="E109" i="1"/>
  <c r="U109" i="1"/>
  <c r="M109" i="1"/>
  <c r="D55" i="1"/>
  <c r="I55" i="1"/>
  <c r="S55" i="1"/>
  <c r="K55" i="1"/>
  <c r="Q55" i="1"/>
  <c r="AJ55" i="1"/>
  <c r="G55" i="1"/>
  <c r="O55" i="1"/>
  <c r="U55" i="1"/>
  <c r="R55" i="1"/>
  <c r="C55" i="1"/>
  <c r="M55" i="1"/>
  <c r="F55" i="1"/>
  <c r="N55" i="1"/>
  <c r="J55" i="1"/>
  <c r="V55" i="1"/>
  <c r="AJ73" i="1"/>
  <c r="J73" i="1"/>
  <c r="E73" i="1"/>
  <c r="L73" i="1"/>
  <c r="N73" i="1"/>
  <c r="Q73" i="1"/>
  <c r="I73" i="1"/>
  <c r="P73" i="1"/>
  <c r="M73" i="1"/>
  <c r="H73" i="1"/>
  <c r="V73" i="1"/>
  <c r="R73" i="1"/>
  <c r="U73" i="1"/>
  <c r="T73" i="1"/>
  <c r="F73" i="1"/>
  <c r="K73" i="1"/>
  <c r="D73" i="1"/>
  <c r="G73" i="1"/>
  <c r="P37" i="1"/>
  <c r="K37" i="1"/>
  <c r="Q37" i="1"/>
  <c r="O37" i="1"/>
  <c r="S37" i="1"/>
  <c r="C37" i="1"/>
  <c r="I37" i="1"/>
  <c r="E37" i="1"/>
  <c r="M37" i="1"/>
  <c r="L37" i="1"/>
  <c r="H37" i="1"/>
  <c r="U37" i="1"/>
  <c r="T37" i="1"/>
  <c r="AJ37" i="1"/>
  <c r="D37" i="1"/>
  <c r="G37" i="1"/>
  <c r="N37" i="1"/>
  <c r="V37" i="1"/>
  <c r="J37" i="1"/>
  <c r="G91" i="1"/>
  <c r="C73" i="1"/>
  <c r="P55" i="1"/>
</calcChain>
</file>

<file path=xl/sharedStrings.xml><?xml version="1.0" encoding="utf-8"?>
<sst xmlns="http://schemas.openxmlformats.org/spreadsheetml/2006/main" count="1087" uniqueCount="430">
  <si>
    <t>BD</t>
  </si>
  <si>
    <t>CA</t>
  </si>
  <si>
    <t>HK</t>
  </si>
  <si>
    <t>IN</t>
  </si>
  <si>
    <t>LK</t>
  </si>
  <si>
    <t>ND</t>
  </si>
  <si>
    <t>PK</t>
  </si>
  <si>
    <t>SH</t>
  </si>
  <si>
    <t>TR</t>
  </si>
  <si>
    <t>UK</t>
  </si>
  <si>
    <t>VN</t>
  </si>
  <si>
    <t>Office</t>
  </si>
  <si>
    <t>Total</t>
  </si>
  <si>
    <t>Variance</t>
  </si>
  <si>
    <t>27/05 - 02/06
Wk6</t>
  </si>
  <si>
    <t xml:space="preserve">
Wk1</t>
  </si>
  <si>
    <t>Wk2</t>
  </si>
  <si>
    <t>Wk3</t>
  </si>
  <si>
    <t>Wk4</t>
  </si>
  <si>
    <t>Wk5</t>
  </si>
  <si>
    <t xml:space="preserve"> </t>
  </si>
  <si>
    <t xml:space="preserve">   </t>
  </si>
  <si>
    <t xml:space="preserve">     </t>
  </si>
  <si>
    <t xml:space="preserve">       </t>
  </si>
  <si>
    <t xml:space="preserve">                 </t>
  </si>
  <si>
    <t>Total 
(vs Starting point)</t>
  </si>
  <si>
    <t>Weekly Total</t>
  </si>
  <si>
    <t>Slippage</t>
  </si>
  <si>
    <t>On Time</t>
  </si>
  <si>
    <t>Early Shipped</t>
  </si>
  <si>
    <t>Column10</t>
  </si>
  <si>
    <t>Wk1</t>
  </si>
  <si>
    <t>Slippage2</t>
  </si>
  <si>
    <t>On Time3</t>
  </si>
  <si>
    <t>Early Shipped4</t>
  </si>
  <si>
    <t>Weekly Total5</t>
  </si>
  <si>
    <t>Slippage6</t>
  </si>
  <si>
    <t>On Time7</t>
  </si>
  <si>
    <t>Early Shipped8</t>
  </si>
  <si>
    <t>Weekly Total9</t>
  </si>
  <si>
    <t>Slippage10</t>
  </si>
  <si>
    <t>On Time11</t>
  </si>
  <si>
    <t>Early Shipped12</t>
  </si>
  <si>
    <t>Weekly Total13</t>
  </si>
  <si>
    <t>Slippage14</t>
  </si>
  <si>
    <t>On Time15</t>
  </si>
  <si>
    <t>Early Shipped16</t>
  </si>
  <si>
    <t>Weekly Total17</t>
  </si>
  <si>
    <t>Weekly Total2</t>
  </si>
  <si>
    <t>Declare @FiscalYear int</t>
  </si>
  <si>
    <t>Declare @FiscalPeriod int</t>
  </si>
  <si>
    <t>Declare @Week int</t>
  </si>
  <si>
    <t>-- Week No. in the period.  0 =&gt; Starting Point</t>
  </si>
  <si>
    <t>----------------------------------------------------------------------------------------</t>
  </si>
  <si>
    <t>if object_id('tempdb..#parameter') is not null drop table #parameter</t>
  </si>
  <si>
    <t>-- = WkNo or WeekNoParam in snapshot</t>
  </si>
  <si>
    <t>into #parameter</t>
  </si>
  <si>
    <t>-- Weekly Sales Summary by Office (The figure is generate by sp_WeeklySalesSnapshotForSimon, it is scheduled to execute at 9am on each friday)</t>
  </si>
  <si>
    <t xml:space="preserve">if exists(select * from #parameter where Week&gt;NoOfWeek)  </t>
  </si>
  <si>
    <t xml:space="preserve">begin </t>
  </si>
  <si>
    <t xml:space="preserve">return </t>
  </si>
  <si>
    <t>end</t>
  </si>
  <si>
    <t xml:space="preserve">select </t>
  </si>
  <si>
    <t>ReportTitle</t>
  </si>
  <si>
    <t xml:space="preserve">= 'Weekly Sales in USD - P' + convert(varchar,FiscalPeriod) + ' ' + convert(varchar,FiscalYear), </t>
  </si>
  <si>
    <t>SnapshotTitle</t>
  </si>
  <si>
    <t xml:space="preserve">= 'P' + convert(varchar,FiscalPeriod) + (case when Week=0 then ' Starting point' else ' Week ' + convert(varchar,Week) end) </t>
  </si>
  <si>
    <t xml:space="preserve">+ (case when Week=NoOfWeek then '' </t>
  </si>
  <si>
    <t>else ' - Wk'+convert(varchar,Week+1)</t>
  </si>
  <si>
    <t>+ ' includes Order Book in '</t>
  </si>
  <si>
    <t>+ (case when FiscalPeriod&gt;2 then convert(varchar,FiscalYear) + '-P' + convert(varchar,FiscalPeriod-2) else convert(varchar,FiscalYear-1) + '-P' + convert(varchar,12+(FiscalPeriod-2)) end)</t>
  </si>
  <si>
    <t xml:space="preserve">+ ' &amp; unconfirmed + order book in ' </t>
  </si>
  <si>
    <t xml:space="preserve">+ (case when FiscalPeriod&gt;1 then convert(varchar,FiscalYear) + '-P' + convert(varchar,FiscalPeriod-1) else convert(varchar,FiscalYear-1) + '-P' + convert(varchar,12+(FiscalPeriod-1)) end) </t>
  </si>
  <si>
    <t>end) + ')',</t>
  </si>
  <si>
    <t>VarianceTitle</t>
  </si>
  <si>
    <t>= (case when Week=0 then '' -- N/A</t>
  </si>
  <si>
    <t>else 'P' + convert(varchar,FiscalPeriod) + ' Week ' + convert(varchar,Week) + ' result vs '</t>
  </si>
  <si>
    <t>+ 'P' + convert(varchar,FiscalPeriod) + (case when Week=1 then ' Starting Point' else ' Week ' + convert(varchar,Week-1) + ' Result' end)</t>
  </si>
  <si>
    <t>end),</t>
  </si>
  <si>
    <t>Period = convert(varchar,FiscalYear) + ' P' + convert(varchar,FiscalPeriod) + ' ('+convert(varchar,PeriodStartDate,103) + ' - ' + convert(varchar,PeriodEndDate,103) + ')',</t>
  </si>
  <si>
    <t>WeekNo = ( select (case when Week=0 then 'Starting point' else 'Week '+convert(varchar,Week) end) + ' ('+convert(varchar,min(StartDate)+7*Week,103) + ' - ' + convert(varchar,min(StartDate)+7*(Week+1)-1,103)+')'</t>
  </si>
  <si>
    <t xml:space="preserve">from nsldb..AccountFinancialCalender </t>
  </si>
  <si>
    <t>where appid=9 and BudgetYear=FiscalYear and Period=FiscalPeriod</t>
  </si>
  <si>
    <t>),</t>
  </si>
  <si>
    <t xml:space="preserve">NoOfWeekInPeriod = NoOfWeek, </t>
  </si>
  <si>
    <t>+ ' (' + convert(varchar,max(EndDate)+7*(Week-1)+1 ,103) + ' - ' + convert(varchar,max(EndDate)+7*Week,103)+')'</t>
  </si>
  <si>
    <t>where appid=9 and BudgetYear=FiscalYear and Period&lt;FiscalPeriod)</t>
  </si>
  <si>
    <t xml:space="preserve">SELECT --FiscalYear, Period, WeekNoParam, </t>
  </si>
  <si>
    <t>o.OfficeCode,</t>
  </si>
  <si>
    <t>wk1_Slippage</t>
  </si>
  <si>
    <t>wk1_OnTime</t>
  </si>
  <si>
    <t>wk1_EarlyShip</t>
  </si>
  <si>
    <t>wk1_Total</t>
  </si>
  <si>
    <t>= sum(case when wk=1 then SalesAmt else 0 end),</t>
  </si>
  <si>
    <t>wk2_Slippage</t>
  </si>
  <si>
    <t>wk2_OnTime</t>
  </si>
  <si>
    <t>wk2_EarlyShip</t>
  </si>
  <si>
    <t>wk2_Total</t>
  </si>
  <si>
    <t>= sum(case when wk=2 then SalesAmt else 0 end),</t>
  </si>
  <si>
    <t>wk3_Slippage</t>
  </si>
  <si>
    <t>wk3_OnTime</t>
  </si>
  <si>
    <t>wk3_EarlyShip</t>
  </si>
  <si>
    <t>wk3_Total</t>
  </si>
  <si>
    <t>= sum(case when wk=3 then SalesAmt else 0 end),</t>
  </si>
  <si>
    <t>wk4_Slippage</t>
  </si>
  <si>
    <t>wk4_OnTime</t>
  </si>
  <si>
    <t>wk4_EarlyShip</t>
  </si>
  <si>
    <t>wk4_Total</t>
  </si>
  <si>
    <t>= sum(case when wk=4 then SalesAmt else 0 end),</t>
  </si>
  <si>
    <t>wk5_Slippage</t>
  </si>
  <si>
    <t>wk5_OnTime</t>
  </si>
  <si>
    <t>wk5_EarlyShip</t>
  </si>
  <si>
    <t>wk5_Total</t>
  </si>
  <si>
    <t>= sum(case when wk=5 then SalesAmt else 0 end)</t>
  </si>
  <si>
    <t xml:space="preserve">ORDER BY o.OfficeCode </t>
  </si>
  <si>
    <t>ORDER BY OfficeCode,ContractNo,DeliveryNo</t>
  </si>
  <si>
    <t>Contract</t>
  </si>
  <si>
    <t>Dly</t>
  </si>
  <si>
    <t>Starting Point</t>
  </si>
  <si>
    <t>1 st Week</t>
  </si>
  <si>
    <t>2 nd Week</t>
  </si>
  <si>
    <t>3 rd Week</t>
  </si>
  <si>
    <t>4 th Week</t>
  </si>
  <si>
    <t>5 th Week</t>
  </si>
  <si>
    <t>No</t>
  </si>
  <si>
    <t>Week No</t>
  </si>
  <si>
    <t>Delivery Timing</t>
  </si>
  <si>
    <t>Shipment Status</t>
  </si>
  <si>
    <t>Delivery Date</t>
  </si>
  <si>
    <t>Sales Amt (USD)</t>
  </si>
  <si>
    <t xml:space="preserve">NSS_Report_WeekNo = (select convert(varchar,FiscalYear) + ' wk ' + convert(varchar,(datediff(d,isnull(min(StartDate),''), isnull(max(EndDate),'')) + 1) / 7 + Week) </t>
  </si>
  <si>
    <t>----------------------------------------------------------------------------------------------</t>
  </si>
  <si>
    <t>if object_id('tempdb..#snapshot') is not null drop table #snapshot</t>
  </si>
  <si>
    <t>from #parameter as p</t>
  </si>
  <si>
    <t>) as x</t>
  </si>
  <si>
    <t>INNER JOIN [NSS].[dbo].vw_office as o ON o.OfficeCode in ('BD','CA','HK','IN','LK','ND','PK','SH','TR','UK','VN')</t>
  </si>
  <si>
    <t>GROUP by o.OfficeCode, d.FiscalYear, d.Period, d.WeekNoParam</t>
  </si>
  <si>
    <t>Wk0_WkNo</t>
  </si>
  <si>
    <t>Wk0_Status</t>
  </si>
  <si>
    <t>Wk0_DlyDate</t>
  </si>
  <si>
    <t>Wk0_Amt</t>
  </si>
  <si>
    <t>Wk1_WkNo</t>
  </si>
  <si>
    <t>Wk1_Status</t>
  </si>
  <si>
    <t>Wk1_DlyDate</t>
  </si>
  <si>
    <t>Wk1_Amt</t>
  </si>
  <si>
    <t>Wk2_WkNo</t>
  </si>
  <si>
    <t>Wk2_Status</t>
  </si>
  <si>
    <t>Wk2_DlyDate</t>
  </si>
  <si>
    <t>Wk2_Amt</t>
  </si>
  <si>
    <t>Wk3_WkNo</t>
  </si>
  <si>
    <t>Wk3_Status</t>
  </si>
  <si>
    <t>Wk3_DlyDate</t>
  </si>
  <si>
    <t>Wk3_Amt</t>
  </si>
  <si>
    <t>Wk4_WkNo</t>
  </si>
  <si>
    <t>Wk4_Status</t>
  </si>
  <si>
    <t>Wk4_DlyDate</t>
  </si>
  <si>
    <t>Wk4_Amt</t>
  </si>
  <si>
    <t>Wk5_WkNo</t>
  </si>
  <si>
    <t>Wk5_Status</t>
  </si>
  <si>
    <t>Wk5_DlyDate</t>
  </si>
  <si>
    <t xml:space="preserve">FROM #snapshot as t </t>
  </si>
  <si>
    <t>return</t>
  </si>
  <si>
    <t>Slippage3</t>
  </si>
  <si>
    <t>On Time4</t>
  </si>
  <si>
    <t>Early Shipped5</t>
  </si>
  <si>
    <t>Weekly Total6</t>
  </si>
  <si>
    <t>Slippage4</t>
  </si>
  <si>
    <t>On Time5</t>
  </si>
  <si>
    <t>Early Shipped6</t>
  </si>
  <si>
    <t>Weekly Total7</t>
  </si>
  <si>
    <t>Slippage5</t>
  </si>
  <si>
    <t>On Time6</t>
  </si>
  <si>
    <t>Early Shipped7</t>
  </si>
  <si>
    <t>Weekly Total8</t>
  </si>
  <si>
    <t>`</t>
  </si>
  <si>
    <t>Current</t>
  </si>
  <si>
    <t>Status</t>
  </si>
  <si>
    <t>Customer</t>
  </si>
  <si>
    <t>/****** Weekly Sales Report for Simon &amp; Jo (Version 3.2) ******/</t>
  </si>
  <si>
    <t>-- Any Null Parameter =&gt; automatically set the parameter according to the date of today</t>
  </si>
  <si>
    <t>--set @FiscalYear</t>
  </si>
  <si>
    <t>--set @FiscalPeriod</t>
  </si>
  <si>
    <t>--set @Week</t>
  </si>
  <si>
    <t>use NSS</t>
  </si>
  <si>
    <t>declare @today datetime</t>
  </si>
  <si>
    <t>if (@FiscalYear is null or @FiscalPeriod is null or @Week is null)</t>
  </si>
  <si>
    <t>set @today = getdate()</t>
  </si>
  <si>
    <t>FiscalYear = fc.budgetYear,</t>
  </si>
  <si>
    <t>FiscalPeriod = fc.Period,</t>
  </si>
  <si>
    <t>Week = isnull(@Week, datediff(wk,fc.StartDate,@today)),</t>
  </si>
  <si>
    <t>SnapshotNo = isnull(@Week, datediff(wk,fc.StartDate,@today)) + 1,</t>
  </si>
  <si>
    <t xml:space="preserve">NoOfWeek=datediff(ww,fc.StartDate,fc.EndDate)+1, </t>
  </si>
  <si>
    <t>PeriodStartDate = fc.StartDate, PeriodEndDate = fc.Enddate,</t>
  </si>
  <si>
    <t>ReportDate = convert(datetime, convert(date,getdate())),</t>
  </si>
  <si>
    <t>SeqNo = identity(int,1,1)</t>
  </si>
  <si>
    <t xml:space="preserve">from nsldb..AccountFinancialCalender as fc </t>
  </si>
  <si>
    <t xml:space="preserve">where appid=9 </t>
  </si>
  <si>
    <t>and ((@today between fc.StartDate and fc.EndDate or @today-7 between fc.StartDate and fc.EndDate)</t>
  </si>
  <si>
    <t>or (fc.BudgetYear=@FiscalYear and fc.Period=@FiscalPeriod and @Week is not null)</t>
  </si>
  <si>
    <t>)</t>
  </si>
  <si>
    <t>select Error='Invalid Week No. #'+convert(varchar,Week)+' in period '+convert(varchar,FiscalPeriod)+' !!' from #parameter where week&gt;NoOfWeek</t>
  </si>
  <si>
    <t xml:space="preserve">declare @ReportSeq int = (select min(SeqNo) from #parameter) </t>
  </si>
  <si>
    <t xml:space="preserve">while @ReportSeq &lt;= (select max(SeqNo) from #parameter) </t>
  </si>
  <si>
    <t xml:space="preserve">  BEGIN</t>
  </si>
  <si>
    <t xml:space="preserve">+ ' (As of '+ convert(varchar,PeriodStartDate+5+Week*7,103) </t>
  </si>
  <si>
    <t>FiscalYear, FiscalPeriod,</t>
  </si>
  <si>
    <t>PeriodStartDate = convert(varchar,PeriodStartDate,23),</t>
  </si>
  <si>
    <t>PeriodEndDate = convert(varchar,PeriodEndDate,23),</t>
  </si>
  <si>
    <t>,Remark=''</t>
  </si>
  <si>
    <t>from (select * from #parameter where SeqNo=@ReportSeq) as p</t>
  </si>
  <si>
    <t>select * into #snapshot</t>
  </si>
  <si>
    <t>from (</t>
  </si>
  <si>
    <t>select d.*, p.SnapshotNo,</t>
  </si>
  <si>
    <t>Timing = (case TimingStatus when 'S' then 'Slippage' when 'O' then 'OnTime' when 'E' then 'Early' else '' end),</t>
  </si>
  <si>
    <t>--TimingCode = (case TimingStatus when 'S' then 1 when 'O' then 0 when 'E' then -1 else null end),</t>
  </si>
  <si>
    <t xml:space="preserve">wk = case when (d.WeekNo &lt; d.WeekNoParam and d.ShipmentStatus='OrderBook') then d.WeekNoParam when d.WeekNo &lt; 1 then 1 else d.WeekNo end, </t>
  </si>
  <si>
    <t>DlyDateDiffInWeek = datediff(wk, coalesce(PreviousDeliveryDate, DeliveryDate), DeliveryDate),</t>
  </si>
  <si>
    <t>--PrevWk = (select top 1 (case when (WeekNo &lt; WeekNoParam and ShipmentStatus='OrderBook') then WeekNoParam when WeekNo &lt; 1 then 1 else WeekNo end) from WeeklySalesSnapshotDetailForSimon where shipmentId=d.ShipmentId and createdon&lt;d.CreatedOn order by crea</t>
  </si>
  <si>
    <t xml:space="preserve">p.PeriodStartDate, p.NoOfWeek, </t>
  </si>
  <si>
    <t>LastPeriodDeliveryDate</t>
  </si>
  <si>
    <t>= convert(datetime,right((</t>
  </si>
  <si>
    <t xml:space="preserve">select max(case when pd.Period&lt;&gt;p0.FiscalPeriod and pd.ShipmentStatus='OrderBook' </t>
  </si>
  <si>
    <t xml:space="preserve">then convert(varchar,pd.CreatedOn,25) + convert(varchar,pd.DeliveryDate,23) </t>
  </si>
  <si>
    <t xml:space="preserve">else null end) </t>
  </si>
  <si>
    <t xml:space="preserve">from WeeklySalesSnapshotDetailForSimon as pd  </t>
  </si>
  <si>
    <t>inner join (select * from #parameter where SeqNo=@ReportSeq) as p0 on pd.createdOn&lt; dateadd(d,7,p0.PeriodStartDate)</t>
  </si>
  <si>
    <t xml:space="preserve">where pd.shipmentid=d.ShipmentId </t>
  </si>
  <si>
    <t xml:space="preserve">),10)), </t>
  </si>
  <si>
    <t>Status = (case s.WorkflowStatusId when 8 then 'Actual' when 9 then 'Cancelled' else 'OrderBook' end),</t>
  </si>
  <si>
    <t>DlyDate = convert(varchar,(case when s.WorkflowStatusId=8 then s.ActualAtWarehouseDate else s.CustomerAtWarehouseDate end),23),</t>
  </si>
  <si>
    <t>Customer = (select CustomerCode from Customer where CustomerId=c.CustomerId),</t>
  </si>
  <si>
    <t xml:space="preserve">--SalesAmt= (case when s.WorkFlowStatusId = 8 </t>
  </si>
  <si>
    <t>--</t>
  </si>
  <si>
    <t xml:space="preserve">then s.TotalShippedAmt * InvoiceExchangeRate / USExchangeRate </t>
  </si>
  <si>
    <t xml:space="preserve">else (select s.TotalOrderAmt </t>
  </si>
  <si>
    <t>* (select top 1 ExchangeRate from ExchangeRate where ExchangeRateTypeId=1 and currencyId=s.SellCurrencyId and (s.CustomerAtWarehouseDate between EffectiveDateFrom and EffectiveDateTo or EffectiveTypeId=0) order by EffectiveTypeId desc)</t>
  </si>
  <si>
    <t>/ (select top 1 ExchangeRate from ExchangeRate where ExchangeRateTypeId=1 and currencyId=3 and (s.CustomerAtWarehouseDate between EffectiveDateFrom and EffectiveDateTo or EffectiveTypeId=0) order by EffectiveTypeId desc)</t>
  </si>
  <si>
    <t>Remark=''</t>
  </si>
  <si>
    <t>inner join WeeklySalesSnapshotDetailForSimon as d on d.FiscalYear=p.FiscalYear and d.Period=p.FiscalPeriod</t>
  </si>
  <si>
    <t>inner join Shipment as s with (nolock) on s.shipmentId=d.ShipmentId</t>
  </si>
  <si>
    <t>inner join Contract as c with (nolock) on c.ContractId=s.ContractId</t>
  </si>
  <si>
    <t>print 'Weekly Sales Summary (from snapshot detail)'</t>
  </si>
  <si>
    <t>FROM (select * from #parameter where SeqNo=@ReportSeq) as p</t>
  </si>
  <si>
    <t>LEFT JOIN #snapshot as d ON o.OfficeCode = d.OfficeCode AND d.WeekNoParam=p.SnapshotNo and (d.WeekNoParam-1)&lt;=p.NoOfWeek</t>
  </si>
  <si>
    <t>WHERE d.wk &lt;= p.NoOfWeek</t>
  </si>
  <si>
    <t>HAVING sum(SalesAmt)&gt;0</t>
  </si>
  <si>
    <t>---------------------------------------------------------------------------------------------</t>
  </si>
  <si>
    <t>--print 'Weekly Sales detail in the period by Shipment (Original Version)'</t>
  </si>
  <si>
    <t xml:space="preserve">--SELECT t.officeCode, t.ContractNo, t.DeliveryNo, </t>
  </si>
  <si>
    <t>t.Status, t.DlyDate, t.Customer,</t>
  </si>
  <si>
    <t>--LastPeriodDeliveryDate = isnull(convert(varchar, t.LastPeriodDeliveryDate,23),''),</t>
  </si>
  <si>
    <t>= max(case when WeekNoParam=1 then convert(varchar,Wk) else '' end),</t>
  </si>
  <si>
    <t>Wk0_Timing</t>
  </si>
  <si>
    <t>= max(case when WeekNoParam=1 then Timing else '' end),</t>
  </si>
  <si>
    <t>= max(case when WeekNoParam=1 then ShipmentStatus else '' end),</t>
  </si>
  <si>
    <t>= max(case when WeekNoParam=1 then convert(varchar,deliverydate,23) else '' end),</t>
  </si>
  <si>
    <t>= max(case when WeekNoParam=1 then convert(varchar,SalesAmt) else '' end),</t>
  </si>
  <si>
    <t>= max(case when WeekNoParam=2 then convert(varchar,Wk) else '' end),</t>
  </si>
  <si>
    <t>Wk1_Timing</t>
  </si>
  <si>
    <t>= max(case when WeekNoParam=2 then Timing else '' end),</t>
  </si>
  <si>
    <t>= max(case when WeekNoParam=2 then ShipmentStatus else '' end),</t>
  </si>
  <si>
    <t>= max(case when WeekNoParam=2 then convert(varchar,deliverydate,23) else '' end),</t>
  </si>
  <si>
    <t>= max(case when WeekNoParam=2 then convert(varchar,SalesAmt) else '' end),</t>
  </si>
  <si>
    <t>= max(case when WeekNoParam=3 then convert(varchar,Wk) else '' end),</t>
  </si>
  <si>
    <t>Wk2_Timing</t>
  </si>
  <si>
    <t>= max(case when WeekNoParam=3 then Timing else '' end),</t>
  </si>
  <si>
    <t>= max(case when WeekNoParam=3 then ShipmentStatus else '' end),</t>
  </si>
  <si>
    <t>= max(case when WeekNoParam=3 then convert(varchar,deliverydate,23) else '' end),</t>
  </si>
  <si>
    <t>= max(case when WeekNoParam=3 then convert(varchar,SalesAmt) else '' end),</t>
  </si>
  <si>
    <t>= max(case when WeekNoParam=4 then convert(varchar,Wk) else '' end),</t>
  </si>
  <si>
    <t>Wk3_Timing</t>
  </si>
  <si>
    <t>= max(case when WeekNoParam=4 then Timing else '' end),</t>
  </si>
  <si>
    <t>= max(case when WeekNoParam=4 then ShipmentStatus else '' end),</t>
  </si>
  <si>
    <t>= max(case when WeekNoParam=4 then convert(varchar,deliverydate,23) else '' end),</t>
  </si>
  <si>
    <t>= max(case when WeekNoParam=4 then convert(varchar,SalesAmt) else '' end),</t>
  </si>
  <si>
    <t>= max(case when WeekNoParam=5 then convert(varchar,Wk) else '' end),</t>
  </si>
  <si>
    <t>Wk4_Timing</t>
  </si>
  <si>
    <t>= max(case when WeekNoParam=5 then Timing else '' end),</t>
  </si>
  <si>
    <t>= max(case when WeekNoParam=5 then ShipmentStatus else '' end),</t>
  </si>
  <si>
    <t>= max(case when WeekNoParam=5 then convert(varchar,deliverydate,23) else '' end),</t>
  </si>
  <si>
    <t>= max(case when WeekNoParam=5 then convert(varchar,SalesAmt) else '' end),</t>
  </si>
  <si>
    <t>= max(case when WeekNoParam=6 then convert(varchar,Wk) else '' end),</t>
  </si>
  <si>
    <t>Wk5_Timing</t>
  </si>
  <si>
    <t>= max(case when WeekNoParam=6 then Timing else '' end),</t>
  </si>
  <si>
    <t>= max(case when WeekNoParam=6 then ShipmentStatus else '' end),</t>
  </si>
  <si>
    <t>= max(case when WeekNoParam=6 then convert(varchar,deliverydate,23) else '' end),</t>
  </si>
  <si>
    <t>Wk5_SalesAmt= max(case when WeekNoParam=6 then convert(varchar,SalesAmt) else '' end)</t>
  </si>
  <si>
    <t xml:space="preserve">FROM (select * from #snapshot where wk &lt;= NoOfWeek) as t </t>
  </si>
  <si>
    <t>left join shipment as s on s.shipmentId=t.ShipmentId</t>
  </si>
  <si>
    <t>left join contract as c on c.ContractId=s.ContractId</t>
  </si>
  <si>
    <t>WHERE WeekNoParam&lt;=SnapshotNo</t>
  </si>
  <si>
    <t xml:space="preserve">GROUP BY t.shipmentId, t.OfficeCode, t.ContractNo, t.DeliveryNo, t.LastPeriodDeliveryDate --,CustomerAtWarehouseDate </t>
  </si>
  <si>
    <t>,t.Status,t.DlyDate, t.Customer</t>
  </si>
  <si>
    <t>--, c.CustomerId, s.WorkflowStatusId, s.ActualAtWarehouseDate, s.CustomerAtWarehouseDate</t>
  </si>
  <si>
    <t>--, s.SellCurrencyId, s.TotalOrderAmt, s.TotalShippedAmt, s.InvoiceExchangeRate, s.USExchangeRate</t>
  </si>
  <si>
    <t>-- Version 2 - include the order slipped to next period</t>
  </si>
  <si>
    <t>print 'Weekly Sales detail in the period by Shipment Version 2'</t>
  </si>
  <si>
    <t xml:space="preserve">SELECT t.officeCode, t.ContractNo, t.DeliveryNo, </t>
  </si>
  <si>
    <t>= max(case when WeekNoParam=1 and Wk&lt;=NoOfWeek then convert(varchar,wk) else '' end),</t>
  </si>
  <si>
    <t>= max(case when WeekNoParam=1 and Wk&lt;=NoOfWeek then Timing else '' end),</t>
  </si>
  <si>
    <t>= max(case when WeekNoParam=1 and Wk&lt;=NoOfWeek then ShipmentStatus else '' end),</t>
  </si>
  <si>
    <t>= max(case when WeekNoParam=1 and Wk&lt;=NoOfWeek then convert(varchar, DeliveryDate,23) else '' end),</t>
  </si>
  <si>
    <t>= max(case when WeekNoParam=1 and Wk&lt;=NoOfWeek then convert(varchar,SalesAmt) else '' end),</t>
  </si>
  <si>
    <t>= max(case when WeekNoParam=2 and Wk&lt;=NoOfWeek then convert(varchar,wk) else '' end),</t>
  </si>
  <si>
    <t>= max(case when WeekNoParam=2 and Wk&lt;=NoOfWeek then Timing else '' end),</t>
  </si>
  <si>
    <t>= max(case when WeekNoParam=2 and Wk&lt;=NoOfWeek then ShipmentStatus else '' end),</t>
  </si>
  <si>
    <t>= max(case when WeekNoParam=2 and Wk&lt;=NoOfWeek then convert(varchar, DeliveryDate,23) else '' end),</t>
  </si>
  <si>
    <t>= max(case when WeekNoParam=2 and Wk&lt;=NoOfWeek then convert(varchar,SalesAmt) else '' end),</t>
  </si>
  <si>
    <t>= max(case when WeekNoParam=3 and Wk&lt;=NoOfWeek then convert(varchar,wk) else '' end),</t>
  </si>
  <si>
    <t>= max(case when WeekNoParam=3 and Wk&lt;=NoOfWeek then Timing else '' end),</t>
  </si>
  <si>
    <t>= max(case when WeekNoParam=3 and Wk&lt;=NoOfWeek then ShipmentStatus else '' end),</t>
  </si>
  <si>
    <t>= max(case when WeekNoParam=3 and Wk&lt;=NoOfWeek then convert(varchar, DeliveryDate,23) else '' end),</t>
  </si>
  <si>
    <t>= max(case when WeekNoParam=3 and Wk&lt;=NoOfWeek then convert(varchar,SalesAmt) else '' end),</t>
  </si>
  <si>
    <t>= max(case when WeekNoParam=4 and Wk&lt;=NoOfWeek then convert(varchar,wk) else '' end),</t>
  </si>
  <si>
    <t>= max(case when WeekNoParam=4 and Wk&lt;=NoOfWeek then Timing else '' end),</t>
  </si>
  <si>
    <t>= max(case when WeekNoParam=4 and Wk&lt;=NoOfWeek then ShipmentStatus else '' end),</t>
  </si>
  <si>
    <t>= max(case when WeekNoParam=4 and Wk&lt;=NoOfWeek then convert(varchar, DeliveryDate,23) else '' end),</t>
  </si>
  <si>
    <t>= max(case when WeekNoParam=4 and Wk&lt;=NoOfWeek then convert(varchar,SalesAmt) else '' end),</t>
  </si>
  <si>
    <t>= max(case when WeekNoParam=5 and Wk&lt;=NoOfWeek then convert(varchar,wk) else '' end),</t>
  </si>
  <si>
    <t>= max(case when WeekNoParam=5 and Wk&lt;=NoOfWeek then Timing else '' end),</t>
  </si>
  <si>
    <t>= max(case when WeekNoParam=5 and Wk&lt;=NoOfWeek then ShipmentStatus else '' end),</t>
  </si>
  <si>
    <t>= max(case when WeekNoParam=5 and Wk&lt;=NoOfWeek then convert(varchar, DeliveryDate,23) else '' end),</t>
  </si>
  <si>
    <t>= max(case when WeekNoParam=5 and Wk&lt;=NoOfWeek then convert(varchar,SalesAmt) else '' end),</t>
  </si>
  <si>
    <t>= max(case when WeekNoParam=6 and Wk&lt;=NoOfWeek then convert(varchar,wk) else '' end),</t>
  </si>
  <si>
    <t>= max(case when WeekNoParam=6 and Wk&lt;=NoOfWeek then Timing else '' end),</t>
  </si>
  <si>
    <t>= max(case when WeekNoParam=6 and Wk&lt;=NoOfWeek then ShipmentStatus else '' end),</t>
  </si>
  <si>
    <t>= max(case when WeekNoParam=6 and Wk&lt;=NoOfWeek then convert(varchar, DeliveryDate,23) else '' end),</t>
  </si>
  <si>
    <t>Wk5_SalesAmt= max(case when WeekNoParam=6 and Wk&lt;=NoOfWeek then convert(varchar,SalesAmt) else '' end),</t>
  </si>
  <si>
    <t>Out_WkNo</t>
  </si>
  <si>
    <t>= max(case when WeekNoParam=SnapshotNo and wk&gt;NoOfWeek then convert(varchar,wk) else '' end),</t>
  </si>
  <si>
    <t>Out_Timing</t>
  </si>
  <si>
    <t>= max(case when WeekNoParam=SnapshotNo and wk&gt;NoOfWeek then Timing else '' end),</t>
  </si>
  <si>
    <t>Out_Status</t>
  </si>
  <si>
    <t>= coalesce (max(case when WeekNoParam=SnapshotNo then (case when wk&gt;NoOfWeek then ShipmentStatus else '' end) else null end),</t>
  </si>
  <si>
    <t>(case when max(s.WorkflowStatusId) = 8 then 'Actual'</t>
  </si>
  <si>
    <t>when max(s.WorkflowStatusId) not in (3,5,9) then 'OrderBook'</t>
  </si>
  <si>
    <t>else (select WorkflowStatusDesc from ContractWFS where WorkflowStatusId=max(s.WorkflowStatusId))</t>
  </si>
  <si>
    <t>end)),</t>
  </si>
  <si>
    <t>Out_DlyDate</t>
  </si>
  <si>
    <t>= coalesce (max(case when WeekNoParam=SnapshotNo then (case when wk&gt;NoOfWeek then convert(varchar, DeliveryDate,23) else '' end) else null end),</t>
  </si>
  <si>
    <t>convert(varchar,max(s.ActualAtWarehouseDate),23), convert(varchar,max(s.CustomerAtWarehouseDate),23)),</t>
  </si>
  <si>
    <t>Out_SalesAmt= coalesce (max(case when WeekNoParam=SnapshotNo then (case when wk&gt;NoOfWeek then convert(varchar, SalesAmt) else '' end) else null end),</t>
  </si>
  <si>
    <t xml:space="preserve">convert(varchar,max((case when s.WorkflowStatusId=8 then s.TotalShippedAmt else s.TotalOrderAmt end)))) </t>
  </si>
  <si>
    <t>GROUP BY t.shipmentId, t.OfficeCode, t.ContractNo, t.DeliveryNo, t.LastPeriodDeliveryDate,t.Status,t.DlyDate, t.Customer</t>
  </si>
  <si>
    <t>-- Extract summary from snapshot detail with Timing status (Version 3)</t>
  </si>
  <si>
    <t>print 'Weekly Sales Summary (V3 - With Timing Status):'</t>
  </si>
  <si>
    <t>= sum(case when wk=1 and Timing='Slippage'</t>
  </si>
  <si>
    <t>then SalesAmt else 0 end),</t>
  </si>
  <si>
    <t>= sum(case when wk=1 and Timing='OnTime'</t>
  </si>
  <si>
    <t>= sum(case when wk=1 and Timing='Early'</t>
  </si>
  <si>
    <t>= sum(case when wk=2 and Timing='Slippage'</t>
  </si>
  <si>
    <t>= sum(case when wk=2 and Timing='OnTime'</t>
  </si>
  <si>
    <t>= sum(case when wk=2 and Timing='Early'</t>
  </si>
  <si>
    <t>= sum(case when wk=3 and Timing='Slippage'</t>
  </si>
  <si>
    <t>= sum(case when wk=3 and Timing='OnTime'</t>
  </si>
  <si>
    <t>= sum(case when wk=3 and Timing='Early'</t>
  </si>
  <si>
    <t>= sum(case when wk=4 and Timing='Slippage'</t>
  </si>
  <si>
    <t>= sum(case when wk=4 and Timing='OnTime'</t>
  </si>
  <si>
    <t>= sum(case when wk=4 and Timing='Early'</t>
  </si>
  <si>
    <t>= sum(case when wk=5 and Timing='Slippage'</t>
  </si>
  <si>
    <t>= sum(case when wk=5 and Timing='OnTime'</t>
  </si>
  <si>
    <t>= sum(case when wk=5 and Timing='Early'</t>
  </si>
  <si>
    <t>----------------------------------------------------------------------------------------------------------------------------------------------</t>
  </si>
  <si>
    <t>if (select Week from #parameter where SeqNo=@ReportSeq) &gt; 0</t>
  </si>
  <si>
    <t xml:space="preserve">  begin</t>
  </si>
  <si>
    <t>print 'The slipped order:'</t>
  </si>
  <si>
    <t xml:space="preserve">select OfficeCode, Dept, ProductTeam = ProductTeamCode + ' - ' + ProductTeam, ContractNo, DeliveryNo, </t>
  </si>
  <si>
    <t>OriginalDeliveryDate=convert(varchar,OriginalDeliveryDate,23), RevisedDeliveryDate=convert(varchar,RevisedDeliveryDate,23), SalesAmt</t>
  </si>
  <si>
    <t>from  (select * from #parameter where SeqNo=@ReportSeq) as p</t>
  </si>
  <si>
    <t>inner join WeeklySalesSnapshotSlippedOrderForSimon as ws on ws.FiscalYear=p.FiscalYear and ws.Period=p.FiscalPeriod and WeekNoParam=p.SnapshotNo</t>
  </si>
  <si>
    <t>order by OfficeCode,ContractNo,shipmentid</t>
  </si>
  <si>
    <t xml:space="preserve">d.OfficeCode, Dept = dp.Description, ProductTeam = pt.Code+' - '+pt.Description, </t>
  </si>
  <si>
    <t>c.ContractNo, s.DeliveryNo,</t>
  </si>
  <si>
    <t>OriginalDlyDate = convert(varchar,d.DeliveryDate,23),</t>
  </si>
  <si>
    <t>RevisedDlyDate = convert(varchar, isnull(s.ActualAtWarehouseDate,s.CustomerAtWarehouseDate), 23),</t>
  </si>
  <si>
    <t>SalesAmt = d.SalesAmt</t>
  </si>
  <si>
    <t>--from (select * from #parameter where SeqNo=@ReportSeq) as p</t>
  </si>
  <si>
    <t xml:space="preserve">inner join WeeklySalesSnapshotDetailForSimon as d on d.FiscalYear=p.FiscalYear and d.Period=p.FiscalPeriod and d.WeekNoParam=1 and d.DeliveryDate&lt;p.PeriodEndDate </t>
  </si>
  <si>
    <t>inner join nsldb..OfficeStructure as pt with (nolock) on pt.OfficeStructureId = c.ProductTeamId</t>
  </si>
  <si>
    <t>inner join nsldb..OfficeStructure as dp with (nolock) on dp.OfficeStructureId = c.DeptId</t>
  </si>
  <si>
    <t xml:space="preserve">left join WeeklySalesSnapshotDetailForSimon as e on e.ShipmentId=d.ShipmentId and e.FiscalYear=p.FiscalYear and e.Period=p.FiscalPeriod and e.WeekNoParam=SnapshotNo </t>
  </si>
  <si>
    <t>--where d.ShipmentStatus='OrderBook' and d.DeliveryDate &lt;= PeriodEndDate</t>
  </si>
  <si>
    <t>and isnull(e.DeliveryDate,s.CustomerAtWarehouseDate) &gt; PeriodEndDate</t>
  </si>
  <si>
    <t xml:space="preserve">  end</t>
  </si>
  <si>
    <t>set @ReportSeq = @ReportSeq+1</t>
  </si>
  <si>
    <t xml:space="preserve">  END</t>
  </si>
  <si>
    <t>--##################################################################################################################################################</t>
  </si>
  <si>
    <t xml:space="preserve">select distinct </t>
  </si>
  <si>
    <t xml:space="preserve">x.FiscalYear, x.FiscalPeriod, </t>
  </si>
  <si>
    <t>PeriodStartDate = convert(varchar,x.PeriodStartDate, 23),</t>
  </si>
  <si>
    <t xml:space="preserve">x.WeekNoParam, </t>
  </si>
  <si>
    <t>SnapshotDesc = (case x.WeekNoParam when 1 then 'Starting Point' when 2 then '1st Week' when 3 then '2nd Week' when 4 then '3rd Week' else convert(varchar,x.WeekNoParam-1)+'th Week' end),</t>
  </si>
  <si>
    <t xml:space="preserve">Office = x.OfficeCode, </t>
  </si>
  <si>
    <t xml:space="preserve">WeekNo = isnull(convert(varchar,WeekNo),''), </t>
  </si>
  <si>
    <t xml:space="preserve">wk = isnull(convert(varchar,isnull(t.wk,x.Wk)),''), </t>
  </si>
  <si>
    <t xml:space="preserve">ShipmentId = isnull(convert(varchar,ShipmentId),''), </t>
  </si>
  <si>
    <t>ContractNo = isnull(ContractNo, ''),</t>
  </si>
  <si>
    <t>DeliveryNo = isnull(convert(varchar,DeliveryNo),''),</t>
  </si>
  <si>
    <t xml:space="preserve">SalesAmt = isnull(SalesAmt,0), </t>
  </si>
  <si>
    <t>DeliveryDate = isnull(convert(varchar,DeliveryDate,23),''),</t>
  </si>
  <si>
    <t>PrevDeliveryDate = isnull(convert(varchar,PreviousDeliveryDate,23),''),</t>
  </si>
  <si>
    <t>IsActual = (case ShipmentStatus when 'Actual' then '1' when 'OrderBook' then '0' else '' end),</t>
  </si>
  <si>
    <t>ShipmentStatus = isnull(ShipmentStatus,''),</t>
  </si>
  <si>
    <t>--DlyDateDiffInWeek = isnull(convert(varchar,DlyDateDiffInWeek),''),</t>
  </si>
  <si>
    <t xml:space="preserve">--TimingCode = isnull(convert(varchar,t.TimingCode+1),''), </t>
  </si>
  <si>
    <t>TimingCode = (case x.Timing when'Slippage' then 2 when 'OnTime' then 1 when 'Early' then 0 else -1 end),</t>
  </si>
  <si>
    <t>Timing = isnull(x.Timing,''),</t>
  </si>
  <si>
    <t>CreatedOn = isnull(convert(varchar,CreatedOn,25),'')</t>
  </si>
  <si>
    <t>from (select p.FiscalYear, p.FiscalPeriod, p.PeriodStartDate, p.NoOfWeek, wp.WeekNoParam, o.OfficeCode, w.wk, dd.Timing</t>
  </si>
  <si>
    <t xml:space="preserve">inner join vw_office as o on o.OfficeCode in ('BD','CA','HK','IN','LK','ND','PK','SH','TR','UK','VN') </t>
  </si>
  <si>
    <t>inner join (select WeekNoParam=1 union select 2 union select 3 union select 4 union select 5 union select 6) as wp on wp.WeekNoParam is not null</t>
  </si>
  <si>
    <t>inner join (select Wk=1 union select 2 union select 3 union select 4 union select 5) as w on w.wk is not null</t>
  </si>
  <si>
    <t>inner join (select Timing='Slippage' union select 'OnTime' union select 'Early') as dd on dd.Timing is not null</t>
  </si>
  <si>
    <t>left join (select * from #snapshot where wk &lt;= NoOfWeek) as t on t.FiscalYear=x.FiscalYear and t.Period=x.FiscalPeriod and t.OfficeCode=x.OfficeCode and x.WeekNoParam=t.WeekNoParam and x.wk=t.wk and x.Timing=t.Timing and t.Wk&lt;=t.NoOfWeek</t>
  </si>
  <si>
    <t>--left join (select * from #snapshot where weeknoparam&lt;66 )as t on t.FiscalYear=x.FiscalYear and t.Period=x.FiscalPeriod and t.OfficeCode=x.OfficeCode and x.WeekNoParam=t.WeekNoParam and x.wk=t.wk and x.Timing=t.Timing</t>
  </si>
  <si>
    <t>--where x.weeknoparam=1 and x.officecode='UK'</t>
  </si>
  <si>
    <t>order by WeekNoParam,office,wk,contractno,deliveryno</t>
  </si>
  <si>
    <t>-- Parameter</t>
  </si>
  <si>
    <t>-- extract detail from the new Timing columns in WeeklySalesSnapshotDetailForSimon</t>
  </si>
  <si>
    <t>--where wk &lt;= NoOfWeek</t>
  </si>
  <si>
    <t>-- Shipment slippage against Starting point</t>
  </si>
  <si>
    <t>--extract from WeeklySalesSnapshotSlippedOrderForSimon</t>
  </si>
  <si>
    <t>---- extract from WeeklySalesSnapshotDetailForSimon</t>
  </si>
  <si>
    <t>--select</t>
  </si>
  <si>
    <t>--order by d.OfficeCode,c.ContractNO,d.shipmentid</t>
  </si>
  <si>
    <t>-- Raw data for PivotTable</t>
  </si>
  <si>
    <t>-- Next Report (in new period)</t>
  </si>
  <si>
    <t>-- Report Titles</t>
  </si>
  <si>
    <t>Workflow Status</t>
  </si>
  <si>
    <t>Remark
(Current 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</si>
</sst>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_);_(* \(#,##0.00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b/>
      <sz val="10"/>
      <color indexed="8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8" tint="-0.249977111117893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theme="8" tint="-0.249977111117893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</font>
    <font>
      <sz val="10"/>
      <color theme="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b/>
      <sz val="11"/>
      <color theme="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6">
    <border>
      <left/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7558519241921"/>
      </bottom>
      <diagonal/>
    </border>
    <border>
      <left/>
      <right/>
      <top style="thin">
        <color theme="4" tint="0.39991454817346722"/>
      </top>
      <bottom style="thin">
        <color theme="4" tint="0.39997558519241921"/>
      </bottom>
      <diagonal/>
    </border>
    <border>
      <left style="thin">
        <color theme="4" tint="0.39991454817346722"/>
      </left>
      <right/>
      <top/>
      <bottom/>
      <diagonal/>
    </border>
    <border>
      <left style="thin">
        <color theme="4" tint="0.39991454817346722"/>
      </left>
      <right/>
      <top/>
      <bottom style="thick">
        <color theme="4" tint="0.39991454817346722"/>
      </bottom>
      <diagonal/>
    </border>
    <border>
      <left/>
      <right/>
      <top/>
      <bottom style="thick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88402966399123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1454817346722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88402966399123"/>
      </left>
      <right style="thin">
        <color theme="4" tint="0.39994506668294322"/>
      </right>
      <top/>
      <bottom style="thin">
        <color theme="4" tint="0.39997558519241921"/>
      </bottom>
      <diagonal/>
    </border>
    <border>
      <left style="thin">
        <color theme="4" tint="0.39985351115451523"/>
      </left>
      <right/>
      <top style="thin">
        <color theme="4" tint="0.39985351115451523"/>
      </top>
      <bottom style="thin">
        <color theme="4" tint="0.39985351115451523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88402966399123"/>
      </left>
      <right/>
      <top/>
      <bottom style="thin">
        <color theme="4" tint="0.39997558519241921"/>
      </bottom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theme="4" tint="0.39991454817346722"/>
      </top>
      <bottom/>
      <diagonal/>
    </border>
    <border>
      <left style="thin">
        <color theme="4" tint="0.39994506668294322"/>
      </left>
      <right/>
      <top style="thick">
        <color theme="4" tint="0.399914548173467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7558519241921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91454817346722"/>
      </bottom>
      <diagonal/>
    </border>
    <border>
      <left style="thick">
        <color theme="1"/>
      </left>
      <right/>
      <top style="thick">
        <color indexed="64"/>
      </top>
      <bottom/>
      <diagonal/>
    </border>
    <border>
      <left/>
      <right style="thick">
        <color theme="1"/>
      </right>
      <top style="thick">
        <color indexed="64"/>
      </top>
      <bottom/>
      <diagonal/>
    </border>
    <border>
      <left style="thin">
        <color theme="4" tint="0.39988402966399123"/>
      </left>
      <right/>
      <top/>
      <bottom style="thin">
        <color theme="4" tint="0.39991454817346722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88402966399123"/>
      </right>
      <top/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91454817346722"/>
      </right>
      <top/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/>
      <diagonal/>
    </border>
    <border>
      <left/>
      <right style="thick">
        <color indexed="64"/>
      </right>
      <top style="thin">
        <color theme="4" tint="0.39997558519241921"/>
      </top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/>
      <diagonal/>
    </border>
    <border>
      <left style="thick">
        <color indexed="64"/>
      </left>
      <right/>
      <top style="thin">
        <color theme="4" tint="0.39997558519241921"/>
      </top>
      <bottom/>
      <diagonal/>
    </border>
    <border>
      <left/>
      <right style="thin">
        <color theme="0" tint="-0.34998626667073579"/>
      </right>
      <top style="thin">
        <color theme="4" tint="0.39997558519241921"/>
      </top>
      <bottom/>
      <diagonal/>
    </border>
    <border>
      <left style="thin">
        <color theme="0" tint="-0.34998626667073579"/>
      </left>
      <right/>
      <top style="thin">
        <color theme="4" tint="0.39997558519241921"/>
      </top>
      <bottom/>
      <diagonal/>
    </border>
    <border>
      <left/>
      <right style="thin">
        <color theme="0" tint="-0.24994659260841701"/>
      </right>
      <top style="thin">
        <color theme="4" tint="0.39997558519241921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4" tint="0.39997558519241921"/>
      </top>
      <bottom/>
      <diagonal/>
    </border>
    <border>
      <left/>
      <right style="double">
        <color indexed="64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indexed="64"/>
      </bottom>
      <diagonal/>
    </border>
    <border>
      <left style="thick">
        <color theme="1"/>
      </left>
      <right/>
      <top style="thin">
        <color theme="4" tint="0.39997558519241921"/>
      </top>
      <bottom/>
      <diagonal/>
    </border>
    <border>
      <left style="thin">
        <color theme="4" tint="0.39982299264503923"/>
      </left>
      <right style="thin">
        <color theme="4" tint="0.39982299264503923"/>
      </right>
      <top style="thin">
        <color theme="4" tint="0.39982299264503923"/>
      </top>
      <bottom/>
      <diagonal/>
    </border>
    <border>
      <left style="thin">
        <color theme="4" tint="0.39982299264503923"/>
      </left>
      <right style="thin">
        <color theme="4" tint="0.39982299264503923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8">
    <xf numFmtId="0" fontId="0" fillId="0" borderId="0" xfId="0"/>
    <xf numFmtId="0" fontId="5" fillId="0" borderId="0" xfId="0" applyFont="1" applyAlignment="1">
      <alignment horizontal="center"/>
    </xf>
    <xf numFmtId="0" fontId="0" fillId="3" borderId="0" xfId="0" applyFill="1"/>
    <xf numFmtId="0" fontId="6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0" fillId="0" borderId="0" xfId="0" applyFill="1"/>
    <xf numFmtId="9" fontId="10" fillId="0" borderId="0" xfId="2" applyFont="1"/>
    <xf numFmtId="3" fontId="2" fillId="0" borderId="43" xfId="0" applyNumberFormat="1" applyFont="1" applyBorder="1"/>
    <xf numFmtId="9" fontId="8" fillId="0" borderId="44" xfId="0" applyNumberFormat="1" applyFont="1" applyBorder="1"/>
    <xf numFmtId="3" fontId="2" fillId="0" borderId="0" xfId="0" applyNumberFormat="1" applyFont="1" applyBorder="1"/>
    <xf numFmtId="3" fontId="4" fillId="0" borderId="3" xfId="0" applyNumberFormat="1" applyFont="1" applyBorder="1"/>
    <xf numFmtId="9" fontId="8" fillId="0" borderId="4" xfId="0" applyNumberFormat="1" applyFont="1" applyBorder="1"/>
    <xf numFmtId="9" fontId="0" fillId="0" borderId="0" xfId="0" applyNumberFormat="1" applyFont="1"/>
    <xf numFmtId="164" fontId="0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5" xfId="0" quotePrefix="1" applyFont="1" applyBorder="1" applyAlignment="1">
      <alignment horizontal="center"/>
    </xf>
    <xf numFmtId="3" fontId="7" fillId="0" borderId="0" xfId="0" applyNumberFormat="1" applyFont="1" applyBorder="1"/>
    <xf numFmtId="0" fontId="17" fillId="2" borderId="0" xfId="0" applyFont="1" applyFill="1" applyAlignment="1">
      <alignment horizontal="left"/>
    </xf>
    <xf numFmtId="0" fontId="13" fillId="3" borderId="0" xfId="0" applyFont="1" applyFill="1" applyAlignment="1">
      <alignment horizontal="left"/>
    </xf>
    <xf numFmtId="3" fontId="2" fillId="0" borderId="6" xfId="0" applyNumberFormat="1" applyFont="1" applyBorder="1"/>
    <xf numFmtId="9" fontId="8" fillId="0" borderId="7" xfId="0" applyNumberFormat="1" applyFont="1" applyBorder="1"/>
    <xf numFmtId="9" fontId="8" fillId="0" borderId="0" xfId="0" applyNumberFormat="1" applyFont="1" applyBorder="1"/>
    <xf numFmtId="9" fontId="0" fillId="0" borderId="0" xfId="0" applyNumberFormat="1" applyFont="1" applyBorder="1"/>
    <xf numFmtId="9" fontId="0" fillId="0" borderId="8" xfId="0" applyNumberFormat="1" applyFont="1" applyBorder="1"/>
    <xf numFmtId="9" fontId="0" fillId="0" borderId="9" xfId="0" applyNumberFormat="1" applyFont="1" applyBorder="1"/>
    <xf numFmtId="0" fontId="1" fillId="0" borderId="0" xfId="0" applyFont="1" applyAlignment="1">
      <alignment horizontal="center"/>
    </xf>
    <xf numFmtId="3" fontId="1" fillId="0" borderId="0" xfId="0" applyNumberFormat="1" applyFont="1"/>
    <xf numFmtId="3" fontId="1" fillId="0" borderId="2" xfId="0" applyNumberFormat="1" applyFont="1" applyBorder="1"/>
    <xf numFmtId="3" fontId="1" fillId="0" borderId="10" xfId="0" applyNumberFormat="1" applyFont="1" applyBorder="1"/>
    <xf numFmtId="3" fontId="1" fillId="0" borderId="6" xfId="0" applyNumberFormat="1" applyFont="1" applyBorder="1"/>
    <xf numFmtId="3" fontId="1" fillId="0" borderId="0" xfId="0" applyNumberFormat="1" applyFont="1" applyBorder="1"/>
    <xf numFmtId="3" fontId="1" fillId="0" borderId="11" xfId="0" applyNumberFormat="1" applyFont="1" applyBorder="1"/>
    <xf numFmtId="0" fontId="18" fillId="0" borderId="0" xfId="0" applyFont="1" applyAlignment="1">
      <alignment horizontal="center"/>
    </xf>
    <xf numFmtId="0" fontId="19" fillId="0" borderId="12" xfId="0" applyFont="1" applyBorder="1" applyAlignment="1">
      <alignment horizontal="center" wrapText="1"/>
    </xf>
    <xf numFmtId="16" fontId="19" fillId="0" borderId="13" xfId="0" quotePrefix="1" applyNumberFormat="1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16" fontId="19" fillId="0" borderId="0" xfId="0" quotePrefix="1" applyNumberFormat="1" applyFont="1" applyBorder="1" applyAlignment="1">
      <alignment horizontal="center" wrapText="1"/>
    </xf>
    <xf numFmtId="0" fontId="19" fillId="0" borderId="0" xfId="0" quotePrefix="1" applyFont="1" applyAlignment="1">
      <alignment horizontal="center" wrapText="1"/>
    </xf>
    <xf numFmtId="0" fontId="19" fillId="0" borderId="43" xfId="0" applyFont="1" applyBorder="1" applyAlignment="1">
      <alignment horizontal="center" wrapText="1"/>
    </xf>
    <xf numFmtId="9" fontId="0" fillId="0" borderId="8" xfId="0" applyNumberFormat="1" applyFont="1" applyBorder="1"/>
    <xf numFmtId="0" fontId="19" fillId="0" borderId="13" xfId="0" quotePrefix="1" applyFont="1" applyBorder="1" applyAlignment="1">
      <alignment horizontal="center" wrapText="1"/>
    </xf>
    <xf numFmtId="3" fontId="1" fillId="0" borderId="7" xfId="0" applyNumberFormat="1" applyFont="1" applyBorder="1"/>
    <xf numFmtId="9" fontId="0" fillId="0" borderId="9" xfId="0" applyNumberFormat="1" applyFont="1" applyBorder="1"/>
    <xf numFmtId="0" fontId="19" fillId="0" borderId="0" xfId="0" quotePrefix="1" applyFont="1" applyBorder="1" applyAlignment="1">
      <alignment horizontal="center" wrapText="1"/>
    </xf>
    <xf numFmtId="9" fontId="0" fillId="0" borderId="8" xfId="0" applyNumberFormat="1" applyFont="1" applyBorder="1"/>
    <xf numFmtId="9" fontId="0" fillId="0" borderId="9" xfId="0" applyNumberFormat="1" applyFont="1" applyBorder="1"/>
    <xf numFmtId="3" fontId="2" fillId="0" borderId="45" xfId="0" applyNumberFormat="1" applyFont="1" applyBorder="1"/>
    <xf numFmtId="9" fontId="8" fillId="0" borderId="46" xfId="0" applyNumberFormat="1" applyFont="1" applyBorder="1"/>
    <xf numFmtId="3" fontId="1" fillId="0" borderId="45" xfId="0" applyNumberFormat="1" applyFont="1" applyBorder="1"/>
    <xf numFmtId="9" fontId="0" fillId="0" borderId="47" xfId="0" applyNumberFormat="1" applyFont="1" applyBorder="1"/>
    <xf numFmtId="9" fontId="0" fillId="0" borderId="48" xfId="0" applyNumberFormat="1" applyFont="1" applyBorder="1"/>
    <xf numFmtId="0" fontId="19" fillId="0" borderId="45" xfId="0" applyFont="1" applyBorder="1" applyAlignment="1">
      <alignment horizontal="center" wrapText="1"/>
    </xf>
    <xf numFmtId="4" fontId="0" fillId="0" borderId="0" xfId="0" applyNumberFormat="1"/>
    <xf numFmtId="43" fontId="20" fillId="0" borderId="0" xfId="0" applyNumberFormat="1" applyFont="1"/>
    <xf numFmtId="4" fontId="0" fillId="0" borderId="0" xfId="0" applyNumberFormat="1" applyFill="1"/>
    <xf numFmtId="165" fontId="20" fillId="0" borderId="0" xfId="1" applyNumberFormat="1" applyFont="1" applyFill="1"/>
    <xf numFmtId="4" fontId="20" fillId="0" borderId="0" xfId="0" applyNumberFormat="1" applyFont="1" applyFill="1"/>
    <xf numFmtId="3" fontId="4" fillId="0" borderId="14" xfId="0" applyNumberFormat="1" applyFont="1" applyBorder="1"/>
    <xf numFmtId="16" fontId="19" fillId="0" borderId="49" xfId="0" quotePrefix="1" applyNumberFormat="1" applyFont="1" applyBorder="1" applyAlignment="1">
      <alignment horizontal="center" wrapText="1"/>
    </xf>
    <xf numFmtId="9" fontId="8" fillId="0" borderId="49" xfId="0" applyNumberFormat="1" applyFont="1" applyBorder="1"/>
    <xf numFmtId="47" fontId="0" fillId="0" borderId="0" xfId="0" applyNumberFormat="1"/>
    <xf numFmtId="3" fontId="0" fillId="0" borderId="0" xfId="0" applyNumberFormat="1"/>
    <xf numFmtId="0" fontId="0" fillId="0" borderId="0" xfId="0"/>
    <xf numFmtId="3" fontId="2" fillId="0" borderId="6" xfId="0" applyNumberFormat="1" applyFont="1" applyFill="1" applyBorder="1"/>
    <xf numFmtId="3" fontId="9" fillId="0" borderId="0" xfId="0" applyNumberFormat="1" applyFont="1" applyBorder="1"/>
    <xf numFmtId="0" fontId="0" fillId="0" borderId="0" xfId="0" applyAlignment="1"/>
    <xf numFmtId="0" fontId="21" fillId="0" borderId="0" xfId="0" applyFont="1" applyFill="1" applyBorder="1" applyAlignment="1">
      <alignment horizontal="center" wrapText="1"/>
    </xf>
    <xf numFmtId="9" fontId="10" fillId="0" borderId="0" xfId="2" applyFont="1" applyFill="1" applyBorder="1"/>
    <xf numFmtId="3" fontId="1" fillId="0" borderId="0" xfId="0" applyNumberFormat="1" applyFont="1" applyFill="1" applyBorder="1"/>
    <xf numFmtId="3" fontId="10" fillId="0" borderId="0" xfId="2" applyNumberFormat="1" applyFont="1" applyFill="1" applyBorder="1"/>
    <xf numFmtId="0" fontId="6" fillId="0" borderId="0" xfId="0" applyFont="1" applyBorder="1" applyAlignment="1">
      <alignment horizontal="center"/>
    </xf>
    <xf numFmtId="3" fontId="4" fillId="0" borderId="0" xfId="0" applyNumberFormat="1" applyFont="1" applyBorder="1"/>
    <xf numFmtId="3" fontId="1" fillId="0" borderId="15" xfId="0" applyNumberFormat="1" applyFont="1" applyBorder="1"/>
    <xf numFmtId="0" fontId="21" fillId="4" borderId="50" xfId="0" applyFont="1" applyFill="1" applyBorder="1" applyAlignment="1">
      <alignment horizontal="center"/>
    </xf>
    <xf numFmtId="0" fontId="21" fillId="4" borderId="51" xfId="0" applyFont="1" applyFill="1" applyBorder="1" applyAlignment="1">
      <alignment horizontal="center"/>
    </xf>
    <xf numFmtId="3" fontId="0" fillId="0" borderId="52" xfId="0" applyNumberFormat="1" applyBorder="1"/>
    <xf numFmtId="3" fontId="0" fillId="0" borderId="0" xfId="0" applyNumberFormat="1" applyBorder="1"/>
    <xf numFmtId="0" fontId="21" fillId="0" borderId="0" xfId="0" applyFont="1" applyFill="1" applyBorder="1" applyAlignment="1">
      <alignment horizontal="center"/>
    </xf>
    <xf numFmtId="3" fontId="0" fillId="0" borderId="53" xfId="0" applyNumberFormat="1" applyBorder="1"/>
    <xf numFmtId="3" fontId="0" fillId="0" borderId="54" xfId="0" applyNumberFormat="1" applyBorder="1"/>
    <xf numFmtId="0" fontId="22" fillId="4" borderId="55" xfId="0" applyFont="1" applyFill="1" applyBorder="1" applyAlignment="1">
      <alignment horizontal="center" wrapText="1"/>
    </xf>
    <xf numFmtId="3" fontId="0" fillId="0" borderId="56" xfId="0" applyNumberFormat="1" applyBorder="1"/>
    <xf numFmtId="0" fontId="22" fillId="4" borderId="57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3" fillId="5" borderId="5" xfId="0" applyFont="1" applyFill="1" applyBorder="1" applyAlignment="1">
      <alignment horizontal="center" wrapText="1"/>
    </xf>
    <xf numFmtId="0" fontId="21" fillId="4" borderId="58" xfId="0" applyFont="1" applyFill="1" applyBorder="1" applyAlignment="1">
      <alignment horizontal="center"/>
    </xf>
    <xf numFmtId="0" fontId="21" fillId="4" borderId="59" xfId="0" applyFont="1" applyFill="1" applyBorder="1" applyAlignment="1">
      <alignment horizontal="center"/>
    </xf>
    <xf numFmtId="0" fontId="21" fillId="4" borderId="59" xfId="0" applyFont="1" applyFill="1" applyBorder="1" applyAlignment="1">
      <alignment horizontal="center" vertical="center"/>
    </xf>
    <xf numFmtId="0" fontId="22" fillId="4" borderId="60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/>
    </xf>
    <xf numFmtId="0" fontId="22" fillId="4" borderId="61" xfId="0" applyFont="1" applyFill="1" applyBorder="1" applyAlignment="1">
      <alignment horizontal="center" vertical="center" wrapText="1"/>
    </xf>
    <xf numFmtId="0" fontId="22" fillId="4" borderId="62" xfId="0" applyFont="1" applyFill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14" fontId="11" fillId="0" borderId="0" xfId="0" quotePrefix="1" applyNumberFormat="1" applyFont="1" applyAlignment="1">
      <alignment horizontal="center" vertical="center"/>
    </xf>
    <xf numFmtId="14" fontId="24" fillId="0" borderId="0" xfId="0" quotePrefix="1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3" fillId="3" borderId="0" xfId="0" applyFont="1" applyFill="1" applyAlignment="1">
      <alignment horizontal="left"/>
    </xf>
    <xf numFmtId="9" fontId="13" fillId="3" borderId="0" xfId="2" applyFont="1" applyFill="1" applyBorder="1"/>
    <xf numFmtId="9" fontId="10" fillId="3" borderId="0" xfId="2" applyFont="1" applyFill="1" applyBorder="1"/>
    <xf numFmtId="0" fontId="0" fillId="3" borderId="0" xfId="0" applyFill="1" applyBorder="1" applyAlignment="1"/>
    <xf numFmtId="9" fontId="10" fillId="3" borderId="0" xfId="2" applyFont="1" applyFill="1"/>
    <xf numFmtId="0" fontId="0" fillId="0" borderId="0" xfId="0" applyAlignment="1">
      <alignment horizontal="center"/>
    </xf>
    <xf numFmtId="0" fontId="21" fillId="4" borderId="63" xfId="0" applyFont="1" applyFill="1" applyBorder="1" applyAlignment="1">
      <alignment horizontal="center" vertical="center"/>
    </xf>
    <xf numFmtId="0" fontId="22" fillId="4" borderId="63" xfId="0" applyFont="1" applyFill="1" applyBorder="1" applyAlignment="1">
      <alignment horizontal="center" vertical="center" wrapText="1"/>
    </xf>
    <xf numFmtId="0" fontId="22" fillId="4" borderId="64" xfId="0" applyFont="1" applyFill="1" applyBorder="1" applyAlignment="1">
      <alignment horizontal="center" vertical="center" wrapText="1"/>
    </xf>
    <xf numFmtId="0" fontId="21" fillId="4" borderId="65" xfId="0" applyFont="1" applyFill="1" applyBorder="1" applyAlignment="1">
      <alignment horizontal="center" vertical="center"/>
    </xf>
    <xf numFmtId="0" fontId="21" fillId="4" borderId="66" xfId="0" applyFont="1" applyFill="1" applyBorder="1" applyAlignment="1">
      <alignment horizontal="center" vertical="center"/>
    </xf>
    <xf numFmtId="0" fontId="21" fillId="4" borderId="67" xfId="0" applyFont="1" applyFill="1" applyBorder="1" applyAlignment="1">
      <alignment horizontal="center" vertical="center"/>
    </xf>
    <xf numFmtId="0" fontId="22" fillId="4" borderId="67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/>
    </xf>
    <xf numFmtId="3" fontId="4" fillId="0" borderId="17" xfId="0" applyNumberFormat="1" applyFont="1" applyBorder="1"/>
    <xf numFmtId="3" fontId="1" fillId="0" borderId="18" xfId="0" applyNumberFormat="1" applyFont="1" applyBorder="1"/>
    <xf numFmtId="0" fontId="0" fillId="0" borderId="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4" fontId="0" fillId="0" borderId="25" xfId="0" applyNumberFormat="1" applyBorder="1"/>
    <xf numFmtId="0" fontId="21" fillId="4" borderId="67" xfId="0" applyFont="1" applyFill="1" applyBorder="1" applyAlignment="1">
      <alignment horizontal="center" vertical="center"/>
    </xf>
    <xf numFmtId="0" fontId="22" fillId="4" borderId="68" xfId="0" applyFont="1" applyFill="1" applyBorder="1" applyAlignment="1">
      <alignment horizontal="center" vertical="center" wrapText="1"/>
    </xf>
    <xf numFmtId="0" fontId="22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/>
    </xf>
    <xf numFmtId="0" fontId="22" fillId="4" borderId="6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/>
    </xf>
    <xf numFmtId="0" fontId="11" fillId="3" borderId="0" xfId="0" applyFont="1" applyFill="1"/>
    <xf numFmtId="0" fontId="22" fillId="4" borderId="57" xfId="0" applyFont="1" applyFill="1" applyBorder="1" applyAlignment="1">
      <alignment horizontal="center" vertical="center" wrapText="1"/>
    </xf>
    <xf numFmtId="0" fontId="1" fillId="0" borderId="70" xfId="0" applyFont="1" applyBorder="1" applyAlignment="1">
      <alignment horizontal="center"/>
    </xf>
    <xf numFmtId="3" fontId="1" fillId="0" borderId="71" xfId="0" applyNumberFormat="1" applyFont="1" applyBorder="1"/>
    <xf numFmtId="0" fontId="25" fillId="4" borderId="67" xfId="0" applyFont="1" applyFill="1" applyBorder="1" applyAlignment="1">
      <alignment horizontal="center" vertical="center"/>
    </xf>
    <xf numFmtId="0" fontId="22" fillId="4" borderId="72" xfId="0" applyFont="1" applyFill="1" applyBorder="1" applyAlignment="1">
      <alignment horizontal="center" wrapText="1"/>
    </xf>
    <xf numFmtId="3" fontId="1" fillId="0" borderId="26" xfId="0" applyNumberFormat="1" applyFont="1" applyBorder="1"/>
    <xf numFmtId="0" fontId="12" fillId="0" borderId="0" xfId="0" applyFont="1" applyAlignment="1">
      <alignment horizontal="center"/>
    </xf>
    <xf numFmtId="0" fontId="21" fillId="4" borderId="67" xfId="0" applyFont="1" applyFill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21" fillId="4" borderId="73" xfId="0" applyFont="1" applyFill="1" applyBorder="1" applyAlignment="1">
      <alignment horizontal="center"/>
    </xf>
    <xf numFmtId="0" fontId="0" fillId="0" borderId="0" xfId="0" applyFill="1" applyAlignment="1"/>
    <xf numFmtId="9" fontId="10" fillId="0" borderId="0" xfId="2" applyFont="1" applyFill="1" applyBorder="1" applyAlignment="1"/>
    <xf numFmtId="9" fontId="10" fillId="0" borderId="0" xfId="2" applyFont="1" applyAlignment="1"/>
    <xf numFmtId="0" fontId="21" fillId="4" borderId="51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2" fillId="4" borderId="55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1" fillId="0" borderId="0" xfId="0" applyFont="1" applyFill="1" applyBorder="1" applyAlignment="1">
      <alignment horizontal="center" vertical="center" wrapText="1"/>
    </xf>
    <xf numFmtId="9" fontId="10" fillId="0" borderId="0" xfId="2" applyFont="1" applyAlignment="1">
      <alignment vertical="center"/>
    </xf>
    <xf numFmtId="0" fontId="22" fillId="4" borderId="6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16" fontId="19" fillId="0" borderId="0" xfId="0" quotePrefix="1" applyNumberFormat="1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 wrapText="1"/>
    </xf>
    <xf numFmtId="16" fontId="19" fillId="0" borderId="75" xfId="0" quotePrefix="1" applyNumberFormat="1" applyFont="1" applyBorder="1" applyAlignment="1">
      <alignment horizontal="center" vertical="center" wrapText="1"/>
    </xf>
    <xf numFmtId="0" fontId="19" fillId="0" borderId="0" xfId="0" quotePrefix="1" applyFont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22" fillId="4" borderId="72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3" fontId="4" fillId="0" borderId="27" xfId="0" applyNumberFormat="1" applyFont="1" applyBorder="1"/>
    <xf numFmtId="0" fontId="22" fillId="4" borderId="76" xfId="0" applyFont="1" applyFill="1" applyBorder="1" applyAlignment="1">
      <alignment horizontal="center" vertical="center" wrapText="1"/>
    </xf>
    <xf numFmtId="0" fontId="22" fillId="4" borderId="77" xfId="0" applyFont="1" applyFill="1" applyBorder="1" applyAlignment="1">
      <alignment horizontal="center" vertical="center" wrapText="1"/>
    </xf>
    <xf numFmtId="3" fontId="7" fillId="0" borderId="27" xfId="0" applyNumberFormat="1" applyFont="1" applyBorder="1"/>
    <xf numFmtId="14" fontId="0" fillId="0" borderId="0" xfId="0" applyNumberFormat="1"/>
    <xf numFmtId="0" fontId="13" fillId="0" borderId="0" xfId="0" applyFont="1" applyBorder="1" applyAlignment="1"/>
    <xf numFmtId="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0" fontId="21" fillId="4" borderId="78" xfId="0" applyFont="1" applyFill="1" applyBorder="1" applyAlignment="1">
      <alignment horizontal="center"/>
    </xf>
    <xf numFmtId="0" fontId="25" fillId="4" borderId="79" xfId="0" applyFont="1" applyFill="1" applyBorder="1" applyAlignment="1">
      <alignment horizontal="center" vertical="center"/>
    </xf>
    <xf numFmtId="1" fontId="25" fillId="4" borderId="73" xfId="0" quotePrefix="1" applyNumberFormat="1" applyFont="1" applyFill="1" applyBorder="1" applyAlignment="1">
      <alignment horizontal="center" vertical="center"/>
    </xf>
    <xf numFmtId="0" fontId="25" fillId="4" borderId="80" xfId="0" applyFont="1" applyFill="1" applyBorder="1" applyAlignment="1">
      <alignment horizontal="center" vertical="center"/>
    </xf>
    <xf numFmtId="0" fontId="25" fillId="4" borderId="8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4" fontId="0" fillId="0" borderId="25" xfId="0" applyNumberFormat="1" applyBorder="1"/>
    <xf numFmtId="0" fontId="0" fillId="0" borderId="17" xfId="0" applyBorder="1"/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3" fillId="0" borderId="0" xfId="0" applyFont="1"/>
    <xf numFmtId="4" fontId="0" fillId="0" borderId="28" xfId="0" applyNumberFormat="1" applyBorder="1" applyAlignment="1">
      <alignment horizontal="right"/>
    </xf>
    <xf numFmtId="0" fontId="13" fillId="6" borderId="20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top" wrapText="1"/>
    </xf>
    <xf numFmtId="0" fontId="13" fillId="6" borderId="22" xfId="0" applyFont="1" applyFill="1" applyBorder="1" applyAlignment="1">
      <alignment horizontal="center" vertical="top" wrapText="1"/>
    </xf>
    <xf numFmtId="0" fontId="13" fillId="6" borderId="28" xfId="0" applyFont="1" applyFill="1" applyBorder="1" applyAlignment="1">
      <alignment horizontal="center" vertical="top" wrapText="1"/>
    </xf>
    <xf numFmtId="14" fontId="13" fillId="6" borderId="28" xfId="0" applyNumberFormat="1" applyFont="1" applyFill="1" applyBorder="1" applyAlignment="1">
      <alignment horizontal="center" vertical="top" wrapText="1"/>
    </xf>
    <xf numFmtId="1" fontId="13" fillId="6" borderId="22" xfId="0" applyNumberFormat="1" applyFont="1" applyFill="1" applyBorder="1" applyAlignment="1">
      <alignment horizontal="center" vertical="top" wrapText="1"/>
    </xf>
    <xf numFmtId="0" fontId="13" fillId="6" borderId="22" xfId="0" applyNumberFormat="1" applyFont="1" applyFill="1" applyBorder="1" applyAlignment="1">
      <alignment horizontal="center" vertical="top" wrapText="1"/>
    </xf>
    <xf numFmtId="4" fontId="13" fillId="6" borderId="25" xfId="0" applyNumberFormat="1" applyFont="1" applyFill="1" applyBorder="1" applyAlignment="1">
      <alignment horizontal="center" vertical="top" wrapText="1"/>
    </xf>
    <xf numFmtId="1" fontId="13" fillId="6" borderId="21" xfId="0" applyNumberFormat="1" applyFont="1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 applyAlignment="1">
      <alignment horizontal="right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4" fontId="0" fillId="0" borderId="25" xfId="0" applyNumberFormat="1" applyFill="1" applyBorder="1"/>
    <xf numFmtId="0" fontId="13" fillId="6" borderId="19" xfId="0" quotePrefix="1" applyFont="1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left"/>
    </xf>
    <xf numFmtId="0" fontId="0" fillId="8" borderId="22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14" fontId="0" fillId="8" borderId="28" xfId="0" applyNumberFormat="1" applyFill="1" applyBorder="1" applyAlignment="1">
      <alignment horizontal="center"/>
    </xf>
    <xf numFmtId="0" fontId="0" fillId="8" borderId="25" xfId="0" applyNumberFormat="1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14" fontId="0" fillId="8" borderId="22" xfId="0" applyNumberFormat="1" applyFill="1" applyBorder="1" applyAlignment="1">
      <alignment horizontal="center"/>
    </xf>
    <xf numFmtId="4" fontId="0" fillId="8" borderId="28" xfId="0" applyNumberFormat="1" applyFill="1" applyBorder="1" applyAlignment="1">
      <alignment horizontal="right"/>
    </xf>
    <xf numFmtId="0" fontId="13" fillId="6" borderId="101" xfId="0" applyNumberFormat="1" applyFont="1" applyFill="1" applyBorder="1" applyAlignment="1">
      <alignment horizontal="center" vertical="top" wrapText="1"/>
    </xf>
    <xf numFmtId="1" fontId="13" fillId="6" borderId="102" xfId="0" applyNumberFormat="1" applyFont="1" applyFill="1" applyBorder="1" applyAlignment="1">
      <alignment horizontal="left" vertical="top" wrapText="1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left"/>
    </xf>
    <xf numFmtId="0" fontId="0" fillId="7" borderId="22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14" fontId="0" fillId="7" borderId="28" xfId="0" applyNumberFormat="1" applyFill="1" applyBorder="1" applyAlignment="1">
      <alignment horizontal="center"/>
    </xf>
    <xf numFmtId="0" fontId="0" fillId="7" borderId="25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14" fontId="0" fillId="7" borderId="22" xfId="0" applyNumberFormat="1" applyFill="1" applyBorder="1" applyAlignment="1">
      <alignment horizontal="center"/>
    </xf>
    <xf numFmtId="4" fontId="0" fillId="7" borderId="28" xfId="0" applyNumberFormat="1" applyFill="1" applyBorder="1" applyAlignment="1">
      <alignment horizontal="right"/>
    </xf>
    <xf numFmtId="0" fontId="13" fillId="6" borderId="25" xfId="0" applyNumberFormat="1" applyFont="1" applyFill="1" applyBorder="1" applyAlignment="1">
      <alignment horizontal="center" vertical="top" wrapText="1"/>
    </xf>
    <xf numFmtId="4" fontId="0" fillId="7" borderId="25" xfId="0" applyNumberFormat="1" applyFill="1" applyBorder="1" applyAlignment="1">
      <alignment horizontal="right"/>
    </xf>
    <xf numFmtId="4" fontId="0" fillId="8" borderId="25" xfId="0" applyNumberFormat="1" applyFill="1" applyBorder="1" applyAlignment="1">
      <alignment horizontal="right"/>
    </xf>
    <xf numFmtId="4" fontId="0" fillId="8" borderId="25" xfId="0" applyNumberFormat="1" applyFill="1" applyBorder="1" applyAlignment="1">
      <alignment horizontal="left"/>
    </xf>
    <xf numFmtId="4" fontId="0" fillId="7" borderId="25" xfId="0" applyNumberFormat="1" applyFill="1" applyBorder="1" applyAlignment="1">
      <alignment horizontal="left"/>
    </xf>
    <xf numFmtId="14" fontId="13" fillId="6" borderId="22" xfId="0" applyNumberFormat="1" applyFont="1" applyFill="1" applyBorder="1" applyAlignment="1">
      <alignment horizontal="center" vertical="top" wrapText="1"/>
    </xf>
    <xf numFmtId="0" fontId="12" fillId="0" borderId="0" xfId="0" quotePrefix="1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17" xfId="0" applyBorder="1" applyAlignment="1">
      <alignment horizontal="center"/>
    </xf>
    <xf numFmtId="4" fontId="0" fillId="0" borderId="4" xfId="0" applyNumberFormat="1" applyBorder="1" applyAlignment="1">
      <alignment horizontal="right"/>
    </xf>
    <xf numFmtId="14" fontId="0" fillId="0" borderId="17" xfId="0" applyNumberFormat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 vertical="top" wrapText="1"/>
    </xf>
    <xf numFmtId="0" fontId="13" fillId="0" borderId="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14" fontId="0" fillId="9" borderId="22" xfId="0" applyNumberFormat="1" applyFill="1" applyBorder="1" applyAlignment="1">
      <alignment horizontal="center"/>
    </xf>
    <xf numFmtId="4" fontId="0" fillId="9" borderId="25" xfId="0" applyNumberFormat="1" applyFill="1" applyBorder="1" applyAlignment="1">
      <alignment horizontal="right"/>
    </xf>
    <xf numFmtId="0" fontId="0" fillId="9" borderId="103" xfId="0" applyFill="1" applyBorder="1" applyAlignment="1">
      <alignment horizontal="center"/>
    </xf>
    <xf numFmtId="0" fontId="0" fillId="9" borderId="104" xfId="0" applyFill="1" applyBorder="1" applyAlignment="1">
      <alignment horizontal="center"/>
    </xf>
    <xf numFmtId="14" fontId="0" fillId="9" borderId="104" xfId="0" applyNumberFormat="1" applyFill="1" applyBorder="1" applyAlignment="1">
      <alignment horizontal="center"/>
    </xf>
    <xf numFmtId="4" fontId="0" fillId="9" borderId="105" xfId="0" applyNumberFormat="1" applyFill="1" applyBorder="1" applyAlignment="1">
      <alignment horizontal="right"/>
    </xf>
    <xf numFmtId="0" fontId="0" fillId="9" borderId="22" xfId="0" applyFill="1" applyBorder="1" applyAlignment="1">
      <alignment horizontal="left"/>
    </xf>
    <xf numFmtId="0" fontId="0" fillId="9" borderId="104" xfId="0" applyFill="1" applyBorder="1" applyAlignment="1">
      <alignment horizontal="left"/>
    </xf>
    <xf numFmtId="14" fontId="0" fillId="7" borderId="21" xfId="0" applyNumberFormat="1" applyFill="1" applyBorder="1" applyAlignment="1">
      <alignment horizontal="center"/>
    </xf>
    <xf numFmtId="4" fontId="0" fillId="7" borderId="22" xfId="0" applyNumberFormat="1" applyFill="1" applyBorder="1" applyAlignment="1">
      <alignment horizontal="right"/>
    </xf>
    <xf numFmtId="0" fontId="0" fillId="7" borderId="25" xfId="0" applyFill="1" applyBorder="1" applyAlignment="1">
      <alignment horizontal="left"/>
    </xf>
    <xf numFmtId="14" fontId="0" fillId="9" borderId="21" xfId="0" applyNumberFormat="1" applyFill="1" applyBorder="1" applyAlignment="1">
      <alignment horizontal="center"/>
    </xf>
    <xf numFmtId="4" fontId="0" fillId="9" borderId="22" xfId="0" applyNumberFormat="1" applyFill="1" applyBorder="1" applyAlignment="1">
      <alignment horizontal="right"/>
    </xf>
    <xf numFmtId="0" fontId="0" fillId="9" borderId="25" xfId="0" applyFill="1" applyBorder="1" applyAlignment="1">
      <alignment horizontal="left"/>
    </xf>
    <xf numFmtId="14" fontId="0" fillId="9" borderId="103" xfId="0" applyNumberFormat="1" applyFill="1" applyBorder="1" applyAlignment="1">
      <alignment horizontal="center"/>
    </xf>
    <xf numFmtId="4" fontId="0" fillId="9" borderId="104" xfId="0" applyNumberFormat="1" applyFill="1" applyBorder="1" applyAlignment="1">
      <alignment horizontal="right"/>
    </xf>
    <xf numFmtId="0" fontId="0" fillId="9" borderId="105" xfId="0" applyFill="1" applyBorder="1" applyAlignment="1">
      <alignment horizontal="left"/>
    </xf>
    <xf numFmtId="0" fontId="0" fillId="7" borderId="22" xfId="0" applyFill="1" applyBorder="1"/>
    <xf numFmtId="0" fontId="0" fillId="7" borderId="25" xfId="0" applyFill="1" applyBorder="1"/>
    <xf numFmtId="0" fontId="0" fillId="9" borderId="22" xfId="0" applyFill="1" applyBorder="1"/>
    <xf numFmtId="0" fontId="0" fillId="9" borderId="25" xfId="0" applyFill="1" applyBorder="1"/>
    <xf numFmtId="0" fontId="0" fillId="9" borderId="104" xfId="0" applyFill="1" applyBorder="1"/>
    <xf numFmtId="0" fontId="0" fillId="9" borderId="105" xfId="0" applyFill="1" applyBorder="1"/>
    <xf numFmtId="0" fontId="23" fillId="5" borderId="32" xfId="0" applyFont="1" applyFill="1" applyBorder="1" applyAlignment="1">
      <alignment horizontal="center" wrapText="1"/>
    </xf>
    <xf numFmtId="0" fontId="23" fillId="5" borderId="33" xfId="0" applyFont="1" applyFill="1" applyBorder="1" applyAlignment="1">
      <alignment horizontal="center" wrapText="1"/>
    </xf>
    <xf numFmtId="0" fontId="22" fillId="4" borderId="68" xfId="0" applyFont="1" applyFill="1" applyBorder="1" applyAlignment="1">
      <alignment horizontal="center" wrapText="1"/>
    </xf>
    <xf numFmtId="0" fontId="0" fillId="0" borderId="68" xfId="0" applyBorder="1" applyAlignment="1">
      <alignment horizontal="center"/>
    </xf>
    <xf numFmtId="0" fontId="21" fillId="4" borderId="9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2" fillId="4" borderId="90" xfId="0" applyFont="1" applyFill="1" applyBorder="1" applyAlignment="1">
      <alignment horizontal="center" vertical="center" wrapText="1"/>
    </xf>
    <xf numFmtId="0" fontId="0" fillId="0" borderId="9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4" borderId="93" xfId="0" applyFont="1" applyFill="1" applyBorder="1" applyAlignment="1">
      <alignment horizontal="center" wrapText="1"/>
    </xf>
    <xf numFmtId="0" fontId="0" fillId="0" borderId="94" xfId="0" applyBorder="1" applyAlignment="1">
      <alignment horizontal="center" wrapText="1"/>
    </xf>
    <xf numFmtId="0" fontId="0" fillId="0" borderId="95" xfId="0" applyBorder="1" applyAlignment="1">
      <alignment horizontal="center" wrapText="1"/>
    </xf>
    <xf numFmtId="0" fontId="0" fillId="0" borderId="96" xfId="0" applyBorder="1" applyAlignment="1">
      <alignment horizontal="center" wrapText="1"/>
    </xf>
    <xf numFmtId="0" fontId="22" fillId="4" borderId="9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1" fillId="4" borderId="9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22" fillId="4" borderId="92" xfId="0" applyFont="1" applyFill="1" applyBorder="1" applyAlignment="1">
      <alignment horizontal="center" wrapText="1"/>
    </xf>
    <xf numFmtId="0" fontId="0" fillId="0" borderId="88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21" fillId="4" borderId="63" xfId="0" applyFont="1" applyFill="1" applyBorder="1" applyAlignment="1">
      <alignment horizontal="center"/>
    </xf>
    <xf numFmtId="0" fontId="0" fillId="0" borderId="100" xfId="0" applyBorder="1" applyAlignment="1">
      <alignment horizontal="center"/>
    </xf>
    <xf numFmtId="0" fontId="22" fillId="4" borderId="12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6" xfId="0" applyBorder="1" applyAlignment="1">
      <alignment horizontal="center" wrapText="1"/>
    </xf>
    <xf numFmtId="0" fontId="22" fillId="4" borderId="97" xfId="0" applyFont="1" applyFill="1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22" fillId="4" borderId="90" xfId="0" applyFont="1" applyFill="1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21" fillId="4" borderId="68" xfId="0" applyFont="1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22" fillId="4" borderId="12" xfId="0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2" fillId="4" borderId="85" xfId="0" applyFont="1" applyFill="1" applyBorder="1" applyAlignment="1">
      <alignment horizontal="center" wrapText="1"/>
    </xf>
    <xf numFmtId="0" fontId="0" fillId="0" borderId="86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22" fillId="4" borderId="87" xfId="0" applyFont="1" applyFill="1" applyBorder="1" applyAlignment="1">
      <alignment horizontal="center" wrapText="1"/>
    </xf>
    <xf numFmtId="0" fontId="0" fillId="0" borderId="89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21" fillId="4" borderId="67" xfId="0" applyFont="1" applyFill="1" applyBorder="1" applyAlignment="1">
      <alignment horizontal="center"/>
    </xf>
    <xf numFmtId="0" fontId="0" fillId="0" borderId="82" xfId="0" applyBorder="1" applyAlignment="1">
      <alignment horizontal="center"/>
    </xf>
    <xf numFmtId="0" fontId="21" fillId="4" borderId="8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3" fillId="6" borderId="36" xfId="0" applyNumberFormat="1" applyFont="1" applyFill="1" applyBorder="1" applyAlignment="1">
      <alignment horizontal="center" vertical="top" wrapText="1"/>
    </xf>
    <xf numFmtId="4" fontId="0" fillId="6" borderId="36" xfId="0" applyNumberFormat="1" applyFill="1" applyBorder="1" applyAlignment="1">
      <alignment horizontal="center" vertical="top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40" xfId="0" applyFont="1" applyFill="1" applyBorder="1" applyAlignment="1">
      <alignment horizontal="center" vertical="center"/>
    </xf>
    <xf numFmtId="0" fontId="13" fillId="6" borderId="41" xfId="0" applyFont="1" applyFill="1" applyBorder="1" applyAlignment="1">
      <alignment horizontal="center" vertical="center"/>
    </xf>
    <xf numFmtId="0" fontId="13" fillId="6" borderId="42" xfId="0" applyFont="1" applyFill="1" applyBorder="1" applyAlignment="1">
      <alignment horizontal="center" vertical="center"/>
    </xf>
    <xf numFmtId="1" fontId="13" fillId="6" borderId="16" xfId="0" applyNumberFormat="1" applyFont="1" applyFill="1" applyBorder="1" applyAlignment="1">
      <alignment horizontal="center" vertical="center"/>
    </xf>
    <xf numFmtId="0" fontId="13" fillId="6" borderId="39" xfId="0" applyFont="1" applyFill="1" applyBorder="1" applyAlignment="1">
      <alignment vertical="center"/>
    </xf>
    <xf numFmtId="0" fontId="13" fillId="6" borderId="5" xfId="0" applyFont="1" applyFill="1" applyBorder="1" applyAlignment="1">
      <alignment vertical="center"/>
    </xf>
    <xf numFmtId="0" fontId="0" fillId="6" borderId="40" xfId="0" applyFill="1" applyBorder="1" applyAlignment="1">
      <alignment vertical="center"/>
    </xf>
    <xf numFmtId="0" fontId="0" fillId="6" borderId="41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1" fontId="13" fillId="6" borderId="34" xfId="0" applyNumberFormat="1" applyFont="1" applyFill="1" applyBorder="1" applyAlignment="1">
      <alignment horizontal="center"/>
    </xf>
    <xf numFmtId="0" fontId="0" fillId="0" borderId="34" xfId="0" applyBorder="1" applyAlignment="1"/>
    <xf numFmtId="0" fontId="13" fillId="6" borderId="40" xfId="0" applyNumberFormat="1" applyFont="1" applyFill="1" applyBorder="1" applyAlignment="1">
      <alignment horizontal="center" vertical="top" wrapText="1"/>
    </xf>
    <xf numFmtId="0" fontId="13" fillId="6" borderId="41" xfId="0" applyNumberFormat="1" applyFont="1" applyFill="1" applyBorder="1" applyAlignment="1">
      <alignment horizontal="center" vertical="top" wrapText="1"/>
    </xf>
    <xf numFmtId="0" fontId="13" fillId="6" borderId="42" xfId="0" applyNumberFormat="1" applyFont="1" applyFill="1" applyBorder="1" applyAlignment="1">
      <alignment horizontal="center" vertical="top" wrapText="1"/>
    </xf>
    <xf numFmtId="0" fontId="13" fillId="6" borderId="29" xfId="0" applyFont="1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6" borderId="36" xfId="0" applyNumberFormat="1" applyFill="1" applyBorder="1" applyAlignment="1">
      <alignment horizontal="center" vertical="top" wrapText="1"/>
    </xf>
    <xf numFmtId="0" fontId="13" fillId="6" borderId="37" xfId="0" applyNumberFormat="1" applyFont="1" applyFill="1" applyBorder="1" applyAlignment="1">
      <alignment horizontal="center" vertical="top" wrapText="1"/>
    </xf>
    <xf numFmtId="0" fontId="13" fillId="6" borderId="38" xfId="0" applyNumberFormat="1" applyFont="1" applyFill="1" applyBorder="1" applyAlignment="1">
      <alignment horizontal="center" vertical="top" wrapText="1"/>
    </xf>
    <xf numFmtId="0" fontId="0" fillId="6" borderId="35" xfId="0" applyNumberFormat="1" applyFill="1" applyBorder="1" applyAlignment="1">
      <alignment horizontal="center" vertical="top" wrapText="1"/>
    </xf>
    <xf numFmtId="0" fontId="0" fillId="9" borderId="0" xfId="0" applyFill="1"/>
    <xf numFmtId="0" fontId="0" fillId="9" borderId="16" xfId="0" applyFill="1" applyBorder="1" applyAlignment="1">
      <alignment horizontal="center"/>
    </xf>
    <xf numFmtId="0" fontId="0" fillId="9" borderId="39" xfId="0" applyFill="1" applyBorder="1" applyAlignment="1">
      <alignment horizontal="left"/>
    </xf>
    <xf numFmtId="0" fontId="0" fillId="9" borderId="39" xfId="0" applyFill="1" applyBorder="1" applyAlignment="1">
      <alignment horizontal="center"/>
    </xf>
    <xf numFmtId="0" fontId="0" fillId="9" borderId="39" xfId="0" applyFill="1" applyBorder="1"/>
    <xf numFmtId="14" fontId="0" fillId="9" borderId="39" xfId="0" applyNumberFormat="1" applyFill="1" applyBorder="1" applyAlignment="1">
      <alignment horizontal="center"/>
    </xf>
    <xf numFmtId="0" fontId="0" fillId="9" borderId="5" xfId="0" applyFill="1" applyBorder="1"/>
    <xf numFmtId="4" fontId="0" fillId="9" borderId="5" xfId="0" applyNumberFormat="1" applyFill="1" applyBorder="1" applyAlignment="1">
      <alignment horizontal="right"/>
    </xf>
    <xf numFmtId="14" fontId="0" fillId="9" borderId="16" xfId="0" applyNumberFormat="1" applyFill="1" applyBorder="1" applyAlignment="1">
      <alignment horizontal="center"/>
    </xf>
    <xf numFmtId="4" fontId="0" fillId="9" borderId="39" xfId="0" applyNumberFormat="1" applyFill="1" applyBorder="1" applyAlignment="1">
      <alignment horizontal="right"/>
    </xf>
    <xf numFmtId="0" fontId="0" fillId="9" borderId="5" xfId="0" applyFill="1" applyBorder="1" applyAlignment="1">
      <alignment horizontal="left"/>
    </xf>
  </cellXfs>
  <cellStyles count="4">
    <cellStyle name="Comma" xfId="1" builtinId="3"/>
    <cellStyle name="Normal" xfId="0" builtinId="0"/>
    <cellStyle name="Percent" xfId="2" builtinId="5"/>
    <cellStyle name="Percent 2" xfId="3"/>
  </cellStyles>
  <dxfs count="4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/>
        <right style="medium">
          <color indexed="64"/>
        </right>
        <top style="medium">
          <color indexed="0"/>
        </top>
        <bottom style="medium">
          <color indexed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/>
        <right style="medium">
          <color indexed="64"/>
        </right>
        <top style="medium">
          <color indexed="0"/>
        </top>
        <bottom style="medium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medium">
          <color indexed="64"/>
        </left>
        <right/>
        <top style="medium">
          <color indexed="0"/>
        </top>
        <bottom style="medium">
          <color indexed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medium">
          <color indexed="64"/>
        </left>
        <right/>
        <top style="medium">
          <color indexed="0"/>
        </top>
        <bottom style="medium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 style="thick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thick">
          <color theme="1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ck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ck">
          <color theme="1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double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border diagonalUp="0" diagonalDown="0">
        <left style="double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border diagonalUp="0" diagonalDown="0">
        <left/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double">
          <color indexed="64"/>
        </left>
        <right/>
        <top/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double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ck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ck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double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border diagonalUp="0" diagonalDown="0">
        <left style="double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border diagonalUp="0" diagonalDown="0" outline="0">
        <left/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double">
          <color indexed="64"/>
        </left>
        <right/>
        <top/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double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ck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ck">
          <color indexed="64"/>
        </left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double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border diagonalUp="0" diagonalDown="0">
        <left style="double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color indexed="8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double">
          <color indexed="64"/>
        </left>
        <right/>
        <top/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double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theme="0" tint="-0.24994659260841701"/>
        </left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 outline="0">
        <left/>
        <right style="thick">
          <color theme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thick">
          <color theme="1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ck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ck">
          <color theme="1"/>
        </left>
        <right/>
        <top style="thin">
          <color indexed="0"/>
        </top>
        <bottom style="thin">
          <color indexed="0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double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border diagonalUp="0" diagonalDown="0">
        <left style="double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border diagonalUp="0" diagonalDown="0" outline="0">
        <left/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double">
          <color indexed="64"/>
        </left>
        <right/>
        <top/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double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theme="0" tint="-0.24994659260841701"/>
        </left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thin">
          <color theme="0" tint="-0.34998626667073579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 outline="0">
        <left/>
        <right style="thick">
          <color indexed="64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border diagonalUp="0" diagonalDown="0">
        <left/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ck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ck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double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border diagonalUp="0" diagonalDown="0">
        <left style="double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border diagonalUp="0" diagonalDown="0">
        <left style="thin">
          <color theme="4" tint="0.39994506668294322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border diagonalUp="0" diagonalDown="0">
        <left style="thin">
          <color theme="4" tint="0.39994506668294322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" formatCode="#,##0"/>
      <border diagonalUp="0" diagonalDown="0">
        <left style="thin">
          <color theme="4" tint="0.39994506668294322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  <border diagonalUp="0" diagonalDown="0">
        <left style="thin">
          <color theme="4" tint="0.39994506668294322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thin">
          <color theme="4" tint="0.39988402966399123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  <border diagonalUp="0" diagonalDown="0">
        <left/>
        <right style="thin">
          <color theme="4" tint="0.399914548173467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thin">
          <color theme="4" tint="0.39994506668294322"/>
        </left>
        <right/>
        <top style="thick">
          <color theme="4" tint="0.39991454817346722"/>
        </top>
        <bottom style="thin">
          <color theme="4" tint="0.39994506668294322"/>
        </bottom>
      </border>
    </dxf>
    <dxf>
      <numFmt numFmtId="3" formatCode="#,##0"/>
      <border diagonalUp="0" diagonalDown="0">
        <left style="thin">
          <color theme="4" tint="0.399914548173467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ck">
          <color theme="4" tint="0.399914548173467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 outline="0">
        <left style="double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double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thin">
          <color theme="4" tint="0.39994506668294322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thin">
          <color theme="4" tint="0.39994506668294322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thin">
          <color theme="4" tint="0.39994506668294322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thin">
          <color theme="4" tint="0.39994506668294322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border diagonalUp="0" diagonalDown="0">
        <left style="thin">
          <color theme="4" tint="0.39994506668294322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_StartingPoint" displayName="Table_StartingPoint" ref="B6:W18" totalsRowCount="1" headerRowDxfId="403" dataDxfId="402">
  <tableColumns count="22">
    <tableColumn id="1" name="Office" dataDxfId="401" totalsRowDxfId="400"/>
    <tableColumn id="10" name="Slippage" totalsRowFunction="sum" dataDxfId="399" totalsRowDxfId="398"/>
    <tableColumn id="9" name="On Time" totalsRowFunction="sum" dataDxfId="397" totalsRowDxfId="396"/>
    <tableColumn id="8" name="Early Shipped" totalsRowFunction="sum" dataDxfId="395" totalsRowDxfId="394"/>
    <tableColumn id="2" name="Weekly Total" totalsRowFunction="sum" dataDxfId="393" totalsRowDxfId="392"/>
    <tableColumn id="13" name="Slippage2" totalsRowFunction="sum" dataDxfId="391" totalsRowDxfId="390"/>
    <tableColumn id="12" name="On Time3" totalsRowFunction="sum" dataDxfId="389" totalsRowDxfId="388"/>
    <tableColumn id="11" name="Early Shipped4" totalsRowFunction="sum" dataDxfId="387" totalsRowDxfId="386"/>
    <tableColumn id="3" name="Weekly Total5" totalsRowFunction="sum" dataDxfId="385" totalsRowDxfId="384"/>
    <tableColumn id="16" name="Slippage6" totalsRowFunction="sum" dataDxfId="383" totalsRowDxfId="382"/>
    <tableColumn id="15" name="On Time7" totalsRowFunction="sum" dataDxfId="381" totalsRowDxfId="380"/>
    <tableColumn id="14" name="Early Shipped8" totalsRowFunction="sum" dataDxfId="379" totalsRowDxfId="378"/>
    <tableColumn id="4" name="Weekly Total9" totalsRowFunction="sum" dataDxfId="377" totalsRowDxfId="376"/>
    <tableColumn id="19" name="Slippage10" totalsRowFunction="sum" dataDxfId="375" totalsRowDxfId="374"/>
    <tableColumn id="18" name="On Time11" totalsRowFunction="sum" dataDxfId="373" totalsRowDxfId="372"/>
    <tableColumn id="17" name="Early Shipped12" totalsRowFunction="sum" dataDxfId="371" totalsRowDxfId="370"/>
    <tableColumn id="5" name="Weekly Total13" totalsRowFunction="sum" dataDxfId="369" totalsRowDxfId="368"/>
    <tableColumn id="22" name="Slippage14" totalsRowFunction="sum" dataDxfId="367" totalsRowDxfId="366"/>
    <tableColumn id="21" name="On Time15" totalsRowFunction="sum" dataDxfId="365" totalsRowDxfId="364"/>
    <tableColumn id="20" name="Early Shipped16" totalsRowFunction="sum" dataDxfId="363" totalsRowDxfId="362"/>
    <tableColumn id="6" name="Weekly Total17" totalsRowFunction="sum" dataDxfId="361" totalsRowDxfId="360"/>
    <tableColumn id="7" name="Total" totalsRowFunction="sum" dataDxfId="359" totalsRowDxfId="358">
      <calculatedColumnFormula>F7+J7+N7+R7+V7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11" name="Table_Week5" displayName="Table_Week5" ref="B96:W108" totalsRowCount="1" headerRowDxfId="61" dataDxfId="60">
  <tableColumns count="22">
    <tableColumn id="1" name="Office" dataDxfId="59" totalsRowDxfId="58"/>
    <tableColumn id="10" name="Slippage" totalsRowFunction="sum" dataDxfId="57" totalsRowDxfId="56"/>
    <tableColumn id="9" name="On Time" totalsRowFunction="sum" dataDxfId="55" totalsRowDxfId="54"/>
    <tableColumn id="8" name="Early Shipped" totalsRowFunction="sum" dataDxfId="53" totalsRowDxfId="52"/>
    <tableColumn id="2" name="Weekly Total" totalsRowFunction="sum" dataDxfId="51" totalsRowDxfId="50"/>
    <tableColumn id="13" name="Slippage2" totalsRowFunction="sum" totalsRowDxfId="49"/>
    <tableColumn id="12" name="On Time3" totalsRowFunction="sum" totalsRowDxfId="48"/>
    <tableColumn id="11" name="Early Shipped4" totalsRowFunction="sum" totalsRowDxfId="47"/>
    <tableColumn id="3" name="Weekly Total5" totalsRowFunction="sum" dataDxfId="46" totalsRowDxfId="45"/>
    <tableColumn id="16" name="Slippage3" totalsRowFunction="sum" totalsRowDxfId="44"/>
    <tableColumn id="15" name="On Time4" totalsRowFunction="sum" totalsRowDxfId="43"/>
    <tableColumn id="14" name="Early Shipped5" totalsRowFunction="sum" totalsRowDxfId="42"/>
    <tableColumn id="4" name="Weekly Total6" totalsRowFunction="sum" dataDxfId="41" totalsRowDxfId="40"/>
    <tableColumn id="19" name="Slippage5" totalsRowFunction="sum" totalsRowDxfId="39"/>
    <tableColumn id="18" name="On Time6" totalsRowFunction="sum" totalsRowDxfId="38"/>
    <tableColumn id="17" name="Early Shipped7" totalsRowFunction="sum" totalsRowDxfId="37"/>
    <tableColumn id="5" name="Weekly Total8" totalsRowFunction="sum" dataDxfId="36" totalsRowDxfId="35"/>
    <tableColumn id="22" name="Slippage4" totalsRowFunction="sum" totalsRowDxfId="34"/>
    <tableColumn id="21" name="On Time5" totalsRowFunction="sum" totalsRowDxfId="33"/>
    <tableColumn id="20" name="Early Shipped6" totalsRowFunction="sum" totalsRowDxfId="32"/>
    <tableColumn id="6" name="Weekly Total7" totalsRowFunction="sum" dataDxfId="31" totalsRowDxfId="30"/>
    <tableColumn id="7" name="Total" totalsRowFunction="sum" dataDxfId="29" totalsRowDxfId="28">
      <calculatedColumnFormula>SUM(WeeklySalesSummary!$F97:$V97)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12" name="Table_Week5Variance" displayName="Table_Week5Variance" ref="Y96:AK108" totalsRowCount="1" headerRowDxfId="27" dataDxfId="26">
  <tableColumns count="13">
    <tableColumn id="1" name="Office" dataDxfId="25" totalsRowDxfId="24"/>
    <tableColumn id="2" name="_x000a_Wk1" totalsRowFunction="sum" dataDxfId="23" totalsRowDxfId="22">
      <calculatedColumnFormula>F97-F79</calculatedColumnFormula>
    </tableColumn>
    <tableColumn id="10" name=" " dataDxfId="21" totalsRowDxfId="20">
      <calculatedColumnFormula>IF(F79=0,0,Z97/F79)</calculatedColumnFormula>
    </tableColumn>
    <tableColumn id="3" name="Wk2" totalsRowFunction="sum" dataDxfId="19" totalsRowDxfId="18">
      <calculatedColumnFormula>WeeklySalesSummary!$J97-J79</calculatedColumnFormula>
    </tableColumn>
    <tableColumn id="11" name="   " dataDxfId="17" totalsRowDxfId="16">
      <calculatedColumnFormula>IF(J79=0,0,AB97/J79)</calculatedColumnFormula>
    </tableColumn>
    <tableColumn id="4" name="Wk3" totalsRowFunction="sum" dataDxfId="15" totalsRowDxfId="14">
      <calculatedColumnFormula>N97-N79</calculatedColumnFormula>
    </tableColumn>
    <tableColumn id="12" name="     " dataDxfId="13" totalsRowDxfId="12">
      <calculatedColumnFormula>IF(N79=0,0,AD97/N79)</calculatedColumnFormula>
    </tableColumn>
    <tableColumn id="5" name="Wk4" totalsRowFunction="sum" dataDxfId="11" totalsRowDxfId="10">
      <calculatedColumnFormula>R97-R79</calculatedColumnFormula>
    </tableColumn>
    <tableColumn id="13" name="       " dataDxfId="9" totalsRowDxfId="8">
      <calculatedColumnFormula>IF(R79=0,0,AF97/R79)</calculatedColumnFormula>
    </tableColumn>
    <tableColumn id="6" name="Wk5" totalsRowFunction="sum" dataDxfId="7" totalsRowDxfId="6">
      <calculatedColumnFormula>WeeklySalesSummary!$V97-V79</calculatedColumnFormula>
    </tableColumn>
    <tableColumn id="15" name="27/05 - 02/06_x000a_Wk6" dataDxfId="5" totalsRowDxfId="4">
      <calculatedColumnFormula>IF(V79=0,0,AH97/V79)</calculatedColumnFormula>
    </tableColumn>
    <tableColumn id="16" name="Total" totalsRowFunction="sum" dataDxfId="3" totalsRowDxfId="2"/>
    <tableColumn id="7" name="                 " dataDxfId="1" totalsRowDxfId="0">
      <calculatedColumnFormula>IF(W79=0,0,AJ97/W79)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31" name="Table_Week1" displayName="Table_Week1" ref="B24:W36" totalsRowCount="1" headerRowDxfId="357" dataDxfId="356">
  <tableColumns count="22">
    <tableColumn id="1" name="Office" dataDxfId="355" totalsRowDxfId="354"/>
    <tableColumn id="13" name="Slippage" totalsRowFunction="sum" dataDxfId="353" totalsRowDxfId="352"/>
    <tableColumn id="12" name="On Time" totalsRowFunction="sum" dataDxfId="351" totalsRowDxfId="350"/>
    <tableColumn id="11" name="Early Shipped" totalsRowFunction="sum" dataDxfId="349" totalsRowDxfId="348"/>
    <tableColumn id="2" name="Weekly Total" totalsRowFunction="sum" dataDxfId="347" totalsRowDxfId="346"/>
    <tableColumn id="16" name="Slippage2" totalsRowFunction="sum" dataDxfId="345" totalsRowDxfId="344"/>
    <tableColumn id="15" name="On Time3" totalsRowFunction="sum" dataDxfId="343" totalsRowDxfId="342"/>
    <tableColumn id="14" name="Early Shipped4" totalsRowFunction="sum" dataDxfId="341" totalsRowDxfId="340"/>
    <tableColumn id="10" name="Weekly Total5" totalsRowFunction="sum" dataDxfId="339" totalsRowDxfId="338"/>
    <tableColumn id="19" name="Slippage6" totalsRowFunction="sum" dataDxfId="337" totalsRowDxfId="336"/>
    <tableColumn id="18" name="On Time7" totalsRowFunction="sum" dataDxfId="335" totalsRowDxfId="334"/>
    <tableColumn id="17" name="Early Shipped8" totalsRowFunction="sum" dataDxfId="333" totalsRowDxfId="332"/>
    <tableColumn id="3" name="Weekly Total9" totalsRowFunction="sum" dataDxfId="331" totalsRowDxfId="330"/>
    <tableColumn id="22" name="Slippage10" totalsRowFunction="sum" dataDxfId="329" totalsRowDxfId="328"/>
    <tableColumn id="21" name="On Time11" totalsRowFunction="sum" dataDxfId="327" totalsRowDxfId="326"/>
    <tableColumn id="20" name="Early Shipped12" totalsRowFunction="sum" dataDxfId="325" totalsRowDxfId="324"/>
    <tableColumn id="4" name="Weekly Total13" totalsRowFunction="sum" dataDxfId="323" totalsRowDxfId="322"/>
    <tableColumn id="25" name="Slippage14" totalsRowFunction="sum" dataDxfId="321" totalsRowDxfId="320"/>
    <tableColumn id="24" name="On Time15" totalsRowFunction="sum" dataDxfId="319" totalsRowDxfId="318"/>
    <tableColumn id="23" name="Early Shipped16" totalsRowFunction="sum" dataDxfId="317" totalsRowDxfId="316"/>
    <tableColumn id="5" name="Weekly Total17" totalsRowFunction="sum" dataDxfId="315" totalsRowDxfId="314"/>
    <tableColumn id="7" name="Column10" totalsRowFunction="sum" dataDxfId="313" totalsRowDxfId="312">
      <calculatedColumnFormula>F25+J25+N25+R25+V25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2" name="Table_Week1Variance" displayName="Table_Week1Variance" ref="Y24:AK36" totalsRowCount="1" headerRowDxfId="311" dataDxfId="310">
  <tableColumns count="13">
    <tableColumn id="1" name="Office" dataDxfId="309" totalsRowDxfId="308"/>
    <tableColumn id="2" name="_x000a_Wk1" totalsRowFunction="sum" dataDxfId="307" totalsRowDxfId="306"/>
    <tableColumn id="10" name=" " dataDxfId="305" totalsRowDxfId="304"/>
    <tableColumn id="3" name="Wk2" totalsRowFunction="sum" dataDxfId="303" totalsRowDxfId="302">
      <calculatedColumnFormula>J25-J7</calculatedColumnFormula>
    </tableColumn>
    <tableColumn id="11" name="   " dataDxfId="301" totalsRowDxfId="300"/>
    <tableColumn id="4" name="Wk3" totalsRowFunction="sum" dataDxfId="299" totalsRowDxfId="298">
      <calculatedColumnFormula>N25-N7</calculatedColumnFormula>
    </tableColumn>
    <tableColumn id="12" name="     " dataDxfId="297" totalsRowDxfId="296"/>
    <tableColumn id="5" name="Wk4" totalsRowFunction="sum" dataDxfId="295" totalsRowDxfId="294">
      <calculatedColumnFormula>R25-R7</calculatedColumnFormula>
    </tableColumn>
    <tableColumn id="13" name="       " dataDxfId="293" totalsRowDxfId="292"/>
    <tableColumn id="6" name="Wk5" totalsRowFunction="sum" dataDxfId="291" totalsRowDxfId="290">
      <calculatedColumnFormula>V25-V7</calculatedColumnFormula>
    </tableColumn>
    <tableColumn id="15" name="27/05 - 02/06_x000a_Wk6" dataDxfId="289" totalsRowDxfId="288">
      <calculatedColumnFormula>IF(V7=0,0,AH25/V7)</calculatedColumnFormula>
    </tableColumn>
    <tableColumn id="16" name="Total" totalsRowFunction="sum" dataDxfId="287" totalsRowDxfId="286"/>
    <tableColumn id="7" name="                 " dataDxfId="285" totalsRowDxfId="28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84" name="Table_Week2" displayName="Table_Week2" ref="B42:W54" totalsRowCount="1" headerRowDxfId="283" dataDxfId="282">
  <tableColumns count="22">
    <tableColumn id="1" name="Office" dataDxfId="281" totalsRowDxfId="280"/>
    <tableColumn id="10" name="Slippage" totalsRowFunction="sum" dataDxfId="279" totalsRowDxfId="278"/>
    <tableColumn id="9" name="On Time" totalsRowFunction="sum" dataDxfId="277" totalsRowDxfId="276"/>
    <tableColumn id="8" name="Early Shipped" totalsRowFunction="sum" dataDxfId="275" totalsRowDxfId="274"/>
    <tableColumn id="2" name="Weekly Total" totalsRowFunction="sum" dataDxfId="273" totalsRowDxfId="272"/>
    <tableColumn id="13" name="Slippage2" totalsRowFunction="sum" dataDxfId="271" totalsRowDxfId="270"/>
    <tableColumn id="12" name="On Time3" totalsRowFunction="sum" dataDxfId="269" totalsRowDxfId="268"/>
    <tableColumn id="11" name="Early Shipped4" totalsRowFunction="sum" dataDxfId="267" totalsRowDxfId="266"/>
    <tableColumn id="3" name="Weekly Total5" totalsRowFunction="sum" dataDxfId="265" totalsRowDxfId="264"/>
    <tableColumn id="16" name="Slippage6" totalsRowFunction="sum" dataDxfId="263" totalsRowDxfId="262"/>
    <tableColumn id="15" name="On Time7" totalsRowFunction="sum" dataDxfId="261" totalsRowDxfId="260"/>
    <tableColumn id="14" name="Early Shipped8" totalsRowFunction="sum" dataDxfId="259" totalsRowDxfId="258"/>
    <tableColumn id="4" name="Weekly Total9" totalsRowFunction="sum" dataDxfId="257" totalsRowDxfId="256"/>
    <tableColumn id="19" name="Slippage10" totalsRowFunction="sum" dataDxfId="255" totalsRowDxfId="254"/>
    <tableColumn id="18" name="On Time11" totalsRowFunction="sum" dataDxfId="253" totalsRowDxfId="252"/>
    <tableColumn id="17" name="Early Shipped12" totalsRowFunction="sum" dataDxfId="251" totalsRowDxfId="250"/>
    <tableColumn id="5" name="Weekly Total13" totalsRowFunction="sum" dataDxfId="249" totalsRowDxfId="248"/>
    <tableColumn id="22" name="Slippage14" totalsRowFunction="sum" dataDxfId="247" totalsRowDxfId="246"/>
    <tableColumn id="21" name="On Time15" totalsRowFunction="sum" dataDxfId="245" totalsRowDxfId="244"/>
    <tableColumn id="20" name="Early Shipped16" totalsRowFunction="sum" dataDxfId="243" totalsRowDxfId="242"/>
    <tableColumn id="6" name="Weekly Total2" totalsRowFunction="sum" dataDxfId="241" totalsRowDxfId="240"/>
    <tableColumn id="7" name="Total" totalsRowFunction="sum" dataDxfId="239" totalsRowDxfId="238">
      <calculatedColumnFormula>F43+J43+N43+R43+V43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85" name="Table_Week2Variance" displayName="Table_Week2Variance" ref="Y42:AK54" totalsRowCount="1" headerRowDxfId="237" dataDxfId="236">
  <tableColumns count="13">
    <tableColumn id="1" name="Office" dataDxfId="235" totalsRowDxfId="234"/>
    <tableColumn id="2" name="_x000a_Wk1" totalsRowFunction="sum" dataDxfId="233" totalsRowDxfId="232">
      <calculatedColumnFormula>F43-F25</calculatedColumnFormula>
    </tableColumn>
    <tableColumn id="10" name=" " dataDxfId="231" totalsRowDxfId="230">
      <calculatedColumnFormula>IF(F25=0,0,Z43/F25)</calculatedColumnFormula>
    </tableColumn>
    <tableColumn id="3" name="Wk2" totalsRowFunction="sum" dataDxfId="229" totalsRowDxfId="228">
      <calculatedColumnFormula>J43-J25</calculatedColumnFormula>
    </tableColumn>
    <tableColumn id="11" name="   " dataDxfId="227" totalsRowDxfId="226">
      <calculatedColumnFormula>IF(J25=0,0,AB43/J25)</calculatedColumnFormula>
    </tableColumn>
    <tableColumn id="4" name="Wk3" totalsRowFunction="sum" dataDxfId="225" totalsRowDxfId="224">
      <calculatedColumnFormula>N43-N25</calculatedColumnFormula>
    </tableColumn>
    <tableColumn id="12" name="     " dataDxfId="223" totalsRowDxfId="222">
      <calculatedColumnFormula>IF(N25=0,0,AD43/N25)</calculatedColumnFormula>
    </tableColumn>
    <tableColumn id="5" name="Wk4" totalsRowFunction="sum" dataDxfId="221" totalsRowDxfId="220">
      <calculatedColumnFormula>R43-R25</calculatedColumnFormula>
    </tableColumn>
    <tableColumn id="13" name="       " dataDxfId="219" totalsRowDxfId="218">
      <calculatedColumnFormula>IF(R25=0,0,AF43/R25)</calculatedColumnFormula>
    </tableColumn>
    <tableColumn id="6" name="Wk5" totalsRowFunction="sum" dataDxfId="217" totalsRowDxfId="216">
      <calculatedColumnFormula>V43-V25</calculatedColumnFormula>
    </tableColumn>
    <tableColumn id="15" name="27/05 - 02/06_x000a_Wk6" dataDxfId="215" totalsRowDxfId="214">
      <calculatedColumnFormula>IF(V25=0,0,AH43/V25)</calculatedColumnFormula>
    </tableColumn>
    <tableColumn id="16" name="Total" totalsRowFunction="sum" dataDxfId="213" totalsRowDxfId="212"/>
    <tableColumn id="7" name="                 " dataDxfId="211" totalsRowDxfId="210">
      <calculatedColumnFormula>IF(W25=0,0,AJ43/W25)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91" name="Table_Week3" displayName="Table_Week3" ref="B60:W72" totalsRowCount="1" headerRowDxfId="209" dataDxfId="208">
  <tableColumns count="22">
    <tableColumn id="1" name="Office" dataDxfId="207" totalsRowDxfId="206" dataCellStyle="Normal"/>
    <tableColumn id="10" name="Slippage" totalsRowFunction="sum" dataDxfId="205" totalsRowDxfId="204"/>
    <tableColumn id="9" name="On Time" totalsRowFunction="sum" dataDxfId="203" totalsRowDxfId="202"/>
    <tableColumn id="8" name="Early Shipped" totalsRowFunction="sum" dataDxfId="201" totalsRowDxfId="200"/>
    <tableColumn id="2" name="Weekly Total" totalsRowFunction="sum" dataDxfId="199" totalsRowDxfId="198" dataCellStyle="Normal"/>
    <tableColumn id="22" name="Slippage2" totalsRowFunction="sum" dataDxfId="197" totalsRowDxfId="196"/>
    <tableColumn id="21" name="On Time3" totalsRowFunction="sum" dataDxfId="195" totalsRowDxfId="194"/>
    <tableColumn id="20" name="Early Shipped4" totalsRowFunction="sum" dataDxfId="193" totalsRowDxfId="192"/>
    <tableColumn id="3" name="Weekly Total5" totalsRowFunction="sum" dataDxfId="191" totalsRowDxfId="190" dataCellStyle="Normal"/>
    <tableColumn id="19" name="Slippage6" totalsRowFunction="sum" dataDxfId="189" totalsRowDxfId="188"/>
    <tableColumn id="18" name="On Time7" totalsRowFunction="sum" dataDxfId="187" totalsRowDxfId="186"/>
    <tableColumn id="17" name="Early Shipped8" totalsRowFunction="sum" dataDxfId="185" totalsRowDxfId="184"/>
    <tableColumn id="4" name="Weekly Total9" totalsRowFunction="sum" dataDxfId="183" totalsRowDxfId="182" dataCellStyle="Normal"/>
    <tableColumn id="16" name="Slippage10" totalsRowFunction="sum" dataDxfId="181" totalsRowDxfId="180"/>
    <tableColumn id="15" name="On Time11" totalsRowFunction="sum" dataDxfId="179" totalsRowDxfId="178"/>
    <tableColumn id="14" name="Early Shipped12" totalsRowFunction="sum" dataDxfId="177" totalsRowDxfId="176"/>
    <tableColumn id="5" name="Weekly Total13" totalsRowFunction="sum" dataDxfId="175" totalsRowDxfId="174" dataCellStyle="Normal"/>
    <tableColumn id="13" name="Slippage14" totalsRowFunction="sum" dataDxfId="173" totalsRowDxfId="172"/>
    <tableColumn id="12" name="On Time15" totalsRowFunction="sum" dataDxfId="171" totalsRowDxfId="170"/>
    <tableColumn id="11" name="Early Shipped16" totalsRowFunction="sum" dataDxfId="169" totalsRowDxfId="168"/>
    <tableColumn id="6" name="Weekly Total17" totalsRowFunction="sum" dataDxfId="167" totalsRowDxfId="166" dataCellStyle="Normal"/>
    <tableColumn id="7" name="Total" totalsRowFunction="sum" dataDxfId="165" totalsRowDxfId="164">
      <calculatedColumnFormula>F61+J61+N61+R61+V61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92" name="Table_Week3Variance" displayName="Table_Week3Variance" ref="Y60:AK72" totalsRowCount="1" headerRowDxfId="163" dataDxfId="162">
  <tableColumns count="13">
    <tableColumn id="1" name="Office" dataDxfId="161" totalsRowDxfId="160"/>
    <tableColumn id="2" name="_x000a_Wk1" totalsRowFunction="sum" dataDxfId="159" totalsRowDxfId="158">
      <calculatedColumnFormula>F61-F43</calculatedColumnFormula>
    </tableColumn>
    <tableColumn id="10" name=" " dataDxfId="157" totalsRowDxfId="156">
      <calculatedColumnFormula>IF(F43=0,0,Z61/F43)</calculatedColumnFormula>
    </tableColumn>
    <tableColumn id="3" name="Wk2" totalsRowFunction="sum" dataDxfId="155" totalsRowDxfId="154">
      <calculatedColumnFormula>WeeklySalesSummary!$J61-J43</calculatedColumnFormula>
    </tableColumn>
    <tableColumn id="11" name="   " dataDxfId="153" totalsRowDxfId="152">
      <calculatedColumnFormula>IF(J43=0,0,AB61/J43)</calculatedColumnFormula>
    </tableColumn>
    <tableColumn id="4" name="Wk3" totalsRowFunction="sum" dataDxfId="151" totalsRowDxfId="150">
      <calculatedColumnFormula>WeeklySalesSummary!$N61-N43</calculatedColumnFormula>
    </tableColumn>
    <tableColumn id="12" name="     " dataDxfId="149" totalsRowDxfId="148">
      <calculatedColumnFormula>IF(N43=0,0,AD61/N43)</calculatedColumnFormula>
    </tableColumn>
    <tableColumn id="5" name="Wk4" totalsRowFunction="sum" dataDxfId="147" totalsRowDxfId="146">
      <calculatedColumnFormula>WeeklySalesSummary!$R61-R43</calculatedColumnFormula>
    </tableColumn>
    <tableColumn id="13" name="       " dataDxfId="145" totalsRowDxfId="144">
      <calculatedColumnFormula>IF(R43=0,0,AF61/R43)</calculatedColumnFormula>
    </tableColumn>
    <tableColumn id="6" name="Wk5" totalsRowFunction="sum" dataDxfId="143" totalsRowDxfId="142">
      <calculatedColumnFormula>WeeklySalesSummary!$V61-V43</calculatedColumnFormula>
    </tableColumn>
    <tableColumn id="15" name="27/05 - 02/06_x000a_Wk6" dataDxfId="141" totalsRowDxfId="140">
      <calculatedColumnFormula>IF(V43=0,0,AH61/V43)</calculatedColumnFormula>
    </tableColumn>
    <tableColumn id="16" name="Total" totalsRowFunction="sum" dataDxfId="139" totalsRowDxfId="138"/>
    <tableColumn id="7" name="                 " dataDxfId="137" totalsRowDxfId="136">
      <calculatedColumnFormula>IF(W43=0,0,AJ61/W43)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00" name="Table_Week4" displayName="Table_Week4" ref="B78:W90" totalsRowCount="1" headerRowDxfId="135" dataDxfId="134">
  <tableColumns count="22">
    <tableColumn id="1" name="Office" dataDxfId="133" totalsRowDxfId="132"/>
    <tableColumn id="10" name="Slippage" totalsRowFunction="sum" dataDxfId="131" totalsRowDxfId="130"/>
    <tableColumn id="9" name="On Time" totalsRowFunction="sum" dataDxfId="129" totalsRowDxfId="128"/>
    <tableColumn id="8" name="Early Shipped" totalsRowFunction="sum" dataDxfId="127" totalsRowDxfId="126"/>
    <tableColumn id="2" name="Weekly Total" totalsRowFunction="sum" dataDxfId="125" totalsRowDxfId="124"/>
    <tableColumn id="13" name="Slippage2" totalsRowFunction="sum" dataDxfId="123" totalsRowDxfId="122"/>
    <tableColumn id="12" name="On Time3" totalsRowFunction="sum" dataDxfId="121" totalsRowDxfId="120"/>
    <tableColumn id="11" name="Early Shipped4" totalsRowFunction="sum" dataDxfId="119" totalsRowDxfId="118"/>
    <tableColumn id="3" name="Weekly Total5" totalsRowFunction="sum" dataDxfId="117" totalsRowDxfId="116"/>
    <tableColumn id="16" name="Slippage6" totalsRowFunction="sum" dataDxfId="115" totalsRowDxfId="114"/>
    <tableColumn id="15" name="On Time7" totalsRowFunction="sum" dataDxfId="113" totalsRowDxfId="112"/>
    <tableColumn id="14" name="Early Shipped8" totalsRowFunction="sum" dataDxfId="111" totalsRowDxfId="110"/>
    <tableColumn id="4" name="Weekly Total9" totalsRowFunction="sum" dataDxfId="109" totalsRowDxfId="108"/>
    <tableColumn id="19" name="Slippage10" totalsRowFunction="sum" dataDxfId="107" totalsRowDxfId="106"/>
    <tableColumn id="18" name="On Time11" totalsRowFunction="sum" dataDxfId="105" totalsRowDxfId="104"/>
    <tableColumn id="17" name="Early Shipped12" totalsRowFunction="sum" dataDxfId="103" totalsRowDxfId="102"/>
    <tableColumn id="5" name="Weekly Total13" totalsRowFunction="sum" dataDxfId="101" totalsRowDxfId="100"/>
    <tableColumn id="22" name="Slippage14" totalsRowFunction="sum" dataDxfId="99" totalsRowDxfId="98"/>
    <tableColumn id="21" name="On Time15" totalsRowFunction="sum" dataDxfId="97" totalsRowDxfId="96"/>
    <tableColumn id="20" name="Early Shipped16" totalsRowFunction="sum" dataDxfId="95" totalsRowDxfId="94"/>
    <tableColumn id="6" name="Weekly Total17" totalsRowFunction="sum" dataDxfId="93" totalsRowDxfId="92"/>
    <tableColumn id="7" name="Total" totalsRowFunction="sum" dataDxfId="91" totalsRowDxfId="90">
      <calculatedColumnFormula>F79+J79+N79+R79+V79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01" name="Table_Week4Variance" displayName="Table_Week4Variance" ref="Y78:AK90" totalsRowCount="1" headerRowDxfId="89" dataDxfId="88">
  <tableColumns count="13">
    <tableColumn id="1" name="Office" dataDxfId="87" totalsRowDxfId="86"/>
    <tableColumn id="2" name="_x000a_Wk1" totalsRowFunction="sum" dataDxfId="85" totalsRowDxfId="84">
      <calculatedColumnFormula>F79-F61</calculatedColumnFormula>
    </tableColumn>
    <tableColumn id="10" name=" " dataDxfId="83" totalsRowDxfId="82">
      <calculatedColumnFormula>IF(F61=0,0,Z79/F61)</calculatedColumnFormula>
    </tableColumn>
    <tableColumn id="3" name="Wk2" totalsRowFunction="sum" dataDxfId="81" totalsRowDxfId="80">
      <calculatedColumnFormula>WeeklySalesSummary!$J79-J61</calculatedColumnFormula>
    </tableColumn>
    <tableColumn id="11" name="   " dataDxfId="79" totalsRowDxfId="78">
      <calculatedColumnFormula>IF(J61=0,0,AB79/J61)</calculatedColumnFormula>
    </tableColumn>
    <tableColumn id="4" name="Wk3" totalsRowFunction="sum" dataDxfId="77" totalsRowDxfId="76">
      <calculatedColumnFormula>WeeklySalesSummary!$N79-N61</calculatedColumnFormula>
    </tableColumn>
    <tableColumn id="12" name="     " dataDxfId="75" totalsRowDxfId="74">
      <calculatedColumnFormula>IF(N61=0,0,AD79/N61)</calculatedColumnFormula>
    </tableColumn>
    <tableColumn id="5" name="Wk4" totalsRowFunction="sum" dataDxfId="73" totalsRowDxfId="72">
      <calculatedColumnFormula>WeeklySalesSummary!$R79-R61</calculatedColumnFormula>
    </tableColumn>
    <tableColumn id="13" name="       " dataDxfId="71" totalsRowDxfId="70">
      <calculatedColumnFormula>IF(R61=0,0,AF79/R61)</calculatedColumnFormula>
    </tableColumn>
    <tableColumn id="6" name="Wk5" totalsRowFunction="sum" dataDxfId="69" totalsRowDxfId="68">
      <calculatedColumnFormula>WeeklySalesSummary!$V79-V61</calculatedColumnFormula>
    </tableColumn>
    <tableColumn id="15" name="27/05 - 02/06_x000a_Wk6" dataDxfId="67" totalsRowDxfId="66">
      <calculatedColumnFormula>IF(V61=0,0,AH79/V61)</calculatedColumnFormula>
    </tableColumn>
    <tableColumn id="16" name="Total" totalsRowFunction="sum" dataDxfId="65" totalsRowDxfId="64"/>
    <tableColumn id="7" name="                 " dataDxfId="63" totalsRowDxfId="62">
      <calculatedColumnFormula>IF(W61=0,0,AJ79/W61)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1"/>
  <sheetViews>
    <sheetView zoomScale="85" zoomScaleNormal="85" workbookViewId="0"/>
  </sheetViews>
  <sheetFormatPr defaultRowHeight="14.4" x14ac:dyDescent="0.3"/>
  <cols>
    <col min="1" max="1" width="3.88671875" style="85" customWidth="1"/>
    <col min="2" max="2" width="7.44140625" style="104" customWidth="1"/>
    <col min="3" max="5" width="14" hidden="1" customWidth="1"/>
    <col min="6" max="6" width="13.44140625" customWidth="1"/>
    <col min="7" max="7" width="13.44140625" hidden="1" customWidth="1"/>
    <col min="8" max="8" width="13" hidden="1" customWidth="1"/>
    <col min="9" max="9" width="12.33203125" style="5" hidden="1" customWidth="1"/>
    <col min="10" max="10" width="12.44140625" customWidth="1"/>
    <col min="11" max="11" width="11" hidden="1" customWidth="1"/>
    <col min="12" max="12" width="10.6640625" hidden="1" customWidth="1"/>
    <col min="13" max="13" width="12.5546875" hidden="1" customWidth="1"/>
    <col min="14" max="14" width="12.6640625" customWidth="1"/>
    <col min="15" max="15" width="10.5546875" hidden="1" customWidth="1"/>
    <col min="16" max="16" width="11" hidden="1" customWidth="1"/>
    <col min="17" max="17" width="11.5546875" hidden="1" customWidth="1"/>
    <col min="18" max="18" width="14.33203125" customWidth="1"/>
    <col min="19" max="19" width="11.5546875" hidden="1" customWidth="1"/>
    <col min="20" max="20" width="13.5546875" hidden="1" customWidth="1"/>
    <col min="21" max="21" width="12.33203125" hidden="1" customWidth="1"/>
    <col min="22" max="22" width="12" customWidth="1"/>
    <col min="23" max="23" width="13.33203125" customWidth="1"/>
    <col min="24" max="24" width="9.6640625" customWidth="1"/>
    <col min="26" max="26" width="11.33203125" customWidth="1"/>
    <col min="27" max="27" width="11.5546875" customWidth="1"/>
    <col min="28" max="28" width="11" bestFit="1" customWidth="1"/>
    <col min="29" max="29" width="11.33203125" customWidth="1"/>
    <col min="30" max="30" width="11" bestFit="1" customWidth="1"/>
    <col min="31" max="31" width="10.6640625" customWidth="1"/>
    <col min="32" max="32" width="11" bestFit="1" customWidth="1"/>
    <col min="33" max="33" width="10.6640625" customWidth="1"/>
    <col min="34" max="34" width="7.44140625" hidden="1" customWidth="1"/>
    <col min="35" max="35" width="10.6640625" hidden="1" customWidth="1"/>
    <col min="36" max="36" width="11" bestFit="1" customWidth="1"/>
    <col min="37" max="37" width="12.44140625" customWidth="1"/>
    <col min="38" max="38" width="8.5546875" bestFit="1" customWidth="1"/>
  </cols>
  <sheetData>
    <row r="1" spans="1:37" s="64" customFormat="1" x14ac:dyDescent="0.3">
      <c r="A1" s="132"/>
      <c r="B1" s="168" t="str">
        <f>CONCATENATE("Weekly Sales in USD - P",FiscalPeriod," "&amp;FiscalYear&amp;"")</f>
        <v>Weekly Sales in USD - P12 2019</v>
      </c>
      <c r="I1" s="5"/>
    </row>
    <row r="2" spans="1:37" s="64" customFormat="1" x14ac:dyDescent="0.3"/>
    <row r="3" spans="1:37" x14ac:dyDescent="0.3">
      <c r="A3" s="94"/>
      <c r="B3" s="99" t="str">
        <f>CONCATENATE("P",FiscalPeriod," ",IF(B5=1,"Starting point","Week "&amp;B5-1),"  (As of ",TEXT((PeriodStartDate+5)+(B5-1)*7,"dd/mm/yyyy"),
IF(B5=6,"",CONCATENATE("  - Wk",B5," includes Order Book in ",FiscalYear-IF(FiscalPeriod&lt;=2,1,0),"-P",FiscalPeriod+IF(FiscalPeriod&lt;=2,12,0)-2," &amp; unconfirmed + order book in ",FiscalYear-IF(FiscalPeriod&lt;=1,1,0),"-P",FiscalPeriod+IF(FiscalPeriod&lt;=1,12,0)-1)),
")")</f>
        <v>P12 Starting point  (As of 03/01/2020  - Wk1 includes Order Book in 2019-P10 &amp; unconfirmed + order book in 2019-P11)</v>
      </c>
      <c r="C3" s="134"/>
      <c r="D3" s="2"/>
      <c r="E3" s="2"/>
      <c r="F3" s="2"/>
      <c r="G3" s="2"/>
      <c r="H3" s="2"/>
      <c r="I3" s="2"/>
      <c r="J3" s="100"/>
      <c r="K3" s="101"/>
      <c r="L3" s="101"/>
      <c r="M3" s="101"/>
      <c r="N3" s="101"/>
      <c r="O3" s="101"/>
      <c r="P3" s="101"/>
      <c r="Q3" s="101"/>
      <c r="R3" s="102"/>
      <c r="S3" s="103"/>
      <c r="T3" s="103"/>
      <c r="U3" s="103"/>
      <c r="V3" s="103"/>
      <c r="W3" s="2"/>
    </row>
    <row r="4" spans="1:37" ht="27.6" customHeight="1" x14ac:dyDescent="0.3">
      <c r="A4" s="94"/>
      <c r="B4" s="181" t="s">
        <v>11</v>
      </c>
      <c r="C4" s="277" t="str">
        <f>CONCATENATE(TEXT(PeriodStartDate+(1-1)*7,"dd/mm")," - ",TEXT(PeriodStartDate+(1-1)*7+6,"dd/mm"),"          Wk",1, IF(1&lt;B5," (Actual)",""))</f>
        <v>29/12 - 04/01          Wk1</v>
      </c>
      <c r="D4" s="278"/>
      <c r="E4" s="278"/>
      <c r="F4" s="278"/>
      <c r="G4" s="277" t="str">
        <f>CONCATENATE(TEXT(PeriodStartDate+(2-1)*7,"dd/mm")," - ",TEXT(PeriodStartDate+(2-1)*7+6,"dd/mm"),"          Wk",2, IF(2&lt;B5," (Actual)",""))</f>
        <v>05/01 - 11/01          Wk2</v>
      </c>
      <c r="H4" s="278"/>
      <c r="I4" s="278"/>
      <c r="J4" s="278"/>
      <c r="K4" s="277" t="str">
        <f>CONCATENATE(TEXT(PeriodStartDate+(3-1)*7,"dd/mm")," - ",TEXT(PeriodStartDate+(3-1)*7+6,"dd/mm"),"          Wk",3, IF(3&lt;B5," (Actual)",""))</f>
        <v>12/01 - 18/01          Wk3</v>
      </c>
      <c r="L4" s="278"/>
      <c r="M4" s="278"/>
      <c r="N4" s="278"/>
      <c r="O4" s="277" t="str">
        <f>CONCATENATE(TEXT(PeriodStartDate+(4-1)*7,"dd/mm")," - ",TEXT(PeriodStartDate+(4-1)*7+6,"dd/mm"),"          Wk",4, IF(4&lt;B5," (Actual)",""))</f>
        <v>19/01 - 25/01          Wk4</v>
      </c>
      <c r="P4" s="278"/>
      <c r="Q4" s="278"/>
      <c r="R4" s="278"/>
      <c r="S4" s="277" t="str">
        <f>CONCATENATE(TEXT(PeriodStartDate+(5-1)*7,"dd/mm")," - ",TEXT(PeriodStartDate+(5-1)*7+6,"dd/mm"),"          Wk",5, IF(5&lt;B5," (Actual)",""))</f>
        <v>26/01 - 01/02          Wk5</v>
      </c>
      <c r="T4" s="278"/>
      <c r="U4" s="278"/>
      <c r="V4" s="278"/>
      <c r="W4" s="313" t="s">
        <v>12</v>
      </c>
      <c r="X4" s="5"/>
      <c r="Y4" s="68"/>
      <c r="Z4" s="68"/>
      <c r="AA4" s="68"/>
      <c r="AB4" s="68"/>
      <c r="AC4" s="68"/>
      <c r="AD4" s="68"/>
      <c r="AE4" s="68"/>
      <c r="AF4" s="68"/>
      <c r="AG4" s="68"/>
      <c r="AH4" s="6"/>
      <c r="AI4" s="6"/>
      <c r="AJ4" s="6"/>
      <c r="AK4" s="6"/>
    </row>
    <row r="5" spans="1:37" s="152" customFormat="1" hidden="1" x14ac:dyDescent="0.3">
      <c r="A5" s="94"/>
      <c r="B5" s="183">
        <v>1</v>
      </c>
      <c r="C5" s="130" t="s">
        <v>27</v>
      </c>
      <c r="D5" s="130" t="s">
        <v>28</v>
      </c>
      <c r="E5" s="130" t="s">
        <v>29</v>
      </c>
      <c r="F5" s="128" t="s">
        <v>26</v>
      </c>
      <c r="G5" s="130" t="s">
        <v>27</v>
      </c>
      <c r="H5" s="130" t="s">
        <v>28</v>
      </c>
      <c r="I5" s="130" t="s">
        <v>29</v>
      </c>
      <c r="J5" s="128" t="s">
        <v>26</v>
      </c>
      <c r="K5" s="130" t="s">
        <v>27</v>
      </c>
      <c r="L5" s="130" t="s">
        <v>28</v>
      </c>
      <c r="M5" s="130" t="s">
        <v>29</v>
      </c>
      <c r="N5" s="128" t="s">
        <v>26</v>
      </c>
      <c r="O5" s="130" t="s">
        <v>27</v>
      </c>
      <c r="P5" s="130" t="s">
        <v>28</v>
      </c>
      <c r="Q5" s="130" t="s">
        <v>29</v>
      </c>
      <c r="R5" s="128" t="s">
        <v>26</v>
      </c>
      <c r="S5" s="130" t="s">
        <v>27</v>
      </c>
      <c r="T5" s="130" t="s">
        <v>28</v>
      </c>
      <c r="U5" s="130" t="s">
        <v>29</v>
      </c>
      <c r="V5" s="128" t="s">
        <v>26</v>
      </c>
      <c r="W5" s="314"/>
      <c r="X5" s="153"/>
      <c r="Y5" s="154"/>
      <c r="Z5" s="154"/>
      <c r="AA5" s="154"/>
      <c r="AB5" s="154"/>
      <c r="AC5" s="154"/>
      <c r="AD5" s="154"/>
      <c r="AE5" s="154"/>
      <c r="AF5" s="154"/>
      <c r="AG5" s="154"/>
      <c r="AH5" s="155"/>
      <c r="AI5" s="155"/>
      <c r="AJ5" s="155"/>
      <c r="AK5" s="155"/>
    </row>
    <row r="6" spans="1:37" s="67" customFormat="1" ht="27.6" hidden="1" x14ac:dyDescent="0.3">
      <c r="A6" s="143"/>
      <c r="B6" s="144" t="s">
        <v>11</v>
      </c>
      <c r="C6" s="88" t="s">
        <v>27</v>
      </c>
      <c r="D6" s="88" t="s">
        <v>28</v>
      </c>
      <c r="E6" s="88" t="s">
        <v>29</v>
      </c>
      <c r="F6" s="93" t="s">
        <v>26</v>
      </c>
      <c r="G6" s="87" t="s">
        <v>32</v>
      </c>
      <c r="H6" s="88" t="s">
        <v>33</v>
      </c>
      <c r="I6" s="88" t="s">
        <v>34</v>
      </c>
      <c r="J6" s="93" t="s">
        <v>35</v>
      </c>
      <c r="K6" s="87" t="s">
        <v>36</v>
      </c>
      <c r="L6" s="88" t="s">
        <v>37</v>
      </c>
      <c r="M6" s="88" t="s">
        <v>38</v>
      </c>
      <c r="N6" s="93" t="s">
        <v>39</v>
      </c>
      <c r="O6" s="87" t="s">
        <v>40</v>
      </c>
      <c r="P6" s="88" t="s">
        <v>41</v>
      </c>
      <c r="Q6" s="88" t="s">
        <v>42</v>
      </c>
      <c r="R6" s="93" t="s">
        <v>43</v>
      </c>
      <c r="S6" s="87" t="s">
        <v>44</v>
      </c>
      <c r="T6" s="88" t="s">
        <v>45</v>
      </c>
      <c r="U6" s="88" t="s">
        <v>46</v>
      </c>
      <c r="V6" s="139" t="s">
        <v>47</v>
      </c>
      <c r="W6" s="170" t="s">
        <v>12</v>
      </c>
      <c r="X6" s="145"/>
      <c r="Y6" s="146"/>
      <c r="Z6" s="146"/>
      <c r="AA6" s="146"/>
      <c r="AB6" s="146"/>
      <c r="AC6" s="146"/>
      <c r="AD6" s="146"/>
      <c r="AE6" s="146"/>
      <c r="AF6" s="146"/>
      <c r="AG6" s="146"/>
      <c r="AH6" s="147"/>
      <c r="AI6" s="147"/>
      <c r="AJ6" s="147"/>
      <c r="AK6" s="147"/>
    </row>
    <row r="7" spans="1:37" x14ac:dyDescent="0.3">
      <c r="A7" s="96"/>
      <c r="B7" s="186" t="s">
        <v>0</v>
      </c>
      <c r="C7" s="63">
        <v>441591.54</v>
      </c>
      <c r="D7" s="63">
        <v>4048160.92</v>
      </c>
      <c r="E7" s="63">
        <v>1616513.31</v>
      </c>
      <c r="F7" s="83">
        <v>6106265.7699999996</v>
      </c>
      <c r="G7" s="63">
        <v>0</v>
      </c>
      <c r="H7" s="63">
        <v>4723889.72</v>
      </c>
      <c r="I7" s="63">
        <v>0</v>
      </c>
      <c r="J7" s="83">
        <v>4723889.72</v>
      </c>
      <c r="K7" s="63">
        <v>0</v>
      </c>
      <c r="L7" s="63">
        <v>4890465.25</v>
      </c>
      <c r="M7" s="63">
        <v>0</v>
      </c>
      <c r="N7" s="83">
        <v>4890465.25</v>
      </c>
      <c r="O7" s="63">
        <v>0</v>
      </c>
      <c r="P7" s="63">
        <v>2470884.38</v>
      </c>
      <c r="Q7" s="63">
        <v>0</v>
      </c>
      <c r="R7" s="83">
        <v>2470884.38</v>
      </c>
      <c r="S7" s="63">
        <v>0</v>
      </c>
      <c r="T7" s="63">
        <v>9055565.0899999999</v>
      </c>
      <c r="U7" s="63">
        <v>0</v>
      </c>
      <c r="V7" s="83">
        <v>9055565.0899999999</v>
      </c>
      <c r="W7" s="59">
        <f t="shared" ref="W7:W17" si="0">F7+J7+N7+R7+V7</f>
        <v>27247070.209999997</v>
      </c>
      <c r="X7" s="5"/>
      <c r="Y7" s="70"/>
      <c r="Z7" s="70"/>
      <c r="AA7" s="70"/>
      <c r="AB7" s="70"/>
      <c r="AC7" s="70"/>
      <c r="AD7" s="70"/>
      <c r="AE7" s="70"/>
      <c r="AF7" s="70"/>
      <c r="AG7" s="70"/>
      <c r="AH7" s="6"/>
      <c r="AI7" s="6"/>
      <c r="AJ7" s="6"/>
      <c r="AK7" s="6"/>
    </row>
    <row r="8" spans="1:37" x14ac:dyDescent="0.3">
      <c r="A8" s="96"/>
      <c r="B8" s="186" t="s">
        <v>1</v>
      </c>
      <c r="C8" s="63">
        <v>236888.83</v>
      </c>
      <c r="D8" s="63">
        <v>808487.85</v>
      </c>
      <c r="E8" s="63">
        <v>351762.76</v>
      </c>
      <c r="F8" s="83">
        <v>1397139.44</v>
      </c>
      <c r="G8" s="63">
        <v>0</v>
      </c>
      <c r="H8" s="63">
        <v>513756.42</v>
      </c>
      <c r="I8" s="63">
        <v>0</v>
      </c>
      <c r="J8" s="83">
        <v>513756.42</v>
      </c>
      <c r="K8" s="63">
        <v>0</v>
      </c>
      <c r="L8" s="63">
        <v>882873.23</v>
      </c>
      <c r="M8" s="63">
        <v>0</v>
      </c>
      <c r="N8" s="83">
        <v>882873.23</v>
      </c>
      <c r="O8" s="63">
        <v>0</v>
      </c>
      <c r="P8" s="63">
        <v>819468.22</v>
      </c>
      <c r="Q8" s="63">
        <v>0</v>
      </c>
      <c r="R8" s="83">
        <v>819468.22</v>
      </c>
      <c r="S8" s="63">
        <v>0</v>
      </c>
      <c r="T8" s="63">
        <v>1108682.78</v>
      </c>
      <c r="U8" s="63">
        <v>0</v>
      </c>
      <c r="V8" s="83">
        <v>1108682.78</v>
      </c>
      <c r="W8" s="59">
        <f t="shared" si="0"/>
        <v>4721920.09</v>
      </c>
      <c r="X8" s="5"/>
      <c r="Y8" s="69"/>
      <c r="Z8" s="71"/>
      <c r="AA8" s="71"/>
      <c r="AB8" s="71"/>
      <c r="AC8" s="71"/>
      <c r="AD8" s="71"/>
      <c r="AE8" s="71"/>
      <c r="AF8" s="71"/>
      <c r="AG8" s="70"/>
      <c r="AH8" s="6"/>
      <c r="AI8" s="6"/>
      <c r="AJ8" s="6"/>
      <c r="AK8" s="6"/>
    </row>
    <row r="9" spans="1:37" x14ac:dyDescent="0.3">
      <c r="A9" s="96"/>
      <c r="B9" s="186" t="s">
        <v>2</v>
      </c>
      <c r="C9" s="63">
        <v>253901.48</v>
      </c>
      <c r="D9" s="63">
        <v>1221048.75</v>
      </c>
      <c r="E9" s="63">
        <v>115345.9</v>
      </c>
      <c r="F9" s="83">
        <v>1590296.13</v>
      </c>
      <c r="G9" s="63">
        <v>0</v>
      </c>
      <c r="H9" s="63">
        <v>0</v>
      </c>
      <c r="I9" s="63">
        <v>0</v>
      </c>
      <c r="J9" s="83">
        <v>0</v>
      </c>
      <c r="K9" s="63">
        <v>0</v>
      </c>
      <c r="L9" s="63">
        <v>0</v>
      </c>
      <c r="M9" s="63">
        <v>0</v>
      </c>
      <c r="N9" s="83">
        <v>0</v>
      </c>
      <c r="O9" s="63">
        <v>0</v>
      </c>
      <c r="P9" s="63">
        <v>36519.08</v>
      </c>
      <c r="Q9" s="63">
        <v>0</v>
      </c>
      <c r="R9" s="83">
        <v>36519.08</v>
      </c>
      <c r="S9" s="63">
        <v>0</v>
      </c>
      <c r="T9" s="63">
        <v>199387.76</v>
      </c>
      <c r="U9" s="63">
        <v>0</v>
      </c>
      <c r="V9" s="83">
        <v>199387.76</v>
      </c>
      <c r="W9" s="59">
        <f t="shared" si="0"/>
        <v>1826202.97</v>
      </c>
      <c r="X9" s="5"/>
      <c r="Y9" s="70"/>
      <c r="Z9" s="70"/>
      <c r="AA9" s="70"/>
      <c r="AB9" s="70"/>
      <c r="AC9" s="70"/>
      <c r="AD9" s="70"/>
      <c r="AE9" s="70"/>
      <c r="AF9" s="70"/>
      <c r="AG9" s="70"/>
      <c r="AH9" s="6"/>
      <c r="AI9" s="6"/>
      <c r="AJ9" s="6"/>
      <c r="AK9" s="6"/>
    </row>
    <row r="10" spans="1:37" x14ac:dyDescent="0.3">
      <c r="A10" s="95"/>
      <c r="B10" s="186" t="s">
        <v>3</v>
      </c>
      <c r="C10" s="63">
        <v>84312.48</v>
      </c>
      <c r="D10" s="63">
        <v>85256.94</v>
      </c>
      <c r="E10" s="63">
        <v>13558.4</v>
      </c>
      <c r="F10" s="83">
        <v>183127.82</v>
      </c>
      <c r="G10" s="63">
        <v>0</v>
      </c>
      <c r="H10" s="63">
        <v>39493.78</v>
      </c>
      <c r="I10" s="63">
        <v>0</v>
      </c>
      <c r="J10" s="83">
        <v>39493.78</v>
      </c>
      <c r="K10" s="63">
        <v>0</v>
      </c>
      <c r="L10" s="63">
        <v>835232.4</v>
      </c>
      <c r="M10" s="63">
        <v>0</v>
      </c>
      <c r="N10" s="83">
        <v>835232.4</v>
      </c>
      <c r="O10" s="63">
        <v>0</v>
      </c>
      <c r="P10" s="63">
        <v>306597.78999999998</v>
      </c>
      <c r="Q10" s="63">
        <v>0</v>
      </c>
      <c r="R10" s="83">
        <v>306597.78999999998</v>
      </c>
      <c r="S10" s="63">
        <v>0</v>
      </c>
      <c r="T10" s="63">
        <v>419845.16</v>
      </c>
      <c r="U10" s="63">
        <v>0</v>
      </c>
      <c r="V10" s="83">
        <v>419845.16</v>
      </c>
      <c r="W10" s="59">
        <f t="shared" si="0"/>
        <v>1784296.95</v>
      </c>
      <c r="X10" s="5"/>
      <c r="Y10" s="69"/>
      <c r="Z10" s="71"/>
      <c r="AA10" s="71"/>
      <c r="AB10" s="71"/>
      <c r="AC10" s="71"/>
      <c r="AD10" s="71"/>
      <c r="AE10" s="71"/>
      <c r="AF10" s="71"/>
      <c r="AG10" s="70"/>
      <c r="AH10" s="6"/>
      <c r="AI10" s="6"/>
      <c r="AJ10" s="6"/>
      <c r="AK10" s="6"/>
    </row>
    <row r="11" spans="1:37" x14ac:dyDescent="0.3">
      <c r="B11" s="186" t="s">
        <v>4</v>
      </c>
      <c r="C11" s="63">
        <v>166125.04</v>
      </c>
      <c r="D11" s="63">
        <v>1916529.39</v>
      </c>
      <c r="E11" s="63">
        <v>630549.66</v>
      </c>
      <c r="F11" s="83">
        <v>2713204.09</v>
      </c>
      <c r="G11" s="63">
        <v>0</v>
      </c>
      <c r="H11" s="63">
        <v>2971613.6</v>
      </c>
      <c r="I11" s="63">
        <v>0</v>
      </c>
      <c r="J11" s="83">
        <v>2971613.6</v>
      </c>
      <c r="K11" s="63">
        <v>0</v>
      </c>
      <c r="L11" s="63">
        <v>2924059.29</v>
      </c>
      <c r="M11" s="63">
        <v>0</v>
      </c>
      <c r="N11" s="83">
        <v>2924059.29</v>
      </c>
      <c r="O11" s="63">
        <v>0</v>
      </c>
      <c r="P11" s="63">
        <v>2956174.73</v>
      </c>
      <c r="Q11" s="63">
        <v>0</v>
      </c>
      <c r="R11" s="83">
        <v>2956174.73</v>
      </c>
      <c r="S11" s="63">
        <v>0</v>
      </c>
      <c r="T11" s="63">
        <v>3327193.97</v>
      </c>
      <c r="U11" s="63">
        <v>0</v>
      </c>
      <c r="V11" s="83">
        <v>3327193.97</v>
      </c>
      <c r="W11" s="59">
        <f t="shared" si="0"/>
        <v>14892245.680000002</v>
      </c>
      <c r="X11" s="5"/>
      <c r="Y11" s="70"/>
      <c r="Z11" s="70"/>
      <c r="AA11" s="70"/>
      <c r="AB11" s="70"/>
      <c r="AC11" s="70"/>
      <c r="AD11" s="70"/>
      <c r="AE11" s="70"/>
      <c r="AF11" s="70"/>
      <c r="AG11" s="70"/>
      <c r="AH11" s="6"/>
      <c r="AI11" s="6"/>
      <c r="AJ11" s="6"/>
      <c r="AK11" s="6"/>
    </row>
    <row r="12" spans="1:37" x14ac:dyDescent="0.3">
      <c r="B12" s="186" t="s">
        <v>5</v>
      </c>
      <c r="C12" s="63">
        <v>41403.550000000003</v>
      </c>
      <c r="D12" s="63">
        <v>713815.84</v>
      </c>
      <c r="E12" s="63">
        <v>217121.3</v>
      </c>
      <c r="F12" s="83">
        <v>972340.69</v>
      </c>
      <c r="G12" s="63">
        <v>0</v>
      </c>
      <c r="H12" s="63">
        <v>1022592.02</v>
      </c>
      <c r="I12" s="63">
        <v>0</v>
      </c>
      <c r="J12" s="83">
        <v>1022592.02</v>
      </c>
      <c r="K12" s="63">
        <v>0</v>
      </c>
      <c r="L12" s="63">
        <v>1238789.33</v>
      </c>
      <c r="M12" s="63">
        <v>0</v>
      </c>
      <c r="N12" s="83">
        <v>1238789.33</v>
      </c>
      <c r="O12" s="63">
        <v>0</v>
      </c>
      <c r="P12" s="63">
        <v>718248.87</v>
      </c>
      <c r="Q12" s="63">
        <v>0</v>
      </c>
      <c r="R12" s="83">
        <v>718248.87</v>
      </c>
      <c r="S12" s="63">
        <v>0</v>
      </c>
      <c r="T12" s="63">
        <v>871756.2</v>
      </c>
      <c r="U12" s="63">
        <v>0</v>
      </c>
      <c r="V12" s="83">
        <v>871756.2</v>
      </c>
      <c r="W12" s="59">
        <f t="shared" si="0"/>
        <v>4823727.1100000003</v>
      </c>
      <c r="X12" s="5"/>
      <c r="Y12" s="69"/>
      <c r="Z12" s="71"/>
      <c r="AA12" s="71"/>
      <c r="AB12" s="71"/>
      <c r="AC12" s="71"/>
      <c r="AD12" s="71"/>
      <c r="AE12" s="71"/>
      <c r="AF12" s="71"/>
      <c r="AG12" s="70"/>
      <c r="AH12" s="6"/>
      <c r="AI12" s="6"/>
      <c r="AJ12" s="6"/>
      <c r="AK12" s="6"/>
    </row>
    <row r="13" spans="1:37" x14ac:dyDescent="0.3">
      <c r="B13" s="186" t="s">
        <v>6</v>
      </c>
      <c r="C13" s="63">
        <v>0</v>
      </c>
      <c r="D13" s="63">
        <v>137.19999999999999</v>
      </c>
      <c r="E13" s="63">
        <v>0</v>
      </c>
      <c r="F13" s="83">
        <v>137.19999999999999</v>
      </c>
      <c r="G13" s="63">
        <v>0</v>
      </c>
      <c r="H13" s="63">
        <v>2605.7600000000002</v>
      </c>
      <c r="I13" s="63">
        <v>0</v>
      </c>
      <c r="J13" s="83">
        <v>2605.7600000000002</v>
      </c>
      <c r="K13" s="63">
        <v>0</v>
      </c>
      <c r="L13" s="63">
        <v>0</v>
      </c>
      <c r="M13" s="63">
        <v>0</v>
      </c>
      <c r="N13" s="83">
        <v>0</v>
      </c>
      <c r="O13" s="63">
        <v>0</v>
      </c>
      <c r="P13" s="63">
        <v>0</v>
      </c>
      <c r="Q13" s="63">
        <v>0</v>
      </c>
      <c r="R13" s="83">
        <v>0</v>
      </c>
      <c r="S13" s="63">
        <v>0</v>
      </c>
      <c r="T13" s="63">
        <v>68.14</v>
      </c>
      <c r="U13" s="63">
        <v>0</v>
      </c>
      <c r="V13" s="83">
        <v>68.14</v>
      </c>
      <c r="W13" s="59">
        <f t="shared" si="0"/>
        <v>2811.1</v>
      </c>
      <c r="X13" s="5"/>
      <c r="Y13" s="70"/>
      <c r="Z13" s="70"/>
      <c r="AA13" s="70"/>
      <c r="AB13" s="70"/>
      <c r="AC13" s="70"/>
      <c r="AD13" s="70"/>
      <c r="AE13" s="70"/>
      <c r="AF13" s="70"/>
      <c r="AG13" s="70"/>
      <c r="AH13" s="6"/>
      <c r="AI13" s="6"/>
      <c r="AJ13" s="6"/>
      <c r="AK13" s="6"/>
    </row>
    <row r="14" spans="1:37" x14ac:dyDescent="0.3">
      <c r="B14" s="186" t="s">
        <v>7</v>
      </c>
      <c r="C14" s="63">
        <v>341043.48</v>
      </c>
      <c r="D14" s="63">
        <v>1239417.8700000001</v>
      </c>
      <c r="E14" s="63">
        <v>285028.21999999997</v>
      </c>
      <c r="F14" s="83">
        <v>1865489.57</v>
      </c>
      <c r="G14" s="63">
        <v>0</v>
      </c>
      <c r="H14" s="63">
        <v>323082.92</v>
      </c>
      <c r="I14" s="63">
        <v>0</v>
      </c>
      <c r="J14" s="83">
        <v>323082.92</v>
      </c>
      <c r="K14" s="63">
        <v>0</v>
      </c>
      <c r="L14" s="63">
        <v>162465.21</v>
      </c>
      <c r="M14" s="63">
        <v>0</v>
      </c>
      <c r="N14" s="83">
        <v>162465.21</v>
      </c>
      <c r="O14" s="63">
        <v>0</v>
      </c>
      <c r="P14" s="63">
        <v>229734.19</v>
      </c>
      <c r="Q14" s="63">
        <v>0</v>
      </c>
      <c r="R14" s="83">
        <v>229734.19</v>
      </c>
      <c r="S14" s="63">
        <v>0</v>
      </c>
      <c r="T14" s="63">
        <v>360503.71</v>
      </c>
      <c r="U14" s="63">
        <v>0</v>
      </c>
      <c r="V14" s="83">
        <v>360503.71</v>
      </c>
      <c r="W14" s="59">
        <f t="shared" si="0"/>
        <v>2941275.6</v>
      </c>
      <c r="X14" s="5"/>
      <c r="Y14" s="69"/>
      <c r="Z14" s="71"/>
      <c r="AA14" s="71"/>
      <c r="AB14" s="71"/>
      <c r="AC14" s="71"/>
      <c r="AD14" s="71"/>
      <c r="AE14" s="71"/>
      <c r="AF14" s="71"/>
      <c r="AG14" s="70"/>
      <c r="AH14" s="6"/>
      <c r="AI14" s="6"/>
      <c r="AJ14" s="6"/>
      <c r="AK14" s="6"/>
    </row>
    <row r="15" spans="1:37" x14ac:dyDescent="0.3">
      <c r="B15" s="186" t="s">
        <v>8</v>
      </c>
      <c r="C15" s="63">
        <v>98222.46</v>
      </c>
      <c r="D15" s="63">
        <v>718696.94</v>
      </c>
      <c r="E15" s="63">
        <v>170072.68</v>
      </c>
      <c r="F15" s="83">
        <v>986992.08</v>
      </c>
      <c r="G15" s="63">
        <v>0</v>
      </c>
      <c r="H15" s="63">
        <v>359730.71</v>
      </c>
      <c r="I15" s="63">
        <v>0</v>
      </c>
      <c r="J15" s="83">
        <v>359730.71</v>
      </c>
      <c r="K15" s="63">
        <v>0</v>
      </c>
      <c r="L15" s="63">
        <v>818801.67</v>
      </c>
      <c r="M15" s="63">
        <v>0</v>
      </c>
      <c r="N15" s="83">
        <v>818801.67</v>
      </c>
      <c r="O15" s="63">
        <v>0</v>
      </c>
      <c r="P15" s="63">
        <v>425608.17</v>
      </c>
      <c r="Q15" s="63">
        <v>0</v>
      </c>
      <c r="R15" s="83">
        <v>425608.17</v>
      </c>
      <c r="S15" s="63">
        <v>0</v>
      </c>
      <c r="T15" s="63">
        <v>589116.56999999995</v>
      </c>
      <c r="U15" s="63">
        <v>0</v>
      </c>
      <c r="V15" s="83">
        <v>589116.56999999995</v>
      </c>
      <c r="W15" s="59">
        <f t="shared" si="0"/>
        <v>3180249.1999999997</v>
      </c>
      <c r="X15" s="5"/>
      <c r="Y15" s="70"/>
      <c r="Z15" s="70"/>
      <c r="AA15" s="70"/>
      <c r="AB15" s="70"/>
      <c r="AC15" s="70"/>
      <c r="AD15" s="70"/>
      <c r="AE15" s="70"/>
      <c r="AF15" s="70"/>
      <c r="AG15" s="70"/>
      <c r="AH15" s="6"/>
      <c r="AI15" s="6"/>
      <c r="AJ15" s="6"/>
      <c r="AK15" s="6"/>
    </row>
    <row r="16" spans="1:37" x14ac:dyDescent="0.3">
      <c r="B16" s="186" t="s">
        <v>9</v>
      </c>
      <c r="C16" s="63">
        <v>0</v>
      </c>
      <c r="D16" s="63">
        <v>0</v>
      </c>
      <c r="E16" s="63">
        <v>0</v>
      </c>
      <c r="F16" s="83">
        <v>0</v>
      </c>
      <c r="G16" s="63">
        <v>0</v>
      </c>
      <c r="H16" s="63">
        <v>0</v>
      </c>
      <c r="I16" s="63">
        <v>0</v>
      </c>
      <c r="J16" s="83">
        <v>0</v>
      </c>
      <c r="K16" s="63">
        <v>0</v>
      </c>
      <c r="L16" s="63">
        <v>0</v>
      </c>
      <c r="M16" s="63">
        <v>0</v>
      </c>
      <c r="N16" s="83">
        <v>0</v>
      </c>
      <c r="O16" s="63">
        <v>0</v>
      </c>
      <c r="P16" s="63">
        <v>0</v>
      </c>
      <c r="Q16" s="63">
        <v>0</v>
      </c>
      <c r="R16" s="83">
        <v>0</v>
      </c>
      <c r="S16" s="63">
        <v>0</v>
      </c>
      <c r="T16" s="63">
        <v>0</v>
      </c>
      <c r="U16" s="63">
        <v>0</v>
      </c>
      <c r="V16" s="83">
        <v>0</v>
      </c>
      <c r="W16" s="59">
        <f t="shared" si="0"/>
        <v>0</v>
      </c>
      <c r="X16" s="5"/>
      <c r="Y16" s="69"/>
      <c r="Z16" s="71"/>
      <c r="AA16" s="71"/>
      <c r="AB16" s="71"/>
      <c r="AC16" s="71"/>
      <c r="AD16" s="71"/>
      <c r="AE16" s="71"/>
      <c r="AF16" s="71"/>
      <c r="AG16" s="70"/>
      <c r="AH16" s="6"/>
      <c r="AI16" s="6"/>
      <c r="AJ16" s="6"/>
      <c r="AK16" s="6"/>
    </row>
    <row r="17" spans="1:37" x14ac:dyDescent="0.3">
      <c r="B17" s="186" t="s">
        <v>10</v>
      </c>
      <c r="C17" s="63">
        <v>0</v>
      </c>
      <c r="D17" s="63">
        <v>67733.47</v>
      </c>
      <c r="E17" s="63">
        <v>11126.4</v>
      </c>
      <c r="F17" s="83">
        <v>78859.87</v>
      </c>
      <c r="G17" s="63">
        <v>0</v>
      </c>
      <c r="H17" s="63">
        <v>0</v>
      </c>
      <c r="I17" s="63">
        <v>0</v>
      </c>
      <c r="J17" s="83">
        <v>0</v>
      </c>
      <c r="K17" s="63">
        <v>0</v>
      </c>
      <c r="L17" s="63">
        <v>27634.67</v>
      </c>
      <c r="M17" s="63">
        <v>0</v>
      </c>
      <c r="N17" s="83">
        <v>27634.67</v>
      </c>
      <c r="O17" s="63">
        <v>0</v>
      </c>
      <c r="P17" s="63">
        <v>19769.599999999999</v>
      </c>
      <c r="Q17" s="63">
        <v>0</v>
      </c>
      <c r="R17" s="83">
        <v>19769.599999999999</v>
      </c>
      <c r="S17" s="63">
        <v>0</v>
      </c>
      <c r="T17" s="63">
        <v>162644.53</v>
      </c>
      <c r="U17" s="63">
        <v>0</v>
      </c>
      <c r="V17" s="83">
        <v>162644.53</v>
      </c>
      <c r="W17" s="59">
        <f t="shared" si="0"/>
        <v>288908.67</v>
      </c>
      <c r="X17" s="5"/>
      <c r="Y17" s="70"/>
      <c r="Z17" s="70"/>
      <c r="AA17" s="70"/>
      <c r="AB17" s="70"/>
      <c r="AC17" s="70"/>
      <c r="AD17" s="70"/>
      <c r="AE17" s="70"/>
      <c r="AF17" s="70"/>
      <c r="AG17" s="70"/>
      <c r="AH17" s="6"/>
      <c r="AI17" s="6"/>
      <c r="AJ17" s="6"/>
      <c r="AK17" s="6"/>
    </row>
    <row r="18" spans="1:37" ht="15" thickBot="1" x14ac:dyDescent="0.35">
      <c r="B18" s="27"/>
      <c r="C18" s="28">
        <f>SUBTOTAL(109,C7:C17)</f>
        <v>1663488.8599999999</v>
      </c>
      <c r="D18" s="28">
        <f>SUBTOTAL(109,D7:D17)</f>
        <v>10819285.169999998</v>
      </c>
      <c r="E18" s="28">
        <f>SUBTOTAL(109,E7:E17)</f>
        <v>3411078.63</v>
      </c>
      <c r="F18" s="28">
        <f t="shared" ref="F18:W18" si="1">SUBTOTAL(109,F7:F17)</f>
        <v>15893852.659999998</v>
      </c>
      <c r="G18" s="28">
        <f t="shared" si="1"/>
        <v>0</v>
      </c>
      <c r="H18" s="28">
        <f t="shared" si="1"/>
        <v>9956764.9299999997</v>
      </c>
      <c r="I18" s="28">
        <f t="shared" si="1"/>
        <v>0</v>
      </c>
      <c r="J18" s="28">
        <f t="shared" si="1"/>
        <v>9956764.9299999997</v>
      </c>
      <c r="K18" s="28">
        <f t="shared" si="1"/>
        <v>0</v>
      </c>
      <c r="L18" s="28">
        <f t="shared" si="1"/>
        <v>11780321.050000003</v>
      </c>
      <c r="M18" s="28">
        <f t="shared" si="1"/>
        <v>0</v>
      </c>
      <c r="N18" s="28">
        <f t="shared" si="1"/>
        <v>11780321.050000003</v>
      </c>
      <c r="O18" s="28">
        <f t="shared" si="1"/>
        <v>0</v>
      </c>
      <c r="P18" s="28">
        <f t="shared" si="1"/>
        <v>7983005.0299999993</v>
      </c>
      <c r="Q18" s="28">
        <f t="shared" si="1"/>
        <v>0</v>
      </c>
      <c r="R18" s="28">
        <f t="shared" si="1"/>
        <v>7983005.0299999993</v>
      </c>
      <c r="S18" s="28">
        <f t="shared" si="1"/>
        <v>0</v>
      </c>
      <c r="T18" s="28">
        <f t="shared" si="1"/>
        <v>16094763.91</v>
      </c>
      <c r="U18" s="28">
        <f t="shared" si="1"/>
        <v>0</v>
      </c>
      <c r="V18" s="28">
        <f t="shared" si="1"/>
        <v>16094763.91</v>
      </c>
      <c r="W18" s="74">
        <f t="shared" si="1"/>
        <v>61708707.580000006</v>
      </c>
      <c r="X18" s="5"/>
      <c r="Y18" s="69"/>
      <c r="Z18" s="71"/>
      <c r="AA18" s="71"/>
      <c r="AB18" s="71"/>
      <c r="AC18" s="71"/>
      <c r="AD18" s="71"/>
      <c r="AE18" s="71"/>
      <c r="AF18" s="71"/>
      <c r="AG18" s="70"/>
      <c r="AH18" s="6"/>
      <c r="AI18" s="6"/>
      <c r="AJ18" s="6"/>
      <c r="AK18" s="6"/>
    </row>
    <row r="19" spans="1:37" x14ac:dyDescent="0.3">
      <c r="B19" s="15"/>
      <c r="C19" s="6">
        <f>C18/$W18</f>
        <v>2.6957117159574769E-2</v>
      </c>
      <c r="D19" s="6">
        <f>D18/$W18</f>
        <v>0.17532833848405802</v>
      </c>
      <c r="E19" s="6">
        <f>E18/$W18</f>
        <v>5.5277103730909147E-2</v>
      </c>
      <c r="F19" s="6">
        <f>F18/$W18</f>
        <v>0.25756255937454192</v>
      </c>
      <c r="G19" s="6">
        <f t="shared" ref="G19:V19" si="2">G18/$W18</f>
        <v>0</v>
      </c>
      <c r="H19" s="6">
        <f t="shared" si="2"/>
        <v>0.16135105271961683</v>
      </c>
      <c r="I19" s="6">
        <f t="shared" si="2"/>
        <v>0</v>
      </c>
      <c r="J19" s="6">
        <f t="shared" si="2"/>
        <v>0.16135105271961683</v>
      </c>
      <c r="K19" s="6">
        <f t="shared" si="2"/>
        <v>0</v>
      </c>
      <c r="L19" s="6">
        <f t="shared" si="2"/>
        <v>0.19090208678779788</v>
      </c>
      <c r="M19" s="6">
        <f t="shared" si="2"/>
        <v>0</v>
      </c>
      <c r="N19" s="6">
        <f t="shared" si="2"/>
        <v>0.19090208678779788</v>
      </c>
      <c r="O19" s="6">
        <f t="shared" si="2"/>
        <v>0</v>
      </c>
      <c r="P19" s="6">
        <f t="shared" si="2"/>
        <v>0.12936594109754646</v>
      </c>
      <c r="Q19" s="6">
        <f t="shared" si="2"/>
        <v>0</v>
      </c>
      <c r="R19" s="6">
        <f t="shared" si="2"/>
        <v>0.12936594109754646</v>
      </c>
      <c r="S19" s="6">
        <f t="shared" si="2"/>
        <v>0</v>
      </c>
      <c r="T19" s="6">
        <f t="shared" si="2"/>
        <v>0.2608183600204968</v>
      </c>
      <c r="U19" s="6">
        <f t="shared" si="2"/>
        <v>0</v>
      </c>
      <c r="V19" s="6">
        <f t="shared" si="2"/>
        <v>0.2608183600204968</v>
      </c>
      <c r="W19" s="6"/>
    </row>
    <row r="20" spans="1:37" x14ac:dyDescent="0.3">
      <c r="O20" s="64"/>
      <c r="P20" s="64"/>
      <c r="Q20" s="64"/>
      <c r="R20" s="64"/>
      <c r="S20" s="64"/>
      <c r="T20" s="64"/>
      <c r="U20" s="64"/>
      <c r="V20" s="64"/>
      <c r="W20" s="64"/>
    </row>
    <row r="21" spans="1:37" ht="15.75" customHeight="1" thickBot="1" x14ac:dyDescent="0.35">
      <c r="B21" s="99" t="str">
        <f>CONCATENATE("P",FiscalPeriod," ",IF(B23=1,"Starting point","Week "&amp;B23-1),"  (As of ",TEXT((PeriodStartDate+5)+(B23-1)*7,"dd/mm/yyyy"),
IF(B23=6,"",CONCATENATE("  - Wk",B23," includes Order Book in ",FiscalYear-IF(FiscalPeriod&lt;=2,1,0),"-P",FiscalPeriod+IF(FiscalPeriod&lt;=2,12,0)-2," &amp; unconfirmed + order book in ",FiscalYear-IF(FiscalPeriod&lt;=1,1,0),"-P",FiscalPeriod+IF(FiscalPeriod&lt;=1,12,0)-1)),
")")</f>
        <v>P12 Week 1  (As of 10/01/2020  - Wk2 includes Order Book in 2019-P10 &amp; unconfirmed + order book in 2019-P11)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5"/>
      <c r="Y21" s="19" t="str">
        <f>CONCATENATE("P",FiscalPeriod," Week ",B23-1," result vs P",FiscalPeriod, IF(B23-1=1," Starting point"," Week "&amp;B23-2&amp;" Result"))</f>
        <v>P12 Week 1 result vs P12 Starting point</v>
      </c>
      <c r="Z21" s="2"/>
      <c r="AA21" s="20"/>
      <c r="AB21" s="2"/>
      <c r="AC21" s="5"/>
    </row>
    <row r="22" spans="1:37" ht="27.6" customHeight="1" thickTop="1" x14ac:dyDescent="0.3">
      <c r="B22" s="181" t="s">
        <v>11</v>
      </c>
      <c r="C22" s="277" t="str">
        <f>CONCATENATE(TEXT(PeriodStartDate+(1-1)*7,"dd/mm")," - ",TEXT(PeriodStartDate+(1-1)*7+6,"dd/mm"),"          Wk",1, IF(1&lt;B23," (Actual)",""))</f>
        <v>29/12 - 04/01          Wk1 (Actual)</v>
      </c>
      <c r="D22" s="278"/>
      <c r="E22" s="278"/>
      <c r="F22" s="278"/>
      <c r="G22" s="277" t="str">
        <f>CONCATENATE(TEXT(PeriodStartDate+(2-1)*7,"dd/mm")," - ",TEXT(PeriodStartDate+(2-1)*7+6,"dd/mm"),"          Wk",2, IF(2&lt;B23," (Actual)",""))</f>
        <v>05/01 - 11/01          Wk2</v>
      </c>
      <c r="H22" s="278"/>
      <c r="I22" s="278"/>
      <c r="J22" s="278"/>
      <c r="K22" s="277" t="str">
        <f>CONCATENATE(TEXT(PeriodStartDate+(3-1)*7,"dd/mm")," - ",TEXT(PeriodStartDate+(3-1)*7+6,"dd/mm"),"          Wk",3, IF(3&lt;B23," (Actual)",""))</f>
        <v>12/01 - 18/01          Wk3</v>
      </c>
      <c r="L22" s="278"/>
      <c r="M22" s="278"/>
      <c r="N22" s="278"/>
      <c r="O22" s="277" t="str">
        <f>CONCATENATE(TEXT(PeriodStartDate+(4-1)*7,"dd/mm")," - ",TEXT(PeriodStartDate+(4-1)*7+6,"dd/mm"),"          Wk",4, IF(4&lt;B23," (Actual)",""))</f>
        <v>19/01 - 25/01          Wk4</v>
      </c>
      <c r="P22" s="278"/>
      <c r="Q22" s="278"/>
      <c r="R22" s="278"/>
      <c r="S22" s="277" t="str">
        <f>CONCATENATE(TEXT(PeriodStartDate+(5-1)*7,"dd/mm")," - ",TEXT(PeriodStartDate+(5-1)*7+6,"dd/mm"),"          Wk",5, IF(5&lt;B23," (Actual)",""))</f>
        <v>26/01 - 01/02          Wk5</v>
      </c>
      <c r="T22" s="278"/>
      <c r="U22" s="278"/>
      <c r="V22" s="278"/>
      <c r="W22" s="279" t="s">
        <v>12</v>
      </c>
      <c r="X22" s="79"/>
      <c r="Y22" s="328" t="s">
        <v>11</v>
      </c>
      <c r="Z22" s="315" t="s">
        <v>31</v>
      </c>
      <c r="AA22" s="316"/>
      <c r="AB22" s="319" t="s">
        <v>16</v>
      </c>
      <c r="AC22" s="320"/>
      <c r="AD22" s="323" t="s">
        <v>17</v>
      </c>
      <c r="AE22" s="300"/>
      <c r="AF22" s="311" t="s">
        <v>18</v>
      </c>
      <c r="AG22" s="300"/>
      <c r="AH22" s="287" t="s">
        <v>19</v>
      </c>
      <c r="AI22" s="288"/>
      <c r="AJ22" s="281" t="s">
        <v>25</v>
      </c>
      <c r="AK22" s="282"/>
    </row>
    <row r="23" spans="1:37" s="152" customFormat="1" ht="15" hidden="1" thickBot="1" x14ac:dyDescent="0.35">
      <c r="A23" s="132"/>
      <c r="B23" s="182">
        <v>2</v>
      </c>
      <c r="C23" s="148" t="s">
        <v>27</v>
      </c>
      <c r="D23" s="148" t="s">
        <v>28</v>
      </c>
      <c r="E23" s="148" t="s">
        <v>29</v>
      </c>
      <c r="F23" s="135" t="s">
        <v>26</v>
      </c>
      <c r="G23" s="149" t="s">
        <v>27</v>
      </c>
      <c r="H23" s="148" t="s">
        <v>28</v>
      </c>
      <c r="I23" s="148" t="s">
        <v>29</v>
      </c>
      <c r="J23" s="150" t="s">
        <v>26</v>
      </c>
      <c r="K23" s="149" t="s">
        <v>27</v>
      </c>
      <c r="L23" s="148" t="s">
        <v>28</v>
      </c>
      <c r="M23" s="148" t="s">
        <v>29</v>
      </c>
      <c r="N23" s="150" t="s">
        <v>26</v>
      </c>
      <c r="O23" s="149" t="s">
        <v>27</v>
      </c>
      <c r="P23" s="148" t="s">
        <v>28</v>
      </c>
      <c r="Q23" s="148" t="s">
        <v>29</v>
      </c>
      <c r="R23" s="150" t="s">
        <v>26</v>
      </c>
      <c r="S23" s="149" t="s">
        <v>27</v>
      </c>
      <c r="T23" s="148" t="s">
        <v>28</v>
      </c>
      <c r="U23" s="148" t="s">
        <v>29</v>
      </c>
      <c r="V23" s="150" t="s">
        <v>26</v>
      </c>
      <c r="W23" s="325"/>
      <c r="X23" s="151"/>
      <c r="Y23" s="329"/>
      <c r="Z23" s="317"/>
      <c r="AA23" s="318"/>
      <c r="AB23" s="321"/>
      <c r="AC23" s="322"/>
      <c r="AD23" s="324"/>
      <c r="AE23" s="301"/>
      <c r="AF23" s="312"/>
      <c r="AG23" s="301"/>
      <c r="AH23" s="289"/>
      <c r="AI23" s="290"/>
      <c r="AJ23" s="283"/>
      <c r="AK23" s="284"/>
    </row>
    <row r="24" spans="1:37" s="67" customFormat="1" ht="19.95" hidden="1" customHeight="1" thickTop="1" x14ac:dyDescent="0.3">
      <c r="A24" s="141"/>
      <c r="B24" s="142" t="s">
        <v>11</v>
      </c>
      <c r="C24" s="75" t="s">
        <v>27</v>
      </c>
      <c r="D24" s="76" t="s">
        <v>28</v>
      </c>
      <c r="E24" s="76" t="s">
        <v>29</v>
      </c>
      <c r="F24" s="84" t="s">
        <v>26</v>
      </c>
      <c r="G24" s="75" t="s">
        <v>32</v>
      </c>
      <c r="H24" s="76" t="s">
        <v>33</v>
      </c>
      <c r="I24" s="76" t="s">
        <v>34</v>
      </c>
      <c r="J24" s="82" t="s">
        <v>35</v>
      </c>
      <c r="K24" s="75" t="s">
        <v>36</v>
      </c>
      <c r="L24" s="76" t="s">
        <v>37</v>
      </c>
      <c r="M24" s="76" t="s">
        <v>38</v>
      </c>
      <c r="N24" s="82" t="s">
        <v>39</v>
      </c>
      <c r="O24" s="75" t="s">
        <v>40</v>
      </c>
      <c r="P24" s="76" t="s">
        <v>41</v>
      </c>
      <c r="Q24" s="76" t="s">
        <v>42</v>
      </c>
      <c r="R24" s="82" t="s">
        <v>43</v>
      </c>
      <c r="S24" s="75" t="s">
        <v>44</v>
      </c>
      <c r="T24" s="76" t="s">
        <v>45</v>
      </c>
      <c r="U24" s="76" t="s">
        <v>46</v>
      </c>
      <c r="V24" s="131" t="s">
        <v>47</v>
      </c>
      <c r="W24" s="170" t="s">
        <v>30</v>
      </c>
      <c r="X24" s="72"/>
      <c r="Y24" s="34" t="s">
        <v>11</v>
      </c>
      <c r="Z24" s="35" t="s">
        <v>15</v>
      </c>
      <c r="AA24" s="36" t="s">
        <v>20</v>
      </c>
      <c r="AB24" s="37" t="s">
        <v>16</v>
      </c>
      <c r="AC24" s="60" t="s">
        <v>21</v>
      </c>
      <c r="AD24" s="37" t="s">
        <v>17</v>
      </c>
      <c r="AE24" s="39" t="s">
        <v>22</v>
      </c>
      <c r="AF24" s="40" t="s">
        <v>18</v>
      </c>
      <c r="AG24" s="39" t="s">
        <v>23</v>
      </c>
      <c r="AH24" s="40" t="s">
        <v>19</v>
      </c>
      <c r="AI24" s="4" t="s">
        <v>14</v>
      </c>
      <c r="AJ24" s="3" t="s">
        <v>12</v>
      </c>
      <c r="AK24" s="17" t="s">
        <v>24</v>
      </c>
    </row>
    <row r="25" spans="1:37" ht="15" customHeight="1" x14ac:dyDescent="0.3">
      <c r="A25" s="97"/>
      <c r="B25" s="104" t="s">
        <v>0</v>
      </c>
      <c r="C25" s="77">
        <v>921554.8</v>
      </c>
      <c r="D25" s="78">
        <v>2059071.33</v>
      </c>
      <c r="E25" s="78">
        <v>1296275.3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64">
        <v>0</v>
      </c>
      <c r="T25" s="64">
        <v>0</v>
      </c>
      <c r="U25" s="64">
        <v>0</v>
      </c>
      <c r="V25" s="64">
        <v>0</v>
      </c>
      <c r="W25" s="59">
        <f t="shared" ref="W25:W35" si="3">F25+J25+N25+R25+V25</f>
        <v>0</v>
      </c>
      <c r="X25" s="18"/>
      <c r="Y25" s="14" t="s">
        <v>0</v>
      </c>
      <c r="Z25" s="21">
        <f t="shared" ref="Z25:Z35" si="4">F25-F7</f>
        <v>-6106265.7699999996</v>
      </c>
      <c r="AA25" s="22">
        <f t="shared" ref="AA25:AA35" si="5">IF(F7=0,0,Z25/F7)</f>
        <v>-1</v>
      </c>
      <c r="AB25" s="9">
        <f t="shared" ref="AB25:AB35" si="6">J25-J7</f>
        <v>-4723889.72</v>
      </c>
      <c r="AC25" s="61">
        <f t="shared" ref="AC25:AC35" si="7">IF(J7=0,0,AB25/J7)</f>
        <v>-1</v>
      </c>
      <c r="AD25" s="9">
        <f t="shared" ref="AD25:AD35" si="8">N25-N7</f>
        <v>-4890465.25</v>
      </c>
      <c r="AE25" s="8">
        <f t="shared" ref="AE25:AE35" si="9">IF(N7=0,0,AD25/N7)</f>
        <v>-1</v>
      </c>
      <c r="AF25" s="7">
        <f t="shared" ref="AF25:AF35" si="10">R25-R7</f>
        <v>-2470884.38</v>
      </c>
      <c r="AG25" s="8">
        <f t="shared" ref="AG25:AG35" si="11">IF(R7=0,0,AF25/R7)</f>
        <v>-1</v>
      </c>
      <c r="AH25" s="9">
        <f t="shared" ref="AH25:AH35" si="12">V25-V7</f>
        <v>-9055565.0899999999</v>
      </c>
      <c r="AI25" s="8">
        <f t="shared" ref="AI25:AI35" si="13">IF(V7=0,0,AH25/V7)</f>
        <v>-1</v>
      </c>
      <c r="AJ25" s="10">
        <f>W25-W$7</f>
        <v>-27247070.209999997</v>
      </c>
      <c r="AK25" s="11">
        <f t="shared" ref="AK25:AK35" si="14">IF(W7=0,0,AJ25/W7)</f>
        <v>-1</v>
      </c>
    </row>
    <row r="26" spans="1:37" ht="15" customHeight="1" x14ac:dyDescent="0.3">
      <c r="A26" s="97"/>
      <c r="B26" s="104" t="s">
        <v>1</v>
      </c>
      <c r="C26" s="77">
        <v>373846.71</v>
      </c>
      <c r="D26" s="78">
        <v>869220.93</v>
      </c>
      <c r="E26" s="78">
        <v>260571.35</v>
      </c>
      <c r="F26" s="64">
        <v>0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64">
        <v>0</v>
      </c>
      <c r="M26" s="64">
        <v>0</v>
      </c>
      <c r="N26" s="64">
        <v>0</v>
      </c>
      <c r="O26" s="64">
        <v>0</v>
      </c>
      <c r="P26" s="64">
        <v>0</v>
      </c>
      <c r="Q26" s="64">
        <v>0</v>
      </c>
      <c r="R26" s="64">
        <v>0</v>
      </c>
      <c r="S26" s="64">
        <v>0</v>
      </c>
      <c r="T26" s="64">
        <v>0</v>
      </c>
      <c r="U26" s="64">
        <v>0</v>
      </c>
      <c r="V26" s="64">
        <v>0</v>
      </c>
      <c r="W26" s="59">
        <f t="shared" si="3"/>
        <v>0</v>
      </c>
      <c r="X26" s="73"/>
      <c r="Y26" s="14" t="s">
        <v>1</v>
      </c>
      <c r="Z26" s="21">
        <f t="shared" si="4"/>
        <v>-1397139.44</v>
      </c>
      <c r="AA26" s="22">
        <f t="shared" si="5"/>
        <v>-1</v>
      </c>
      <c r="AB26" s="9">
        <f t="shared" si="6"/>
        <v>-513756.42</v>
      </c>
      <c r="AC26" s="61">
        <f t="shared" si="7"/>
        <v>-1</v>
      </c>
      <c r="AD26" s="9">
        <f t="shared" si="8"/>
        <v>-882873.23</v>
      </c>
      <c r="AE26" s="8">
        <f t="shared" si="9"/>
        <v>-1</v>
      </c>
      <c r="AF26" s="7">
        <f t="shared" si="10"/>
        <v>-819468.22</v>
      </c>
      <c r="AG26" s="8">
        <f t="shared" si="11"/>
        <v>-1</v>
      </c>
      <c r="AH26" s="9">
        <f t="shared" si="12"/>
        <v>-1108682.78</v>
      </c>
      <c r="AI26" s="8">
        <f t="shared" si="13"/>
        <v>-1</v>
      </c>
      <c r="AJ26" s="10">
        <f>W26-W$8</f>
        <v>-4721920.09</v>
      </c>
      <c r="AK26" s="11">
        <f t="shared" si="14"/>
        <v>-1</v>
      </c>
    </row>
    <row r="27" spans="1:37" ht="15" customHeight="1" x14ac:dyDescent="0.3">
      <c r="A27" s="97"/>
      <c r="B27" s="104" t="s">
        <v>2</v>
      </c>
      <c r="C27" s="77">
        <v>37642.1</v>
      </c>
      <c r="D27" s="78">
        <v>804574.42</v>
      </c>
      <c r="E27" s="78">
        <v>449436.41</v>
      </c>
      <c r="F27" s="64">
        <v>0</v>
      </c>
      <c r="G27" s="64">
        <v>0</v>
      </c>
      <c r="H27" s="64">
        <v>0</v>
      </c>
      <c r="I27" s="64">
        <v>0</v>
      </c>
      <c r="J27" s="64">
        <v>0</v>
      </c>
      <c r="K27" s="64">
        <v>0</v>
      </c>
      <c r="L27" s="64">
        <v>0</v>
      </c>
      <c r="M27" s="64">
        <v>0</v>
      </c>
      <c r="N27" s="64">
        <v>0</v>
      </c>
      <c r="O27" s="64">
        <v>0</v>
      </c>
      <c r="P27" s="64">
        <v>0</v>
      </c>
      <c r="Q27" s="64">
        <v>0</v>
      </c>
      <c r="R27" s="64">
        <v>0</v>
      </c>
      <c r="S27" s="64">
        <v>0</v>
      </c>
      <c r="T27" s="64">
        <v>0</v>
      </c>
      <c r="U27" s="64">
        <v>0</v>
      </c>
      <c r="V27" s="64">
        <v>0</v>
      </c>
      <c r="W27" s="59">
        <f t="shared" si="3"/>
        <v>0</v>
      </c>
      <c r="X27" s="73"/>
      <c r="Y27" s="14" t="s">
        <v>2</v>
      </c>
      <c r="Z27" s="21">
        <f t="shared" si="4"/>
        <v>-1590296.13</v>
      </c>
      <c r="AA27" s="22">
        <f t="shared" si="5"/>
        <v>-1</v>
      </c>
      <c r="AB27" s="9">
        <f t="shared" si="6"/>
        <v>0</v>
      </c>
      <c r="AC27" s="61">
        <f t="shared" si="7"/>
        <v>0</v>
      </c>
      <c r="AD27" s="9">
        <f t="shared" si="8"/>
        <v>0</v>
      </c>
      <c r="AE27" s="8">
        <f t="shared" si="9"/>
        <v>0</v>
      </c>
      <c r="AF27" s="7">
        <f t="shared" si="10"/>
        <v>-36519.08</v>
      </c>
      <c r="AG27" s="8">
        <f t="shared" si="11"/>
        <v>-1</v>
      </c>
      <c r="AH27" s="9">
        <f t="shared" si="12"/>
        <v>-199387.76</v>
      </c>
      <c r="AI27" s="8">
        <f t="shared" si="13"/>
        <v>-1</v>
      </c>
      <c r="AJ27" s="10">
        <f>W27-W$9</f>
        <v>-1826202.97</v>
      </c>
      <c r="AK27" s="11">
        <f t="shared" si="14"/>
        <v>-1</v>
      </c>
    </row>
    <row r="28" spans="1:37" ht="15" customHeight="1" x14ac:dyDescent="0.3">
      <c r="B28" s="104" t="s">
        <v>3</v>
      </c>
      <c r="C28" s="77">
        <v>117805.14</v>
      </c>
      <c r="D28" s="78">
        <v>202114.5</v>
      </c>
      <c r="E28" s="78">
        <v>49611.839999999997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59">
        <f t="shared" si="3"/>
        <v>0</v>
      </c>
      <c r="X28" s="73"/>
      <c r="Y28" s="14" t="s">
        <v>3</v>
      </c>
      <c r="Z28" s="21">
        <f t="shared" si="4"/>
        <v>-183127.82</v>
      </c>
      <c r="AA28" s="22">
        <f t="shared" si="5"/>
        <v>-1</v>
      </c>
      <c r="AB28" s="9">
        <f t="shared" si="6"/>
        <v>-39493.78</v>
      </c>
      <c r="AC28" s="61">
        <f t="shared" si="7"/>
        <v>-1</v>
      </c>
      <c r="AD28" s="9">
        <f t="shared" si="8"/>
        <v>-835232.4</v>
      </c>
      <c r="AE28" s="8">
        <f t="shared" si="9"/>
        <v>-1</v>
      </c>
      <c r="AF28" s="7">
        <f t="shared" si="10"/>
        <v>-306597.78999999998</v>
      </c>
      <c r="AG28" s="8">
        <f t="shared" si="11"/>
        <v>-1</v>
      </c>
      <c r="AH28" s="9">
        <f t="shared" si="12"/>
        <v>-419845.16</v>
      </c>
      <c r="AI28" s="8">
        <f t="shared" si="13"/>
        <v>-1</v>
      </c>
      <c r="AJ28" s="10">
        <f>W28-W$10</f>
        <v>-1784296.95</v>
      </c>
      <c r="AK28" s="11">
        <f t="shared" si="14"/>
        <v>-1</v>
      </c>
    </row>
    <row r="29" spans="1:37" ht="15" customHeight="1" x14ac:dyDescent="0.3">
      <c r="B29" s="104" t="s">
        <v>4</v>
      </c>
      <c r="C29" s="77">
        <v>444729.61</v>
      </c>
      <c r="D29" s="78">
        <v>978669.53</v>
      </c>
      <c r="E29" s="78">
        <v>487827.02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59">
        <f t="shared" si="3"/>
        <v>0</v>
      </c>
      <c r="X29" s="73"/>
      <c r="Y29" s="14" t="s">
        <v>4</v>
      </c>
      <c r="Z29" s="21">
        <f t="shared" si="4"/>
        <v>-2713204.09</v>
      </c>
      <c r="AA29" s="22">
        <f t="shared" si="5"/>
        <v>-1</v>
      </c>
      <c r="AB29" s="9">
        <f t="shared" si="6"/>
        <v>-2971613.6</v>
      </c>
      <c r="AC29" s="61">
        <f t="shared" si="7"/>
        <v>-1</v>
      </c>
      <c r="AD29" s="9">
        <f t="shared" si="8"/>
        <v>-2924059.29</v>
      </c>
      <c r="AE29" s="8">
        <f t="shared" si="9"/>
        <v>-1</v>
      </c>
      <c r="AF29" s="7">
        <f t="shared" si="10"/>
        <v>-2956174.73</v>
      </c>
      <c r="AG29" s="8">
        <f t="shared" si="11"/>
        <v>-1</v>
      </c>
      <c r="AH29" s="9">
        <f t="shared" si="12"/>
        <v>-3327193.97</v>
      </c>
      <c r="AI29" s="8">
        <f t="shared" si="13"/>
        <v>-1</v>
      </c>
      <c r="AJ29" s="10">
        <f>W29-W$11</f>
        <v>-14892245.680000002</v>
      </c>
      <c r="AK29" s="11">
        <f t="shared" si="14"/>
        <v>-1</v>
      </c>
    </row>
    <row r="30" spans="1:37" ht="15" customHeight="1" x14ac:dyDescent="0.3">
      <c r="B30" s="104" t="s">
        <v>5</v>
      </c>
      <c r="C30" s="77">
        <v>162325.15</v>
      </c>
      <c r="D30" s="78">
        <v>471127.34</v>
      </c>
      <c r="E30" s="78">
        <v>215873.78</v>
      </c>
      <c r="F30" s="64">
        <v>0</v>
      </c>
      <c r="G30" s="64">
        <v>0</v>
      </c>
      <c r="H30" s="64">
        <v>0</v>
      </c>
      <c r="I30" s="64">
        <v>0</v>
      </c>
      <c r="J30" s="64">
        <v>0</v>
      </c>
      <c r="K30" s="64">
        <v>0</v>
      </c>
      <c r="L30" s="64">
        <v>0</v>
      </c>
      <c r="M30" s="64">
        <v>0</v>
      </c>
      <c r="N30" s="64">
        <v>0</v>
      </c>
      <c r="O30" s="64">
        <v>0</v>
      </c>
      <c r="P30" s="64">
        <v>0</v>
      </c>
      <c r="Q30" s="64">
        <v>0</v>
      </c>
      <c r="R30" s="64">
        <v>0</v>
      </c>
      <c r="S30" s="64">
        <v>0</v>
      </c>
      <c r="T30" s="64">
        <v>0</v>
      </c>
      <c r="U30" s="64">
        <v>0</v>
      </c>
      <c r="V30" s="64">
        <v>0</v>
      </c>
      <c r="W30" s="59">
        <f t="shared" si="3"/>
        <v>0</v>
      </c>
      <c r="X30" s="73"/>
      <c r="Y30" s="14" t="s">
        <v>5</v>
      </c>
      <c r="Z30" s="21">
        <f t="shared" si="4"/>
        <v>-972340.69</v>
      </c>
      <c r="AA30" s="22">
        <f t="shared" si="5"/>
        <v>-1</v>
      </c>
      <c r="AB30" s="9">
        <f t="shared" si="6"/>
        <v>-1022592.02</v>
      </c>
      <c r="AC30" s="61">
        <f t="shared" si="7"/>
        <v>-1</v>
      </c>
      <c r="AD30" s="9">
        <f t="shared" si="8"/>
        <v>-1238789.33</v>
      </c>
      <c r="AE30" s="8">
        <f t="shared" si="9"/>
        <v>-1</v>
      </c>
      <c r="AF30" s="7">
        <f t="shared" si="10"/>
        <v>-718248.87</v>
      </c>
      <c r="AG30" s="8">
        <f t="shared" si="11"/>
        <v>-1</v>
      </c>
      <c r="AH30" s="9">
        <f t="shared" si="12"/>
        <v>-871756.2</v>
      </c>
      <c r="AI30" s="8">
        <f t="shared" si="13"/>
        <v>-1</v>
      </c>
      <c r="AJ30" s="10">
        <f>W30-W$12</f>
        <v>-4823727.1100000003</v>
      </c>
      <c r="AK30" s="11">
        <f t="shared" si="14"/>
        <v>-1</v>
      </c>
    </row>
    <row r="31" spans="1:37" ht="15" customHeight="1" x14ac:dyDescent="0.3">
      <c r="B31" s="104" t="s">
        <v>6</v>
      </c>
      <c r="C31" s="77">
        <v>128.63999999999999</v>
      </c>
      <c r="D31" s="78">
        <v>0</v>
      </c>
      <c r="E31" s="78">
        <v>15212.08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4">
        <v>0</v>
      </c>
      <c r="W31" s="59">
        <f t="shared" si="3"/>
        <v>0</v>
      </c>
      <c r="X31" s="73"/>
      <c r="Y31" s="14" t="s">
        <v>6</v>
      </c>
      <c r="Z31" s="21">
        <f t="shared" si="4"/>
        <v>-137.19999999999999</v>
      </c>
      <c r="AA31" s="22">
        <f t="shared" si="5"/>
        <v>-1</v>
      </c>
      <c r="AB31" s="9">
        <f t="shared" si="6"/>
        <v>-2605.7600000000002</v>
      </c>
      <c r="AC31" s="61">
        <f t="shared" si="7"/>
        <v>-1</v>
      </c>
      <c r="AD31" s="9">
        <f t="shared" si="8"/>
        <v>0</v>
      </c>
      <c r="AE31" s="8">
        <f t="shared" si="9"/>
        <v>0</v>
      </c>
      <c r="AF31" s="7">
        <f t="shared" si="10"/>
        <v>0</v>
      </c>
      <c r="AG31" s="8">
        <f t="shared" si="11"/>
        <v>0</v>
      </c>
      <c r="AH31" s="9">
        <f t="shared" si="12"/>
        <v>-68.14</v>
      </c>
      <c r="AI31" s="8">
        <f t="shared" si="13"/>
        <v>-1</v>
      </c>
      <c r="AJ31" s="10">
        <f>W31-W$13</f>
        <v>-2811.1</v>
      </c>
      <c r="AK31" s="11">
        <f t="shared" si="14"/>
        <v>-1</v>
      </c>
    </row>
    <row r="32" spans="1:37" ht="15" customHeight="1" x14ac:dyDescent="0.3">
      <c r="B32" s="104" t="s">
        <v>7</v>
      </c>
      <c r="C32" s="77">
        <v>545862.01</v>
      </c>
      <c r="D32" s="78">
        <v>816904.6</v>
      </c>
      <c r="E32" s="78">
        <v>158028.69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4">
        <v>0</v>
      </c>
      <c r="T32" s="64">
        <v>0</v>
      </c>
      <c r="U32" s="64">
        <v>0</v>
      </c>
      <c r="V32" s="64">
        <v>0</v>
      </c>
      <c r="W32" s="59">
        <f t="shared" si="3"/>
        <v>0</v>
      </c>
      <c r="X32" s="73"/>
      <c r="Y32" s="14" t="s">
        <v>7</v>
      </c>
      <c r="Z32" s="21">
        <f t="shared" si="4"/>
        <v>-1865489.57</v>
      </c>
      <c r="AA32" s="22">
        <f t="shared" si="5"/>
        <v>-1</v>
      </c>
      <c r="AB32" s="9">
        <f t="shared" si="6"/>
        <v>-323082.92</v>
      </c>
      <c r="AC32" s="61">
        <f t="shared" si="7"/>
        <v>-1</v>
      </c>
      <c r="AD32" s="9">
        <f t="shared" si="8"/>
        <v>-162465.21</v>
      </c>
      <c r="AE32" s="8">
        <f t="shared" si="9"/>
        <v>-1</v>
      </c>
      <c r="AF32" s="7">
        <f t="shared" si="10"/>
        <v>-229734.19</v>
      </c>
      <c r="AG32" s="8">
        <f t="shared" si="11"/>
        <v>-1</v>
      </c>
      <c r="AH32" s="9">
        <f t="shared" si="12"/>
        <v>-360503.71</v>
      </c>
      <c r="AI32" s="8">
        <f t="shared" si="13"/>
        <v>-1</v>
      </c>
      <c r="AJ32" s="10">
        <f>W32-W$14</f>
        <v>-2941275.6</v>
      </c>
      <c r="AK32" s="11">
        <f t="shared" si="14"/>
        <v>-1</v>
      </c>
    </row>
    <row r="33" spans="1:37" ht="15" customHeight="1" x14ac:dyDescent="0.3">
      <c r="B33" s="104" t="s">
        <v>8</v>
      </c>
      <c r="C33" s="77">
        <v>148902.16</v>
      </c>
      <c r="D33" s="78">
        <v>362649.68</v>
      </c>
      <c r="E33" s="78">
        <v>136232.49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64">
        <v>0</v>
      </c>
      <c r="M33" s="64">
        <v>0</v>
      </c>
      <c r="N33" s="64">
        <v>0</v>
      </c>
      <c r="O33" s="64">
        <v>0</v>
      </c>
      <c r="P33" s="64">
        <v>0</v>
      </c>
      <c r="Q33" s="64">
        <v>0</v>
      </c>
      <c r="R33" s="64">
        <v>0</v>
      </c>
      <c r="S33" s="64">
        <v>0</v>
      </c>
      <c r="T33" s="64">
        <v>0</v>
      </c>
      <c r="U33" s="64">
        <v>0</v>
      </c>
      <c r="V33" s="64">
        <v>0</v>
      </c>
      <c r="W33" s="59">
        <f t="shared" si="3"/>
        <v>0</v>
      </c>
      <c r="X33" s="73"/>
      <c r="Y33" s="14" t="s">
        <v>8</v>
      </c>
      <c r="Z33" s="65">
        <f t="shared" si="4"/>
        <v>-986992.08</v>
      </c>
      <c r="AA33" s="22">
        <f t="shared" si="5"/>
        <v>-1</v>
      </c>
      <c r="AB33" s="9">
        <f t="shared" si="6"/>
        <v>-359730.71</v>
      </c>
      <c r="AC33" s="61">
        <f t="shared" si="7"/>
        <v>-1</v>
      </c>
      <c r="AD33" s="9">
        <f t="shared" si="8"/>
        <v>-818801.67</v>
      </c>
      <c r="AE33" s="8">
        <f t="shared" si="9"/>
        <v>-1</v>
      </c>
      <c r="AF33" s="7">
        <f t="shared" si="10"/>
        <v>-425608.17</v>
      </c>
      <c r="AG33" s="8">
        <f t="shared" si="11"/>
        <v>-1</v>
      </c>
      <c r="AH33" s="9">
        <f t="shared" si="12"/>
        <v>-589116.56999999995</v>
      </c>
      <c r="AI33" s="8">
        <f t="shared" si="13"/>
        <v>-1</v>
      </c>
      <c r="AJ33" s="10">
        <f>W33-W$15</f>
        <v>-3180249.1999999997</v>
      </c>
      <c r="AK33" s="11">
        <f t="shared" si="14"/>
        <v>-1</v>
      </c>
    </row>
    <row r="34" spans="1:37" ht="15" customHeight="1" x14ac:dyDescent="0.3">
      <c r="B34" s="104" t="s">
        <v>9</v>
      </c>
      <c r="C34" s="77">
        <v>0</v>
      </c>
      <c r="D34" s="78">
        <v>0</v>
      </c>
      <c r="E34" s="78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59">
        <f t="shared" si="3"/>
        <v>0</v>
      </c>
      <c r="X34" s="73"/>
      <c r="Y34" s="14" t="s">
        <v>9</v>
      </c>
      <c r="Z34" s="21">
        <f t="shared" si="4"/>
        <v>0</v>
      </c>
      <c r="AA34" s="22">
        <f t="shared" si="5"/>
        <v>0</v>
      </c>
      <c r="AB34" s="9">
        <f t="shared" si="6"/>
        <v>0</v>
      </c>
      <c r="AC34" s="61">
        <f t="shared" si="7"/>
        <v>0</v>
      </c>
      <c r="AD34" s="9">
        <f t="shared" si="8"/>
        <v>0</v>
      </c>
      <c r="AE34" s="8">
        <f t="shared" si="9"/>
        <v>0</v>
      </c>
      <c r="AF34" s="7">
        <f t="shared" si="10"/>
        <v>0</v>
      </c>
      <c r="AG34" s="8">
        <f t="shared" si="11"/>
        <v>0</v>
      </c>
      <c r="AH34" s="9">
        <f t="shared" si="12"/>
        <v>0</v>
      </c>
      <c r="AI34" s="8">
        <f t="shared" si="13"/>
        <v>0</v>
      </c>
      <c r="AJ34" s="10">
        <f>W34-W$16</f>
        <v>0</v>
      </c>
      <c r="AK34" s="11">
        <f t="shared" si="14"/>
        <v>0</v>
      </c>
    </row>
    <row r="35" spans="1:37" ht="15" customHeight="1" thickBot="1" x14ac:dyDescent="0.35">
      <c r="B35" s="112" t="s">
        <v>10</v>
      </c>
      <c r="C35" s="80">
        <v>204176.32</v>
      </c>
      <c r="D35" s="81">
        <v>428033.49</v>
      </c>
      <c r="E35" s="81">
        <v>96920.06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59">
        <f t="shared" si="3"/>
        <v>0</v>
      </c>
      <c r="X35" s="73"/>
      <c r="Y35" s="14" t="s">
        <v>10</v>
      </c>
      <c r="Z35" s="21">
        <f t="shared" si="4"/>
        <v>-78859.87</v>
      </c>
      <c r="AA35" s="22">
        <f t="shared" si="5"/>
        <v>-1</v>
      </c>
      <c r="AB35" s="9">
        <f t="shared" si="6"/>
        <v>0</v>
      </c>
      <c r="AC35" s="61">
        <f t="shared" si="7"/>
        <v>0</v>
      </c>
      <c r="AD35" s="9">
        <f t="shared" si="8"/>
        <v>-27634.67</v>
      </c>
      <c r="AE35" s="8">
        <f t="shared" si="9"/>
        <v>-1</v>
      </c>
      <c r="AF35" s="7">
        <f t="shared" si="10"/>
        <v>-19769.599999999999</v>
      </c>
      <c r="AG35" s="8">
        <f t="shared" si="11"/>
        <v>-1</v>
      </c>
      <c r="AH35" s="9">
        <f t="shared" si="12"/>
        <v>-162644.53</v>
      </c>
      <c r="AI35" s="8">
        <f t="shared" si="13"/>
        <v>-1</v>
      </c>
      <c r="AJ35" s="10">
        <f>W35-W$17</f>
        <v>-288908.67</v>
      </c>
      <c r="AK35" s="11">
        <f t="shared" si="14"/>
        <v>-1</v>
      </c>
    </row>
    <row r="36" spans="1:37" ht="15" customHeight="1" thickTop="1" thickBot="1" x14ac:dyDescent="0.35">
      <c r="B36" s="136"/>
      <c r="C36" s="137">
        <f>SUBTOTAL(109,C25:C35)</f>
        <v>2956972.6399999997</v>
      </c>
      <c r="D36" s="137">
        <f t="shared" ref="D36:V36" si="15">SUBTOTAL(109,D25:D35)</f>
        <v>6992365.8199999994</v>
      </c>
      <c r="E36" s="137">
        <f t="shared" si="15"/>
        <v>3165989.02</v>
      </c>
      <c r="F36" s="137">
        <f t="shared" si="15"/>
        <v>0</v>
      </c>
      <c r="G36" s="137">
        <f t="shared" si="15"/>
        <v>0</v>
      </c>
      <c r="H36" s="137">
        <f t="shared" si="15"/>
        <v>0</v>
      </c>
      <c r="I36" s="137">
        <f t="shared" si="15"/>
        <v>0</v>
      </c>
      <c r="J36" s="137">
        <f t="shared" si="15"/>
        <v>0</v>
      </c>
      <c r="K36" s="137">
        <f t="shared" si="15"/>
        <v>0</v>
      </c>
      <c r="L36" s="137">
        <f t="shared" si="15"/>
        <v>0</v>
      </c>
      <c r="M36" s="137">
        <f t="shared" si="15"/>
        <v>0</v>
      </c>
      <c r="N36" s="137">
        <f t="shared" si="15"/>
        <v>0</v>
      </c>
      <c r="O36" s="137">
        <f t="shared" si="15"/>
        <v>0</v>
      </c>
      <c r="P36" s="137">
        <f t="shared" si="15"/>
        <v>0</v>
      </c>
      <c r="Q36" s="137">
        <f t="shared" si="15"/>
        <v>0</v>
      </c>
      <c r="R36" s="137">
        <f t="shared" si="15"/>
        <v>0</v>
      </c>
      <c r="S36" s="137">
        <f t="shared" si="15"/>
        <v>0</v>
      </c>
      <c r="T36" s="137">
        <f t="shared" si="15"/>
        <v>0</v>
      </c>
      <c r="U36" s="137">
        <f t="shared" si="15"/>
        <v>0</v>
      </c>
      <c r="V36" s="137">
        <f t="shared" si="15"/>
        <v>0</v>
      </c>
      <c r="W36" s="140">
        <f>SUBTOTAL(109,W25:W35)</f>
        <v>0</v>
      </c>
      <c r="X36" s="66"/>
      <c r="Y36" s="27"/>
      <c r="Z36" s="31">
        <f>SUBTOTAL(109,Z25:Z35)</f>
        <v>-15893852.659999998</v>
      </c>
      <c r="AA36" s="22"/>
      <c r="AB36" s="32">
        <f>SUBTOTAL(109,AB25:AB35)</f>
        <v>-9956764.9299999997</v>
      </c>
      <c r="AC36" s="23"/>
      <c r="AD36" s="28">
        <f>SUBTOTAL(109,AD25:AD35)</f>
        <v>-11780321.050000003</v>
      </c>
      <c r="AE36" s="28"/>
      <c r="AF36" s="28">
        <f>SUBTOTAL(109,AF25:AF35)</f>
        <v>-7983005.0299999993</v>
      </c>
      <c r="AG36" s="28"/>
      <c r="AH36" s="32">
        <f>SUBTOTAL(109,AH25:AH35)</f>
        <v>-16094763.91</v>
      </c>
      <c r="AI36" s="29"/>
      <c r="AJ36" s="33">
        <f>SUBTOTAL(109,AJ25:AJ35)</f>
        <v>-61708707.580000006</v>
      </c>
      <c r="AK36" s="30"/>
    </row>
    <row r="37" spans="1:37" ht="15.75" customHeight="1" thickBot="1" x14ac:dyDescent="0.35">
      <c r="B37" s="15"/>
      <c r="C37" s="6" t="e">
        <f t="shared" ref="C37:V37" si="16">C36/$W36</f>
        <v>#DIV/0!</v>
      </c>
      <c r="D37" s="6" t="e">
        <f t="shared" si="16"/>
        <v>#DIV/0!</v>
      </c>
      <c r="E37" s="6" t="e">
        <f t="shared" si="16"/>
        <v>#DIV/0!</v>
      </c>
      <c r="F37" s="6" t="e">
        <f t="shared" si="16"/>
        <v>#DIV/0!</v>
      </c>
      <c r="G37" s="6" t="e">
        <f t="shared" si="16"/>
        <v>#DIV/0!</v>
      </c>
      <c r="H37" s="6" t="e">
        <f t="shared" si="16"/>
        <v>#DIV/0!</v>
      </c>
      <c r="I37" s="6" t="e">
        <f t="shared" si="16"/>
        <v>#DIV/0!</v>
      </c>
      <c r="J37" s="6" t="e">
        <f t="shared" si="16"/>
        <v>#DIV/0!</v>
      </c>
      <c r="K37" s="6" t="e">
        <f t="shared" si="16"/>
        <v>#DIV/0!</v>
      </c>
      <c r="L37" s="6" t="e">
        <f t="shared" si="16"/>
        <v>#DIV/0!</v>
      </c>
      <c r="M37" s="6" t="e">
        <f t="shared" si="16"/>
        <v>#DIV/0!</v>
      </c>
      <c r="N37" s="6" t="e">
        <f t="shared" si="16"/>
        <v>#DIV/0!</v>
      </c>
      <c r="O37" s="6" t="e">
        <f t="shared" si="16"/>
        <v>#DIV/0!</v>
      </c>
      <c r="P37" s="6" t="e">
        <f t="shared" si="16"/>
        <v>#DIV/0!</v>
      </c>
      <c r="Q37" s="6" t="e">
        <f t="shared" si="16"/>
        <v>#DIV/0!</v>
      </c>
      <c r="R37" s="6" t="e">
        <f t="shared" si="16"/>
        <v>#DIV/0!</v>
      </c>
      <c r="S37" s="6" t="e">
        <f t="shared" si="16"/>
        <v>#DIV/0!</v>
      </c>
      <c r="T37" s="6" t="e">
        <f t="shared" si="16"/>
        <v>#DIV/0!</v>
      </c>
      <c r="U37" s="6" t="e">
        <f t="shared" si="16"/>
        <v>#DIV/0!</v>
      </c>
      <c r="V37" s="6" t="e">
        <f t="shared" si="16"/>
        <v>#DIV/0!</v>
      </c>
      <c r="W37" s="6"/>
      <c r="X37" s="6"/>
      <c r="Y37" s="16" t="s">
        <v>13</v>
      </c>
      <c r="Z37" s="25">
        <f>(F36-F18)/F18</f>
        <v>-1</v>
      </c>
      <c r="AA37" s="26"/>
      <c r="AB37" s="24">
        <f>(J36-J18)/J18</f>
        <v>-1</v>
      </c>
      <c r="AC37" s="24"/>
      <c r="AD37" s="12">
        <f>(N36-N18)/N18</f>
        <v>-1</v>
      </c>
      <c r="AE37" s="12"/>
      <c r="AF37" s="12">
        <f>(R36-R18)/R18</f>
        <v>-1</v>
      </c>
      <c r="AG37" s="12"/>
      <c r="AH37" s="12">
        <f>(V36-V18)/V18</f>
        <v>-1</v>
      </c>
      <c r="AI37" s="12"/>
      <c r="AJ37" s="12">
        <f>(W36-W$18)/W$18</f>
        <v>-1</v>
      </c>
      <c r="AK37" s="13"/>
    </row>
    <row r="38" spans="1:37" ht="15.75" customHeight="1" thickTop="1" x14ac:dyDescent="0.3"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37" ht="15" customHeight="1" thickBot="1" x14ac:dyDescent="0.35">
      <c r="B39" s="99" t="str">
        <f>CONCATENATE("P",FiscalPeriod," ",IF(B41=1,"Starting point","Week "&amp;B41-1),"  (As of ",TEXT((PeriodStartDate+5)+(B41-1)*7,"dd/mm/yyyy"),
IF(B41=6,"",CONCATENATE("  - Wk",B41," includes Order Book in ",FiscalYear-IF(FiscalPeriod&lt;=2,1,0),"-P",FiscalPeriod+IF(FiscalPeriod&lt;=2,12,0)-2," &amp; unconfirmed + order book in ",FiscalYear-IF(FiscalPeriod&lt;=1,1,0),"-P",FiscalPeriod+IF(FiscalPeriod&lt;=1,12,0)-1)),
")")</f>
        <v>P12 Week 2  (As of 17/01/2020  - Wk3 includes Order Book in 2019-P10 &amp; unconfirmed + order book in 2019-P11)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64"/>
      <c r="Y39" s="19" t="str">
        <f>CONCATENATE("P",FiscalPeriod," Week ",B41-1," result vs P",FiscalPeriod, IF(B41-1=1," Starting point"," Week "&amp;B41-2&amp;" Result"))</f>
        <v>P12 Week 2 result vs P12 Week 1 Result</v>
      </c>
      <c r="Z39" s="2"/>
      <c r="AA39" s="20"/>
      <c r="AB39" s="2"/>
      <c r="AC39" s="5"/>
    </row>
    <row r="40" spans="1:37" ht="29.4" customHeight="1" thickTop="1" thickBot="1" x14ac:dyDescent="0.35">
      <c r="B40" s="181" t="s">
        <v>11</v>
      </c>
      <c r="C40" s="277" t="str">
        <f>CONCATENATE(TEXT(PeriodStartDate+(1-1)*7,"dd/mm")," - ",TEXT(PeriodStartDate+(1-1)*7+6,"dd/mm"),"          Wk",1, IF(1&lt;B41," (Actual)",""))</f>
        <v>29/12 - 04/01          Wk1 (Actual)</v>
      </c>
      <c r="D40" s="278"/>
      <c r="E40" s="278"/>
      <c r="F40" s="278"/>
      <c r="G40" s="277" t="str">
        <f>CONCATENATE(TEXT(PeriodStartDate+(2-1)*7,"dd/mm")," - ",TEXT(PeriodStartDate+(2-1)*7+6,"dd/mm"),"          Wk",2, IF(2&lt;B41," (Actual)",""))</f>
        <v>05/01 - 11/01          Wk2 (Actual)</v>
      </c>
      <c r="H40" s="278"/>
      <c r="I40" s="278"/>
      <c r="J40" s="278"/>
      <c r="K40" s="277" t="str">
        <f>CONCATENATE(TEXT(PeriodStartDate+(3-1)*7,"dd/mm")," - ",TEXT(PeriodStartDate+(3-1)*7+6,"dd/mm"),"          Wk",3, IF(3&lt;B41," (Actual)",""))</f>
        <v>12/01 - 18/01          Wk3</v>
      </c>
      <c r="L40" s="278"/>
      <c r="M40" s="278"/>
      <c r="N40" s="278"/>
      <c r="O40" s="277" t="str">
        <f>CONCATENATE(TEXT(PeriodStartDate+(4-1)*7,"dd/mm")," - ",TEXT(PeriodStartDate+(4-1)*7+6,"dd/mm"),"          Wk",4, IF(4&lt;B41," (Actual)",""))</f>
        <v>19/01 - 25/01          Wk4</v>
      </c>
      <c r="P40" s="278"/>
      <c r="Q40" s="278"/>
      <c r="R40" s="278"/>
      <c r="S40" s="277" t="str">
        <f>CONCATENATE(TEXT(PeriodStartDate+(5-1)*7,"dd/mm")," - ",TEXT(PeriodStartDate+(5-1)*7+6,"dd/mm"),"          Wk",5, IF(5&lt;B41," (Actual)",""))</f>
        <v>26/01 - 01/02          Wk5</v>
      </c>
      <c r="T40" s="278"/>
      <c r="U40" s="278"/>
      <c r="V40" s="278"/>
      <c r="W40" s="313" t="s">
        <v>12</v>
      </c>
      <c r="X40" s="79"/>
      <c r="Y40" s="279" t="s">
        <v>11</v>
      </c>
      <c r="Z40" s="285" t="s">
        <v>31</v>
      </c>
      <c r="AA40" s="308"/>
      <c r="AB40" s="291" t="s">
        <v>16</v>
      </c>
      <c r="AC40" s="292"/>
      <c r="AD40" s="309" t="s">
        <v>17</v>
      </c>
      <c r="AE40" s="300"/>
      <c r="AF40" s="311" t="s">
        <v>18</v>
      </c>
      <c r="AG40" s="300"/>
      <c r="AH40" s="287" t="s">
        <v>19</v>
      </c>
      <c r="AI40" s="288"/>
      <c r="AJ40" s="281" t="s">
        <v>25</v>
      </c>
      <c r="AK40" s="282"/>
    </row>
    <row r="41" spans="1:37" s="152" customFormat="1" ht="15" hidden="1" thickBot="1" x14ac:dyDescent="0.35">
      <c r="A41" s="132"/>
      <c r="B41" s="185">
        <v>3</v>
      </c>
      <c r="C41" s="130" t="s">
        <v>27</v>
      </c>
      <c r="D41" s="130" t="s">
        <v>28</v>
      </c>
      <c r="E41" s="130" t="s">
        <v>29</v>
      </c>
      <c r="F41" s="128" t="s">
        <v>26</v>
      </c>
      <c r="G41" s="130" t="s">
        <v>27</v>
      </c>
      <c r="H41" s="130" t="s">
        <v>28</v>
      </c>
      <c r="I41" s="130" t="s">
        <v>29</v>
      </c>
      <c r="J41" s="128" t="s">
        <v>26</v>
      </c>
      <c r="K41" s="130" t="s">
        <v>27</v>
      </c>
      <c r="L41" s="130" t="s">
        <v>28</v>
      </c>
      <c r="M41" s="130" t="s">
        <v>29</v>
      </c>
      <c r="N41" s="128" t="s">
        <v>26</v>
      </c>
      <c r="O41" s="130" t="s">
        <v>27</v>
      </c>
      <c r="P41" s="130" t="s">
        <v>28</v>
      </c>
      <c r="Q41" s="130" t="s">
        <v>29</v>
      </c>
      <c r="R41" s="128" t="s">
        <v>26</v>
      </c>
      <c r="S41" s="130" t="s">
        <v>27</v>
      </c>
      <c r="T41" s="130" t="s">
        <v>28</v>
      </c>
      <c r="U41" s="130" t="s">
        <v>29</v>
      </c>
      <c r="V41" s="128" t="s">
        <v>26</v>
      </c>
      <c r="W41" s="314"/>
      <c r="X41" s="151"/>
      <c r="Y41" s="280"/>
      <c r="Z41" s="286"/>
      <c r="AA41" s="308"/>
      <c r="AB41" s="293"/>
      <c r="AC41" s="294"/>
      <c r="AD41" s="310"/>
      <c r="AE41" s="301"/>
      <c r="AF41" s="312"/>
      <c r="AG41" s="301"/>
      <c r="AH41" s="289"/>
      <c r="AI41" s="290"/>
      <c r="AJ41" s="283"/>
      <c r="AK41" s="284"/>
    </row>
    <row r="42" spans="1:37" s="152" customFormat="1" ht="27" hidden="1" customHeight="1" thickTop="1" thickBot="1" x14ac:dyDescent="0.35">
      <c r="A42" s="98"/>
      <c r="B42" s="127" t="s">
        <v>11</v>
      </c>
      <c r="C42" s="91" t="s">
        <v>27</v>
      </c>
      <c r="D42" s="89" t="s">
        <v>28</v>
      </c>
      <c r="E42" s="89" t="s">
        <v>29</v>
      </c>
      <c r="F42" s="90" t="s">
        <v>26</v>
      </c>
      <c r="G42" s="91" t="s">
        <v>32</v>
      </c>
      <c r="H42" s="89" t="s">
        <v>33</v>
      </c>
      <c r="I42" s="89" t="s">
        <v>34</v>
      </c>
      <c r="J42" s="156" t="s">
        <v>35</v>
      </c>
      <c r="K42" s="91" t="s">
        <v>36</v>
      </c>
      <c r="L42" s="89" t="s">
        <v>37</v>
      </c>
      <c r="M42" s="89" t="s">
        <v>38</v>
      </c>
      <c r="N42" s="156" t="s">
        <v>39</v>
      </c>
      <c r="O42" s="91" t="s">
        <v>40</v>
      </c>
      <c r="P42" s="89" t="s">
        <v>41</v>
      </c>
      <c r="Q42" s="89" t="s">
        <v>42</v>
      </c>
      <c r="R42" s="156" t="s">
        <v>43</v>
      </c>
      <c r="S42" s="91" t="s">
        <v>44</v>
      </c>
      <c r="T42" s="89" t="s">
        <v>45</v>
      </c>
      <c r="U42" s="89" t="s">
        <v>46</v>
      </c>
      <c r="V42" s="169" t="s">
        <v>48</v>
      </c>
      <c r="W42" s="171" t="s">
        <v>12</v>
      </c>
      <c r="X42" s="157"/>
      <c r="Y42" s="158" t="s">
        <v>11</v>
      </c>
      <c r="Z42" s="159" t="s">
        <v>15</v>
      </c>
      <c r="AA42" s="160" t="s">
        <v>20</v>
      </c>
      <c r="AB42" s="161" t="s">
        <v>16</v>
      </c>
      <c r="AC42" s="162" t="s">
        <v>21</v>
      </c>
      <c r="AD42" s="159" t="s">
        <v>17</v>
      </c>
      <c r="AE42" s="163" t="s">
        <v>22</v>
      </c>
      <c r="AF42" s="164" t="s">
        <v>18</v>
      </c>
      <c r="AG42" s="163" t="s">
        <v>23</v>
      </c>
      <c r="AH42" s="164" t="s">
        <v>19</v>
      </c>
      <c r="AI42" s="165" t="s">
        <v>14</v>
      </c>
      <c r="AJ42" s="166" t="s">
        <v>12</v>
      </c>
      <c r="AK42" s="167" t="s">
        <v>24</v>
      </c>
    </row>
    <row r="43" spans="1:37" ht="17.25" customHeight="1" x14ac:dyDescent="0.3">
      <c r="A43" s="97"/>
      <c r="B43" s="104" t="s">
        <v>0</v>
      </c>
      <c r="C43" s="63">
        <v>935284.5</v>
      </c>
      <c r="D43" s="63">
        <v>2063486.37</v>
      </c>
      <c r="E43" s="63">
        <v>1305460.2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4">
        <v>0</v>
      </c>
      <c r="T43" s="64">
        <v>0</v>
      </c>
      <c r="U43" s="64">
        <v>0</v>
      </c>
      <c r="V43" s="64">
        <v>0</v>
      </c>
      <c r="W43" s="172">
        <f t="shared" ref="W43:W53" si="17">F43+J43+N43+R43+V43</f>
        <v>0</v>
      </c>
      <c r="X43" s="18"/>
      <c r="Y43" s="14" t="s">
        <v>0</v>
      </c>
      <c r="Z43" s="9">
        <f t="shared" ref="Z43:Z53" si="18">F43-F25</f>
        <v>0</v>
      </c>
      <c r="AA43" s="23">
        <f t="shared" ref="AA43:AA53" si="19">IF(F25=0,0,Z43/F25)</f>
        <v>0</v>
      </c>
      <c r="AB43" s="48">
        <f t="shared" ref="AB43:AB53" si="20">J43-J25</f>
        <v>0</v>
      </c>
      <c r="AC43" s="49">
        <f t="shared" ref="AC43:AC53" si="21">IF(J25=0,0,AB43/J25)</f>
        <v>0</v>
      </c>
      <c r="AD43" s="32">
        <f t="shared" ref="AD43:AD53" si="22">N43-N25</f>
        <v>0</v>
      </c>
      <c r="AE43" s="8">
        <f t="shared" ref="AE43:AE53" si="23">IF(N25=0,0,AD43/N25)</f>
        <v>0</v>
      </c>
      <c r="AF43" s="7">
        <f t="shared" ref="AF43:AF53" si="24">R43-R25</f>
        <v>0</v>
      </c>
      <c r="AG43" s="8">
        <f t="shared" ref="AG43:AG53" si="25">IF(R25=0,0,AF43/R25)</f>
        <v>0</v>
      </c>
      <c r="AH43" s="32">
        <f t="shared" ref="AH43:AH53" si="26">V43-V25</f>
        <v>0</v>
      </c>
      <c r="AI43" s="8">
        <f t="shared" ref="AI43:AI53" si="27">IF(V25=0,0,AH43/V25)</f>
        <v>0</v>
      </c>
      <c r="AJ43" s="10">
        <f>W43-W$7</f>
        <v>-27247070.209999997</v>
      </c>
      <c r="AK43" s="11">
        <f t="shared" ref="AK43:AK53" si="28">IF(W25=0,0,AJ43/W25)</f>
        <v>0</v>
      </c>
    </row>
    <row r="44" spans="1:37" ht="15" customHeight="1" x14ac:dyDescent="0.3">
      <c r="A44" s="97"/>
      <c r="B44" s="104" t="s">
        <v>1</v>
      </c>
      <c r="C44" s="63">
        <v>373846.71</v>
      </c>
      <c r="D44" s="63">
        <v>869550.14</v>
      </c>
      <c r="E44" s="63">
        <v>260571.35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64">
        <v>0</v>
      </c>
      <c r="N44" s="64">
        <v>0</v>
      </c>
      <c r="O44" s="64">
        <v>0</v>
      </c>
      <c r="P44" s="64">
        <v>0</v>
      </c>
      <c r="Q44" s="64">
        <v>0</v>
      </c>
      <c r="R44" s="64">
        <v>0</v>
      </c>
      <c r="S44" s="64">
        <v>0</v>
      </c>
      <c r="T44" s="64">
        <v>0</v>
      </c>
      <c r="U44" s="64">
        <v>0</v>
      </c>
      <c r="V44" s="64">
        <v>0</v>
      </c>
      <c r="W44" s="59">
        <f t="shared" si="17"/>
        <v>0</v>
      </c>
      <c r="X44" s="73"/>
      <c r="Y44" s="14" t="s">
        <v>1</v>
      </c>
      <c r="Z44" s="9">
        <f t="shared" si="18"/>
        <v>0</v>
      </c>
      <c r="AA44" s="23">
        <f t="shared" si="19"/>
        <v>0</v>
      </c>
      <c r="AB44" s="48">
        <f t="shared" si="20"/>
        <v>0</v>
      </c>
      <c r="AC44" s="49">
        <f t="shared" si="21"/>
        <v>0</v>
      </c>
      <c r="AD44" s="9">
        <f t="shared" si="22"/>
        <v>0</v>
      </c>
      <c r="AE44" s="8">
        <f t="shared" si="23"/>
        <v>0</v>
      </c>
      <c r="AF44" s="7">
        <f t="shared" si="24"/>
        <v>0</v>
      </c>
      <c r="AG44" s="8">
        <f t="shared" si="25"/>
        <v>0</v>
      </c>
      <c r="AH44" s="32">
        <f t="shared" si="26"/>
        <v>0</v>
      </c>
      <c r="AI44" s="8">
        <f t="shared" si="27"/>
        <v>0</v>
      </c>
      <c r="AJ44" s="10">
        <f>W44-W$8</f>
        <v>-4721920.09</v>
      </c>
      <c r="AK44" s="11">
        <f t="shared" si="28"/>
        <v>0</v>
      </c>
    </row>
    <row r="45" spans="1:37" ht="15.75" customHeight="1" x14ac:dyDescent="0.3">
      <c r="B45" s="104" t="s">
        <v>2</v>
      </c>
      <c r="C45" s="63">
        <v>37642.1</v>
      </c>
      <c r="D45" s="63">
        <v>804574.42</v>
      </c>
      <c r="E45" s="63">
        <v>449436.41</v>
      </c>
      <c r="F45" s="64">
        <v>0</v>
      </c>
      <c r="G45" s="64">
        <v>0</v>
      </c>
      <c r="H45" s="64">
        <v>0</v>
      </c>
      <c r="I45" s="64">
        <v>0</v>
      </c>
      <c r="J45" s="64">
        <v>0</v>
      </c>
      <c r="K45" s="64">
        <v>0</v>
      </c>
      <c r="L45" s="64">
        <v>0</v>
      </c>
      <c r="M45" s="64">
        <v>0</v>
      </c>
      <c r="N45" s="64">
        <v>0</v>
      </c>
      <c r="O45" s="64">
        <v>0</v>
      </c>
      <c r="P45" s="64">
        <v>0</v>
      </c>
      <c r="Q45" s="64">
        <v>0</v>
      </c>
      <c r="R45" s="64">
        <v>0</v>
      </c>
      <c r="S45" s="64">
        <v>0</v>
      </c>
      <c r="T45" s="64">
        <v>0</v>
      </c>
      <c r="U45" s="64">
        <v>0</v>
      </c>
      <c r="V45" s="64">
        <v>0</v>
      </c>
      <c r="W45" s="59">
        <f t="shared" si="17"/>
        <v>0</v>
      </c>
      <c r="X45" s="73"/>
      <c r="Y45" s="14" t="s">
        <v>2</v>
      </c>
      <c r="Z45" s="9">
        <f t="shared" si="18"/>
        <v>0</v>
      </c>
      <c r="AA45" s="23">
        <f t="shared" si="19"/>
        <v>0</v>
      </c>
      <c r="AB45" s="48">
        <f t="shared" si="20"/>
        <v>0</v>
      </c>
      <c r="AC45" s="49">
        <f t="shared" si="21"/>
        <v>0</v>
      </c>
      <c r="AD45" s="9">
        <f t="shared" si="22"/>
        <v>0</v>
      </c>
      <c r="AE45" s="8">
        <f t="shared" si="23"/>
        <v>0</v>
      </c>
      <c r="AF45" s="7">
        <f t="shared" si="24"/>
        <v>0</v>
      </c>
      <c r="AG45" s="8">
        <f t="shared" si="25"/>
        <v>0</v>
      </c>
      <c r="AH45" s="32">
        <f t="shared" si="26"/>
        <v>0</v>
      </c>
      <c r="AI45" s="8">
        <f t="shared" si="27"/>
        <v>0</v>
      </c>
      <c r="AJ45" s="10">
        <f>W45-W$9</f>
        <v>-1826202.97</v>
      </c>
      <c r="AK45" s="11">
        <f t="shared" si="28"/>
        <v>0</v>
      </c>
    </row>
    <row r="46" spans="1:37" ht="15.75" customHeight="1" x14ac:dyDescent="0.3">
      <c r="B46" s="104" t="s">
        <v>3</v>
      </c>
      <c r="C46" s="63">
        <v>117805.14</v>
      </c>
      <c r="D46" s="63">
        <v>202114.5</v>
      </c>
      <c r="E46" s="63">
        <v>65094.080000000002</v>
      </c>
      <c r="F46" s="64">
        <v>0</v>
      </c>
      <c r="G46" s="64">
        <v>0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  <c r="N46" s="64">
        <v>0</v>
      </c>
      <c r="O46" s="64">
        <v>0</v>
      </c>
      <c r="P46" s="64">
        <v>0</v>
      </c>
      <c r="Q46" s="64">
        <v>0</v>
      </c>
      <c r="R46" s="64">
        <v>0</v>
      </c>
      <c r="S46" s="64">
        <v>0</v>
      </c>
      <c r="T46" s="64">
        <v>0</v>
      </c>
      <c r="U46" s="64">
        <v>0</v>
      </c>
      <c r="V46" s="64">
        <v>0</v>
      </c>
      <c r="W46" s="59">
        <f t="shared" si="17"/>
        <v>0</v>
      </c>
      <c r="X46" s="73"/>
      <c r="Y46" s="14" t="s">
        <v>3</v>
      </c>
      <c r="Z46" s="9">
        <f t="shared" si="18"/>
        <v>0</v>
      </c>
      <c r="AA46" s="23">
        <f t="shared" si="19"/>
        <v>0</v>
      </c>
      <c r="AB46" s="48">
        <f t="shared" si="20"/>
        <v>0</v>
      </c>
      <c r="AC46" s="49">
        <f t="shared" si="21"/>
        <v>0</v>
      </c>
      <c r="AD46" s="9">
        <f t="shared" si="22"/>
        <v>0</v>
      </c>
      <c r="AE46" s="8">
        <f t="shared" si="23"/>
        <v>0</v>
      </c>
      <c r="AF46" s="7">
        <f t="shared" si="24"/>
        <v>0</v>
      </c>
      <c r="AG46" s="8">
        <f t="shared" si="25"/>
        <v>0</v>
      </c>
      <c r="AH46" s="32">
        <f t="shared" si="26"/>
        <v>0</v>
      </c>
      <c r="AI46" s="8">
        <f t="shared" si="27"/>
        <v>0</v>
      </c>
      <c r="AJ46" s="10">
        <f>W46-W$10</f>
        <v>-1784296.95</v>
      </c>
      <c r="AK46" s="11">
        <f t="shared" si="28"/>
        <v>0</v>
      </c>
    </row>
    <row r="47" spans="1:37" ht="15.75" customHeight="1" x14ac:dyDescent="0.3">
      <c r="B47" s="104" t="s">
        <v>4</v>
      </c>
      <c r="C47" s="63">
        <v>447526.25</v>
      </c>
      <c r="D47" s="63">
        <v>978669.53</v>
      </c>
      <c r="E47" s="63">
        <v>551289.5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4">
        <v>0</v>
      </c>
      <c r="T47" s="64">
        <v>0</v>
      </c>
      <c r="U47" s="64">
        <v>0</v>
      </c>
      <c r="V47" s="64">
        <v>0</v>
      </c>
      <c r="W47" s="59">
        <f t="shared" si="17"/>
        <v>0</v>
      </c>
      <c r="X47" s="73"/>
      <c r="Y47" s="14" t="s">
        <v>4</v>
      </c>
      <c r="Z47" s="9">
        <f t="shared" si="18"/>
        <v>0</v>
      </c>
      <c r="AA47" s="23">
        <f t="shared" si="19"/>
        <v>0</v>
      </c>
      <c r="AB47" s="48">
        <f t="shared" si="20"/>
        <v>0</v>
      </c>
      <c r="AC47" s="49">
        <f t="shared" si="21"/>
        <v>0</v>
      </c>
      <c r="AD47" s="9">
        <f t="shared" si="22"/>
        <v>0</v>
      </c>
      <c r="AE47" s="8">
        <f t="shared" si="23"/>
        <v>0</v>
      </c>
      <c r="AF47" s="7">
        <f t="shared" si="24"/>
        <v>0</v>
      </c>
      <c r="AG47" s="8">
        <f t="shared" si="25"/>
        <v>0</v>
      </c>
      <c r="AH47" s="32">
        <f t="shared" si="26"/>
        <v>0</v>
      </c>
      <c r="AI47" s="8">
        <f t="shared" si="27"/>
        <v>0</v>
      </c>
      <c r="AJ47" s="10">
        <f>W47-W$11</f>
        <v>-14892245.680000002</v>
      </c>
      <c r="AK47" s="11">
        <f t="shared" si="28"/>
        <v>0</v>
      </c>
    </row>
    <row r="48" spans="1:37" ht="15.75" customHeight="1" x14ac:dyDescent="0.3">
      <c r="B48" s="104" t="s">
        <v>5</v>
      </c>
      <c r="C48" s="63">
        <v>169806.65</v>
      </c>
      <c r="D48" s="63">
        <v>471127.34</v>
      </c>
      <c r="E48" s="63">
        <v>215873.78</v>
      </c>
      <c r="F48" s="64">
        <v>0</v>
      </c>
      <c r="G48" s="64">
        <v>0</v>
      </c>
      <c r="H48" s="64">
        <v>0</v>
      </c>
      <c r="I48" s="64">
        <v>0</v>
      </c>
      <c r="J48" s="64">
        <v>0</v>
      </c>
      <c r="K48" s="64">
        <v>0</v>
      </c>
      <c r="L48" s="64">
        <v>0</v>
      </c>
      <c r="M48" s="64">
        <v>0</v>
      </c>
      <c r="N48" s="64">
        <v>0</v>
      </c>
      <c r="O48" s="64">
        <v>0</v>
      </c>
      <c r="P48" s="64">
        <v>0</v>
      </c>
      <c r="Q48" s="64">
        <v>0</v>
      </c>
      <c r="R48" s="64">
        <v>0</v>
      </c>
      <c r="S48" s="64">
        <v>0</v>
      </c>
      <c r="T48" s="64">
        <v>0</v>
      </c>
      <c r="U48" s="64">
        <v>0</v>
      </c>
      <c r="V48" s="64">
        <v>0</v>
      </c>
      <c r="W48" s="59">
        <f t="shared" si="17"/>
        <v>0</v>
      </c>
      <c r="X48" s="73"/>
      <c r="Y48" s="14" t="s">
        <v>5</v>
      </c>
      <c r="Z48" s="9">
        <f t="shared" si="18"/>
        <v>0</v>
      </c>
      <c r="AA48" s="23">
        <f t="shared" si="19"/>
        <v>0</v>
      </c>
      <c r="AB48" s="48">
        <f t="shared" si="20"/>
        <v>0</v>
      </c>
      <c r="AC48" s="49">
        <f t="shared" si="21"/>
        <v>0</v>
      </c>
      <c r="AD48" s="9">
        <f t="shared" si="22"/>
        <v>0</v>
      </c>
      <c r="AE48" s="8">
        <f t="shared" si="23"/>
        <v>0</v>
      </c>
      <c r="AF48" s="7">
        <f t="shared" si="24"/>
        <v>0</v>
      </c>
      <c r="AG48" s="8">
        <f t="shared" si="25"/>
        <v>0</v>
      </c>
      <c r="AH48" s="32">
        <f t="shared" si="26"/>
        <v>0</v>
      </c>
      <c r="AI48" s="8">
        <f t="shared" si="27"/>
        <v>0</v>
      </c>
      <c r="AJ48" s="10">
        <f>W48-W$12</f>
        <v>-4823727.1100000003</v>
      </c>
      <c r="AK48" s="11">
        <f t="shared" si="28"/>
        <v>0</v>
      </c>
    </row>
    <row r="49" spans="1:37" ht="15.75" customHeight="1" x14ac:dyDescent="0.3">
      <c r="B49" s="104" t="s">
        <v>6</v>
      </c>
      <c r="C49" s="63">
        <v>128.63999999999999</v>
      </c>
      <c r="D49" s="63">
        <v>0</v>
      </c>
      <c r="E49" s="63">
        <v>15212.08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64">
        <v>0</v>
      </c>
      <c r="M49" s="64">
        <v>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64">
        <v>0</v>
      </c>
      <c r="W49" s="59">
        <f t="shared" si="17"/>
        <v>0</v>
      </c>
      <c r="X49" s="73"/>
      <c r="Y49" s="14" t="s">
        <v>6</v>
      </c>
      <c r="Z49" s="9">
        <f t="shared" si="18"/>
        <v>0</v>
      </c>
      <c r="AA49" s="23">
        <f t="shared" si="19"/>
        <v>0</v>
      </c>
      <c r="AB49" s="48">
        <f t="shared" si="20"/>
        <v>0</v>
      </c>
      <c r="AC49" s="49">
        <f t="shared" si="21"/>
        <v>0</v>
      </c>
      <c r="AD49" s="9">
        <f t="shared" si="22"/>
        <v>0</v>
      </c>
      <c r="AE49" s="8">
        <f t="shared" si="23"/>
        <v>0</v>
      </c>
      <c r="AF49" s="7">
        <f t="shared" si="24"/>
        <v>0</v>
      </c>
      <c r="AG49" s="8">
        <f t="shared" si="25"/>
        <v>0</v>
      </c>
      <c r="AH49" s="32">
        <f t="shared" si="26"/>
        <v>0</v>
      </c>
      <c r="AI49" s="8">
        <f t="shared" si="27"/>
        <v>0</v>
      </c>
      <c r="AJ49" s="10">
        <f>W49-W$13</f>
        <v>-2811.1</v>
      </c>
      <c r="AK49" s="11">
        <f t="shared" si="28"/>
        <v>0</v>
      </c>
    </row>
    <row r="50" spans="1:37" ht="15.75" customHeight="1" x14ac:dyDescent="0.3">
      <c r="B50" s="104" t="s">
        <v>7</v>
      </c>
      <c r="C50" s="63">
        <v>545862.01</v>
      </c>
      <c r="D50" s="63">
        <v>816904.6</v>
      </c>
      <c r="E50" s="63">
        <v>158028.69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>
        <v>0</v>
      </c>
      <c r="L50" s="64">
        <v>0</v>
      </c>
      <c r="M50" s="64">
        <v>0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0</v>
      </c>
      <c r="U50" s="64">
        <v>0</v>
      </c>
      <c r="V50" s="64">
        <v>0</v>
      </c>
      <c r="W50" s="59">
        <f t="shared" si="17"/>
        <v>0</v>
      </c>
      <c r="X50" s="73"/>
      <c r="Y50" s="14" t="s">
        <v>7</v>
      </c>
      <c r="Z50" s="9">
        <f t="shared" si="18"/>
        <v>0</v>
      </c>
      <c r="AA50" s="23">
        <f t="shared" si="19"/>
        <v>0</v>
      </c>
      <c r="AB50" s="48">
        <f t="shared" si="20"/>
        <v>0</v>
      </c>
      <c r="AC50" s="49">
        <f t="shared" si="21"/>
        <v>0</v>
      </c>
      <c r="AD50" s="9">
        <f t="shared" si="22"/>
        <v>0</v>
      </c>
      <c r="AE50" s="8">
        <f t="shared" si="23"/>
        <v>0</v>
      </c>
      <c r="AF50" s="7">
        <f t="shared" si="24"/>
        <v>0</v>
      </c>
      <c r="AG50" s="8">
        <f t="shared" si="25"/>
        <v>0</v>
      </c>
      <c r="AH50" s="32">
        <f t="shared" si="26"/>
        <v>0</v>
      </c>
      <c r="AI50" s="8">
        <f t="shared" si="27"/>
        <v>0</v>
      </c>
      <c r="AJ50" s="10">
        <f>W50-W$14</f>
        <v>-2941275.6</v>
      </c>
      <c r="AK50" s="11">
        <f t="shared" si="28"/>
        <v>0</v>
      </c>
    </row>
    <row r="51" spans="1:37" ht="15.75" customHeight="1" x14ac:dyDescent="0.3">
      <c r="B51" s="104" t="s">
        <v>8</v>
      </c>
      <c r="C51" s="63">
        <v>148902.16</v>
      </c>
      <c r="D51" s="63">
        <v>362852.15</v>
      </c>
      <c r="E51" s="63">
        <v>136232.49</v>
      </c>
      <c r="F51" s="64">
        <v>0</v>
      </c>
      <c r="G51" s="64">
        <v>0</v>
      </c>
      <c r="H51" s="64">
        <v>0</v>
      </c>
      <c r="I51" s="64">
        <v>0</v>
      </c>
      <c r="J51" s="64">
        <v>0</v>
      </c>
      <c r="K51" s="64">
        <v>0</v>
      </c>
      <c r="L51" s="64">
        <v>0</v>
      </c>
      <c r="M51" s="64">
        <v>0</v>
      </c>
      <c r="N51" s="64">
        <v>0</v>
      </c>
      <c r="O51" s="64">
        <v>0</v>
      </c>
      <c r="P51" s="64">
        <v>0</v>
      </c>
      <c r="Q51" s="64">
        <v>0</v>
      </c>
      <c r="R51" s="64">
        <v>0</v>
      </c>
      <c r="S51" s="64">
        <v>0</v>
      </c>
      <c r="T51" s="64">
        <v>0</v>
      </c>
      <c r="U51" s="64">
        <v>0</v>
      </c>
      <c r="V51" s="64">
        <v>0</v>
      </c>
      <c r="W51" s="59">
        <f t="shared" si="17"/>
        <v>0</v>
      </c>
      <c r="X51" s="73"/>
      <c r="Y51" s="14" t="s">
        <v>8</v>
      </c>
      <c r="Z51" s="9">
        <f t="shared" si="18"/>
        <v>0</v>
      </c>
      <c r="AA51" s="23">
        <f t="shared" si="19"/>
        <v>0</v>
      </c>
      <c r="AB51" s="48">
        <f t="shared" si="20"/>
        <v>0</v>
      </c>
      <c r="AC51" s="49">
        <f t="shared" si="21"/>
        <v>0</v>
      </c>
      <c r="AD51" s="9">
        <f t="shared" si="22"/>
        <v>0</v>
      </c>
      <c r="AE51" s="8">
        <f t="shared" si="23"/>
        <v>0</v>
      </c>
      <c r="AF51" s="7">
        <f t="shared" si="24"/>
        <v>0</v>
      </c>
      <c r="AG51" s="8">
        <f t="shared" si="25"/>
        <v>0</v>
      </c>
      <c r="AH51" s="32">
        <f t="shared" si="26"/>
        <v>0</v>
      </c>
      <c r="AI51" s="8">
        <f t="shared" si="27"/>
        <v>0</v>
      </c>
      <c r="AJ51" s="10">
        <f>W51-W$15</f>
        <v>-3180249.1999999997</v>
      </c>
      <c r="AK51" s="11">
        <f t="shared" si="28"/>
        <v>0</v>
      </c>
    </row>
    <row r="52" spans="1:37" ht="15.75" customHeight="1" x14ac:dyDescent="0.3">
      <c r="B52" s="104" t="s">
        <v>9</v>
      </c>
      <c r="C52" s="63">
        <v>0</v>
      </c>
      <c r="D52" s="63">
        <v>0</v>
      </c>
      <c r="E52" s="63">
        <v>0</v>
      </c>
      <c r="F52" s="64">
        <v>0</v>
      </c>
      <c r="G52" s="64">
        <v>0</v>
      </c>
      <c r="H52" s="64">
        <v>0</v>
      </c>
      <c r="I52" s="64">
        <v>0</v>
      </c>
      <c r="J52" s="64">
        <v>0</v>
      </c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64">
        <v>0</v>
      </c>
      <c r="S52" s="64">
        <v>0</v>
      </c>
      <c r="T52" s="64">
        <v>0</v>
      </c>
      <c r="U52" s="64">
        <v>0</v>
      </c>
      <c r="V52" s="64">
        <v>0</v>
      </c>
      <c r="W52" s="59">
        <f t="shared" si="17"/>
        <v>0</v>
      </c>
      <c r="X52" s="73"/>
      <c r="Y52" s="14" t="s">
        <v>9</v>
      </c>
      <c r="Z52" s="9">
        <f t="shared" si="18"/>
        <v>0</v>
      </c>
      <c r="AA52" s="23">
        <f t="shared" si="19"/>
        <v>0</v>
      </c>
      <c r="AB52" s="48">
        <f t="shared" si="20"/>
        <v>0</v>
      </c>
      <c r="AC52" s="49">
        <f t="shared" si="21"/>
        <v>0</v>
      </c>
      <c r="AD52" s="9">
        <f t="shared" si="22"/>
        <v>0</v>
      </c>
      <c r="AE52" s="8">
        <f t="shared" si="23"/>
        <v>0</v>
      </c>
      <c r="AF52" s="7">
        <f t="shared" si="24"/>
        <v>0</v>
      </c>
      <c r="AG52" s="8">
        <f t="shared" si="25"/>
        <v>0</v>
      </c>
      <c r="AH52" s="32">
        <f t="shared" si="26"/>
        <v>0</v>
      </c>
      <c r="AI52" s="8">
        <f t="shared" si="27"/>
        <v>0</v>
      </c>
      <c r="AJ52" s="10">
        <f>W52-W$16</f>
        <v>0</v>
      </c>
      <c r="AK52" s="11">
        <f t="shared" si="28"/>
        <v>0</v>
      </c>
    </row>
    <row r="53" spans="1:37" ht="15.75" customHeight="1" x14ac:dyDescent="0.3">
      <c r="B53" s="104" t="s">
        <v>10</v>
      </c>
      <c r="C53" s="63">
        <v>204176.32</v>
      </c>
      <c r="D53" s="63">
        <v>428033.49</v>
      </c>
      <c r="E53" s="63">
        <v>96920.06</v>
      </c>
      <c r="F53" s="64">
        <v>0</v>
      </c>
      <c r="G53" s="64">
        <v>0</v>
      </c>
      <c r="H53" s="64">
        <v>0</v>
      </c>
      <c r="I53" s="64">
        <v>0</v>
      </c>
      <c r="J53" s="64">
        <v>0</v>
      </c>
      <c r="K53" s="64">
        <v>0</v>
      </c>
      <c r="L53" s="64">
        <v>0</v>
      </c>
      <c r="M53" s="64">
        <v>0</v>
      </c>
      <c r="N53" s="64">
        <v>0</v>
      </c>
      <c r="O53" s="64">
        <v>0</v>
      </c>
      <c r="P53" s="64">
        <v>0</v>
      </c>
      <c r="Q53" s="64">
        <v>0</v>
      </c>
      <c r="R53" s="64">
        <v>0</v>
      </c>
      <c r="S53" s="64">
        <v>0</v>
      </c>
      <c r="T53" s="64">
        <v>0</v>
      </c>
      <c r="U53" s="64">
        <v>0</v>
      </c>
      <c r="V53" s="64">
        <v>0</v>
      </c>
      <c r="W53" s="59">
        <f t="shared" si="17"/>
        <v>0</v>
      </c>
      <c r="X53" s="73"/>
      <c r="Y53" s="14" t="s">
        <v>10</v>
      </c>
      <c r="Z53" s="9">
        <f t="shared" si="18"/>
        <v>0</v>
      </c>
      <c r="AA53" s="23">
        <f t="shared" si="19"/>
        <v>0</v>
      </c>
      <c r="AB53" s="48">
        <f t="shared" si="20"/>
        <v>0</v>
      </c>
      <c r="AC53" s="49">
        <f t="shared" si="21"/>
        <v>0</v>
      </c>
      <c r="AD53" s="9">
        <f t="shared" si="22"/>
        <v>0</v>
      </c>
      <c r="AE53" s="8">
        <f t="shared" si="23"/>
        <v>0</v>
      </c>
      <c r="AF53" s="7">
        <f t="shared" si="24"/>
        <v>0</v>
      </c>
      <c r="AG53" s="8">
        <f t="shared" si="25"/>
        <v>0</v>
      </c>
      <c r="AH53" s="32">
        <f t="shared" si="26"/>
        <v>0</v>
      </c>
      <c r="AI53" s="8">
        <f t="shared" si="27"/>
        <v>0</v>
      </c>
      <c r="AJ53" s="10">
        <f>W53-W$17</f>
        <v>-288908.67</v>
      </c>
      <c r="AK53" s="11">
        <f t="shared" si="28"/>
        <v>0</v>
      </c>
    </row>
    <row r="54" spans="1:37" ht="15.75" customHeight="1" thickBot="1" x14ac:dyDescent="0.35">
      <c r="B54" s="27"/>
      <c r="C54" s="28">
        <f>SUBTOTAL(109,C43:C53)</f>
        <v>2980980.48</v>
      </c>
      <c r="D54" s="28">
        <f>SUBTOTAL(109,D43:D53)</f>
        <v>6997312.54</v>
      </c>
      <c r="E54" s="28">
        <f>SUBTOTAL(109,E43:E53)</f>
        <v>3254118.64</v>
      </c>
      <c r="F54" s="28">
        <f t="shared" ref="F54:W54" si="29">SUBTOTAL(109,F43:F53)</f>
        <v>0</v>
      </c>
      <c r="G54" s="28">
        <f t="shared" si="29"/>
        <v>0</v>
      </c>
      <c r="H54" s="28">
        <f t="shared" si="29"/>
        <v>0</v>
      </c>
      <c r="I54" s="28">
        <f t="shared" si="29"/>
        <v>0</v>
      </c>
      <c r="J54" s="28">
        <f t="shared" si="29"/>
        <v>0</v>
      </c>
      <c r="K54" s="28">
        <f t="shared" si="29"/>
        <v>0</v>
      </c>
      <c r="L54" s="28">
        <f t="shared" si="29"/>
        <v>0</v>
      </c>
      <c r="M54" s="28">
        <f t="shared" si="29"/>
        <v>0</v>
      </c>
      <c r="N54" s="28">
        <f t="shared" si="29"/>
        <v>0</v>
      </c>
      <c r="O54" s="28">
        <f t="shared" si="29"/>
        <v>0</v>
      </c>
      <c r="P54" s="28">
        <f t="shared" si="29"/>
        <v>0</v>
      </c>
      <c r="Q54" s="28">
        <f t="shared" si="29"/>
        <v>0</v>
      </c>
      <c r="R54" s="28">
        <f t="shared" si="29"/>
        <v>0</v>
      </c>
      <c r="S54" s="28">
        <f t="shared" si="29"/>
        <v>0</v>
      </c>
      <c r="T54" s="28">
        <f t="shared" si="29"/>
        <v>0</v>
      </c>
      <c r="U54" s="28">
        <f t="shared" si="29"/>
        <v>0</v>
      </c>
      <c r="V54" s="28">
        <f t="shared" si="29"/>
        <v>0</v>
      </c>
      <c r="W54" s="74">
        <f t="shared" si="29"/>
        <v>0</v>
      </c>
      <c r="X54" s="66"/>
      <c r="Y54" s="27"/>
      <c r="Z54" s="32">
        <f>SUBTOTAL(109,Z43:Z53)</f>
        <v>0</v>
      </c>
      <c r="AA54" s="23"/>
      <c r="AB54" s="50">
        <f>SUBTOTAL(109,AB43:AB53)</f>
        <v>0</v>
      </c>
      <c r="AC54" s="49"/>
      <c r="AD54" s="28">
        <f>SUBTOTAL(109,AD43:AD53)</f>
        <v>0</v>
      </c>
      <c r="AE54" s="28"/>
      <c r="AF54" s="28">
        <f>SUBTOTAL(109,AF43:AF53)</f>
        <v>0</v>
      </c>
      <c r="AG54" s="28"/>
      <c r="AH54" s="32">
        <f>SUBTOTAL(109,AH43:AH53)</f>
        <v>0</v>
      </c>
      <c r="AI54" s="29"/>
      <c r="AJ54" s="33">
        <f>SUBTOTAL(109,AJ43:AJ53)</f>
        <v>-61708707.580000006</v>
      </c>
      <c r="AK54" s="30"/>
    </row>
    <row r="55" spans="1:37" ht="15.75" customHeight="1" thickBot="1" x14ac:dyDescent="0.35">
      <c r="B55" s="15"/>
      <c r="C55" s="6" t="e">
        <f>C54/$W54</f>
        <v>#DIV/0!</v>
      </c>
      <c r="D55" s="6" t="e">
        <f t="shared" ref="D55:V55" si="30">D54/$W54</f>
        <v>#DIV/0!</v>
      </c>
      <c r="E55" s="6" t="e">
        <f t="shared" si="30"/>
        <v>#DIV/0!</v>
      </c>
      <c r="F55" s="6" t="e">
        <f t="shared" si="30"/>
        <v>#DIV/0!</v>
      </c>
      <c r="G55" s="6" t="e">
        <f t="shared" si="30"/>
        <v>#DIV/0!</v>
      </c>
      <c r="H55" s="6" t="e">
        <f t="shared" si="30"/>
        <v>#DIV/0!</v>
      </c>
      <c r="I55" s="6" t="e">
        <f t="shared" si="30"/>
        <v>#DIV/0!</v>
      </c>
      <c r="J55" s="6" t="e">
        <f t="shared" si="30"/>
        <v>#DIV/0!</v>
      </c>
      <c r="K55" s="6" t="e">
        <f t="shared" si="30"/>
        <v>#DIV/0!</v>
      </c>
      <c r="L55" s="6" t="e">
        <f t="shared" si="30"/>
        <v>#DIV/0!</v>
      </c>
      <c r="M55" s="6" t="e">
        <f t="shared" si="30"/>
        <v>#DIV/0!</v>
      </c>
      <c r="N55" s="6" t="e">
        <f t="shared" si="30"/>
        <v>#DIV/0!</v>
      </c>
      <c r="O55" s="6" t="e">
        <f t="shared" si="30"/>
        <v>#DIV/0!</v>
      </c>
      <c r="P55" s="6" t="e">
        <f t="shared" si="30"/>
        <v>#DIV/0!</v>
      </c>
      <c r="Q55" s="6" t="e">
        <f t="shared" si="30"/>
        <v>#DIV/0!</v>
      </c>
      <c r="R55" s="6" t="e">
        <f t="shared" si="30"/>
        <v>#DIV/0!</v>
      </c>
      <c r="S55" s="6" t="e">
        <f t="shared" si="30"/>
        <v>#DIV/0!</v>
      </c>
      <c r="T55" s="6" t="e">
        <f t="shared" si="30"/>
        <v>#DIV/0!</v>
      </c>
      <c r="U55" s="6" t="e">
        <f t="shared" si="30"/>
        <v>#DIV/0!</v>
      </c>
      <c r="V55" s="6" t="e">
        <f t="shared" si="30"/>
        <v>#DIV/0!</v>
      </c>
      <c r="W55" s="5"/>
      <c r="X55" s="6"/>
      <c r="Y55" s="16" t="s">
        <v>13</v>
      </c>
      <c r="Z55" s="24" t="e">
        <f>(F54-F36)/F36</f>
        <v>#DIV/0!</v>
      </c>
      <c r="AA55" s="24"/>
      <c r="AB55" s="51" t="e">
        <f>(J54-J36)/J36</f>
        <v>#DIV/0!</v>
      </c>
      <c r="AC55" s="52"/>
      <c r="AD55" s="12" t="e">
        <f>(N54-N36)/N36</f>
        <v>#DIV/0!</v>
      </c>
      <c r="AE55" s="12"/>
      <c r="AF55" s="12" t="e">
        <f>(R54-R36)/R36</f>
        <v>#DIV/0!</v>
      </c>
      <c r="AG55" s="12"/>
      <c r="AH55" s="12" t="e">
        <f>(V54-V36)/V36</f>
        <v>#DIV/0!</v>
      </c>
      <c r="AI55" s="12"/>
      <c r="AJ55" s="12">
        <f>(W54-W$18)/W$18</f>
        <v>-1</v>
      </c>
      <c r="AK55" s="13"/>
    </row>
    <row r="56" spans="1:37" ht="15.75" customHeight="1" thickTop="1" x14ac:dyDescent="0.3"/>
    <row r="57" spans="1:37" ht="15.75" customHeight="1" thickBot="1" x14ac:dyDescent="0.35">
      <c r="B57" s="99" t="str">
        <f>CONCATENATE("P",FiscalPeriod," ",IF(B59=1,"Starting point","Week "&amp;B59-1),"  (As of ",TEXT((PeriodStartDate+5)+(B59-1)*7,"dd/mm/yyyy"),
IF(B59=6,"",CONCATENATE("  - Wk",B59," includes Order Book in ",FiscalYear-IF(FiscalPeriod&lt;=2,1,0),"-P",FiscalPeriod+IF(FiscalPeriod&lt;=2,12,0)-2," &amp; unconfirmed + order book in ",FiscalYear-IF(FiscalPeriod&lt;=1,1,0),"-P",FiscalPeriod+IF(FiscalPeriod&lt;=1,12,0)-1)),
")")</f>
        <v>P12 Week 3  (As of 24/01/2020  - Wk4 includes Order Book in 2019-P10 &amp; unconfirmed + order book in 2019-P11)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5"/>
      <c r="Y57" s="19" t="str">
        <f>CONCATENATE("P",FiscalPeriod," Week ",B59-1," result vs P",FiscalPeriod, IF(B59-1=1," Starting point"," Week "&amp;B59-2&amp;" Result"))</f>
        <v>P12 Week 3 result vs P12 Week 2 Result</v>
      </c>
      <c r="Z57" s="2"/>
      <c r="AA57" s="20"/>
      <c r="AB57" s="2"/>
      <c r="AC57" s="5"/>
    </row>
    <row r="58" spans="1:37" ht="30" customHeight="1" thickTop="1" thickBot="1" x14ac:dyDescent="0.35">
      <c r="B58" s="181" t="s">
        <v>11</v>
      </c>
      <c r="C58" s="277" t="str">
        <f>CONCATENATE(TEXT(PeriodStartDate+(1-1)*7,"dd/mm")," - ",TEXT(PeriodStartDate+(1-1)*7+6,"dd/mm"),"          Wk",1, IF(1&lt;B59," (Actual)",""))</f>
        <v>29/12 - 04/01          Wk1 (Actual)</v>
      </c>
      <c r="D58" s="278"/>
      <c r="E58" s="278"/>
      <c r="F58" s="278"/>
      <c r="G58" s="277" t="str">
        <f>CONCATENATE(TEXT(PeriodStartDate+(2-1)*7,"dd/mm")," - ",TEXT(PeriodStartDate+(2-1)*7+6,"dd/mm"),"          Wk",2, IF(2&lt;B59," (Actual)",""))</f>
        <v>05/01 - 11/01          Wk2 (Actual)</v>
      </c>
      <c r="H58" s="278"/>
      <c r="I58" s="278"/>
      <c r="J58" s="278"/>
      <c r="K58" s="277" t="str">
        <f>CONCATENATE(TEXT(PeriodStartDate+(3-1)*7,"dd/mm")," - ",TEXT(PeriodStartDate+(3-1)*7+6,"dd/mm"),"          Wk",3, IF(3&lt;B59," (Actual)",""))</f>
        <v>12/01 - 18/01          Wk3 (Actual)</v>
      </c>
      <c r="L58" s="278"/>
      <c r="M58" s="278"/>
      <c r="N58" s="278"/>
      <c r="O58" s="277" t="str">
        <f>CONCATENATE(TEXT(PeriodStartDate+(4-1)*7,"dd/mm")," - ",TEXT(PeriodStartDate+(4-1)*7+6,"dd/mm"),"          Wk",4, IF(4&lt;B59," (Actual)",""))</f>
        <v>19/01 - 25/01          Wk4</v>
      </c>
      <c r="P58" s="278"/>
      <c r="Q58" s="278"/>
      <c r="R58" s="278"/>
      <c r="S58" s="277" t="str">
        <f>CONCATENATE(TEXT(PeriodStartDate+(5-1)*7,"dd/mm")," - ",TEXT(PeriodStartDate+(5-1)*7+6,"dd/mm"),"          Wk",5, IF(5&lt;B59," (Actual)",""))</f>
        <v>26/01 - 01/02          Wk5</v>
      </c>
      <c r="T58" s="278"/>
      <c r="U58" s="278"/>
      <c r="V58" s="278"/>
      <c r="W58" s="302" t="s">
        <v>12</v>
      </c>
      <c r="X58" s="79"/>
      <c r="Y58" s="279" t="s">
        <v>11</v>
      </c>
      <c r="Z58" s="285" t="s">
        <v>31</v>
      </c>
      <c r="AA58" s="286"/>
      <c r="AB58" s="285" t="s">
        <v>16</v>
      </c>
      <c r="AC58" s="286"/>
      <c r="AD58" s="291" t="s">
        <v>17</v>
      </c>
      <c r="AE58" s="292"/>
      <c r="AF58" s="299" t="s">
        <v>18</v>
      </c>
      <c r="AG58" s="300"/>
      <c r="AH58" s="287" t="s">
        <v>19</v>
      </c>
      <c r="AI58" s="288"/>
      <c r="AJ58" s="281" t="s">
        <v>25</v>
      </c>
      <c r="AK58" s="282"/>
    </row>
    <row r="59" spans="1:37" s="64" customFormat="1" ht="15" hidden="1" thickBot="1" x14ac:dyDescent="0.35">
      <c r="A59" s="85"/>
      <c r="B59" s="184">
        <v>4</v>
      </c>
      <c r="C59" s="105" t="s">
        <v>27</v>
      </c>
      <c r="D59" s="105" t="s">
        <v>28</v>
      </c>
      <c r="E59" s="105" t="s">
        <v>29</v>
      </c>
      <c r="F59" s="106" t="s">
        <v>26</v>
      </c>
      <c r="G59" s="105" t="s">
        <v>27</v>
      </c>
      <c r="H59" s="105" t="s">
        <v>28</v>
      </c>
      <c r="I59" s="105" t="s">
        <v>29</v>
      </c>
      <c r="J59" s="106" t="s">
        <v>26</v>
      </c>
      <c r="K59" s="105" t="s">
        <v>27</v>
      </c>
      <c r="L59" s="105" t="s">
        <v>28</v>
      </c>
      <c r="M59" s="105" t="s">
        <v>29</v>
      </c>
      <c r="N59" s="106" t="s">
        <v>26</v>
      </c>
      <c r="O59" s="105" t="s">
        <v>27</v>
      </c>
      <c r="P59" s="105" t="s">
        <v>28</v>
      </c>
      <c r="Q59" s="105" t="s">
        <v>29</v>
      </c>
      <c r="R59" s="106" t="s">
        <v>26</v>
      </c>
      <c r="S59" s="105" t="s">
        <v>27</v>
      </c>
      <c r="T59" s="105" t="s">
        <v>28</v>
      </c>
      <c r="U59" s="105" t="s">
        <v>29</v>
      </c>
      <c r="V59" s="106" t="s">
        <v>26</v>
      </c>
      <c r="W59" s="303"/>
      <c r="X59" s="5"/>
      <c r="Y59" s="280"/>
      <c r="Z59" s="286"/>
      <c r="AA59" s="286"/>
      <c r="AB59" s="286"/>
      <c r="AC59" s="286"/>
      <c r="AD59" s="293"/>
      <c r="AE59" s="294"/>
      <c r="AF59" s="286"/>
      <c r="AG59" s="301"/>
      <c r="AH59" s="289"/>
      <c r="AI59" s="290"/>
      <c r="AJ59" s="283"/>
      <c r="AK59" s="284"/>
    </row>
    <row r="60" spans="1:37" ht="28.8" hidden="1" thickTop="1" thickBot="1" x14ac:dyDescent="0.35">
      <c r="A60" s="98"/>
      <c r="B60" s="127" t="s">
        <v>11</v>
      </c>
      <c r="C60" s="88" t="s">
        <v>27</v>
      </c>
      <c r="D60" s="88" t="s">
        <v>28</v>
      </c>
      <c r="E60" s="88" t="s">
        <v>29</v>
      </c>
      <c r="F60" s="93" t="s">
        <v>26</v>
      </c>
      <c r="G60" s="87" t="s">
        <v>32</v>
      </c>
      <c r="H60" s="88" t="s">
        <v>33</v>
      </c>
      <c r="I60" s="88" t="s">
        <v>34</v>
      </c>
      <c r="J60" s="93" t="s">
        <v>35</v>
      </c>
      <c r="K60" s="87" t="s">
        <v>36</v>
      </c>
      <c r="L60" s="88" t="s">
        <v>37</v>
      </c>
      <c r="M60" s="88" t="s">
        <v>38</v>
      </c>
      <c r="N60" s="93" t="s">
        <v>39</v>
      </c>
      <c r="O60" s="87" t="s">
        <v>40</v>
      </c>
      <c r="P60" s="88" t="s">
        <v>41</v>
      </c>
      <c r="Q60" s="88" t="s">
        <v>42</v>
      </c>
      <c r="R60" s="93" t="s">
        <v>43</v>
      </c>
      <c r="S60" s="87" t="s">
        <v>44</v>
      </c>
      <c r="T60" s="88" t="s">
        <v>45</v>
      </c>
      <c r="U60" s="88" t="s">
        <v>46</v>
      </c>
      <c r="V60" s="139" t="s">
        <v>47</v>
      </c>
      <c r="W60" s="170" t="s">
        <v>12</v>
      </c>
      <c r="X60" s="5"/>
      <c r="Y60" s="34" t="s">
        <v>11</v>
      </c>
      <c r="Z60" s="37" t="s">
        <v>15</v>
      </c>
      <c r="AA60" s="38" t="s">
        <v>20</v>
      </c>
      <c r="AB60" s="37" t="s">
        <v>16</v>
      </c>
      <c r="AC60" s="38" t="s">
        <v>21</v>
      </c>
      <c r="AD60" s="35" t="s">
        <v>17</v>
      </c>
      <c r="AE60" s="42" t="s">
        <v>22</v>
      </c>
      <c r="AF60" s="37" t="s">
        <v>18</v>
      </c>
      <c r="AG60" s="39" t="s">
        <v>23</v>
      </c>
      <c r="AH60" s="40" t="s">
        <v>19</v>
      </c>
      <c r="AI60" s="4" t="s">
        <v>14</v>
      </c>
      <c r="AJ60" s="3" t="s">
        <v>12</v>
      </c>
      <c r="AK60" s="17" t="s">
        <v>24</v>
      </c>
    </row>
    <row r="61" spans="1:37" x14ac:dyDescent="0.3">
      <c r="A61" s="97"/>
      <c r="B61" s="1" t="s">
        <v>0</v>
      </c>
      <c r="C61" s="64">
        <v>935284.5</v>
      </c>
      <c r="D61" s="64">
        <v>2063486.37</v>
      </c>
      <c r="E61" s="64">
        <v>1305460.2</v>
      </c>
      <c r="F61" s="64">
        <v>0</v>
      </c>
      <c r="G61" s="64">
        <v>0</v>
      </c>
      <c r="H61" s="64">
        <v>0</v>
      </c>
      <c r="I61" s="64">
        <v>0</v>
      </c>
      <c r="J61" s="64">
        <v>0</v>
      </c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  <c r="Q61" s="64">
        <v>0</v>
      </c>
      <c r="R61" s="64">
        <v>0</v>
      </c>
      <c r="S61" s="64">
        <v>0</v>
      </c>
      <c r="T61" s="64">
        <v>0</v>
      </c>
      <c r="U61" s="64">
        <v>0</v>
      </c>
      <c r="V61" s="64">
        <v>0</v>
      </c>
      <c r="W61" s="172">
        <f t="shared" ref="W61:W71" si="31">F61+J61+N61+R61+V61</f>
        <v>0</v>
      </c>
      <c r="X61" s="5"/>
      <c r="Y61" s="14" t="s">
        <v>0</v>
      </c>
      <c r="Z61" s="9">
        <f t="shared" ref="Z61:Z71" si="32">F61-F43</f>
        <v>0</v>
      </c>
      <c r="AA61" s="23">
        <f t="shared" ref="AA61:AA71" si="33">IF(F43=0,0,Z61/F43)</f>
        <v>0</v>
      </c>
      <c r="AB61" s="9">
        <f>WeeklySalesSummary!$J61-J43</f>
        <v>0</v>
      </c>
      <c r="AC61" s="23">
        <f t="shared" ref="AC61:AC71" si="34">IF(J43=0,0,AB61/J43)</f>
        <v>0</v>
      </c>
      <c r="AD61" s="21">
        <f>WeeklySalesSummary!$N61-N43</f>
        <v>0</v>
      </c>
      <c r="AE61" s="22">
        <f t="shared" ref="AE61:AE71" si="35">IF(N43=0,0,AD61/N43)</f>
        <v>0</v>
      </c>
      <c r="AF61" s="9">
        <f>WeeklySalesSummary!$R61-R43</f>
        <v>0</v>
      </c>
      <c r="AG61" s="8">
        <f t="shared" ref="AG61:AG71" si="36">IF(R43=0,0,AF61/R43)</f>
        <v>0</v>
      </c>
      <c r="AH61" s="9">
        <f>WeeklySalesSummary!$V61-V43</f>
        <v>0</v>
      </c>
      <c r="AI61" s="8">
        <f t="shared" ref="AI61:AI71" si="37">IF(V43=0,0,AH61/V43)</f>
        <v>0</v>
      </c>
      <c r="AJ61" s="10">
        <f>W61-W$7</f>
        <v>-27247070.209999997</v>
      </c>
      <c r="AK61" s="11">
        <f t="shared" ref="AK61:AK71" si="38">IF(W43=0,0,AJ61/W43)</f>
        <v>0</v>
      </c>
    </row>
    <row r="62" spans="1:37" x14ac:dyDescent="0.3">
      <c r="A62" s="97"/>
      <c r="B62" s="14" t="s">
        <v>1</v>
      </c>
      <c r="C62" s="64">
        <v>373846.71</v>
      </c>
      <c r="D62" s="64">
        <v>869550.14</v>
      </c>
      <c r="E62" s="64">
        <v>260571.35</v>
      </c>
      <c r="F62" s="64">
        <v>0</v>
      </c>
      <c r="G62" s="64">
        <v>0</v>
      </c>
      <c r="H62" s="64">
        <v>0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0</v>
      </c>
      <c r="S62" s="64">
        <v>0</v>
      </c>
      <c r="T62" s="64">
        <v>0</v>
      </c>
      <c r="U62" s="64">
        <v>0</v>
      </c>
      <c r="V62" s="64">
        <v>0</v>
      </c>
      <c r="W62" s="59">
        <f t="shared" si="31"/>
        <v>0</v>
      </c>
      <c r="X62" s="5"/>
      <c r="Y62" s="14" t="s">
        <v>1</v>
      </c>
      <c r="Z62" s="9">
        <f t="shared" si="32"/>
        <v>0</v>
      </c>
      <c r="AA62" s="23">
        <f t="shared" si="33"/>
        <v>0</v>
      </c>
      <c r="AB62" s="9">
        <f>WeeklySalesSummary!$J62-J44</f>
        <v>0</v>
      </c>
      <c r="AC62" s="23">
        <f t="shared" si="34"/>
        <v>0</v>
      </c>
      <c r="AD62" s="21">
        <f>WeeklySalesSummary!$N62-N44</f>
        <v>0</v>
      </c>
      <c r="AE62" s="22">
        <f t="shared" si="35"/>
        <v>0</v>
      </c>
      <c r="AF62" s="9">
        <f>WeeklySalesSummary!$R62-R44</f>
        <v>0</v>
      </c>
      <c r="AG62" s="8">
        <f t="shared" si="36"/>
        <v>0</v>
      </c>
      <c r="AH62" s="9">
        <f>WeeklySalesSummary!$V62-V44</f>
        <v>0</v>
      </c>
      <c r="AI62" s="8">
        <f t="shared" si="37"/>
        <v>0</v>
      </c>
      <c r="AJ62" s="10">
        <f>W62-W$8</f>
        <v>-4721920.09</v>
      </c>
      <c r="AK62" s="11">
        <f t="shared" si="38"/>
        <v>0</v>
      </c>
    </row>
    <row r="63" spans="1:37" x14ac:dyDescent="0.3">
      <c r="B63" s="14" t="s">
        <v>2</v>
      </c>
      <c r="C63" s="64">
        <v>37642.1</v>
      </c>
      <c r="D63" s="64">
        <v>804574.42</v>
      </c>
      <c r="E63" s="64">
        <v>449436.41</v>
      </c>
      <c r="F63" s="64">
        <v>0</v>
      </c>
      <c r="G63" s="64">
        <v>0</v>
      </c>
      <c r="H63" s="64">
        <v>0</v>
      </c>
      <c r="I63" s="64">
        <v>0</v>
      </c>
      <c r="J63" s="64">
        <v>0</v>
      </c>
      <c r="K63" s="64">
        <v>0</v>
      </c>
      <c r="L63" s="64">
        <v>0</v>
      </c>
      <c r="M63" s="64">
        <v>0</v>
      </c>
      <c r="N63" s="64">
        <v>0</v>
      </c>
      <c r="O63" s="64">
        <v>0</v>
      </c>
      <c r="P63" s="64">
        <v>0</v>
      </c>
      <c r="Q63" s="64">
        <v>0</v>
      </c>
      <c r="R63" s="64">
        <v>0</v>
      </c>
      <c r="S63" s="64">
        <v>0</v>
      </c>
      <c r="T63" s="64">
        <v>0</v>
      </c>
      <c r="U63" s="64">
        <v>0</v>
      </c>
      <c r="V63" s="64">
        <v>0</v>
      </c>
      <c r="W63" s="59">
        <f t="shared" si="31"/>
        <v>0</v>
      </c>
      <c r="X63" s="5"/>
      <c r="Y63" s="14" t="s">
        <v>2</v>
      </c>
      <c r="Z63" s="9">
        <f t="shared" si="32"/>
        <v>0</v>
      </c>
      <c r="AA63" s="23">
        <f t="shared" si="33"/>
        <v>0</v>
      </c>
      <c r="AB63" s="9">
        <f>WeeklySalesSummary!$J63-J45</f>
        <v>0</v>
      </c>
      <c r="AC63" s="23">
        <f t="shared" si="34"/>
        <v>0</v>
      </c>
      <c r="AD63" s="21">
        <f>WeeklySalesSummary!$N63-N45</f>
        <v>0</v>
      </c>
      <c r="AE63" s="22">
        <f t="shared" si="35"/>
        <v>0</v>
      </c>
      <c r="AF63" s="9">
        <f>WeeklySalesSummary!$R63-R45</f>
        <v>0</v>
      </c>
      <c r="AG63" s="8">
        <f t="shared" si="36"/>
        <v>0</v>
      </c>
      <c r="AH63" s="9">
        <f>WeeklySalesSummary!$V63-V45</f>
        <v>0</v>
      </c>
      <c r="AI63" s="8">
        <f t="shared" si="37"/>
        <v>0</v>
      </c>
      <c r="AJ63" s="10">
        <f>W63-W$9</f>
        <v>-1826202.97</v>
      </c>
      <c r="AK63" s="11">
        <f t="shared" si="38"/>
        <v>0</v>
      </c>
    </row>
    <row r="64" spans="1:37" ht="15.75" customHeight="1" x14ac:dyDescent="0.3">
      <c r="B64" s="14" t="s">
        <v>3</v>
      </c>
      <c r="C64" s="64">
        <v>117805.14</v>
      </c>
      <c r="D64" s="64">
        <v>202114.5</v>
      </c>
      <c r="E64" s="64">
        <v>65094.080000000002</v>
      </c>
      <c r="F64" s="64">
        <v>0</v>
      </c>
      <c r="G64" s="64">
        <v>0</v>
      </c>
      <c r="H64" s="64">
        <v>0</v>
      </c>
      <c r="I64" s="64">
        <v>0</v>
      </c>
      <c r="J64" s="64">
        <v>0</v>
      </c>
      <c r="K64" s="64">
        <v>0</v>
      </c>
      <c r="L64" s="64">
        <v>0</v>
      </c>
      <c r="M64" s="64">
        <v>0</v>
      </c>
      <c r="N64" s="64">
        <v>0</v>
      </c>
      <c r="O64" s="64">
        <v>0</v>
      </c>
      <c r="P64" s="64">
        <v>0</v>
      </c>
      <c r="Q64" s="64">
        <v>0</v>
      </c>
      <c r="R64" s="64">
        <v>0</v>
      </c>
      <c r="S64" s="64">
        <v>0</v>
      </c>
      <c r="T64" s="64">
        <v>0</v>
      </c>
      <c r="U64" s="64">
        <v>0</v>
      </c>
      <c r="V64" s="64">
        <v>0</v>
      </c>
      <c r="W64" s="59">
        <f t="shared" si="31"/>
        <v>0</v>
      </c>
      <c r="X64" s="5"/>
      <c r="Y64" s="14" t="s">
        <v>3</v>
      </c>
      <c r="Z64" s="9">
        <f t="shared" si="32"/>
        <v>0</v>
      </c>
      <c r="AA64" s="23">
        <f t="shared" si="33"/>
        <v>0</v>
      </c>
      <c r="AB64" s="9">
        <f>WeeklySalesSummary!$J64-J46</f>
        <v>0</v>
      </c>
      <c r="AC64" s="23">
        <f t="shared" si="34"/>
        <v>0</v>
      </c>
      <c r="AD64" s="21">
        <f>WeeklySalesSummary!$N64-N46</f>
        <v>0</v>
      </c>
      <c r="AE64" s="22">
        <f t="shared" si="35"/>
        <v>0</v>
      </c>
      <c r="AF64" s="9">
        <f>WeeklySalesSummary!$R64-R46</f>
        <v>0</v>
      </c>
      <c r="AG64" s="8">
        <f t="shared" si="36"/>
        <v>0</v>
      </c>
      <c r="AH64" s="9">
        <f>WeeklySalesSummary!$V64-V46</f>
        <v>0</v>
      </c>
      <c r="AI64" s="8">
        <f t="shared" si="37"/>
        <v>0</v>
      </c>
      <c r="AJ64" s="10">
        <f>W64-W$10</f>
        <v>-1784296.95</v>
      </c>
      <c r="AK64" s="11">
        <f t="shared" si="38"/>
        <v>0</v>
      </c>
    </row>
    <row r="65" spans="1:37" ht="15.75" customHeight="1" x14ac:dyDescent="0.3">
      <c r="B65" s="14" t="s">
        <v>4</v>
      </c>
      <c r="C65" s="64">
        <v>450873.5</v>
      </c>
      <c r="D65" s="64">
        <v>978937.31</v>
      </c>
      <c r="E65" s="64">
        <v>581231.77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64">
        <v>0</v>
      </c>
      <c r="M65" s="64">
        <v>0</v>
      </c>
      <c r="N65" s="64">
        <v>0</v>
      </c>
      <c r="O65" s="64">
        <v>0</v>
      </c>
      <c r="P65" s="64">
        <v>0</v>
      </c>
      <c r="Q65" s="64">
        <v>0</v>
      </c>
      <c r="R65" s="64">
        <v>0</v>
      </c>
      <c r="S65" s="64">
        <v>0</v>
      </c>
      <c r="T65" s="64">
        <v>0</v>
      </c>
      <c r="U65" s="64">
        <v>0</v>
      </c>
      <c r="V65" s="64">
        <v>0</v>
      </c>
      <c r="W65" s="59">
        <f t="shared" si="31"/>
        <v>0</v>
      </c>
      <c r="X65" s="5"/>
      <c r="Y65" s="14" t="s">
        <v>4</v>
      </c>
      <c r="Z65" s="9">
        <f t="shared" si="32"/>
        <v>0</v>
      </c>
      <c r="AA65" s="23">
        <f t="shared" si="33"/>
        <v>0</v>
      </c>
      <c r="AB65" s="9">
        <f>WeeklySalesSummary!$J65-J47</f>
        <v>0</v>
      </c>
      <c r="AC65" s="23">
        <f t="shared" si="34"/>
        <v>0</v>
      </c>
      <c r="AD65" s="21">
        <f>WeeklySalesSummary!$N65-N47</f>
        <v>0</v>
      </c>
      <c r="AE65" s="22">
        <f t="shared" si="35"/>
        <v>0</v>
      </c>
      <c r="AF65" s="9">
        <f>WeeklySalesSummary!$R65-R47</f>
        <v>0</v>
      </c>
      <c r="AG65" s="8">
        <f t="shared" si="36"/>
        <v>0</v>
      </c>
      <c r="AH65" s="9">
        <f>WeeklySalesSummary!$V65-V47</f>
        <v>0</v>
      </c>
      <c r="AI65" s="8">
        <f t="shared" si="37"/>
        <v>0</v>
      </c>
      <c r="AJ65" s="10">
        <f>W65-W$11</f>
        <v>-14892245.680000002</v>
      </c>
      <c r="AK65" s="11">
        <f t="shared" si="38"/>
        <v>0</v>
      </c>
    </row>
    <row r="66" spans="1:37" ht="15.75" customHeight="1" x14ac:dyDescent="0.3">
      <c r="B66" s="14" t="s">
        <v>5</v>
      </c>
      <c r="C66" s="64">
        <v>169806.65</v>
      </c>
      <c r="D66" s="64">
        <v>471127.34</v>
      </c>
      <c r="E66" s="64">
        <v>215873.78</v>
      </c>
      <c r="F66" s="64">
        <v>0</v>
      </c>
      <c r="G66" s="64">
        <v>0</v>
      </c>
      <c r="H66" s="64">
        <v>0</v>
      </c>
      <c r="I66" s="64">
        <v>0</v>
      </c>
      <c r="J66" s="64">
        <v>0</v>
      </c>
      <c r="K66" s="64">
        <v>0</v>
      </c>
      <c r="L66" s="64">
        <v>0</v>
      </c>
      <c r="M66" s="64">
        <v>0</v>
      </c>
      <c r="N66" s="64">
        <v>0</v>
      </c>
      <c r="O66" s="64">
        <v>0</v>
      </c>
      <c r="P66" s="64">
        <v>0</v>
      </c>
      <c r="Q66" s="64">
        <v>0</v>
      </c>
      <c r="R66" s="64">
        <v>0</v>
      </c>
      <c r="S66" s="64">
        <v>0</v>
      </c>
      <c r="T66" s="64">
        <v>0</v>
      </c>
      <c r="U66" s="64">
        <v>0</v>
      </c>
      <c r="V66" s="64">
        <v>0</v>
      </c>
      <c r="W66" s="59">
        <f t="shared" si="31"/>
        <v>0</v>
      </c>
      <c r="X66" s="5"/>
      <c r="Y66" s="14" t="s">
        <v>5</v>
      </c>
      <c r="Z66" s="9">
        <f t="shared" si="32"/>
        <v>0</v>
      </c>
      <c r="AA66" s="23">
        <f t="shared" si="33"/>
        <v>0</v>
      </c>
      <c r="AB66" s="9">
        <f>WeeklySalesSummary!$J66-J48</f>
        <v>0</v>
      </c>
      <c r="AC66" s="23">
        <f t="shared" si="34"/>
        <v>0</v>
      </c>
      <c r="AD66" s="21">
        <f>WeeklySalesSummary!$N66-N48</f>
        <v>0</v>
      </c>
      <c r="AE66" s="22">
        <f t="shared" si="35"/>
        <v>0</v>
      </c>
      <c r="AF66" s="9">
        <f>WeeklySalesSummary!$R66-R48</f>
        <v>0</v>
      </c>
      <c r="AG66" s="8">
        <f t="shared" si="36"/>
        <v>0</v>
      </c>
      <c r="AH66" s="9">
        <f>WeeklySalesSummary!$V66-V48</f>
        <v>0</v>
      </c>
      <c r="AI66" s="8">
        <f t="shared" si="37"/>
        <v>0</v>
      </c>
      <c r="AJ66" s="10">
        <f>W66-W$12</f>
        <v>-4823727.1100000003</v>
      </c>
      <c r="AK66" s="11">
        <f t="shared" si="38"/>
        <v>0</v>
      </c>
    </row>
    <row r="67" spans="1:37" ht="15.75" customHeight="1" x14ac:dyDescent="0.3">
      <c r="B67" s="14" t="s">
        <v>6</v>
      </c>
      <c r="C67" s="64">
        <v>128.63999999999999</v>
      </c>
      <c r="D67" s="64">
        <v>0</v>
      </c>
      <c r="E67" s="64">
        <v>15212.08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0</v>
      </c>
      <c r="R67" s="64">
        <v>0</v>
      </c>
      <c r="S67" s="64">
        <v>0</v>
      </c>
      <c r="T67" s="64">
        <v>0</v>
      </c>
      <c r="U67" s="64">
        <v>0</v>
      </c>
      <c r="V67" s="64">
        <v>0</v>
      </c>
      <c r="W67" s="59">
        <f t="shared" si="31"/>
        <v>0</v>
      </c>
      <c r="X67" s="5"/>
      <c r="Y67" s="14" t="s">
        <v>6</v>
      </c>
      <c r="Z67" s="9">
        <f t="shared" si="32"/>
        <v>0</v>
      </c>
      <c r="AA67" s="23">
        <f t="shared" si="33"/>
        <v>0</v>
      </c>
      <c r="AB67" s="9">
        <f>WeeklySalesSummary!$J67-J49</f>
        <v>0</v>
      </c>
      <c r="AC67" s="23">
        <f t="shared" si="34"/>
        <v>0</v>
      </c>
      <c r="AD67" s="21">
        <f>WeeklySalesSummary!$N67-N49</f>
        <v>0</v>
      </c>
      <c r="AE67" s="22">
        <f t="shared" si="35"/>
        <v>0</v>
      </c>
      <c r="AF67" s="9">
        <f>WeeklySalesSummary!$R67-R49</f>
        <v>0</v>
      </c>
      <c r="AG67" s="8">
        <f t="shared" si="36"/>
        <v>0</v>
      </c>
      <c r="AH67" s="9">
        <f>WeeklySalesSummary!$V67-V49</f>
        <v>0</v>
      </c>
      <c r="AI67" s="8">
        <f t="shared" si="37"/>
        <v>0</v>
      </c>
      <c r="AJ67" s="10">
        <f>W67-W$13</f>
        <v>-2811.1</v>
      </c>
      <c r="AK67" s="11">
        <f t="shared" si="38"/>
        <v>0</v>
      </c>
    </row>
    <row r="68" spans="1:37" ht="15.75" customHeight="1" x14ac:dyDescent="0.3">
      <c r="B68" s="14" t="s">
        <v>7</v>
      </c>
      <c r="C68" s="64">
        <v>545862.01</v>
      </c>
      <c r="D68" s="64">
        <v>816904.6</v>
      </c>
      <c r="E68" s="64">
        <v>158028.69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4">
        <v>0</v>
      </c>
      <c r="T68" s="64">
        <v>0</v>
      </c>
      <c r="U68" s="64">
        <v>0</v>
      </c>
      <c r="V68" s="64">
        <v>0</v>
      </c>
      <c r="W68" s="59">
        <f t="shared" si="31"/>
        <v>0</v>
      </c>
      <c r="X68" s="5"/>
      <c r="Y68" s="14" t="s">
        <v>7</v>
      </c>
      <c r="Z68" s="9">
        <f t="shared" si="32"/>
        <v>0</v>
      </c>
      <c r="AA68" s="23">
        <f t="shared" si="33"/>
        <v>0</v>
      </c>
      <c r="AB68" s="9">
        <f>WeeklySalesSummary!$J68-J50</f>
        <v>0</v>
      </c>
      <c r="AC68" s="23">
        <f t="shared" si="34"/>
        <v>0</v>
      </c>
      <c r="AD68" s="21">
        <f>WeeklySalesSummary!$N68-N50</f>
        <v>0</v>
      </c>
      <c r="AE68" s="22">
        <f t="shared" si="35"/>
        <v>0</v>
      </c>
      <c r="AF68" s="9">
        <f>WeeklySalesSummary!$R68-R50</f>
        <v>0</v>
      </c>
      <c r="AG68" s="8">
        <f t="shared" si="36"/>
        <v>0</v>
      </c>
      <c r="AH68" s="9">
        <f>WeeklySalesSummary!$V68-V50</f>
        <v>0</v>
      </c>
      <c r="AI68" s="8">
        <f t="shared" si="37"/>
        <v>0</v>
      </c>
      <c r="AJ68" s="10">
        <f>W68-W$14</f>
        <v>-2941275.6</v>
      </c>
      <c r="AK68" s="11">
        <f t="shared" si="38"/>
        <v>0</v>
      </c>
    </row>
    <row r="69" spans="1:37" ht="15.75" customHeight="1" x14ac:dyDescent="0.3">
      <c r="B69" s="14" t="s">
        <v>8</v>
      </c>
      <c r="C69" s="64">
        <v>148902.16</v>
      </c>
      <c r="D69" s="64">
        <v>362852.15</v>
      </c>
      <c r="E69" s="64">
        <v>130837.34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  <c r="S69" s="64">
        <v>0</v>
      </c>
      <c r="T69" s="64">
        <v>0</v>
      </c>
      <c r="U69" s="64">
        <v>0</v>
      </c>
      <c r="V69" s="64">
        <v>0</v>
      </c>
      <c r="W69" s="59">
        <f t="shared" si="31"/>
        <v>0</v>
      </c>
      <c r="X69" s="5"/>
      <c r="Y69" s="14" t="s">
        <v>8</v>
      </c>
      <c r="Z69" s="9">
        <f t="shared" si="32"/>
        <v>0</v>
      </c>
      <c r="AA69" s="23">
        <f t="shared" si="33"/>
        <v>0</v>
      </c>
      <c r="AB69" s="9">
        <f>WeeklySalesSummary!$J69-J51</f>
        <v>0</v>
      </c>
      <c r="AC69" s="23">
        <f t="shared" si="34"/>
        <v>0</v>
      </c>
      <c r="AD69" s="21">
        <f>WeeklySalesSummary!$N69-N51</f>
        <v>0</v>
      </c>
      <c r="AE69" s="22">
        <f t="shared" si="35"/>
        <v>0</v>
      </c>
      <c r="AF69" s="9">
        <f>WeeklySalesSummary!$R69-R51</f>
        <v>0</v>
      </c>
      <c r="AG69" s="8">
        <f t="shared" si="36"/>
        <v>0</v>
      </c>
      <c r="AH69" s="9">
        <f>WeeklySalesSummary!$V69-V51</f>
        <v>0</v>
      </c>
      <c r="AI69" s="8">
        <f t="shared" si="37"/>
        <v>0</v>
      </c>
      <c r="AJ69" s="10">
        <f>W69-W$15</f>
        <v>-3180249.1999999997</v>
      </c>
      <c r="AK69" s="11">
        <f t="shared" si="38"/>
        <v>0</v>
      </c>
    </row>
    <row r="70" spans="1:37" ht="15.75" customHeight="1" x14ac:dyDescent="0.3">
      <c r="B70" s="14" t="s">
        <v>9</v>
      </c>
      <c r="C70" s="64">
        <v>0</v>
      </c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0</v>
      </c>
      <c r="T70" s="64">
        <v>0</v>
      </c>
      <c r="U70" s="64">
        <v>0</v>
      </c>
      <c r="V70" s="64">
        <v>0</v>
      </c>
      <c r="W70" s="59">
        <f t="shared" si="31"/>
        <v>0</v>
      </c>
      <c r="X70" s="5"/>
      <c r="Y70" s="14" t="s">
        <v>9</v>
      </c>
      <c r="Z70" s="9">
        <f t="shared" si="32"/>
        <v>0</v>
      </c>
      <c r="AA70" s="23">
        <f t="shared" si="33"/>
        <v>0</v>
      </c>
      <c r="AB70" s="9">
        <f>WeeklySalesSummary!$J70-J52</f>
        <v>0</v>
      </c>
      <c r="AC70" s="23">
        <f t="shared" si="34"/>
        <v>0</v>
      </c>
      <c r="AD70" s="21">
        <f>WeeklySalesSummary!$N70-N52</f>
        <v>0</v>
      </c>
      <c r="AE70" s="22">
        <f t="shared" si="35"/>
        <v>0</v>
      </c>
      <c r="AF70" s="9">
        <f>WeeklySalesSummary!$R70-R52</f>
        <v>0</v>
      </c>
      <c r="AG70" s="8">
        <f t="shared" si="36"/>
        <v>0</v>
      </c>
      <c r="AH70" s="9">
        <f>WeeklySalesSummary!$V70-V52</f>
        <v>0</v>
      </c>
      <c r="AI70" s="8">
        <f t="shared" si="37"/>
        <v>0</v>
      </c>
      <c r="AJ70" s="10">
        <f>W70-W$16</f>
        <v>0</v>
      </c>
      <c r="AK70" s="11">
        <f t="shared" si="38"/>
        <v>0</v>
      </c>
    </row>
    <row r="71" spans="1:37" ht="15.75" customHeight="1" x14ac:dyDescent="0.3">
      <c r="B71" s="14" t="s">
        <v>10</v>
      </c>
      <c r="C71" s="64">
        <v>204176.32</v>
      </c>
      <c r="D71" s="64">
        <v>428033.49</v>
      </c>
      <c r="E71" s="64">
        <v>96920.06</v>
      </c>
      <c r="F71" s="64">
        <v>0</v>
      </c>
      <c r="G71" s="64">
        <v>0</v>
      </c>
      <c r="H71" s="64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64">
        <v>0</v>
      </c>
      <c r="T71" s="64">
        <v>0</v>
      </c>
      <c r="U71" s="64">
        <v>0</v>
      </c>
      <c r="V71" s="64">
        <v>0</v>
      </c>
      <c r="W71" s="59">
        <f t="shared" si="31"/>
        <v>0</v>
      </c>
      <c r="X71" s="5"/>
      <c r="Y71" s="14" t="s">
        <v>10</v>
      </c>
      <c r="Z71" s="9">
        <f t="shared" si="32"/>
        <v>0</v>
      </c>
      <c r="AA71" s="23">
        <f t="shared" si="33"/>
        <v>0</v>
      </c>
      <c r="AB71" s="9">
        <f>WeeklySalesSummary!$J71-J53</f>
        <v>0</v>
      </c>
      <c r="AC71" s="23">
        <f t="shared" si="34"/>
        <v>0</v>
      </c>
      <c r="AD71" s="21">
        <f>WeeklySalesSummary!$N71-N53</f>
        <v>0</v>
      </c>
      <c r="AE71" s="22">
        <f t="shared" si="35"/>
        <v>0</v>
      </c>
      <c r="AF71" s="9">
        <f>WeeklySalesSummary!$R71-R53</f>
        <v>0</v>
      </c>
      <c r="AG71" s="8">
        <f t="shared" si="36"/>
        <v>0</v>
      </c>
      <c r="AH71" s="9">
        <f>WeeklySalesSummary!$V71-V53</f>
        <v>0</v>
      </c>
      <c r="AI71" s="8">
        <f t="shared" si="37"/>
        <v>0</v>
      </c>
      <c r="AJ71" s="10">
        <f>W71-W$17</f>
        <v>-288908.67</v>
      </c>
      <c r="AK71" s="11">
        <f t="shared" si="38"/>
        <v>0</v>
      </c>
    </row>
    <row r="72" spans="1:37" ht="15.75" customHeight="1" thickBot="1" x14ac:dyDescent="0.35">
      <c r="B72" s="27"/>
      <c r="C72" s="28">
        <f t="shared" ref="C72:V72" si="39">SUBTOTAL(109,C61:C71)</f>
        <v>2984327.73</v>
      </c>
      <c r="D72" s="28">
        <f t="shared" si="39"/>
        <v>6997580.3200000003</v>
      </c>
      <c r="E72" s="28">
        <f t="shared" si="39"/>
        <v>3278665.76</v>
      </c>
      <c r="F72" s="28">
        <f t="shared" si="39"/>
        <v>0</v>
      </c>
      <c r="G72" s="28">
        <f t="shared" si="39"/>
        <v>0</v>
      </c>
      <c r="H72" s="28">
        <f t="shared" si="39"/>
        <v>0</v>
      </c>
      <c r="I72" s="28">
        <f t="shared" si="39"/>
        <v>0</v>
      </c>
      <c r="J72" s="28">
        <f t="shared" si="39"/>
        <v>0</v>
      </c>
      <c r="K72" s="28">
        <f t="shared" si="39"/>
        <v>0</v>
      </c>
      <c r="L72" s="28">
        <f t="shared" si="39"/>
        <v>0</v>
      </c>
      <c r="M72" s="28">
        <f t="shared" si="39"/>
        <v>0</v>
      </c>
      <c r="N72" s="28">
        <f t="shared" si="39"/>
        <v>0</v>
      </c>
      <c r="O72" s="28">
        <f t="shared" si="39"/>
        <v>0</v>
      </c>
      <c r="P72" s="28">
        <f t="shared" si="39"/>
        <v>0</v>
      </c>
      <c r="Q72" s="28">
        <f t="shared" si="39"/>
        <v>0</v>
      </c>
      <c r="R72" s="28">
        <f t="shared" si="39"/>
        <v>0</v>
      </c>
      <c r="S72" s="28">
        <f t="shared" si="39"/>
        <v>0</v>
      </c>
      <c r="T72" s="28">
        <f t="shared" si="39"/>
        <v>0</v>
      </c>
      <c r="U72" s="28">
        <f t="shared" si="39"/>
        <v>0</v>
      </c>
      <c r="V72" s="28">
        <f t="shared" si="39"/>
        <v>0</v>
      </c>
      <c r="W72" s="74">
        <f>SUBTOTAL(109,W61:W71)</f>
        <v>0</v>
      </c>
      <c r="X72" s="5"/>
      <c r="Y72" s="27"/>
      <c r="Z72" s="32">
        <f>SUBTOTAL(109,Z61:Z71)</f>
        <v>0</v>
      </c>
      <c r="AA72" s="23"/>
      <c r="AB72" s="32">
        <f>SUBTOTAL(109,AB61:AB71)</f>
        <v>0</v>
      </c>
      <c r="AC72" s="23"/>
      <c r="AD72" s="31">
        <f>SUBTOTAL(109,AD61:AD71)</f>
        <v>0</v>
      </c>
      <c r="AE72" s="43"/>
      <c r="AF72" s="28">
        <f>SUBTOTAL(109,AF61:AF71)</f>
        <v>0</v>
      </c>
      <c r="AG72" s="28"/>
      <c r="AH72" s="32">
        <f>SUBTOTAL(109,AH61:AH71)</f>
        <v>0</v>
      </c>
      <c r="AI72" s="29"/>
      <c r="AJ72" s="33">
        <f>SUBTOTAL(109,AJ61:AJ71)</f>
        <v>-61708707.580000006</v>
      </c>
      <c r="AK72" s="30"/>
    </row>
    <row r="73" spans="1:37" ht="15.75" customHeight="1" thickBot="1" x14ac:dyDescent="0.35">
      <c r="B73" s="15"/>
      <c r="C73" s="6" t="e">
        <f>C72/$W72</f>
        <v>#DIV/0!</v>
      </c>
      <c r="D73" s="6" t="e">
        <f t="shared" ref="D73:V73" si="40">D72/$W72</f>
        <v>#DIV/0!</v>
      </c>
      <c r="E73" s="6" t="e">
        <f t="shared" si="40"/>
        <v>#DIV/0!</v>
      </c>
      <c r="F73" s="6" t="e">
        <f t="shared" si="40"/>
        <v>#DIV/0!</v>
      </c>
      <c r="G73" s="6" t="e">
        <f t="shared" si="40"/>
        <v>#DIV/0!</v>
      </c>
      <c r="H73" s="6" t="e">
        <f t="shared" si="40"/>
        <v>#DIV/0!</v>
      </c>
      <c r="I73" s="6" t="e">
        <f t="shared" si="40"/>
        <v>#DIV/0!</v>
      </c>
      <c r="J73" s="6" t="e">
        <f t="shared" si="40"/>
        <v>#DIV/0!</v>
      </c>
      <c r="K73" s="6" t="e">
        <f t="shared" si="40"/>
        <v>#DIV/0!</v>
      </c>
      <c r="L73" s="6" t="e">
        <f t="shared" si="40"/>
        <v>#DIV/0!</v>
      </c>
      <c r="M73" s="6" t="e">
        <f t="shared" si="40"/>
        <v>#DIV/0!</v>
      </c>
      <c r="N73" s="6" t="e">
        <f t="shared" si="40"/>
        <v>#DIV/0!</v>
      </c>
      <c r="O73" s="6" t="e">
        <f t="shared" si="40"/>
        <v>#DIV/0!</v>
      </c>
      <c r="P73" s="6" t="e">
        <f t="shared" si="40"/>
        <v>#DIV/0!</v>
      </c>
      <c r="Q73" s="6" t="e">
        <f t="shared" si="40"/>
        <v>#DIV/0!</v>
      </c>
      <c r="R73" s="6" t="e">
        <f t="shared" si="40"/>
        <v>#DIV/0!</v>
      </c>
      <c r="S73" s="6" t="e">
        <f t="shared" si="40"/>
        <v>#DIV/0!</v>
      </c>
      <c r="T73" s="6" t="e">
        <f t="shared" si="40"/>
        <v>#DIV/0!</v>
      </c>
      <c r="U73" s="6" t="e">
        <f t="shared" si="40"/>
        <v>#DIV/0!</v>
      </c>
      <c r="V73" s="6" t="e">
        <f t="shared" si="40"/>
        <v>#DIV/0!</v>
      </c>
      <c r="W73" s="6"/>
      <c r="X73" s="5"/>
      <c r="Y73" s="16" t="s">
        <v>13</v>
      </c>
      <c r="Z73" s="24" t="e">
        <f>(F72-F54)/F54</f>
        <v>#DIV/0!</v>
      </c>
      <c r="AA73" s="24"/>
      <c r="AB73" s="24" t="e">
        <f>(J72-J54)/J54</f>
        <v>#DIV/0!</v>
      </c>
      <c r="AC73" s="24"/>
      <c r="AD73" s="41" t="e">
        <f>(N72-N54)/N54</f>
        <v>#DIV/0!</v>
      </c>
      <c r="AE73" s="44"/>
      <c r="AF73" s="12" t="e">
        <f>(R72-R54)/R54</f>
        <v>#DIV/0!</v>
      </c>
      <c r="AG73" s="12"/>
      <c r="AH73" s="12" t="e">
        <f>(V72-V54)/V54</f>
        <v>#DIV/0!</v>
      </c>
      <c r="AI73" s="12"/>
      <c r="AJ73" s="12">
        <f>(W72-W$18)/W$18</f>
        <v>-1</v>
      </c>
      <c r="AK73" s="13"/>
    </row>
    <row r="74" spans="1:37" ht="15.75" customHeight="1" thickTop="1" x14ac:dyDescent="0.3"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5"/>
      <c r="V74" s="5"/>
    </row>
    <row r="75" spans="1:37" ht="15.75" customHeight="1" thickBot="1" x14ac:dyDescent="0.35">
      <c r="B75" s="99" t="str">
        <f>CONCATENATE("P",FiscalPeriod," ",IF(B77=1,"Starting point","Week "&amp;B77-1),"  (As of ",TEXT((PeriodStartDate+5)+(B77-1)*7,"dd/mm/yyyy"),
IF(B77=6,"",CONCATENATE("  - Wk",B77," includes Order Book in ",FiscalYear-IF(FiscalPeriod&lt;=2,1,0),"-P",FiscalPeriod+IF(FiscalPeriod&lt;=2,12,0)-2," &amp; unconfirmed + order book in ",FiscalYear-IF(FiscalPeriod&lt;=1,1,0),"-P",FiscalPeriod+IF(FiscalPeriod&lt;=1,12,0)-1)),
")")</f>
        <v>P12 Week 4  (As of 31/01/2020  - Wk5 includes Order Book in 2019-P10 &amp; unconfirmed + order book in 2019-P11)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5"/>
      <c r="Y75" s="19" t="str">
        <f>CONCATENATE("P",FiscalPeriod," Week ",B77-1," result vs P",FiscalPeriod, IF(B77-1=1," Starting point"," Week "&amp;B77-2&amp;" Result"))</f>
        <v>P12 Week 4 result vs P12 Week 3 Result</v>
      </c>
      <c r="Z75" s="2"/>
      <c r="AA75" s="20"/>
      <c r="AB75" s="2"/>
      <c r="AC75" s="5"/>
    </row>
    <row r="76" spans="1:37" ht="30" customHeight="1" thickTop="1" thickBot="1" x14ac:dyDescent="0.35">
      <c r="B76" s="181" t="s">
        <v>11</v>
      </c>
      <c r="C76" s="277" t="str">
        <f>CONCATENATE(TEXT(PeriodStartDate+(1-1)*7,"dd/mm")," - ",TEXT(PeriodStartDate+(1-1)*7+6,"dd/mm"),"          Wk",1, IF(1&lt;B77," (Actual)",""))</f>
        <v>29/12 - 04/01          Wk1 (Actual)</v>
      </c>
      <c r="D76" s="278"/>
      <c r="E76" s="278"/>
      <c r="F76" s="278"/>
      <c r="G76" s="277" t="str">
        <f>CONCATENATE(TEXT(PeriodStartDate+(2-1)*7,"dd/mm")," - ",TEXT(PeriodStartDate+(2-1)*7+6,"dd/mm"),"          Wk",2, IF(2&lt;B77," (Actual)",""))</f>
        <v>05/01 - 11/01          Wk2 (Actual)</v>
      </c>
      <c r="H76" s="278"/>
      <c r="I76" s="278"/>
      <c r="J76" s="278"/>
      <c r="K76" s="277" t="str">
        <f>CONCATENATE(TEXT(PeriodStartDate+(3-1)*7,"dd/mm")," - ",TEXT(PeriodStartDate+(3-1)*7+6,"dd/mm"),"          Wk",3, IF(3&lt;B77," (Actual)",""))</f>
        <v>12/01 - 18/01          Wk3 (Actual)</v>
      </c>
      <c r="L76" s="278"/>
      <c r="M76" s="278"/>
      <c r="N76" s="278"/>
      <c r="O76" s="277" t="str">
        <f>CONCATENATE(TEXT(PeriodStartDate+(4-1)*7,"dd/mm")," - ",TEXT(PeriodStartDate+(4-1)*7+6,"dd/mm"),"          Wk",4, IF(4&lt;B77," (Actual)",""))</f>
        <v>19/01 - 25/01          Wk4 (Actual)</v>
      </c>
      <c r="P76" s="278"/>
      <c r="Q76" s="278"/>
      <c r="R76" s="278"/>
      <c r="S76" s="277" t="str">
        <f>CONCATENATE(TEXT(PeriodStartDate+(5-1)*7,"dd/mm")," - ",TEXT(PeriodStartDate+(5-1)*7+6,"dd/mm"),"          Wk",5, IF(5&lt;B77," (Actual)",""))</f>
        <v>26/01 - 01/02          Wk5</v>
      </c>
      <c r="T76" s="278"/>
      <c r="U76" s="278"/>
      <c r="V76" s="278"/>
      <c r="W76" s="326" t="s">
        <v>12</v>
      </c>
      <c r="X76" s="5"/>
      <c r="Y76" s="279" t="s">
        <v>11</v>
      </c>
      <c r="Z76" s="285" t="s">
        <v>31</v>
      </c>
      <c r="AA76" s="286"/>
      <c r="AB76" s="285" t="s">
        <v>16</v>
      </c>
      <c r="AC76" s="286"/>
      <c r="AD76" s="285" t="s">
        <v>17</v>
      </c>
      <c r="AE76" s="286"/>
      <c r="AF76" s="291" t="s">
        <v>18</v>
      </c>
      <c r="AG76" s="292"/>
      <c r="AH76" s="295" t="s">
        <v>19</v>
      </c>
      <c r="AI76" s="288"/>
      <c r="AJ76" s="281" t="s">
        <v>25</v>
      </c>
      <c r="AK76" s="282"/>
    </row>
    <row r="77" spans="1:37" s="64" customFormat="1" ht="15" hidden="1" thickBot="1" x14ac:dyDescent="0.35">
      <c r="A77" s="85"/>
      <c r="B77" s="184">
        <v>5</v>
      </c>
      <c r="C77" s="110" t="s">
        <v>27</v>
      </c>
      <c r="D77" s="110" t="s">
        <v>28</v>
      </c>
      <c r="E77" s="110" t="s">
        <v>29</v>
      </c>
      <c r="F77" s="111" t="s">
        <v>26</v>
      </c>
      <c r="G77" s="110" t="s">
        <v>27</v>
      </c>
      <c r="H77" s="110" t="s">
        <v>28</v>
      </c>
      <c r="I77" s="110" t="s">
        <v>29</v>
      </c>
      <c r="J77" s="111" t="s">
        <v>26</v>
      </c>
      <c r="K77" s="110" t="s">
        <v>27</v>
      </c>
      <c r="L77" s="110" t="s">
        <v>28</v>
      </c>
      <c r="M77" s="110" t="s">
        <v>29</v>
      </c>
      <c r="N77" s="111" t="s">
        <v>26</v>
      </c>
      <c r="O77" s="110" t="s">
        <v>27</v>
      </c>
      <c r="P77" s="110" t="s">
        <v>28</v>
      </c>
      <c r="Q77" s="110" t="s">
        <v>29</v>
      </c>
      <c r="R77" s="111" t="s">
        <v>26</v>
      </c>
      <c r="S77" s="110" t="s">
        <v>27</v>
      </c>
      <c r="T77" s="110" t="s">
        <v>28</v>
      </c>
      <c r="U77" s="110" t="s">
        <v>29</v>
      </c>
      <c r="V77" s="111" t="s">
        <v>26</v>
      </c>
      <c r="W77" s="327"/>
      <c r="X77" s="5"/>
      <c r="Y77" s="280"/>
      <c r="Z77" s="286"/>
      <c r="AA77" s="286"/>
      <c r="AB77" s="286"/>
      <c r="AC77" s="286"/>
      <c r="AD77" s="286"/>
      <c r="AE77" s="286"/>
      <c r="AF77" s="293"/>
      <c r="AG77" s="294"/>
      <c r="AH77" s="296"/>
      <c r="AI77" s="290"/>
      <c r="AJ77" s="283"/>
      <c r="AK77" s="284"/>
    </row>
    <row r="78" spans="1:37" ht="28.8" hidden="1" thickTop="1" thickBot="1" x14ac:dyDescent="0.35">
      <c r="A78" s="98"/>
      <c r="B78" s="127" t="s">
        <v>11</v>
      </c>
      <c r="C78" s="89" t="s">
        <v>27</v>
      </c>
      <c r="D78" s="89" t="s">
        <v>28</v>
      </c>
      <c r="E78" s="89" t="s">
        <v>29</v>
      </c>
      <c r="F78" s="90" t="s">
        <v>26</v>
      </c>
      <c r="G78" s="91" t="s">
        <v>32</v>
      </c>
      <c r="H78" s="89" t="s">
        <v>33</v>
      </c>
      <c r="I78" s="89" t="s">
        <v>34</v>
      </c>
      <c r="J78" s="90" t="s">
        <v>35</v>
      </c>
      <c r="K78" s="91" t="s">
        <v>36</v>
      </c>
      <c r="L78" s="89" t="s">
        <v>37</v>
      </c>
      <c r="M78" s="89" t="s">
        <v>38</v>
      </c>
      <c r="N78" s="90" t="s">
        <v>39</v>
      </c>
      <c r="O78" s="91" t="s">
        <v>40</v>
      </c>
      <c r="P78" s="89" t="s">
        <v>41</v>
      </c>
      <c r="Q78" s="89" t="s">
        <v>42</v>
      </c>
      <c r="R78" s="107" t="s">
        <v>43</v>
      </c>
      <c r="S78" s="108" t="s">
        <v>44</v>
      </c>
      <c r="T78" s="109" t="s">
        <v>45</v>
      </c>
      <c r="U78" s="109" t="s">
        <v>46</v>
      </c>
      <c r="V78" s="173" t="s">
        <v>47</v>
      </c>
      <c r="W78" s="170" t="s">
        <v>12</v>
      </c>
      <c r="X78" s="5"/>
      <c r="Y78" s="34" t="s">
        <v>11</v>
      </c>
      <c r="Z78" s="37" t="s">
        <v>15</v>
      </c>
      <c r="AA78" s="38" t="s">
        <v>20</v>
      </c>
      <c r="AB78" s="37" t="s">
        <v>16</v>
      </c>
      <c r="AC78" s="38" t="s">
        <v>21</v>
      </c>
      <c r="AD78" s="37" t="s">
        <v>17</v>
      </c>
      <c r="AE78" s="45" t="s">
        <v>22</v>
      </c>
      <c r="AF78" s="35" t="s">
        <v>18</v>
      </c>
      <c r="AG78" s="42" t="s">
        <v>23</v>
      </c>
      <c r="AH78" s="37" t="s">
        <v>19</v>
      </c>
      <c r="AI78" s="4" t="s">
        <v>14</v>
      </c>
      <c r="AJ78" s="3" t="s">
        <v>12</v>
      </c>
      <c r="AK78" s="17" t="s">
        <v>24</v>
      </c>
    </row>
    <row r="79" spans="1:37" ht="15.75" customHeight="1" x14ac:dyDescent="0.3">
      <c r="A79" s="97"/>
      <c r="B79" s="1" t="s">
        <v>0</v>
      </c>
      <c r="C79" s="64">
        <v>0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3">
        <v>0</v>
      </c>
      <c r="T79" s="63">
        <v>0</v>
      </c>
      <c r="U79" s="63">
        <v>0</v>
      </c>
      <c r="V79" s="63">
        <v>0</v>
      </c>
      <c r="W79" s="172">
        <f t="shared" ref="W79:W89" si="41">F79+J79+N79+R79+V79</f>
        <v>0</v>
      </c>
      <c r="X79" s="5"/>
      <c r="Y79" s="14" t="s">
        <v>0</v>
      </c>
      <c r="Z79" s="9">
        <f t="shared" ref="Z79:Z89" si="42">F79-F61</f>
        <v>0</v>
      </c>
      <c r="AA79" s="23">
        <f t="shared" ref="AA79:AA89" si="43">IF(F61=0,0,Z79/F61)</f>
        <v>0</v>
      </c>
      <c r="AB79" s="9">
        <f>WeeklySalesSummary!$J79-J61</f>
        <v>0</v>
      </c>
      <c r="AC79" s="23">
        <f t="shared" ref="AC79:AC89" si="44">IF(J61=0,0,AB79/J61)</f>
        <v>0</v>
      </c>
      <c r="AD79" s="9">
        <f>WeeklySalesSummary!$N79-N61</f>
        <v>0</v>
      </c>
      <c r="AE79" s="23">
        <f t="shared" ref="AE79:AE89" si="45">IF(N61=0,0,AD79/N61)</f>
        <v>0</v>
      </c>
      <c r="AF79" s="21">
        <f>WeeklySalesSummary!$R79-R61</f>
        <v>0</v>
      </c>
      <c r="AG79" s="22">
        <f t="shared" ref="AG79:AG89" si="46">IF(R61=0,0,AF79/R61)</f>
        <v>0</v>
      </c>
      <c r="AH79" s="9">
        <f>WeeklySalesSummary!$V79-V61</f>
        <v>0</v>
      </c>
      <c r="AI79" s="8">
        <f t="shared" ref="AI79:AI89" si="47">IF(V61=0,0,AH79/V61)</f>
        <v>0</v>
      </c>
      <c r="AJ79" s="10">
        <f>W79-W$7</f>
        <v>-27247070.209999997</v>
      </c>
      <c r="AK79" s="11">
        <f t="shared" ref="AK79:AK89" si="48">IF(W61=0,0,AJ79/W61)</f>
        <v>0</v>
      </c>
    </row>
    <row r="80" spans="1:37" x14ac:dyDescent="0.3">
      <c r="A80" s="97"/>
      <c r="B80" s="14" t="s">
        <v>1</v>
      </c>
      <c r="C80" s="64">
        <v>0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  <c r="S80" s="63">
        <v>0</v>
      </c>
      <c r="T80" s="63">
        <v>0</v>
      </c>
      <c r="U80" s="63">
        <v>0</v>
      </c>
      <c r="V80" s="63">
        <v>0</v>
      </c>
      <c r="W80" s="59">
        <f t="shared" si="41"/>
        <v>0</v>
      </c>
      <c r="X80" s="5"/>
      <c r="Y80" s="14" t="s">
        <v>1</v>
      </c>
      <c r="Z80" s="9">
        <f t="shared" si="42"/>
        <v>0</v>
      </c>
      <c r="AA80" s="23">
        <f t="shared" si="43"/>
        <v>0</v>
      </c>
      <c r="AB80" s="9">
        <f>WeeklySalesSummary!$J80-J62</f>
        <v>0</v>
      </c>
      <c r="AC80" s="23">
        <f t="shared" si="44"/>
        <v>0</v>
      </c>
      <c r="AD80" s="9">
        <f>WeeklySalesSummary!$N80-N62</f>
        <v>0</v>
      </c>
      <c r="AE80" s="23">
        <f t="shared" si="45"/>
        <v>0</v>
      </c>
      <c r="AF80" s="21">
        <f>WeeklySalesSummary!$R80-R62</f>
        <v>0</v>
      </c>
      <c r="AG80" s="22">
        <f t="shared" si="46"/>
        <v>0</v>
      </c>
      <c r="AH80" s="9">
        <f>WeeklySalesSummary!$V80-V62</f>
        <v>0</v>
      </c>
      <c r="AI80" s="8">
        <f t="shared" si="47"/>
        <v>0</v>
      </c>
      <c r="AJ80" s="10">
        <f>W80-W$8</f>
        <v>-4721920.09</v>
      </c>
      <c r="AK80" s="11">
        <f t="shared" si="48"/>
        <v>0</v>
      </c>
    </row>
    <row r="81" spans="1:37" x14ac:dyDescent="0.3">
      <c r="B81" s="14" t="s">
        <v>2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  <c r="Q81" s="64">
        <v>0</v>
      </c>
      <c r="R81" s="64">
        <v>0</v>
      </c>
      <c r="S81" s="63">
        <v>0</v>
      </c>
      <c r="T81" s="63">
        <v>0</v>
      </c>
      <c r="U81" s="63">
        <v>0</v>
      </c>
      <c r="V81" s="63">
        <v>0</v>
      </c>
      <c r="W81" s="59">
        <f t="shared" si="41"/>
        <v>0</v>
      </c>
      <c r="X81" s="5"/>
      <c r="Y81" s="14" t="s">
        <v>2</v>
      </c>
      <c r="Z81" s="9">
        <f t="shared" si="42"/>
        <v>0</v>
      </c>
      <c r="AA81" s="23">
        <f t="shared" si="43"/>
        <v>0</v>
      </c>
      <c r="AB81" s="9">
        <f>WeeklySalesSummary!$J81-J63</f>
        <v>0</v>
      </c>
      <c r="AC81" s="23">
        <f t="shared" si="44"/>
        <v>0</v>
      </c>
      <c r="AD81" s="9">
        <f>WeeklySalesSummary!$N81-N63</f>
        <v>0</v>
      </c>
      <c r="AE81" s="23">
        <f t="shared" si="45"/>
        <v>0</v>
      </c>
      <c r="AF81" s="21">
        <f>WeeklySalesSummary!$R81-R63</f>
        <v>0</v>
      </c>
      <c r="AG81" s="22">
        <f t="shared" si="46"/>
        <v>0</v>
      </c>
      <c r="AH81" s="9">
        <f>WeeklySalesSummary!$V81-V63</f>
        <v>0</v>
      </c>
      <c r="AI81" s="8">
        <f t="shared" si="47"/>
        <v>0</v>
      </c>
      <c r="AJ81" s="10">
        <f>W81-W$9</f>
        <v>-1826202.97</v>
      </c>
      <c r="AK81" s="11">
        <f t="shared" si="48"/>
        <v>0</v>
      </c>
    </row>
    <row r="82" spans="1:37" ht="15.75" customHeight="1" x14ac:dyDescent="0.3">
      <c r="B82" s="14" t="s">
        <v>3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3">
        <v>0</v>
      </c>
      <c r="T82" s="63">
        <v>0</v>
      </c>
      <c r="U82" s="63">
        <v>0</v>
      </c>
      <c r="V82" s="63">
        <v>0</v>
      </c>
      <c r="W82" s="59">
        <f t="shared" si="41"/>
        <v>0</v>
      </c>
      <c r="X82" s="5"/>
      <c r="Y82" s="14" t="s">
        <v>3</v>
      </c>
      <c r="Z82" s="9">
        <f t="shared" si="42"/>
        <v>0</v>
      </c>
      <c r="AA82" s="23">
        <f t="shared" si="43"/>
        <v>0</v>
      </c>
      <c r="AB82" s="9">
        <f>WeeklySalesSummary!$J82-J64</f>
        <v>0</v>
      </c>
      <c r="AC82" s="23">
        <f t="shared" si="44"/>
        <v>0</v>
      </c>
      <c r="AD82" s="9">
        <f>WeeklySalesSummary!$N82-N64</f>
        <v>0</v>
      </c>
      <c r="AE82" s="23">
        <f t="shared" si="45"/>
        <v>0</v>
      </c>
      <c r="AF82" s="21">
        <f>WeeklySalesSummary!$R82-R64</f>
        <v>0</v>
      </c>
      <c r="AG82" s="22">
        <f t="shared" si="46"/>
        <v>0</v>
      </c>
      <c r="AH82" s="9">
        <f>WeeklySalesSummary!$V82-V64</f>
        <v>0</v>
      </c>
      <c r="AI82" s="8">
        <f t="shared" si="47"/>
        <v>0</v>
      </c>
      <c r="AJ82" s="10">
        <f>W82-W$10</f>
        <v>-1784296.95</v>
      </c>
      <c r="AK82" s="11">
        <f t="shared" si="48"/>
        <v>0</v>
      </c>
    </row>
    <row r="83" spans="1:37" ht="15.75" customHeight="1" x14ac:dyDescent="0.3">
      <c r="B83" s="14" t="s">
        <v>4</v>
      </c>
      <c r="C83" s="64">
        <v>0</v>
      </c>
      <c r="D83" s="64">
        <v>0</v>
      </c>
      <c r="E83" s="64">
        <v>0</v>
      </c>
      <c r="F83" s="64">
        <v>0</v>
      </c>
      <c r="G83" s="64">
        <v>0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0</v>
      </c>
      <c r="Q83" s="64">
        <v>0</v>
      </c>
      <c r="R83" s="64">
        <v>0</v>
      </c>
      <c r="S83" s="63">
        <v>0</v>
      </c>
      <c r="T83" s="63">
        <v>0</v>
      </c>
      <c r="U83" s="63">
        <v>0</v>
      </c>
      <c r="V83" s="63">
        <v>0</v>
      </c>
      <c r="W83" s="59">
        <f t="shared" si="41"/>
        <v>0</v>
      </c>
      <c r="X83" s="5"/>
      <c r="Y83" s="14" t="s">
        <v>4</v>
      </c>
      <c r="Z83" s="9">
        <f t="shared" si="42"/>
        <v>0</v>
      </c>
      <c r="AA83" s="23">
        <f t="shared" si="43"/>
        <v>0</v>
      </c>
      <c r="AB83" s="9">
        <f>WeeklySalesSummary!$J83-J65</f>
        <v>0</v>
      </c>
      <c r="AC83" s="23">
        <f t="shared" si="44"/>
        <v>0</v>
      </c>
      <c r="AD83" s="9">
        <f>WeeklySalesSummary!$N83-N65</f>
        <v>0</v>
      </c>
      <c r="AE83" s="23">
        <f t="shared" si="45"/>
        <v>0</v>
      </c>
      <c r="AF83" s="21">
        <f>WeeklySalesSummary!$R83-R65</f>
        <v>0</v>
      </c>
      <c r="AG83" s="22">
        <f t="shared" si="46"/>
        <v>0</v>
      </c>
      <c r="AH83" s="9">
        <f>WeeklySalesSummary!$V83-V65</f>
        <v>0</v>
      </c>
      <c r="AI83" s="8">
        <f t="shared" si="47"/>
        <v>0</v>
      </c>
      <c r="AJ83" s="10">
        <f>W83-W$11</f>
        <v>-14892245.680000002</v>
      </c>
      <c r="AK83" s="11">
        <f t="shared" si="48"/>
        <v>0</v>
      </c>
    </row>
    <row r="84" spans="1:37" ht="15.75" customHeight="1" x14ac:dyDescent="0.3">
      <c r="B84" s="14" t="s">
        <v>5</v>
      </c>
      <c r="C84" s="64">
        <v>0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0</v>
      </c>
      <c r="R84" s="64">
        <v>0</v>
      </c>
      <c r="S84" s="63">
        <v>0</v>
      </c>
      <c r="T84" s="63">
        <v>0</v>
      </c>
      <c r="U84" s="63">
        <v>0</v>
      </c>
      <c r="V84" s="63">
        <v>0</v>
      </c>
      <c r="W84" s="59">
        <f t="shared" si="41"/>
        <v>0</v>
      </c>
      <c r="X84" s="5"/>
      <c r="Y84" s="14" t="s">
        <v>5</v>
      </c>
      <c r="Z84" s="9">
        <f t="shared" si="42"/>
        <v>0</v>
      </c>
      <c r="AA84" s="23">
        <f t="shared" si="43"/>
        <v>0</v>
      </c>
      <c r="AB84" s="9">
        <f>WeeklySalesSummary!$J84-J66</f>
        <v>0</v>
      </c>
      <c r="AC84" s="23">
        <f t="shared" si="44"/>
        <v>0</v>
      </c>
      <c r="AD84" s="9">
        <f>WeeklySalesSummary!$N84-N66</f>
        <v>0</v>
      </c>
      <c r="AE84" s="23">
        <f t="shared" si="45"/>
        <v>0</v>
      </c>
      <c r="AF84" s="21">
        <f>WeeklySalesSummary!$R84-R66</f>
        <v>0</v>
      </c>
      <c r="AG84" s="22">
        <f t="shared" si="46"/>
        <v>0</v>
      </c>
      <c r="AH84" s="9">
        <f>WeeklySalesSummary!$V84-V66</f>
        <v>0</v>
      </c>
      <c r="AI84" s="8">
        <f t="shared" si="47"/>
        <v>0</v>
      </c>
      <c r="AJ84" s="10">
        <f>W84-W$12</f>
        <v>-4823727.1100000003</v>
      </c>
      <c r="AK84" s="11">
        <f t="shared" si="48"/>
        <v>0</v>
      </c>
    </row>
    <row r="85" spans="1:37" ht="15.75" customHeight="1" x14ac:dyDescent="0.3">
      <c r="B85" s="14" t="s">
        <v>6</v>
      </c>
      <c r="C85" s="64">
        <v>0</v>
      </c>
      <c r="D85" s="64">
        <v>0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  <c r="S85" s="63">
        <v>0</v>
      </c>
      <c r="T85" s="63">
        <v>0</v>
      </c>
      <c r="U85" s="63">
        <v>0</v>
      </c>
      <c r="V85" s="63">
        <v>0</v>
      </c>
      <c r="W85" s="59">
        <f t="shared" si="41"/>
        <v>0</v>
      </c>
      <c r="X85" s="5"/>
      <c r="Y85" s="14" t="s">
        <v>6</v>
      </c>
      <c r="Z85" s="9">
        <f t="shared" si="42"/>
        <v>0</v>
      </c>
      <c r="AA85" s="23">
        <f t="shared" si="43"/>
        <v>0</v>
      </c>
      <c r="AB85" s="9">
        <f>WeeklySalesSummary!$J85-J67</f>
        <v>0</v>
      </c>
      <c r="AC85" s="23">
        <f t="shared" si="44"/>
        <v>0</v>
      </c>
      <c r="AD85" s="9">
        <f>WeeklySalesSummary!$N85-N67</f>
        <v>0</v>
      </c>
      <c r="AE85" s="23">
        <f t="shared" si="45"/>
        <v>0</v>
      </c>
      <c r="AF85" s="21">
        <f>WeeklySalesSummary!$R85-R67</f>
        <v>0</v>
      </c>
      <c r="AG85" s="22">
        <f t="shared" si="46"/>
        <v>0</v>
      </c>
      <c r="AH85" s="9">
        <f>WeeklySalesSummary!$V85-V67</f>
        <v>0</v>
      </c>
      <c r="AI85" s="8">
        <f t="shared" si="47"/>
        <v>0</v>
      </c>
      <c r="AJ85" s="10">
        <f>W85-W$13</f>
        <v>-2811.1</v>
      </c>
      <c r="AK85" s="11">
        <f t="shared" si="48"/>
        <v>0</v>
      </c>
    </row>
    <row r="86" spans="1:37" ht="15.75" customHeight="1" x14ac:dyDescent="0.3">
      <c r="B86" s="14" t="s">
        <v>7</v>
      </c>
      <c r="C86" s="64">
        <v>0</v>
      </c>
      <c r="D86" s="64">
        <v>0</v>
      </c>
      <c r="E86" s="64">
        <v>0</v>
      </c>
      <c r="F86" s="64">
        <v>0</v>
      </c>
      <c r="G86" s="64">
        <v>0</v>
      </c>
      <c r="H86" s="64">
        <v>0</v>
      </c>
      <c r="I86" s="64">
        <v>0</v>
      </c>
      <c r="J86" s="64">
        <v>0</v>
      </c>
      <c r="K86" s="64">
        <v>0</v>
      </c>
      <c r="L86" s="64">
        <v>0</v>
      </c>
      <c r="M86" s="64">
        <v>0</v>
      </c>
      <c r="N86" s="64">
        <v>0</v>
      </c>
      <c r="O86" s="64">
        <v>0</v>
      </c>
      <c r="P86" s="64">
        <v>0</v>
      </c>
      <c r="Q86" s="64">
        <v>0</v>
      </c>
      <c r="R86" s="64">
        <v>0</v>
      </c>
      <c r="S86" s="63">
        <v>0</v>
      </c>
      <c r="T86" s="63">
        <v>0</v>
      </c>
      <c r="U86" s="63">
        <v>0</v>
      </c>
      <c r="V86" s="63">
        <v>0</v>
      </c>
      <c r="W86" s="59">
        <f t="shared" si="41"/>
        <v>0</v>
      </c>
      <c r="X86" s="5"/>
      <c r="Y86" s="14" t="s">
        <v>7</v>
      </c>
      <c r="Z86" s="9">
        <f t="shared" si="42"/>
        <v>0</v>
      </c>
      <c r="AA86" s="23">
        <f t="shared" si="43"/>
        <v>0</v>
      </c>
      <c r="AB86" s="9">
        <f>WeeklySalesSummary!$J86-J68</f>
        <v>0</v>
      </c>
      <c r="AC86" s="23">
        <f t="shared" si="44"/>
        <v>0</v>
      </c>
      <c r="AD86" s="9">
        <f>WeeklySalesSummary!$N86-N68</f>
        <v>0</v>
      </c>
      <c r="AE86" s="23">
        <f t="shared" si="45"/>
        <v>0</v>
      </c>
      <c r="AF86" s="21">
        <f>WeeklySalesSummary!$R86-R68</f>
        <v>0</v>
      </c>
      <c r="AG86" s="22">
        <f t="shared" si="46"/>
        <v>0</v>
      </c>
      <c r="AH86" s="9">
        <f>WeeklySalesSummary!$V86-V68</f>
        <v>0</v>
      </c>
      <c r="AI86" s="8">
        <f t="shared" si="47"/>
        <v>0</v>
      </c>
      <c r="AJ86" s="10">
        <f>W86-W$14</f>
        <v>-2941275.6</v>
      </c>
      <c r="AK86" s="11">
        <f t="shared" si="48"/>
        <v>0</v>
      </c>
    </row>
    <row r="87" spans="1:37" ht="15.75" customHeight="1" x14ac:dyDescent="0.3">
      <c r="B87" s="14" t="s">
        <v>8</v>
      </c>
      <c r="C87" s="64">
        <v>0</v>
      </c>
      <c r="D87" s="64">
        <v>0</v>
      </c>
      <c r="E87" s="64">
        <v>0</v>
      </c>
      <c r="F87" s="64">
        <v>0</v>
      </c>
      <c r="G87" s="64">
        <v>0</v>
      </c>
      <c r="H87" s="64">
        <v>0</v>
      </c>
      <c r="I87" s="64">
        <v>0</v>
      </c>
      <c r="J87" s="64">
        <v>0</v>
      </c>
      <c r="K87" s="64">
        <v>0</v>
      </c>
      <c r="L87" s="64">
        <v>0</v>
      </c>
      <c r="M87" s="64">
        <v>0</v>
      </c>
      <c r="N87" s="64">
        <v>0</v>
      </c>
      <c r="O87" s="64">
        <v>0</v>
      </c>
      <c r="P87" s="64">
        <v>0</v>
      </c>
      <c r="Q87" s="64">
        <v>0</v>
      </c>
      <c r="R87" s="64">
        <v>0</v>
      </c>
      <c r="S87" s="63">
        <v>0</v>
      </c>
      <c r="T87" s="63">
        <v>0</v>
      </c>
      <c r="U87" s="63">
        <v>0</v>
      </c>
      <c r="V87" s="63">
        <v>0</v>
      </c>
      <c r="W87" s="59">
        <f t="shared" si="41"/>
        <v>0</v>
      </c>
      <c r="X87" s="5"/>
      <c r="Y87" s="14" t="s">
        <v>8</v>
      </c>
      <c r="Z87" s="9">
        <f t="shared" si="42"/>
        <v>0</v>
      </c>
      <c r="AA87" s="23">
        <f t="shared" si="43"/>
        <v>0</v>
      </c>
      <c r="AB87" s="9">
        <f>WeeklySalesSummary!$J87-J69</f>
        <v>0</v>
      </c>
      <c r="AC87" s="23">
        <f t="shared" si="44"/>
        <v>0</v>
      </c>
      <c r="AD87" s="9">
        <f>WeeklySalesSummary!$N87-N69</f>
        <v>0</v>
      </c>
      <c r="AE87" s="23">
        <f t="shared" si="45"/>
        <v>0</v>
      </c>
      <c r="AF87" s="21">
        <f>WeeklySalesSummary!$R87-R69</f>
        <v>0</v>
      </c>
      <c r="AG87" s="22">
        <f t="shared" si="46"/>
        <v>0</v>
      </c>
      <c r="AH87" s="9">
        <f>WeeklySalesSummary!$V87-V69</f>
        <v>0</v>
      </c>
      <c r="AI87" s="8">
        <f t="shared" si="47"/>
        <v>0</v>
      </c>
      <c r="AJ87" s="10">
        <f>W87-W$15</f>
        <v>-3180249.1999999997</v>
      </c>
      <c r="AK87" s="11">
        <f t="shared" si="48"/>
        <v>0</v>
      </c>
    </row>
    <row r="88" spans="1:37" ht="15.75" customHeight="1" x14ac:dyDescent="0.3">
      <c r="B88" s="14" t="s">
        <v>9</v>
      </c>
      <c r="C88" s="64">
        <v>0</v>
      </c>
      <c r="D88" s="64">
        <v>0</v>
      </c>
      <c r="E88" s="64">
        <v>0</v>
      </c>
      <c r="F88" s="64">
        <v>0</v>
      </c>
      <c r="G88" s="64">
        <v>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64">
        <v>0</v>
      </c>
      <c r="P88" s="64">
        <v>0</v>
      </c>
      <c r="Q88" s="64">
        <v>0</v>
      </c>
      <c r="R88" s="64">
        <v>0</v>
      </c>
      <c r="S88" s="63">
        <v>0</v>
      </c>
      <c r="T88" s="63">
        <v>0</v>
      </c>
      <c r="U88" s="63">
        <v>0</v>
      </c>
      <c r="V88" s="63">
        <v>0</v>
      </c>
      <c r="W88" s="59">
        <f t="shared" si="41"/>
        <v>0</v>
      </c>
      <c r="X88" s="5"/>
      <c r="Y88" s="14" t="s">
        <v>9</v>
      </c>
      <c r="Z88" s="9">
        <f t="shared" si="42"/>
        <v>0</v>
      </c>
      <c r="AA88" s="23">
        <f t="shared" si="43"/>
        <v>0</v>
      </c>
      <c r="AB88" s="9">
        <f>WeeklySalesSummary!$J88-J70</f>
        <v>0</v>
      </c>
      <c r="AC88" s="23">
        <f t="shared" si="44"/>
        <v>0</v>
      </c>
      <c r="AD88" s="9">
        <f>WeeklySalesSummary!$N88-N70</f>
        <v>0</v>
      </c>
      <c r="AE88" s="23">
        <f t="shared" si="45"/>
        <v>0</v>
      </c>
      <c r="AF88" s="21">
        <f>WeeklySalesSummary!$R88-R70</f>
        <v>0</v>
      </c>
      <c r="AG88" s="22">
        <f t="shared" si="46"/>
        <v>0</v>
      </c>
      <c r="AH88" s="9">
        <f>WeeklySalesSummary!$V88-V70</f>
        <v>0</v>
      </c>
      <c r="AI88" s="8">
        <f t="shared" si="47"/>
        <v>0</v>
      </c>
      <c r="AJ88" s="10">
        <f>W88-W$16</f>
        <v>0</v>
      </c>
      <c r="AK88" s="11">
        <f t="shared" si="48"/>
        <v>0</v>
      </c>
    </row>
    <row r="89" spans="1:37" ht="15.75" customHeight="1" x14ac:dyDescent="0.3">
      <c r="B89" s="14" t="s">
        <v>10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64">
        <v>0</v>
      </c>
      <c r="S89" s="63">
        <v>0</v>
      </c>
      <c r="T89" s="63">
        <v>0</v>
      </c>
      <c r="U89" s="63">
        <v>0</v>
      </c>
      <c r="V89" s="63">
        <v>0</v>
      </c>
      <c r="W89" s="59">
        <f t="shared" si="41"/>
        <v>0</v>
      </c>
      <c r="X89" s="5"/>
      <c r="Y89" s="14" t="s">
        <v>10</v>
      </c>
      <c r="Z89" s="9">
        <f t="shared" si="42"/>
        <v>0</v>
      </c>
      <c r="AA89" s="23">
        <f t="shared" si="43"/>
        <v>0</v>
      </c>
      <c r="AB89" s="9">
        <f>WeeklySalesSummary!$J89-J71</f>
        <v>0</v>
      </c>
      <c r="AC89" s="23">
        <f t="shared" si="44"/>
        <v>0</v>
      </c>
      <c r="AD89" s="9">
        <f>WeeklySalesSummary!$N89-N71</f>
        <v>0</v>
      </c>
      <c r="AE89" s="23">
        <f t="shared" si="45"/>
        <v>0</v>
      </c>
      <c r="AF89" s="21">
        <f>WeeklySalesSummary!$R89-R71</f>
        <v>0</v>
      </c>
      <c r="AG89" s="22">
        <f t="shared" si="46"/>
        <v>0</v>
      </c>
      <c r="AH89" s="9">
        <f>WeeklySalesSummary!$V89-V71</f>
        <v>0</v>
      </c>
      <c r="AI89" s="8">
        <f t="shared" si="47"/>
        <v>0</v>
      </c>
      <c r="AJ89" s="10">
        <f>W89-W$17</f>
        <v>-288908.67</v>
      </c>
      <c r="AK89" s="11">
        <f t="shared" si="48"/>
        <v>0</v>
      </c>
    </row>
    <row r="90" spans="1:37" ht="15.75" customHeight="1" thickBot="1" x14ac:dyDescent="0.35">
      <c r="B90" s="27"/>
      <c r="C90" s="28">
        <f>SUBTOTAL(109,C79:C89)</f>
        <v>0</v>
      </c>
      <c r="D90" s="28">
        <f t="shared" ref="D90:V90" si="49">SUBTOTAL(109,D79:D89)</f>
        <v>0</v>
      </c>
      <c r="E90" s="28">
        <f t="shared" si="49"/>
        <v>0</v>
      </c>
      <c r="F90" s="28">
        <f t="shared" si="49"/>
        <v>0</v>
      </c>
      <c r="G90" s="28">
        <f t="shared" si="49"/>
        <v>0</v>
      </c>
      <c r="H90" s="28">
        <f t="shared" si="49"/>
        <v>0</v>
      </c>
      <c r="I90" s="28">
        <f t="shared" si="49"/>
        <v>0</v>
      </c>
      <c r="J90" s="28">
        <f t="shared" si="49"/>
        <v>0</v>
      </c>
      <c r="K90" s="28">
        <f t="shared" si="49"/>
        <v>0</v>
      </c>
      <c r="L90" s="28">
        <f t="shared" si="49"/>
        <v>0</v>
      </c>
      <c r="M90" s="28">
        <f t="shared" si="49"/>
        <v>0</v>
      </c>
      <c r="N90" s="28">
        <f t="shared" si="49"/>
        <v>0</v>
      </c>
      <c r="O90" s="28">
        <f t="shared" si="49"/>
        <v>0</v>
      </c>
      <c r="P90" s="28">
        <f t="shared" si="49"/>
        <v>0</v>
      </c>
      <c r="Q90" s="28">
        <f t="shared" si="49"/>
        <v>0</v>
      </c>
      <c r="R90" s="28">
        <f t="shared" si="49"/>
        <v>0</v>
      </c>
      <c r="S90" s="28">
        <f t="shared" si="49"/>
        <v>0</v>
      </c>
      <c r="T90" s="28">
        <f t="shared" si="49"/>
        <v>0</v>
      </c>
      <c r="U90" s="28">
        <f t="shared" si="49"/>
        <v>0</v>
      </c>
      <c r="V90" s="28">
        <f t="shared" si="49"/>
        <v>0</v>
      </c>
      <c r="W90" s="74">
        <f>SUBTOTAL(109,W79:W89)</f>
        <v>0</v>
      </c>
      <c r="X90" s="5"/>
      <c r="Y90" s="27"/>
      <c r="Z90" s="32">
        <f>SUBTOTAL(109,Z79:Z89)</f>
        <v>0</v>
      </c>
      <c r="AA90" s="23"/>
      <c r="AB90" s="32">
        <f>SUBTOTAL(109,AB79:AB89)</f>
        <v>0</v>
      </c>
      <c r="AC90" s="23"/>
      <c r="AD90" s="32">
        <f>SUBTOTAL(109,AD79:AD89)</f>
        <v>0</v>
      </c>
      <c r="AE90" s="32"/>
      <c r="AF90" s="31">
        <f>SUBTOTAL(109,AF79:AF89)</f>
        <v>0</v>
      </c>
      <c r="AG90" s="43"/>
      <c r="AH90" s="32">
        <f>SUBTOTAL(109,AH79:AH89)</f>
        <v>0</v>
      </c>
      <c r="AI90" s="29"/>
      <c r="AJ90" s="33">
        <f>SUBTOTAL(109,AJ79:AJ89)</f>
        <v>-61708707.580000006</v>
      </c>
      <c r="AK90" s="30"/>
    </row>
    <row r="91" spans="1:37" ht="15.75" customHeight="1" thickBot="1" x14ac:dyDescent="0.35">
      <c r="B91" s="15"/>
      <c r="C91" s="6" t="e">
        <f t="shared" ref="C91:V91" si="50">C90/$W90</f>
        <v>#DIV/0!</v>
      </c>
      <c r="D91" s="6" t="e">
        <f t="shared" si="50"/>
        <v>#DIV/0!</v>
      </c>
      <c r="E91" s="6" t="e">
        <f t="shared" si="50"/>
        <v>#DIV/0!</v>
      </c>
      <c r="F91" s="6" t="e">
        <f t="shared" si="50"/>
        <v>#DIV/0!</v>
      </c>
      <c r="G91" s="6" t="e">
        <f t="shared" si="50"/>
        <v>#DIV/0!</v>
      </c>
      <c r="H91" s="6" t="e">
        <f t="shared" si="50"/>
        <v>#DIV/0!</v>
      </c>
      <c r="I91" s="6" t="e">
        <f t="shared" si="50"/>
        <v>#DIV/0!</v>
      </c>
      <c r="J91" s="6" t="e">
        <f t="shared" si="50"/>
        <v>#DIV/0!</v>
      </c>
      <c r="K91" s="6" t="e">
        <f t="shared" si="50"/>
        <v>#DIV/0!</v>
      </c>
      <c r="L91" s="6" t="e">
        <f t="shared" si="50"/>
        <v>#DIV/0!</v>
      </c>
      <c r="M91" s="6" t="e">
        <f t="shared" si="50"/>
        <v>#DIV/0!</v>
      </c>
      <c r="N91" s="6" t="e">
        <f t="shared" si="50"/>
        <v>#DIV/0!</v>
      </c>
      <c r="O91" s="6" t="e">
        <f t="shared" si="50"/>
        <v>#DIV/0!</v>
      </c>
      <c r="P91" s="6" t="e">
        <f t="shared" si="50"/>
        <v>#DIV/0!</v>
      </c>
      <c r="Q91" s="6" t="e">
        <f t="shared" si="50"/>
        <v>#DIV/0!</v>
      </c>
      <c r="R91" s="6" t="e">
        <f t="shared" si="50"/>
        <v>#DIV/0!</v>
      </c>
      <c r="S91" s="6" t="e">
        <f t="shared" si="50"/>
        <v>#DIV/0!</v>
      </c>
      <c r="T91" s="6" t="e">
        <f t="shared" si="50"/>
        <v>#DIV/0!</v>
      </c>
      <c r="U91" s="6" t="e">
        <f t="shared" si="50"/>
        <v>#DIV/0!</v>
      </c>
      <c r="V91" s="6" t="e">
        <f t="shared" si="50"/>
        <v>#DIV/0!</v>
      </c>
      <c r="W91" s="6"/>
      <c r="X91" s="5"/>
      <c r="Y91" s="16" t="s">
        <v>13</v>
      </c>
      <c r="Z91" s="24" t="e">
        <f>(F90-F72)/F72</f>
        <v>#DIV/0!</v>
      </c>
      <c r="AA91" s="24"/>
      <c r="AB91" s="24" t="e">
        <f>(J90-J72)/J72</f>
        <v>#DIV/0!</v>
      </c>
      <c r="AC91" s="24"/>
      <c r="AD91" s="24" t="e">
        <f>(N90-N72)/N72</f>
        <v>#DIV/0!</v>
      </c>
      <c r="AE91" s="24"/>
      <c r="AF91" s="46" t="e">
        <f>(R90-R72)/R72</f>
        <v>#DIV/0!</v>
      </c>
      <c r="AG91" s="47"/>
      <c r="AH91" s="12" t="e">
        <f>(V90-V72)/V72</f>
        <v>#DIV/0!</v>
      </c>
      <c r="AI91" s="12"/>
      <c r="AJ91" s="12">
        <f>(W90-W$18)/W$18</f>
        <v>-1</v>
      </c>
      <c r="AK91" s="13"/>
    </row>
    <row r="92" spans="1:37" ht="15.75" customHeight="1" thickTop="1" x14ac:dyDescent="0.3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X92" s="5"/>
    </row>
    <row r="93" spans="1:37" ht="15.75" customHeight="1" thickBot="1" x14ac:dyDescent="0.35">
      <c r="B93" s="99" t="str">
        <f>CONCATENATE("P",FiscalPeriod," ",IF(B95=1,"Starting point","Week "&amp;B95-1),"  (As of ",TEXT((PeriodStartDate+5)+(B95-1)*7,"dd/mm/yyyy"),
IF(B95=6,"",CONCATENATE("  - Wk",B95," includes Order Book in ",FiscalYear-IF(FiscalPeriod&lt;=2,1,0),"-P",FiscalPeriod+IF(FiscalPeriod&lt;=2,12,0)-2," &amp; unconfirmed + order book in ",FiscalYear-IF(FiscalPeriod&lt;=1,1,0),"-P",FiscalPeriod+IF(FiscalPeriod&lt;=1,12,0)-1)),
")")</f>
        <v>P12 Week 5  (As of 07/02/2020)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5"/>
      <c r="Y93" s="19" t="str">
        <f>CONCATENATE("P",FiscalPeriod," Week ",B95-1," result vs P",FiscalPeriod, IF(B95-1=1," Starting point"," Week "&amp;B95-2&amp;" Result"))</f>
        <v>P12 Week 5 result vs P12 Week 4 Result</v>
      </c>
      <c r="Z93" s="2"/>
      <c r="AA93" s="20"/>
      <c r="AB93" s="2"/>
      <c r="AC93" s="5"/>
    </row>
    <row r="94" spans="1:37" ht="30.6" customHeight="1" thickTop="1" thickBot="1" x14ac:dyDescent="0.35">
      <c r="B94" s="181" t="s">
        <v>11</v>
      </c>
      <c r="C94" s="277" t="str">
        <f>CONCATENATE(TEXT(PeriodStartDate+(1-1)*7,"dd/mm")," - ",TEXT(PeriodStartDate+(1-1)*7+6,"dd/mm"),"          Wk",1, IF(1&lt;B95," (Actual)",""))</f>
        <v>29/12 - 04/01          Wk1 (Actual)</v>
      </c>
      <c r="D94" s="278"/>
      <c r="E94" s="278"/>
      <c r="F94" s="278"/>
      <c r="G94" s="277" t="str">
        <f>CONCATENATE(TEXT(PeriodStartDate+(2-1)*7,"dd/mm")," - ",TEXT(PeriodStartDate+(2-1)*7+6,"dd/mm"),"          Wk",2, IF(2&lt;B95," (Actual)",""))</f>
        <v>05/01 - 11/01          Wk2 (Actual)</v>
      </c>
      <c r="H94" s="278"/>
      <c r="I94" s="278"/>
      <c r="J94" s="278"/>
      <c r="K94" s="277" t="str">
        <f>CONCATENATE(TEXT(PeriodStartDate+(3-1)*7,"dd/mm")," - ",TEXT(PeriodStartDate+(3-1)*7+6,"dd/mm"),"          Wk",3, IF(3&lt;B95," (Actual)",""))</f>
        <v>12/01 - 18/01          Wk3 (Actual)</v>
      </c>
      <c r="L94" s="278"/>
      <c r="M94" s="278"/>
      <c r="N94" s="278"/>
      <c r="O94" s="277" t="str">
        <f>CONCATENATE(TEXT(PeriodStartDate+(4-1)*7,"dd/mm")," - ",TEXT(PeriodStartDate+(4-1)*7+6,"dd/mm"),"          Wk",4, IF(4&lt;B95," (Actual)",""))</f>
        <v>19/01 - 25/01          Wk4 (Actual)</v>
      </c>
      <c r="P94" s="278"/>
      <c r="Q94" s="278"/>
      <c r="R94" s="278"/>
      <c r="S94" s="277" t="str">
        <f>CONCATENATE(TEXT(PeriodStartDate+(5-1)*7,"dd/mm")," - ",TEXT(PeriodStartDate+(5-1)*7+6,"dd/mm"),"          Wk",5, IF(5&lt;B95," (Actual)",""))</f>
        <v>26/01 - 01/02          Wk5 (Actual)</v>
      </c>
      <c r="T94" s="278"/>
      <c r="U94" s="278"/>
      <c r="V94" s="278"/>
      <c r="W94" s="297" t="s">
        <v>12</v>
      </c>
      <c r="X94" s="5"/>
      <c r="Y94" s="279" t="s">
        <v>11</v>
      </c>
      <c r="Z94" s="285" t="s">
        <v>31</v>
      </c>
      <c r="AA94" s="286"/>
      <c r="AB94" s="285" t="s">
        <v>16</v>
      </c>
      <c r="AC94" s="286"/>
      <c r="AD94" s="285" t="s">
        <v>17</v>
      </c>
      <c r="AE94" s="286"/>
      <c r="AF94" s="285" t="s">
        <v>18</v>
      </c>
      <c r="AG94" s="286"/>
      <c r="AH94" s="304" t="s">
        <v>19</v>
      </c>
      <c r="AI94" s="305"/>
      <c r="AJ94" s="275" t="s">
        <v>25</v>
      </c>
      <c r="AK94" s="276"/>
    </row>
    <row r="95" spans="1:37" s="64" customFormat="1" ht="15" hidden="1" thickBot="1" x14ac:dyDescent="0.35">
      <c r="A95" s="85"/>
      <c r="B95" s="138">
        <v>6</v>
      </c>
      <c r="C95" s="89" t="s">
        <v>27</v>
      </c>
      <c r="D95" s="89" t="s">
        <v>28</v>
      </c>
      <c r="E95" s="89" t="s">
        <v>29</v>
      </c>
      <c r="F95" s="90" t="s">
        <v>26</v>
      </c>
      <c r="G95" s="91" t="s">
        <v>27</v>
      </c>
      <c r="H95" s="89" t="s">
        <v>28</v>
      </c>
      <c r="I95" s="89" t="s">
        <v>29</v>
      </c>
      <c r="J95" s="90" t="s">
        <v>26</v>
      </c>
      <c r="K95" s="91" t="s">
        <v>27</v>
      </c>
      <c r="L95" s="89" t="s">
        <v>28</v>
      </c>
      <c r="M95" s="89" t="s">
        <v>29</v>
      </c>
      <c r="N95" s="90" t="s">
        <v>26</v>
      </c>
      <c r="O95" s="91" t="s">
        <v>27</v>
      </c>
      <c r="P95" s="89" t="s">
        <v>28</v>
      </c>
      <c r="Q95" s="89" t="s">
        <v>29</v>
      </c>
      <c r="R95" s="90" t="s">
        <v>26</v>
      </c>
      <c r="S95" s="91" t="s">
        <v>27</v>
      </c>
      <c r="T95" s="89" t="s">
        <v>28</v>
      </c>
      <c r="U95" s="89" t="s">
        <v>29</v>
      </c>
      <c r="V95" s="92" t="s">
        <v>26</v>
      </c>
      <c r="W95" s="298"/>
      <c r="X95" s="5"/>
      <c r="Y95" s="280"/>
      <c r="Z95" s="286"/>
      <c r="AA95" s="286"/>
      <c r="AB95" s="286"/>
      <c r="AC95" s="286"/>
      <c r="AD95" s="286"/>
      <c r="AE95" s="286"/>
      <c r="AF95" s="286"/>
      <c r="AG95" s="286"/>
      <c r="AH95" s="306"/>
      <c r="AI95" s="307"/>
      <c r="AJ95" s="114"/>
      <c r="AK95" s="86"/>
    </row>
    <row r="96" spans="1:37" ht="15.75" hidden="1" customHeight="1" thickTop="1" thickBot="1" x14ac:dyDescent="0.35">
      <c r="A96" s="98"/>
      <c r="B96" s="127" t="s">
        <v>11</v>
      </c>
      <c r="C96" s="127" t="s">
        <v>27</v>
      </c>
      <c r="D96" s="127" t="s">
        <v>28</v>
      </c>
      <c r="E96" s="127" t="s">
        <v>29</v>
      </c>
      <c r="F96" s="129" t="s">
        <v>26</v>
      </c>
      <c r="G96" s="127" t="s">
        <v>32</v>
      </c>
      <c r="H96" s="127" t="s">
        <v>33</v>
      </c>
      <c r="I96" s="127" t="s">
        <v>34</v>
      </c>
      <c r="J96" s="129" t="s">
        <v>35</v>
      </c>
      <c r="K96" s="127" t="s">
        <v>162</v>
      </c>
      <c r="L96" s="127" t="s">
        <v>163</v>
      </c>
      <c r="M96" s="127" t="s">
        <v>164</v>
      </c>
      <c r="N96" s="129" t="s">
        <v>165</v>
      </c>
      <c r="O96" s="127" t="s">
        <v>170</v>
      </c>
      <c r="P96" s="127" t="s">
        <v>171</v>
      </c>
      <c r="Q96" s="127" t="s">
        <v>172</v>
      </c>
      <c r="R96" s="129" t="s">
        <v>173</v>
      </c>
      <c r="S96" s="127" t="s">
        <v>166</v>
      </c>
      <c r="T96" s="127" t="s">
        <v>167</v>
      </c>
      <c r="U96" s="127" t="s">
        <v>168</v>
      </c>
      <c r="V96" s="174" t="s">
        <v>169</v>
      </c>
      <c r="W96" s="170" t="s">
        <v>12</v>
      </c>
      <c r="X96" s="5"/>
      <c r="Y96" s="34" t="s">
        <v>11</v>
      </c>
      <c r="Z96" s="37" t="s">
        <v>15</v>
      </c>
      <c r="AA96" s="38" t="s">
        <v>20</v>
      </c>
      <c r="AB96" s="37" t="s">
        <v>16</v>
      </c>
      <c r="AC96" s="38" t="s">
        <v>21</v>
      </c>
      <c r="AD96" s="37" t="s">
        <v>17</v>
      </c>
      <c r="AE96" s="45" t="s">
        <v>22</v>
      </c>
      <c r="AF96" s="37" t="s">
        <v>18</v>
      </c>
      <c r="AG96" s="45" t="s">
        <v>23</v>
      </c>
      <c r="AH96" s="53" t="s">
        <v>19</v>
      </c>
      <c r="AI96" s="113" t="s">
        <v>14</v>
      </c>
      <c r="AJ96" s="115" t="s">
        <v>12</v>
      </c>
      <c r="AK96" s="17" t="s">
        <v>24</v>
      </c>
    </row>
    <row r="97" spans="1:37" ht="15.75" customHeight="1" x14ac:dyDescent="0.3">
      <c r="A97" s="97"/>
      <c r="B97" s="1" t="s">
        <v>0</v>
      </c>
      <c r="C97" s="64">
        <v>0</v>
      </c>
      <c r="D97" s="64">
        <v>0</v>
      </c>
      <c r="E97" s="64">
        <v>0</v>
      </c>
      <c r="F97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4">
        <v>0</v>
      </c>
      <c r="M97" s="64">
        <v>0</v>
      </c>
      <c r="N97" s="64">
        <v>0</v>
      </c>
      <c r="O97" s="64">
        <v>0</v>
      </c>
      <c r="P97" s="64">
        <v>0</v>
      </c>
      <c r="Q97" s="64">
        <v>0</v>
      </c>
      <c r="R97" s="64">
        <v>0</v>
      </c>
      <c r="S97" s="64">
        <v>0</v>
      </c>
      <c r="T97" s="64">
        <v>0</v>
      </c>
      <c r="U97" s="64">
        <v>0</v>
      </c>
      <c r="V97" s="64">
        <v>0</v>
      </c>
      <c r="W97" s="175">
        <f>SUM(WeeklySalesSummary!$F97:$V97)</f>
        <v>0</v>
      </c>
      <c r="X97" s="5"/>
      <c r="Y97" s="14" t="s">
        <v>0</v>
      </c>
      <c r="Z97" s="9">
        <f>F97-F79</f>
        <v>0</v>
      </c>
      <c r="AA97" s="23">
        <f t="shared" ref="AA97:AA107" si="51">IF(F79=0,0,Z97/F79)</f>
        <v>0</v>
      </c>
      <c r="AB97" s="32">
        <f>J97-J79</f>
        <v>0</v>
      </c>
      <c r="AC97" s="23">
        <f t="shared" ref="AC97:AC107" si="52">IF(J79=0,0,AB97/J79)</f>
        <v>0</v>
      </c>
      <c r="AD97" s="9">
        <f t="shared" ref="AD97:AD107" si="53">N97-N79</f>
        <v>0</v>
      </c>
      <c r="AE97" s="23">
        <f t="shared" ref="AE97:AE107" si="54">IF(N79=0,0,AD97/N79)</f>
        <v>0</v>
      </c>
      <c r="AF97" s="9">
        <f>R97-R79</f>
        <v>0</v>
      </c>
      <c r="AG97" s="23">
        <f t="shared" ref="AG97:AG107" si="55">IF(R79=0,0,AF97/R79)</f>
        <v>0</v>
      </c>
      <c r="AH97" s="48">
        <f>WeeklySalesSummary!$V97-V79</f>
        <v>0</v>
      </c>
      <c r="AI97" s="23">
        <f t="shared" ref="AI97:AI107" si="56">IF(V79=0,0,AH97/V79)</f>
        <v>0</v>
      </c>
      <c r="AJ97" s="116">
        <f>W97-W$7</f>
        <v>-27247070.209999997</v>
      </c>
      <c r="AK97" s="11">
        <f t="shared" ref="AK97:AK107" si="57">IF(W79=0,0,AJ97/W79)</f>
        <v>0</v>
      </c>
    </row>
    <row r="98" spans="1:37" ht="15.75" customHeight="1" x14ac:dyDescent="0.3">
      <c r="A98" s="97"/>
      <c r="B98" s="14" t="s">
        <v>1</v>
      </c>
      <c r="C98" s="64">
        <v>0</v>
      </c>
      <c r="D98" s="64">
        <v>0</v>
      </c>
      <c r="E98" s="64">
        <v>0</v>
      </c>
      <c r="F98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  <c r="U98" s="64">
        <v>0</v>
      </c>
      <c r="V98" s="64">
        <v>0</v>
      </c>
      <c r="W98" s="59">
        <f>SUM(WeeklySalesSummary!$F98:$V98)</f>
        <v>0</v>
      </c>
      <c r="X98" s="5"/>
      <c r="Y98" s="14" t="s">
        <v>1</v>
      </c>
      <c r="Z98" s="9">
        <f t="shared" ref="Z98:Z107" si="58">F98-F80</f>
        <v>0</v>
      </c>
      <c r="AA98" s="23">
        <f t="shared" si="51"/>
        <v>0</v>
      </c>
      <c r="AB98" s="9">
        <f>WeeklySalesSummary!$J98-J80</f>
        <v>0</v>
      </c>
      <c r="AC98" s="23">
        <f t="shared" si="52"/>
        <v>0</v>
      </c>
      <c r="AD98" s="9">
        <f t="shared" si="53"/>
        <v>0</v>
      </c>
      <c r="AE98" s="23">
        <f t="shared" si="54"/>
        <v>0</v>
      </c>
      <c r="AF98" s="9">
        <f t="shared" ref="AF98:AF107" si="59">R98-R80</f>
        <v>0</v>
      </c>
      <c r="AG98" s="23">
        <f t="shared" si="55"/>
        <v>0</v>
      </c>
      <c r="AH98" s="48">
        <f>WeeklySalesSummary!$V98-V80</f>
        <v>0</v>
      </c>
      <c r="AI98" s="23">
        <f t="shared" si="56"/>
        <v>0</v>
      </c>
      <c r="AJ98" s="116">
        <f>W98-W$8</f>
        <v>-4721920.09</v>
      </c>
      <c r="AK98" s="11">
        <f t="shared" si="57"/>
        <v>0</v>
      </c>
    </row>
    <row r="99" spans="1:37" x14ac:dyDescent="0.3">
      <c r="B99" s="14" t="s">
        <v>2</v>
      </c>
      <c r="C99" s="64">
        <v>0</v>
      </c>
      <c r="D99" s="64">
        <v>0</v>
      </c>
      <c r="E99" s="64">
        <v>0</v>
      </c>
      <c r="F99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  <c r="N99" s="64">
        <v>0</v>
      </c>
      <c r="O99" s="64">
        <v>0</v>
      </c>
      <c r="P99" s="64">
        <v>0</v>
      </c>
      <c r="Q99" s="64">
        <v>0</v>
      </c>
      <c r="R99" s="64">
        <v>0</v>
      </c>
      <c r="S99" s="64">
        <v>0</v>
      </c>
      <c r="T99" s="64">
        <v>0</v>
      </c>
      <c r="U99" s="64">
        <v>0</v>
      </c>
      <c r="V99" s="64">
        <v>0</v>
      </c>
      <c r="W99" s="59">
        <f>SUM(WeeklySalesSummary!$F99:$V99)</f>
        <v>0</v>
      </c>
      <c r="X99" s="5"/>
      <c r="Y99" s="14" t="s">
        <v>2</v>
      </c>
      <c r="Z99" s="9">
        <f t="shared" si="58"/>
        <v>0</v>
      </c>
      <c r="AA99" s="23">
        <f t="shared" si="51"/>
        <v>0</v>
      </c>
      <c r="AB99" s="9">
        <f>WeeklySalesSummary!$J99-J81</f>
        <v>0</v>
      </c>
      <c r="AC99" s="23">
        <f t="shared" si="52"/>
        <v>0</v>
      </c>
      <c r="AD99" s="9">
        <f t="shared" si="53"/>
        <v>0</v>
      </c>
      <c r="AE99" s="23">
        <f t="shared" si="54"/>
        <v>0</v>
      </c>
      <c r="AF99" s="9">
        <f t="shared" si="59"/>
        <v>0</v>
      </c>
      <c r="AG99" s="23">
        <f t="shared" si="55"/>
        <v>0</v>
      </c>
      <c r="AH99" s="48">
        <f>WeeklySalesSummary!$V99-V81</f>
        <v>0</v>
      </c>
      <c r="AI99" s="23">
        <f t="shared" si="56"/>
        <v>0</v>
      </c>
      <c r="AJ99" s="116">
        <f>W99-W$9</f>
        <v>-1826202.97</v>
      </c>
      <c r="AK99" s="11">
        <f t="shared" si="57"/>
        <v>0</v>
      </c>
    </row>
    <row r="100" spans="1:37" ht="15.75" customHeight="1" x14ac:dyDescent="0.3">
      <c r="B100" s="14" t="s">
        <v>3</v>
      </c>
      <c r="C100" s="64">
        <v>0</v>
      </c>
      <c r="D100" s="64">
        <v>0</v>
      </c>
      <c r="E100" s="64">
        <v>0</v>
      </c>
      <c r="F100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  <c r="N100" s="64">
        <v>0</v>
      </c>
      <c r="O100" s="64">
        <v>0</v>
      </c>
      <c r="P100" s="64">
        <v>0</v>
      </c>
      <c r="Q100" s="64">
        <v>0</v>
      </c>
      <c r="R100" s="64">
        <v>0</v>
      </c>
      <c r="S100" s="64">
        <v>0</v>
      </c>
      <c r="T100" s="64">
        <v>0</v>
      </c>
      <c r="U100" s="64">
        <v>0</v>
      </c>
      <c r="V100" s="64">
        <v>0</v>
      </c>
      <c r="W100" s="59">
        <f>SUM(WeeklySalesSummary!$F100:$V100)</f>
        <v>0</v>
      </c>
      <c r="X100" s="5"/>
      <c r="Y100" s="14" t="s">
        <v>3</v>
      </c>
      <c r="Z100" s="9">
        <f t="shared" si="58"/>
        <v>0</v>
      </c>
      <c r="AA100" s="23">
        <f t="shared" si="51"/>
        <v>0</v>
      </c>
      <c r="AB100" s="9">
        <f>WeeklySalesSummary!$J100-J82</f>
        <v>0</v>
      </c>
      <c r="AC100" s="23">
        <f t="shared" si="52"/>
        <v>0</v>
      </c>
      <c r="AD100" s="9">
        <f t="shared" si="53"/>
        <v>0</v>
      </c>
      <c r="AE100" s="23">
        <f t="shared" si="54"/>
        <v>0</v>
      </c>
      <c r="AF100" s="9">
        <f t="shared" si="59"/>
        <v>0</v>
      </c>
      <c r="AG100" s="23">
        <f t="shared" si="55"/>
        <v>0</v>
      </c>
      <c r="AH100" s="48">
        <f>WeeklySalesSummary!$V100-V82</f>
        <v>0</v>
      </c>
      <c r="AI100" s="23">
        <f t="shared" si="56"/>
        <v>0</v>
      </c>
      <c r="AJ100" s="116">
        <f>W100-W$10</f>
        <v>-1784296.95</v>
      </c>
      <c r="AK100" s="11">
        <f t="shared" si="57"/>
        <v>0</v>
      </c>
    </row>
    <row r="101" spans="1:37" ht="15.75" customHeight="1" x14ac:dyDescent="0.3">
      <c r="B101" s="14" t="s">
        <v>4</v>
      </c>
      <c r="C101" s="64">
        <v>0</v>
      </c>
      <c r="D101" s="64">
        <v>0</v>
      </c>
      <c r="E101" s="64">
        <v>0</v>
      </c>
      <c r="F101">
        <v>0</v>
      </c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  <c r="N101" s="64">
        <v>0</v>
      </c>
      <c r="O101" s="64">
        <v>0</v>
      </c>
      <c r="P101" s="64">
        <v>0</v>
      </c>
      <c r="Q101" s="64">
        <v>0</v>
      </c>
      <c r="R101" s="64">
        <v>0</v>
      </c>
      <c r="S101" s="64">
        <v>0</v>
      </c>
      <c r="T101" s="64">
        <v>0</v>
      </c>
      <c r="U101" s="64">
        <v>0</v>
      </c>
      <c r="V101" s="64">
        <v>0</v>
      </c>
      <c r="W101" s="59">
        <f>SUM(WeeklySalesSummary!$F101:$V101)</f>
        <v>0</v>
      </c>
      <c r="X101" s="5"/>
      <c r="Y101" s="14" t="s">
        <v>4</v>
      </c>
      <c r="Z101" s="9">
        <f t="shared" si="58"/>
        <v>0</v>
      </c>
      <c r="AA101" s="23">
        <f t="shared" si="51"/>
        <v>0</v>
      </c>
      <c r="AB101" s="9">
        <f>WeeklySalesSummary!$J101-J83</f>
        <v>0</v>
      </c>
      <c r="AC101" s="23">
        <f t="shared" si="52"/>
        <v>0</v>
      </c>
      <c r="AD101" s="9">
        <f t="shared" si="53"/>
        <v>0</v>
      </c>
      <c r="AE101" s="23">
        <f t="shared" si="54"/>
        <v>0</v>
      </c>
      <c r="AF101" s="9">
        <f t="shared" si="59"/>
        <v>0</v>
      </c>
      <c r="AG101" s="23">
        <f t="shared" si="55"/>
        <v>0</v>
      </c>
      <c r="AH101" s="48">
        <f>WeeklySalesSummary!$V101-V83</f>
        <v>0</v>
      </c>
      <c r="AI101" s="23">
        <f t="shared" si="56"/>
        <v>0</v>
      </c>
      <c r="AJ101" s="116">
        <f>W101-W$11</f>
        <v>-14892245.680000002</v>
      </c>
      <c r="AK101" s="11">
        <f t="shared" si="57"/>
        <v>0</v>
      </c>
    </row>
    <row r="102" spans="1:37" ht="15.75" customHeight="1" x14ac:dyDescent="0.3">
      <c r="B102" s="14" t="s">
        <v>5</v>
      </c>
      <c r="C102" s="64">
        <v>0</v>
      </c>
      <c r="D102" s="64">
        <v>0</v>
      </c>
      <c r="E102" s="64">
        <v>0</v>
      </c>
      <c r="F102">
        <v>0</v>
      </c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0</v>
      </c>
      <c r="N102" s="64">
        <v>0</v>
      </c>
      <c r="O102" s="64">
        <v>0</v>
      </c>
      <c r="P102" s="64">
        <v>0</v>
      </c>
      <c r="Q102" s="64">
        <v>0</v>
      </c>
      <c r="R102" s="64">
        <v>0</v>
      </c>
      <c r="S102" s="64">
        <v>0</v>
      </c>
      <c r="T102" s="64">
        <v>0</v>
      </c>
      <c r="U102" s="64">
        <v>0</v>
      </c>
      <c r="V102" s="64">
        <v>0</v>
      </c>
      <c r="W102" s="59">
        <f>SUM(WeeklySalesSummary!$F102:$V102)</f>
        <v>0</v>
      </c>
      <c r="X102" s="5"/>
      <c r="Y102" s="14" t="s">
        <v>5</v>
      </c>
      <c r="Z102" s="9">
        <f t="shared" si="58"/>
        <v>0</v>
      </c>
      <c r="AA102" s="23">
        <f t="shared" si="51"/>
        <v>0</v>
      </c>
      <c r="AB102" s="9">
        <f>WeeklySalesSummary!$J102-J84</f>
        <v>0</v>
      </c>
      <c r="AC102" s="23">
        <f t="shared" si="52"/>
        <v>0</v>
      </c>
      <c r="AD102" s="9">
        <f t="shared" si="53"/>
        <v>0</v>
      </c>
      <c r="AE102" s="23">
        <f t="shared" si="54"/>
        <v>0</v>
      </c>
      <c r="AF102" s="9">
        <f t="shared" si="59"/>
        <v>0</v>
      </c>
      <c r="AG102" s="23">
        <f t="shared" si="55"/>
        <v>0</v>
      </c>
      <c r="AH102" s="48">
        <f>WeeklySalesSummary!$V102-V84</f>
        <v>0</v>
      </c>
      <c r="AI102" s="23">
        <f t="shared" si="56"/>
        <v>0</v>
      </c>
      <c r="AJ102" s="116">
        <f>W102-W$12</f>
        <v>-4823727.1100000003</v>
      </c>
      <c r="AK102" s="11">
        <f t="shared" si="57"/>
        <v>0</v>
      </c>
    </row>
    <row r="103" spans="1:37" ht="15.75" customHeight="1" x14ac:dyDescent="0.3">
      <c r="B103" s="14" t="s">
        <v>6</v>
      </c>
      <c r="C103" s="64">
        <v>0</v>
      </c>
      <c r="D103" s="64">
        <v>0</v>
      </c>
      <c r="E103" s="64">
        <v>0</v>
      </c>
      <c r="F103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  <c r="U103" s="64">
        <v>0</v>
      </c>
      <c r="V103" s="64">
        <v>0</v>
      </c>
      <c r="W103" s="59">
        <f>SUM(WeeklySalesSummary!$F103:$V103)</f>
        <v>0</v>
      </c>
      <c r="X103" s="5"/>
      <c r="Y103" s="14" t="s">
        <v>6</v>
      </c>
      <c r="Z103" s="9">
        <f t="shared" si="58"/>
        <v>0</v>
      </c>
      <c r="AA103" s="23">
        <f t="shared" si="51"/>
        <v>0</v>
      </c>
      <c r="AB103" s="9">
        <f>WeeklySalesSummary!$J103-J85</f>
        <v>0</v>
      </c>
      <c r="AC103" s="23">
        <f t="shared" si="52"/>
        <v>0</v>
      </c>
      <c r="AD103" s="9">
        <f t="shared" si="53"/>
        <v>0</v>
      </c>
      <c r="AE103" s="23">
        <f t="shared" si="54"/>
        <v>0</v>
      </c>
      <c r="AF103" s="9">
        <f t="shared" si="59"/>
        <v>0</v>
      </c>
      <c r="AG103" s="23">
        <f t="shared" si="55"/>
        <v>0</v>
      </c>
      <c r="AH103" s="48">
        <f>WeeklySalesSummary!$V103-V85</f>
        <v>0</v>
      </c>
      <c r="AI103" s="23">
        <f t="shared" si="56"/>
        <v>0</v>
      </c>
      <c r="AJ103" s="116">
        <f>W103-W$13</f>
        <v>-2811.1</v>
      </c>
      <c r="AK103" s="11">
        <f t="shared" si="57"/>
        <v>0</v>
      </c>
    </row>
    <row r="104" spans="1:37" ht="15.75" customHeight="1" x14ac:dyDescent="0.3">
      <c r="B104" s="14" t="s">
        <v>7</v>
      </c>
      <c r="C104" s="64">
        <v>0</v>
      </c>
      <c r="D104" s="64">
        <v>0</v>
      </c>
      <c r="E104" s="64">
        <v>0</v>
      </c>
      <c r="F104">
        <v>0</v>
      </c>
      <c r="G104" s="64">
        <v>0</v>
      </c>
      <c r="H104" s="64">
        <v>0</v>
      </c>
      <c r="I104" s="64">
        <v>0</v>
      </c>
      <c r="J104" s="64">
        <v>0</v>
      </c>
      <c r="K104" s="64">
        <v>0</v>
      </c>
      <c r="L104" s="64">
        <v>0</v>
      </c>
      <c r="M104" s="64">
        <v>0</v>
      </c>
      <c r="N104" s="64">
        <v>0</v>
      </c>
      <c r="O104" s="64">
        <v>0</v>
      </c>
      <c r="P104" s="64">
        <v>0</v>
      </c>
      <c r="Q104" s="64">
        <v>0</v>
      </c>
      <c r="R104" s="64">
        <v>0</v>
      </c>
      <c r="S104" s="64">
        <v>0</v>
      </c>
      <c r="T104" s="64">
        <v>0</v>
      </c>
      <c r="U104" s="64">
        <v>0</v>
      </c>
      <c r="V104" s="64">
        <v>0</v>
      </c>
      <c r="W104" s="59">
        <f>SUM(WeeklySalesSummary!$F104:$V104)</f>
        <v>0</v>
      </c>
      <c r="X104" s="5"/>
      <c r="Y104" s="14" t="s">
        <v>7</v>
      </c>
      <c r="Z104" s="9">
        <f t="shared" si="58"/>
        <v>0</v>
      </c>
      <c r="AA104" s="23">
        <f t="shared" si="51"/>
        <v>0</v>
      </c>
      <c r="AB104" s="9">
        <f>WeeklySalesSummary!$J104-J86</f>
        <v>0</v>
      </c>
      <c r="AC104" s="23">
        <f t="shared" si="52"/>
        <v>0</v>
      </c>
      <c r="AD104" s="9">
        <f t="shared" si="53"/>
        <v>0</v>
      </c>
      <c r="AE104" s="23">
        <f t="shared" si="54"/>
        <v>0</v>
      </c>
      <c r="AF104" s="9">
        <f t="shared" si="59"/>
        <v>0</v>
      </c>
      <c r="AG104" s="23">
        <f t="shared" si="55"/>
        <v>0</v>
      </c>
      <c r="AH104" s="48">
        <f>WeeklySalesSummary!$V104-V86</f>
        <v>0</v>
      </c>
      <c r="AI104" s="23">
        <f t="shared" si="56"/>
        <v>0</v>
      </c>
      <c r="AJ104" s="116">
        <f>W104-W$14</f>
        <v>-2941275.6</v>
      </c>
      <c r="AK104" s="11">
        <f t="shared" si="57"/>
        <v>0</v>
      </c>
    </row>
    <row r="105" spans="1:37" ht="15.75" customHeight="1" x14ac:dyDescent="0.3">
      <c r="B105" s="14" t="s">
        <v>8</v>
      </c>
      <c r="C105" s="64">
        <v>0</v>
      </c>
      <c r="D105" s="64">
        <v>0</v>
      </c>
      <c r="E105" s="64">
        <v>0</v>
      </c>
      <c r="F105">
        <v>0</v>
      </c>
      <c r="G105" s="64">
        <v>0</v>
      </c>
      <c r="H105" s="64">
        <v>0</v>
      </c>
      <c r="I105" s="64">
        <v>0</v>
      </c>
      <c r="J105" s="64">
        <v>0</v>
      </c>
      <c r="K105" s="64">
        <v>0</v>
      </c>
      <c r="L105" s="64">
        <v>0</v>
      </c>
      <c r="M105" s="64">
        <v>0</v>
      </c>
      <c r="N105" s="64">
        <v>0</v>
      </c>
      <c r="O105" s="64">
        <v>0</v>
      </c>
      <c r="P105" s="64">
        <v>0</v>
      </c>
      <c r="Q105" s="64">
        <v>0</v>
      </c>
      <c r="R105" s="64">
        <v>0</v>
      </c>
      <c r="S105" s="64">
        <v>0</v>
      </c>
      <c r="T105" s="64">
        <v>0</v>
      </c>
      <c r="U105" s="64">
        <v>0</v>
      </c>
      <c r="V105" s="64">
        <v>0</v>
      </c>
      <c r="W105" s="59">
        <f>SUM(WeeklySalesSummary!$F105:$V105)</f>
        <v>0</v>
      </c>
      <c r="X105" s="5"/>
      <c r="Y105" s="14" t="s">
        <v>8</v>
      </c>
      <c r="Z105" s="9">
        <f t="shared" si="58"/>
        <v>0</v>
      </c>
      <c r="AA105" s="23">
        <f t="shared" si="51"/>
        <v>0</v>
      </c>
      <c r="AB105" s="9">
        <f>WeeklySalesSummary!$J105-J87</f>
        <v>0</v>
      </c>
      <c r="AC105" s="23">
        <f t="shared" si="52"/>
        <v>0</v>
      </c>
      <c r="AD105" s="9">
        <f t="shared" si="53"/>
        <v>0</v>
      </c>
      <c r="AE105" s="23">
        <f t="shared" si="54"/>
        <v>0</v>
      </c>
      <c r="AF105" s="9">
        <f t="shared" si="59"/>
        <v>0</v>
      </c>
      <c r="AG105" s="23">
        <f t="shared" si="55"/>
        <v>0</v>
      </c>
      <c r="AH105" s="48">
        <f>WeeklySalesSummary!$V105-V87</f>
        <v>0</v>
      </c>
      <c r="AI105" s="23">
        <f t="shared" si="56"/>
        <v>0</v>
      </c>
      <c r="AJ105" s="116">
        <f>W105-W$15</f>
        <v>-3180249.1999999997</v>
      </c>
      <c r="AK105" s="11">
        <f t="shared" si="57"/>
        <v>0</v>
      </c>
    </row>
    <row r="106" spans="1:37" ht="15.75" customHeight="1" x14ac:dyDescent="0.3">
      <c r="B106" s="14" t="s">
        <v>9</v>
      </c>
      <c r="C106" s="64">
        <v>0</v>
      </c>
      <c r="D106" s="64">
        <v>0</v>
      </c>
      <c r="E106" s="64">
        <v>0</v>
      </c>
      <c r="F106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  <c r="U106" s="64">
        <v>0</v>
      </c>
      <c r="V106" s="64">
        <v>0</v>
      </c>
      <c r="W106" s="59">
        <f>SUM(WeeklySalesSummary!$F106:$V106)</f>
        <v>0</v>
      </c>
      <c r="X106" s="5"/>
      <c r="Y106" s="14" t="s">
        <v>9</v>
      </c>
      <c r="Z106" s="9">
        <f t="shared" si="58"/>
        <v>0</v>
      </c>
      <c r="AA106" s="23">
        <f t="shared" si="51"/>
        <v>0</v>
      </c>
      <c r="AB106" s="9">
        <f>WeeklySalesSummary!$J106-J88</f>
        <v>0</v>
      </c>
      <c r="AC106" s="23">
        <f t="shared" si="52"/>
        <v>0</v>
      </c>
      <c r="AD106" s="9">
        <f t="shared" si="53"/>
        <v>0</v>
      </c>
      <c r="AE106" s="23">
        <f t="shared" si="54"/>
        <v>0</v>
      </c>
      <c r="AF106" s="9">
        <f t="shared" si="59"/>
        <v>0</v>
      </c>
      <c r="AG106" s="23">
        <f t="shared" si="55"/>
        <v>0</v>
      </c>
      <c r="AH106" s="48">
        <f>WeeklySalesSummary!$V106-V88</f>
        <v>0</v>
      </c>
      <c r="AI106" s="23">
        <f t="shared" si="56"/>
        <v>0</v>
      </c>
      <c r="AJ106" s="116">
        <f>W106-W$16</f>
        <v>0</v>
      </c>
      <c r="AK106" s="11">
        <f t="shared" si="57"/>
        <v>0</v>
      </c>
    </row>
    <row r="107" spans="1:37" ht="15.75" customHeight="1" x14ac:dyDescent="0.3">
      <c r="B107" s="14" t="s">
        <v>10</v>
      </c>
      <c r="C107" s="64">
        <v>0</v>
      </c>
      <c r="D107" s="64">
        <v>0</v>
      </c>
      <c r="E107" s="64">
        <v>0</v>
      </c>
      <c r="F107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  <c r="U107" s="64">
        <v>0</v>
      </c>
      <c r="V107" s="64">
        <v>0</v>
      </c>
      <c r="W107" s="59">
        <f>SUM(WeeklySalesSummary!$F107:$V107)</f>
        <v>0</v>
      </c>
      <c r="X107" s="5"/>
      <c r="Y107" s="14" t="s">
        <v>10</v>
      </c>
      <c r="Z107" s="9">
        <f t="shared" si="58"/>
        <v>0</v>
      </c>
      <c r="AA107" s="23">
        <f t="shared" si="51"/>
        <v>0</v>
      </c>
      <c r="AB107" s="9">
        <f>WeeklySalesSummary!$J107-J89</f>
        <v>0</v>
      </c>
      <c r="AC107" s="23">
        <f t="shared" si="52"/>
        <v>0</v>
      </c>
      <c r="AD107" s="9">
        <f t="shared" si="53"/>
        <v>0</v>
      </c>
      <c r="AE107" s="23">
        <f t="shared" si="54"/>
        <v>0</v>
      </c>
      <c r="AF107" s="9">
        <f t="shared" si="59"/>
        <v>0</v>
      </c>
      <c r="AG107" s="23">
        <f t="shared" si="55"/>
        <v>0</v>
      </c>
      <c r="AH107" s="48">
        <f>WeeklySalesSummary!$V107-V89</f>
        <v>0</v>
      </c>
      <c r="AI107" s="23">
        <f t="shared" si="56"/>
        <v>0</v>
      </c>
      <c r="AJ107" s="116">
        <f>W107-W$17</f>
        <v>-288908.67</v>
      </c>
      <c r="AK107" s="11">
        <f t="shared" si="57"/>
        <v>0</v>
      </c>
    </row>
    <row r="108" spans="1:37" ht="15.75" customHeight="1" thickBot="1" x14ac:dyDescent="0.35">
      <c r="B108" s="27"/>
      <c r="C108" s="28">
        <f t="shared" ref="C108:V108" si="60">SUBTOTAL(109,C97:C107)</f>
        <v>0</v>
      </c>
      <c r="D108" s="28">
        <f t="shared" si="60"/>
        <v>0</v>
      </c>
      <c r="E108" s="28">
        <f t="shared" si="60"/>
        <v>0</v>
      </c>
      <c r="F108" s="28">
        <f t="shared" si="60"/>
        <v>0</v>
      </c>
      <c r="G108" s="28">
        <f t="shared" si="60"/>
        <v>0</v>
      </c>
      <c r="H108" s="28">
        <f t="shared" si="60"/>
        <v>0</v>
      </c>
      <c r="I108" s="28">
        <f t="shared" si="60"/>
        <v>0</v>
      </c>
      <c r="J108" s="28">
        <f t="shared" si="60"/>
        <v>0</v>
      </c>
      <c r="K108" s="28">
        <f t="shared" si="60"/>
        <v>0</v>
      </c>
      <c r="L108" s="28">
        <f t="shared" si="60"/>
        <v>0</v>
      </c>
      <c r="M108" s="28">
        <f t="shared" si="60"/>
        <v>0</v>
      </c>
      <c r="N108" s="28">
        <f t="shared" si="60"/>
        <v>0</v>
      </c>
      <c r="O108" s="28">
        <f t="shared" si="60"/>
        <v>0</v>
      </c>
      <c r="P108" s="28">
        <f t="shared" si="60"/>
        <v>0</v>
      </c>
      <c r="Q108" s="28">
        <f t="shared" si="60"/>
        <v>0</v>
      </c>
      <c r="R108" s="28">
        <f t="shared" si="60"/>
        <v>0</v>
      </c>
      <c r="S108" s="28">
        <f t="shared" si="60"/>
        <v>0</v>
      </c>
      <c r="T108" s="28">
        <f t="shared" si="60"/>
        <v>0</v>
      </c>
      <c r="U108" s="28">
        <f t="shared" si="60"/>
        <v>0</v>
      </c>
      <c r="V108" s="28">
        <f t="shared" si="60"/>
        <v>0</v>
      </c>
      <c r="W108" s="74">
        <f>SUBTOTAL(109,W97:W107)</f>
        <v>0</v>
      </c>
      <c r="X108" s="5"/>
      <c r="Y108" s="27"/>
      <c r="Z108" s="32">
        <f>SUBTOTAL(109,Z97:Z107)</f>
        <v>0</v>
      </c>
      <c r="AA108" s="23"/>
      <c r="AB108" s="32">
        <f>SUBTOTAL(109,AB97:AB107)</f>
        <v>0</v>
      </c>
      <c r="AC108" s="23"/>
      <c r="AD108" s="32">
        <f>SUBTOTAL(109,AD97:AD107)</f>
        <v>0</v>
      </c>
      <c r="AE108" s="32"/>
      <c r="AF108" s="32">
        <f>SUBTOTAL(109,AF97:AF107)</f>
        <v>0</v>
      </c>
      <c r="AG108" s="32"/>
      <c r="AH108" s="50">
        <f>SUBTOTAL(109,AH97:AH107)</f>
        <v>0</v>
      </c>
      <c r="AI108" s="32"/>
      <c r="AJ108" s="117">
        <f>SUBTOTAL(109,AJ97:AJ107)</f>
        <v>-61708707.580000006</v>
      </c>
      <c r="AK108" s="30"/>
    </row>
    <row r="109" spans="1:37" ht="15.75" customHeight="1" thickBot="1" x14ac:dyDescent="0.35">
      <c r="B109" s="15"/>
      <c r="C109" s="6" t="e">
        <f>C108/$W108</f>
        <v>#DIV/0!</v>
      </c>
      <c r="D109" s="6" t="e">
        <f t="shared" ref="D109:U109" si="61">D108/$W108</f>
        <v>#DIV/0!</v>
      </c>
      <c r="E109" s="6" t="e">
        <f t="shared" si="61"/>
        <v>#DIV/0!</v>
      </c>
      <c r="F109" s="6" t="e">
        <f t="shared" si="61"/>
        <v>#DIV/0!</v>
      </c>
      <c r="G109" s="6" t="e">
        <f t="shared" si="61"/>
        <v>#DIV/0!</v>
      </c>
      <c r="H109" s="6" t="e">
        <f t="shared" si="61"/>
        <v>#DIV/0!</v>
      </c>
      <c r="I109" s="6" t="e">
        <f t="shared" si="61"/>
        <v>#DIV/0!</v>
      </c>
      <c r="J109" s="6" t="e">
        <f t="shared" si="61"/>
        <v>#DIV/0!</v>
      </c>
      <c r="K109" s="6" t="e">
        <f t="shared" si="61"/>
        <v>#DIV/0!</v>
      </c>
      <c r="L109" s="6" t="e">
        <f t="shared" si="61"/>
        <v>#DIV/0!</v>
      </c>
      <c r="M109" s="6" t="e">
        <f t="shared" si="61"/>
        <v>#DIV/0!</v>
      </c>
      <c r="N109" s="6" t="e">
        <f t="shared" si="61"/>
        <v>#DIV/0!</v>
      </c>
      <c r="O109" s="6" t="e">
        <f t="shared" si="61"/>
        <v>#DIV/0!</v>
      </c>
      <c r="P109" s="6" t="e">
        <f t="shared" si="61"/>
        <v>#DIV/0!</v>
      </c>
      <c r="Q109" s="6" t="e">
        <f t="shared" si="61"/>
        <v>#DIV/0!</v>
      </c>
      <c r="R109" s="6" t="e">
        <f t="shared" si="61"/>
        <v>#DIV/0!</v>
      </c>
      <c r="S109" s="6" t="e">
        <f t="shared" si="61"/>
        <v>#DIV/0!</v>
      </c>
      <c r="T109" s="6" t="e">
        <f t="shared" si="61"/>
        <v>#DIV/0!</v>
      </c>
      <c r="U109" s="6" t="e">
        <f t="shared" si="61"/>
        <v>#DIV/0!</v>
      </c>
      <c r="V109" s="6" t="e">
        <f>V108/$W108</f>
        <v>#DIV/0!</v>
      </c>
      <c r="W109" s="6"/>
      <c r="X109" s="5"/>
      <c r="Y109" s="16" t="s">
        <v>13</v>
      </c>
      <c r="Z109" s="24" t="e">
        <f>(F108-F90)/F90</f>
        <v>#DIV/0!</v>
      </c>
      <c r="AA109" s="24"/>
      <c r="AB109" s="24" t="e">
        <f>(J108-J90)/J90</f>
        <v>#DIV/0!</v>
      </c>
      <c r="AC109" s="24"/>
      <c r="AD109" s="24" t="e">
        <f>(N108-N90)/N90</f>
        <v>#DIV/0!</v>
      </c>
      <c r="AE109" s="24"/>
      <c r="AF109" s="24" t="e">
        <f>(R108-R90)/R90</f>
        <v>#DIV/0!</v>
      </c>
      <c r="AG109" s="24"/>
      <c r="AH109" s="51" t="e">
        <f>(V108-V90)/V90</f>
        <v>#DIV/0!</v>
      </c>
      <c r="AI109" s="52"/>
      <c r="AJ109" s="12">
        <f>(W108-W$18)/W$18</f>
        <v>-1</v>
      </c>
      <c r="AK109" s="13"/>
    </row>
    <row r="110" spans="1:37" ht="15.75" customHeight="1" thickTop="1" x14ac:dyDescent="0.3">
      <c r="C110" s="54"/>
      <c r="D110" s="54"/>
      <c r="E110" s="54"/>
      <c r="F110" s="54" t="s">
        <v>174</v>
      </c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U110" s="64"/>
      <c r="V110" s="64"/>
      <c r="W110" s="64"/>
      <c r="X110" s="5"/>
    </row>
    <row r="111" spans="1:37" ht="15.75" customHeight="1" x14ac:dyDescent="0.3">
      <c r="C111" s="54"/>
      <c r="D111" s="54"/>
      <c r="E111" s="54"/>
    </row>
    <row r="112" spans="1:37" ht="15.75" customHeight="1" x14ac:dyDescent="0.3"/>
    <row r="113" spans="3:11" ht="15.75" customHeight="1" x14ac:dyDescent="0.3">
      <c r="C113" s="54"/>
      <c r="D113" s="54"/>
      <c r="E113" s="54"/>
    </row>
    <row r="114" spans="3:11" ht="15.75" customHeight="1" x14ac:dyDescent="0.3">
      <c r="K114" s="55"/>
    </row>
    <row r="115" spans="3:11" ht="15.75" customHeight="1" x14ac:dyDescent="0.3"/>
    <row r="116" spans="3:11" ht="15.75" customHeight="1" x14ac:dyDescent="0.3"/>
    <row r="117" spans="3:11" ht="15.75" customHeight="1" x14ac:dyDescent="0.3">
      <c r="F117" s="63"/>
      <c r="K117" s="62"/>
    </row>
    <row r="118" spans="3:11" ht="16.5" customHeight="1" x14ac:dyDescent="0.3">
      <c r="I118" s="56"/>
      <c r="K118" s="62"/>
    </row>
    <row r="119" spans="3:11" ht="16.5" customHeight="1" x14ac:dyDescent="0.3">
      <c r="I119" s="57"/>
      <c r="K119" s="62"/>
    </row>
    <row r="120" spans="3:11" x14ac:dyDescent="0.3">
      <c r="I120" s="58"/>
      <c r="K120" s="62"/>
    </row>
    <row r="121" spans="3:11" x14ac:dyDescent="0.3">
      <c r="I121" s="56"/>
    </row>
  </sheetData>
  <mergeCells count="71">
    <mergeCell ref="C58:F58"/>
    <mergeCell ref="W76:W77"/>
    <mergeCell ref="C22:F22"/>
    <mergeCell ref="Y22:Y23"/>
    <mergeCell ref="O22:R22"/>
    <mergeCell ref="S22:V22"/>
    <mergeCell ref="C40:F40"/>
    <mergeCell ref="G40:J40"/>
    <mergeCell ref="C76:F76"/>
    <mergeCell ref="G58:J58"/>
    <mergeCell ref="K40:N40"/>
    <mergeCell ref="K58:N58"/>
    <mergeCell ref="G76:J76"/>
    <mergeCell ref="O40:R40"/>
    <mergeCell ref="S40:V40"/>
    <mergeCell ref="W40:W41"/>
    <mergeCell ref="C4:F4"/>
    <mergeCell ref="G22:J22"/>
    <mergeCell ref="K22:N22"/>
    <mergeCell ref="G4:J4"/>
    <mergeCell ref="K4:N4"/>
    <mergeCell ref="O4:R4"/>
    <mergeCell ref="S4:V4"/>
    <mergeCell ref="W4:W5"/>
    <mergeCell ref="AJ22:AK23"/>
    <mergeCell ref="Z22:AA23"/>
    <mergeCell ref="AB22:AC23"/>
    <mergeCell ref="AD22:AE23"/>
    <mergeCell ref="AF22:AG23"/>
    <mergeCell ref="AH22:AI23"/>
    <mergeCell ref="W22:W23"/>
    <mergeCell ref="Z40:AA41"/>
    <mergeCell ref="AB40:AC41"/>
    <mergeCell ref="AD40:AE41"/>
    <mergeCell ref="AF40:AG41"/>
    <mergeCell ref="AJ40:AK41"/>
    <mergeCell ref="Y40:Y41"/>
    <mergeCell ref="AH40:AI41"/>
    <mergeCell ref="W94:W95"/>
    <mergeCell ref="C94:F94"/>
    <mergeCell ref="G94:J94"/>
    <mergeCell ref="K94:N94"/>
    <mergeCell ref="O94:R94"/>
    <mergeCell ref="S94:V94"/>
    <mergeCell ref="O58:R58"/>
    <mergeCell ref="S58:V58"/>
    <mergeCell ref="Z58:AA59"/>
    <mergeCell ref="AB58:AC59"/>
    <mergeCell ref="AD58:AE59"/>
    <mergeCell ref="AF58:AG59"/>
    <mergeCell ref="W58:W59"/>
    <mergeCell ref="AH94:AI95"/>
    <mergeCell ref="AH58:AI59"/>
    <mergeCell ref="Y58:Y59"/>
    <mergeCell ref="AJ58:AK59"/>
    <mergeCell ref="Z76:AA77"/>
    <mergeCell ref="AB76:AC77"/>
    <mergeCell ref="AD76:AE77"/>
    <mergeCell ref="AF76:AG77"/>
    <mergeCell ref="AH76:AI77"/>
    <mergeCell ref="AJ94:AK94"/>
    <mergeCell ref="K76:N76"/>
    <mergeCell ref="O76:R76"/>
    <mergeCell ref="S76:V76"/>
    <mergeCell ref="Y76:Y77"/>
    <mergeCell ref="AJ76:AK77"/>
    <mergeCell ref="Y94:Y95"/>
    <mergeCell ref="Z94:AA95"/>
    <mergeCell ref="AB94:AC95"/>
    <mergeCell ref="AD94:AE95"/>
    <mergeCell ref="AF94:AG95"/>
  </mergeCells>
  <phoneticPr fontId="0" type="noConversion"/>
  <pageMargins left="0.3" right="0.3" top="0.46" bottom="0.45" header="0.3" footer="0.3"/>
  <pageSetup paperSize="9" scale="47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8"/>
  <sheetViews>
    <sheetView zoomScaleNormal="100" workbookViewId="0">
      <pane xSplit="7" ySplit="6" topLeftCell="AG7" activePane="bottomRight" state="frozen"/>
      <selection pane="topRight" activeCell="H1" sqref="H1"/>
      <selection pane="bottomLeft" activeCell="A5" sqref="A5"/>
      <selection pane="bottomRight" sqref="A1:A4"/>
    </sheetView>
  </sheetViews>
  <sheetFormatPr defaultRowHeight="14.4" x14ac:dyDescent="0.3"/>
  <cols>
    <col min="1" max="1" width="4.109375" customWidth="1"/>
    <col min="2" max="2" width="6.5546875" style="119" customWidth="1"/>
    <col min="3" max="3" width="13.21875" style="120" customWidth="1"/>
    <col min="4" max="4" width="5.109375" style="121" customWidth="1"/>
    <col min="5" max="5" width="10.88671875" style="192" hidden="1" customWidth="1"/>
    <col min="6" max="6" width="11" style="194" hidden="1" customWidth="1"/>
    <col min="7" max="7" width="23.109375" style="195" hidden="1" customWidth="1"/>
    <col min="8" max="8" width="5.77734375" style="125" customWidth="1"/>
    <col min="9" max="9" width="10.33203125" style="121" customWidth="1"/>
    <col min="10" max="11" width="10.5546875" style="121" customWidth="1"/>
    <col min="12" max="12" width="11.6640625" style="126" customWidth="1"/>
    <col min="13" max="13" width="6.109375" style="119" customWidth="1"/>
    <col min="14" max="14" width="10.6640625" style="121" customWidth="1"/>
    <col min="15" max="15" width="10.33203125" style="121" customWidth="1"/>
    <col min="16" max="16" width="10.6640625" style="121" customWidth="1"/>
    <col min="17" max="17" width="11.6640625" style="126" customWidth="1"/>
    <col min="18" max="18" width="5.77734375" style="119" customWidth="1"/>
    <col min="19" max="19" width="10.5546875" style="121" customWidth="1"/>
    <col min="20" max="20" width="11" style="121" customWidth="1"/>
    <col min="21" max="21" width="10.6640625" style="121" customWidth="1"/>
    <col min="22" max="22" width="11.6640625" style="126" customWidth="1"/>
    <col min="23" max="23" width="6" style="119" customWidth="1"/>
    <col min="24" max="24" width="10.5546875" style="121" customWidth="1"/>
    <col min="25" max="25" width="10.6640625" style="121" customWidth="1"/>
    <col min="26" max="26" width="10.88671875" style="121" customWidth="1"/>
    <col min="27" max="27" width="11.6640625" style="188" customWidth="1"/>
    <col min="28" max="28" width="5.88671875" style="119" customWidth="1"/>
    <col min="29" max="29" width="10.6640625" style="187" customWidth="1"/>
    <col min="30" max="30" width="11" style="187" customWidth="1"/>
    <col min="31" max="31" width="10.88671875" style="187" customWidth="1"/>
    <col min="32" max="32" width="11.6640625" style="188" customWidth="1"/>
    <col min="33" max="33" width="6.109375" style="119" customWidth="1"/>
    <col min="34" max="34" width="10.5546875" style="187" customWidth="1"/>
    <col min="35" max="35" width="11.33203125" style="187" customWidth="1"/>
    <col min="36" max="36" width="10.6640625" style="187" customWidth="1"/>
    <col min="37" max="37" width="11.6640625" style="188" customWidth="1"/>
    <col min="38" max="38" width="5.88671875" style="212" customWidth="1"/>
    <col min="39" max="39" width="10.88671875" style="213" customWidth="1"/>
    <col min="40" max="40" width="11.109375" style="213" customWidth="1"/>
    <col min="41" max="41" width="10.5546875" style="213" customWidth="1"/>
    <col min="42" max="42" width="11.6640625" style="214" customWidth="1"/>
    <col min="43" max="43" width="11.6640625" style="187" customWidth="1"/>
    <col min="44" max="44" width="11.6640625" style="197" customWidth="1"/>
    <col min="45" max="45" width="38.6640625" style="188" bestFit="1" customWidth="1"/>
    <col min="46" max="46" width="8.88671875" style="189" customWidth="1"/>
  </cols>
  <sheetData>
    <row r="1" spans="2:46" ht="15.6" customHeight="1" x14ac:dyDescent="0.3">
      <c r="B1" s="177" t="str">
        <f>CONCATENATE(FiscalYear, " P",FiscalPeriod," Weekly Sales Detail" )</f>
        <v>2019 P12 Weekly Sales Detail</v>
      </c>
      <c r="C1" s="133"/>
      <c r="D1" s="124"/>
      <c r="E1" s="124"/>
      <c r="F1" s="193"/>
      <c r="G1" s="179"/>
      <c r="H1" s="178"/>
      <c r="I1" s="179"/>
      <c r="J1" s="179"/>
      <c r="K1" s="179"/>
      <c r="L1" s="180"/>
      <c r="M1" s="178"/>
      <c r="N1" s="179"/>
      <c r="O1" s="179"/>
      <c r="P1" s="179"/>
      <c r="Q1" s="180"/>
      <c r="R1" s="178"/>
      <c r="S1" s="179"/>
      <c r="T1" s="179"/>
      <c r="U1" s="179"/>
      <c r="V1" s="180"/>
      <c r="W1" s="178"/>
      <c r="X1" s="179"/>
      <c r="Y1" s="179"/>
      <c r="Z1" s="179"/>
      <c r="AA1" s="180"/>
      <c r="AB1" s="178"/>
      <c r="AC1" s="179"/>
      <c r="AD1" s="124"/>
      <c r="AE1" s="124"/>
      <c r="AF1" s="180"/>
      <c r="AG1" s="178"/>
      <c r="AH1" s="179"/>
      <c r="AI1" s="124"/>
      <c r="AJ1" s="124"/>
      <c r="AK1" s="180"/>
      <c r="AL1" s="207"/>
      <c r="AM1" s="208"/>
      <c r="AN1" s="208"/>
      <c r="AO1" s="208"/>
      <c r="AP1" s="209"/>
      <c r="AQ1" s="124"/>
      <c r="AR1" s="180"/>
      <c r="AS1" s="180"/>
      <c r="AT1" s="118"/>
    </row>
    <row r="2" spans="2:46" s="64" customFormat="1" ht="13.8" customHeight="1" x14ac:dyDescent="0.3">
      <c r="B2" s="196" t="str">
        <f xml:space="preserve"> " ("&amp;TEXT(PeriodStartDate,"dd/mm/yyyy")&amp;" ~ "&amp;TEXT(PeriodEndDate,"dd/mm/yyyy")&amp;")"</f>
        <v xml:space="preserve"> (29/12/2019 ~ 25/01/2020)</v>
      </c>
      <c r="F2" s="176"/>
      <c r="G2" s="179"/>
      <c r="H2" s="178"/>
      <c r="I2" s="179"/>
      <c r="J2" s="179"/>
      <c r="K2" s="179"/>
      <c r="L2" s="180"/>
      <c r="M2" s="178"/>
      <c r="N2" s="179"/>
      <c r="O2" s="179"/>
      <c r="P2" s="179"/>
      <c r="Q2" s="180"/>
      <c r="R2" s="178"/>
      <c r="S2" s="179"/>
      <c r="T2" s="179"/>
      <c r="U2" s="179"/>
      <c r="V2" s="180"/>
      <c r="W2" s="178"/>
      <c r="X2" s="179"/>
      <c r="Y2" s="179"/>
      <c r="Z2" s="179"/>
      <c r="AA2" s="180"/>
      <c r="AB2" s="178"/>
      <c r="AC2" s="179"/>
      <c r="AD2" s="124"/>
      <c r="AE2" s="124"/>
      <c r="AF2" s="180"/>
      <c r="AG2" s="178"/>
      <c r="AH2" s="179"/>
      <c r="AI2" s="124"/>
      <c r="AJ2" s="124"/>
      <c r="AK2" s="180"/>
      <c r="AL2" s="207"/>
      <c r="AM2" s="208"/>
      <c r="AN2" s="208"/>
      <c r="AO2" s="208"/>
      <c r="AP2" s="209"/>
      <c r="AQ2" s="124"/>
      <c r="AR2" s="180"/>
      <c r="AS2" s="180"/>
      <c r="AT2" s="118"/>
    </row>
    <row r="3" spans="2:46" s="64" customFormat="1" ht="12" customHeight="1" thickBot="1" x14ac:dyDescent="0.35">
      <c r="B3" s="196"/>
      <c r="F3" s="176"/>
      <c r="G3" s="122"/>
      <c r="H3" s="178"/>
      <c r="I3" s="179"/>
      <c r="J3" s="179"/>
      <c r="K3" s="179"/>
      <c r="L3" s="180"/>
      <c r="M3" s="178"/>
      <c r="N3" s="179"/>
      <c r="O3" s="179"/>
      <c r="P3" s="179"/>
      <c r="Q3" s="180"/>
      <c r="R3" s="178"/>
      <c r="S3" s="179"/>
      <c r="T3" s="179"/>
      <c r="U3" s="179"/>
      <c r="V3" s="180"/>
      <c r="W3" s="178"/>
      <c r="X3" s="179"/>
      <c r="Y3" s="179"/>
      <c r="Z3" s="179"/>
      <c r="AA3" s="180"/>
      <c r="AB3" s="178"/>
      <c r="AC3" s="179"/>
      <c r="AD3" s="124"/>
      <c r="AE3" s="124"/>
      <c r="AF3" s="180"/>
      <c r="AG3" s="178"/>
      <c r="AH3" s="179"/>
      <c r="AI3" s="124"/>
      <c r="AJ3" s="124"/>
      <c r="AK3" s="180"/>
      <c r="AL3" s="207"/>
      <c r="AM3" s="208"/>
      <c r="AN3" s="208"/>
      <c r="AO3" s="208"/>
      <c r="AP3" s="209"/>
      <c r="AQ3" s="124"/>
      <c r="AR3" s="180"/>
      <c r="AS3" s="180"/>
      <c r="AT3" s="118"/>
    </row>
    <row r="4" spans="2:46" s="64" customFormat="1" ht="13.8" customHeight="1" x14ac:dyDescent="0.3">
      <c r="B4" s="215" t="s">
        <v>20</v>
      </c>
      <c r="C4" s="198"/>
      <c r="D4" s="198"/>
      <c r="E4" s="349" t="s">
        <v>175</v>
      </c>
      <c r="F4" s="350"/>
      <c r="G4" s="350"/>
      <c r="H4" s="344" t="str">
        <f>CONCATENATE(FiscalYear, " P",FiscalPeriod )</f>
        <v>2019 P12</v>
      </c>
      <c r="I4" s="345"/>
      <c r="J4" s="345"/>
      <c r="K4" s="345"/>
      <c r="L4" s="345"/>
      <c r="M4" s="344" t="str">
        <f>CONCATENATE(FiscalYear, " P",FiscalPeriod )</f>
        <v>2019 P12</v>
      </c>
      <c r="N4" s="345"/>
      <c r="O4" s="345"/>
      <c r="P4" s="345"/>
      <c r="Q4" s="345"/>
      <c r="R4" s="344" t="str">
        <f>CONCATENATE(FiscalYear, " P",FiscalPeriod )</f>
        <v>2019 P12</v>
      </c>
      <c r="S4" s="345"/>
      <c r="T4" s="345"/>
      <c r="U4" s="345"/>
      <c r="V4" s="345"/>
      <c r="W4" s="344" t="str">
        <f>CONCATENATE(FiscalYear, " P",FiscalPeriod )</f>
        <v>2019 P12</v>
      </c>
      <c r="X4" s="345"/>
      <c r="Y4" s="345"/>
      <c r="Z4" s="345"/>
      <c r="AA4" s="345"/>
      <c r="AB4" s="344" t="str">
        <f>CONCATENATE(FiscalYear, " P",FiscalPeriod )</f>
        <v>2019 P12</v>
      </c>
      <c r="AC4" s="345"/>
      <c r="AD4" s="345"/>
      <c r="AE4" s="345"/>
      <c r="AF4" s="345"/>
      <c r="AG4" s="344" t="str">
        <f>CONCATENATE(FiscalYear, " P",FiscalPeriod )</f>
        <v>2019 P12</v>
      </c>
      <c r="AH4" s="345"/>
      <c r="AI4" s="345"/>
      <c r="AJ4" s="345"/>
      <c r="AK4" s="345"/>
      <c r="AL4" s="338" t="str">
        <f>CONCATENATE((IF(FiscalPeriod="12",1,0)+FiscalYear), " P",IF(FiscalPeriod="12",1,FiscalPeriod+1))</f>
        <v>2019 P13</v>
      </c>
      <c r="AM4" s="339"/>
      <c r="AN4" s="339"/>
      <c r="AO4" s="339"/>
      <c r="AP4" s="340"/>
      <c r="AQ4" s="332" t="s">
        <v>429</v>
      </c>
      <c r="AR4" s="333"/>
      <c r="AS4" s="334"/>
      <c r="AT4" s="118"/>
    </row>
    <row r="5" spans="2:46" ht="16.8" customHeight="1" x14ac:dyDescent="0.3">
      <c r="B5" s="210" t="s">
        <v>11</v>
      </c>
      <c r="C5" s="211" t="s">
        <v>116</v>
      </c>
      <c r="D5" s="211" t="s">
        <v>117</v>
      </c>
      <c r="E5" s="351"/>
      <c r="F5" s="352"/>
      <c r="G5" s="352"/>
      <c r="H5" s="330" t="s">
        <v>118</v>
      </c>
      <c r="I5" s="330"/>
      <c r="J5" s="330"/>
      <c r="K5" s="330"/>
      <c r="L5" s="353"/>
      <c r="M5" s="354" t="s">
        <v>119</v>
      </c>
      <c r="N5" s="355"/>
      <c r="O5" s="355"/>
      <c r="P5" s="355"/>
      <c r="Q5" s="356"/>
      <c r="R5" s="354" t="s">
        <v>120</v>
      </c>
      <c r="S5" s="355"/>
      <c r="T5" s="355"/>
      <c r="U5" s="355"/>
      <c r="V5" s="356"/>
      <c r="W5" s="354" t="s">
        <v>121</v>
      </c>
      <c r="X5" s="355"/>
      <c r="Y5" s="355"/>
      <c r="Z5" s="355"/>
      <c r="AA5" s="356"/>
      <c r="AB5" s="330" t="s">
        <v>122</v>
      </c>
      <c r="AC5" s="330"/>
      <c r="AD5" s="330"/>
      <c r="AE5" s="330"/>
      <c r="AF5" s="331"/>
      <c r="AG5" s="346" t="s">
        <v>123</v>
      </c>
      <c r="AH5" s="347"/>
      <c r="AI5" s="347"/>
      <c r="AJ5" s="347"/>
      <c r="AK5" s="348"/>
      <c r="AL5" s="341"/>
      <c r="AM5" s="342"/>
      <c r="AN5" s="342"/>
      <c r="AO5" s="342"/>
      <c r="AP5" s="343"/>
      <c r="AQ5" s="335"/>
      <c r="AR5" s="336"/>
      <c r="AS5" s="337"/>
    </row>
    <row r="6" spans="2:46" ht="29.4" customHeight="1" x14ac:dyDescent="0.3">
      <c r="B6" s="199" t="s">
        <v>20</v>
      </c>
      <c r="C6" s="200" t="s">
        <v>124</v>
      </c>
      <c r="D6" s="200" t="s">
        <v>124</v>
      </c>
      <c r="E6" s="201" t="s">
        <v>176</v>
      </c>
      <c r="F6" s="202" t="s">
        <v>128</v>
      </c>
      <c r="G6" s="225" t="s">
        <v>177</v>
      </c>
      <c r="H6" s="226" t="s">
        <v>125</v>
      </c>
      <c r="I6" s="203" t="s">
        <v>126</v>
      </c>
      <c r="J6" s="204" t="s">
        <v>127</v>
      </c>
      <c r="K6" s="204" t="s">
        <v>128</v>
      </c>
      <c r="L6" s="205" t="s">
        <v>129</v>
      </c>
      <c r="M6" s="206" t="s">
        <v>125</v>
      </c>
      <c r="N6" s="203" t="s">
        <v>126</v>
      </c>
      <c r="O6" s="204" t="s">
        <v>127</v>
      </c>
      <c r="P6" s="204" t="s">
        <v>128</v>
      </c>
      <c r="Q6" s="205" t="s">
        <v>129</v>
      </c>
      <c r="R6" s="206" t="s">
        <v>125</v>
      </c>
      <c r="S6" s="203" t="s">
        <v>126</v>
      </c>
      <c r="T6" s="204" t="s">
        <v>127</v>
      </c>
      <c r="U6" s="204" t="s">
        <v>128</v>
      </c>
      <c r="V6" s="205" t="s">
        <v>129</v>
      </c>
      <c r="W6" s="206" t="s">
        <v>125</v>
      </c>
      <c r="X6" s="203" t="s">
        <v>126</v>
      </c>
      <c r="Y6" s="204" t="s">
        <v>127</v>
      </c>
      <c r="Z6" s="204" t="s">
        <v>128</v>
      </c>
      <c r="AA6" s="205" t="s">
        <v>129</v>
      </c>
      <c r="AB6" s="206" t="s">
        <v>125</v>
      </c>
      <c r="AC6" s="203" t="s">
        <v>126</v>
      </c>
      <c r="AD6" s="204" t="s">
        <v>127</v>
      </c>
      <c r="AE6" s="204" t="s">
        <v>128</v>
      </c>
      <c r="AF6" s="205" t="s">
        <v>129</v>
      </c>
      <c r="AG6" s="206" t="s">
        <v>125</v>
      </c>
      <c r="AH6" s="203" t="s">
        <v>126</v>
      </c>
      <c r="AI6" s="204" t="s">
        <v>127</v>
      </c>
      <c r="AJ6" s="204" t="s">
        <v>128</v>
      </c>
      <c r="AK6" s="205" t="s">
        <v>129</v>
      </c>
      <c r="AL6" s="206" t="s">
        <v>125</v>
      </c>
      <c r="AM6" s="203" t="s">
        <v>126</v>
      </c>
      <c r="AN6" s="204" t="s">
        <v>127</v>
      </c>
      <c r="AO6" s="204" t="s">
        <v>128</v>
      </c>
      <c r="AP6" s="205" t="s">
        <v>129</v>
      </c>
      <c r="AQ6" s="204" t="s">
        <v>128</v>
      </c>
      <c r="AR6" s="205" t="s">
        <v>129</v>
      </c>
      <c r="AS6" s="236" t="s">
        <v>428</v>
      </c>
    </row>
    <row r="7" spans="2:46" ht="15" customHeight="1" x14ac:dyDescent="0.3">
      <c r="B7" s="227"/>
      <c r="C7" s="228"/>
      <c r="D7" s="229"/>
      <c r="E7" s="230"/>
      <c r="F7" s="231"/>
      <c r="G7" s="232"/>
      <c r="H7" s="233"/>
      <c r="I7" s="229"/>
      <c r="J7" s="229"/>
      <c r="K7" s="234"/>
      <c r="L7" s="237"/>
      <c r="M7" s="227"/>
      <c r="N7" s="229"/>
      <c r="O7" s="229"/>
      <c r="P7" s="234"/>
      <c r="Q7" s="237"/>
      <c r="R7" s="227"/>
      <c r="S7" s="229"/>
      <c r="T7" s="229"/>
      <c r="U7" s="234"/>
      <c r="V7" s="237"/>
      <c r="W7" s="227"/>
      <c r="X7" s="229"/>
      <c r="Y7" s="229"/>
      <c r="Z7" s="234"/>
      <c r="AA7" s="237"/>
      <c r="AB7" s="227"/>
      <c r="AC7" s="229"/>
      <c r="AD7" s="229"/>
      <c r="AE7" s="229"/>
      <c r="AF7" s="237"/>
      <c r="AG7" s="227"/>
      <c r="AH7" s="229"/>
      <c r="AI7" s="229"/>
      <c r="AJ7" s="229"/>
      <c r="AK7" s="237"/>
      <c r="AL7" s="227"/>
      <c r="AM7" s="229"/>
      <c r="AN7" s="229"/>
      <c r="AO7" s="234"/>
      <c r="AP7" s="237"/>
      <c r="AQ7" s="234"/>
      <c r="AR7" s="235"/>
      <c r="AS7" s="240"/>
    </row>
    <row r="8" spans="2:46" ht="15" customHeight="1" x14ac:dyDescent="0.3">
      <c r="B8" s="216"/>
      <c r="C8" s="217"/>
      <c r="D8" s="218"/>
      <c r="E8" s="219"/>
      <c r="F8" s="220"/>
      <c r="G8" s="221"/>
      <c r="H8" s="222"/>
      <c r="I8" s="218"/>
      <c r="J8" s="218"/>
      <c r="K8" s="223"/>
      <c r="L8" s="238"/>
      <c r="M8" s="216"/>
      <c r="N8" s="218"/>
      <c r="O8" s="218"/>
      <c r="P8" s="223"/>
      <c r="Q8" s="238"/>
      <c r="R8" s="216"/>
      <c r="S8" s="218"/>
      <c r="T8" s="218"/>
      <c r="U8" s="223"/>
      <c r="V8" s="238"/>
      <c r="W8" s="216"/>
      <c r="X8" s="218"/>
      <c r="Y8" s="218"/>
      <c r="Z8" s="223"/>
      <c r="AA8" s="238"/>
      <c r="AB8" s="216"/>
      <c r="AC8" s="218"/>
      <c r="AD8" s="218"/>
      <c r="AE8" s="223"/>
      <c r="AF8" s="238"/>
      <c r="AG8" s="216"/>
      <c r="AH8" s="218"/>
      <c r="AI8" s="218"/>
      <c r="AJ8" s="218"/>
      <c r="AK8" s="238"/>
      <c r="AL8" s="216"/>
      <c r="AM8" s="218"/>
      <c r="AN8" s="218"/>
      <c r="AO8" s="223"/>
      <c r="AP8" s="238"/>
      <c r="AQ8" s="223"/>
      <c r="AR8" s="224"/>
      <c r="AS8" s="239"/>
    </row>
  </sheetData>
  <autoFilter ref="B6:AS8">
    <sortState ref="B5:AP12337">
      <sortCondition ref="B4:B12337"/>
    </sortState>
  </autoFilter>
  <mergeCells count="15">
    <mergeCell ref="E4:G5"/>
    <mergeCell ref="H5:L5"/>
    <mergeCell ref="M5:Q5"/>
    <mergeCell ref="R5:V5"/>
    <mergeCell ref="W5:AA5"/>
    <mergeCell ref="AB5:AF5"/>
    <mergeCell ref="AQ4:AS5"/>
    <mergeCell ref="AL4:AP5"/>
    <mergeCell ref="H4:L4"/>
    <mergeCell ref="M4:Q4"/>
    <mergeCell ref="R4:V4"/>
    <mergeCell ref="W4:AA4"/>
    <mergeCell ref="AB4:AF4"/>
    <mergeCell ref="AG4:AK4"/>
    <mergeCell ref="AG5:AK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52"/>
  <sheetViews>
    <sheetView workbookViewId="0">
      <selection activeCell="C44" sqref="C44"/>
    </sheetView>
  </sheetViews>
  <sheetFormatPr defaultRowHeight="14.4" x14ac:dyDescent="0.3"/>
  <cols>
    <col min="1" max="1" width="12.88671875" customWidth="1"/>
    <col min="2" max="2" width="11.44140625" customWidth="1"/>
    <col min="3" max="3" width="12.109375" customWidth="1"/>
    <col min="4" max="4" width="11.33203125" customWidth="1"/>
    <col min="5" max="5" width="10.5546875" bestFit="1" customWidth="1"/>
  </cols>
  <sheetData>
    <row r="1" spans="2:10" x14ac:dyDescent="0.3">
      <c r="B1" s="64" t="s">
        <v>178</v>
      </c>
      <c r="C1" s="64"/>
      <c r="D1" s="64"/>
      <c r="E1" s="64"/>
      <c r="F1" s="64"/>
      <c r="G1" s="64"/>
      <c r="H1" s="64"/>
      <c r="I1" s="64"/>
      <c r="J1" s="64"/>
    </row>
    <row r="2" spans="2:10" x14ac:dyDescent="0.3">
      <c r="B2" s="64" t="s">
        <v>49</v>
      </c>
      <c r="C2" s="64"/>
      <c r="D2" s="64"/>
      <c r="E2" s="64"/>
      <c r="F2" s="64"/>
      <c r="G2" s="64"/>
      <c r="H2" s="64"/>
      <c r="I2" s="64"/>
      <c r="J2" s="64"/>
    </row>
    <row r="3" spans="2:10" x14ac:dyDescent="0.3">
      <c r="B3" s="64" t="s">
        <v>50</v>
      </c>
      <c r="C3" s="64"/>
      <c r="D3" s="64"/>
      <c r="E3" s="64"/>
      <c r="F3" s="64"/>
      <c r="G3" s="64"/>
      <c r="H3" s="64"/>
      <c r="I3" s="64"/>
      <c r="J3" s="64"/>
    </row>
    <row r="4" spans="2:10" x14ac:dyDescent="0.3">
      <c r="B4" s="64" t="s">
        <v>51</v>
      </c>
      <c r="C4" s="64"/>
      <c r="D4" s="64"/>
      <c r="E4" s="64"/>
      <c r="F4" s="64" t="s">
        <v>52</v>
      </c>
      <c r="G4" s="64"/>
      <c r="H4" s="64"/>
      <c r="I4" s="64"/>
      <c r="J4" s="64"/>
    </row>
    <row r="5" spans="2:10" x14ac:dyDescent="0.3">
      <c r="B5" s="64" t="s">
        <v>179</v>
      </c>
      <c r="C5" s="64"/>
      <c r="D5" s="64"/>
      <c r="E5" s="64"/>
      <c r="F5" s="64"/>
      <c r="G5" s="64"/>
      <c r="H5" s="64"/>
      <c r="I5" s="64"/>
      <c r="J5" s="64"/>
    </row>
    <row r="6" spans="2:10" x14ac:dyDescent="0.3">
      <c r="B6" s="64" t="s">
        <v>180</v>
      </c>
      <c r="C6" s="64">
        <f xml:space="preserve"> 2019</f>
        <v>2019</v>
      </c>
      <c r="D6" s="64"/>
      <c r="E6" s="64"/>
      <c r="F6" s="64"/>
      <c r="G6" s="64"/>
      <c r="H6" s="64"/>
      <c r="I6" s="64"/>
      <c r="J6" s="64"/>
    </row>
    <row r="7" spans="2:10" x14ac:dyDescent="0.3">
      <c r="B7" s="64" t="s">
        <v>181</v>
      </c>
      <c r="C7" s="64">
        <f xml:space="preserve"> 11</f>
        <v>11</v>
      </c>
      <c r="D7" s="64"/>
      <c r="E7" s="64"/>
      <c r="F7" s="64"/>
      <c r="G7" s="64"/>
      <c r="H7" s="64"/>
      <c r="I7" s="64"/>
      <c r="J7" s="64"/>
    </row>
    <row r="8" spans="2:10" x14ac:dyDescent="0.3">
      <c r="B8" s="64" t="s">
        <v>182</v>
      </c>
      <c r="C8" s="64"/>
      <c r="D8" s="64"/>
      <c r="E8" s="64">
        <f xml:space="preserve"> 0</f>
        <v>0</v>
      </c>
      <c r="F8" s="64"/>
      <c r="G8" s="64"/>
      <c r="H8" s="64"/>
      <c r="I8" s="64"/>
      <c r="J8" s="64"/>
    </row>
    <row r="9" spans="2:10" x14ac:dyDescent="0.3">
      <c r="B9" s="64" t="s">
        <v>53</v>
      </c>
      <c r="C9" s="64"/>
      <c r="D9" s="64"/>
      <c r="E9" s="64"/>
      <c r="F9" s="64"/>
      <c r="G9" s="64"/>
      <c r="H9" s="64"/>
      <c r="I9" s="64"/>
      <c r="J9" s="64"/>
    </row>
    <row r="10" spans="2:10" x14ac:dyDescent="0.3">
      <c r="B10" s="64" t="s">
        <v>183</v>
      </c>
      <c r="C10" s="64"/>
      <c r="D10" s="64"/>
      <c r="E10" s="64"/>
      <c r="F10" s="64"/>
      <c r="G10" s="64"/>
      <c r="H10" s="64"/>
      <c r="I10" s="64"/>
      <c r="J10" s="64"/>
    </row>
    <row r="11" spans="2:10" x14ac:dyDescent="0.3">
      <c r="B11" s="64" t="s">
        <v>184</v>
      </c>
      <c r="C11" s="64"/>
      <c r="D11" s="64" t="s">
        <v>20</v>
      </c>
      <c r="E11" s="64"/>
      <c r="F11" s="64"/>
      <c r="G11" s="64"/>
      <c r="H11" s="64"/>
      <c r="I11" s="64"/>
      <c r="J11" s="64"/>
    </row>
    <row r="12" spans="2:10" x14ac:dyDescent="0.3">
      <c r="B12" s="64" t="s">
        <v>185</v>
      </c>
      <c r="C12" s="64"/>
      <c r="D12" s="64"/>
      <c r="E12" s="64"/>
      <c r="F12" s="64"/>
      <c r="G12" s="64"/>
      <c r="H12" s="64"/>
      <c r="I12" s="64"/>
      <c r="J12" s="64"/>
    </row>
    <row r="13" spans="2:10" x14ac:dyDescent="0.3">
      <c r="B13" s="64"/>
      <c r="C13" s="64" t="s">
        <v>186</v>
      </c>
      <c r="D13" s="64"/>
      <c r="E13" s="64"/>
      <c r="F13" s="64"/>
      <c r="G13" s="64"/>
      <c r="H13" s="64"/>
      <c r="I13" s="64"/>
      <c r="J13" s="64"/>
    </row>
    <row r="14" spans="2:10" x14ac:dyDescent="0.3">
      <c r="B14" s="64"/>
      <c r="C14" s="64"/>
      <c r="D14" s="64"/>
      <c r="E14" s="64"/>
      <c r="F14" s="64"/>
      <c r="G14" s="64"/>
      <c r="H14" s="64"/>
      <c r="I14" s="64"/>
      <c r="J14" s="64"/>
    </row>
    <row r="15" spans="2:10" x14ac:dyDescent="0.3">
      <c r="B15" s="123" t="s">
        <v>417</v>
      </c>
      <c r="C15" s="64"/>
      <c r="D15" s="64"/>
      <c r="E15" s="64"/>
      <c r="F15" s="64"/>
      <c r="G15" s="64"/>
      <c r="H15" s="64"/>
      <c r="I15" s="64"/>
      <c r="J15" s="64"/>
    </row>
    <row r="16" spans="2:10" x14ac:dyDescent="0.3">
      <c r="B16" s="64" t="s">
        <v>54</v>
      </c>
      <c r="C16" s="64"/>
      <c r="D16" s="64"/>
      <c r="E16" s="64"/>
      <c r="F16" s="64"/>
      <c r="G16" s="64"/>
      <c r="H16" s="64"/>
      <c r="I16" s="64"/>
      <c r="J16" s="64"/>
    </row>
    <row r="17" spans="2:10" x14ac:dyDescent="0.3">
      <c r="B17" s="64" t="s">
        <v>62</v>
      </c>
      <c r="C17" s="64"/>
      <c r="D17" s="64"/>
      <c r="E17" s="64"/>
      <c r="F17" s="64"/>
      <c r="G17" s="64"/>
      <c r="H17" s="64"/>
      <c r="I17" s="64"/>
      <c r="J17" s="64"/>
    </row>
    <row r="18" spans="2:10" x14ac:dyDescent="0.3">
      <c r="B18" s="64"/>
      <c r="C18" s="64" t="s">
        <v>187</v>
      </c>
      <c r="D18" s="64"/>
      <c r="E18" s="64"/>
      <c r="F18" s="64"/>
      <c r="G18" s="64"/>
      <c r="H18" s="64"/>
      <c r="I18" s="64"/>
      <c r="J18" s="64"/>
    </row>
    <row r="19" spans="2:10" x14ac:dyDescent="0.3">
      <c r="B19" s="64"/>
      <c r="C19" s="64" t="s">
        <v>188</v>
      </c>
      <c r="D19" s="64"/>
      <c r="E19" s="64"/>
      <c r="F19" s="64"/>
      <c r="G19" s="64"/>
      <c r="H19" s="64"/>
      <c r="I19" s="64"/>
      <c r="J19" s="64"/>
    </row>
    <row r="20" spans="2:10" x14ac:dyDescent="0.3">
      <c r="B20" s="64"/>
      <c r="C20" s="64" t="s">
        <v>189</v>
      </c>
      <c r="D20" s="64"/>
      <c r="E20" s="64"/>
      <c r="F20" s="64"/>
      <c r="G20" s="64"/>
      <c r="H20" s="64"/>
      <c r="I20" s="64"/>
      <c r="J20" s="64"/>
    </row>
    <row r="21" spans="2:10" x14ac:dyDescent="0.3">
      <c r="B21" s="64"/>
      <c r="C21" s="64" t="s">
        <v>190</v>
      </c>
      <c r="D21" s="64" t="s">
        <v>55</v>
      </c>
      <c r="E21" s="64"/>
      <c r="F21" s="64"/>
      <c r="G21" s="64"/>
      <c r="H21" s="64"/>
      <c r="I21" s="64"/>
      <c r="J21" s="64"/>
    </row>
    <row r="22" spans="2:10" x14ac:dyDescent="0.3">
      <c r="B22" s="64"/>
      <c r="C22" s="64" t="s">
        <v>191</v>
      </c>
      <c r="D22" s="64"/>
      <c r="E22" s="64"/>
      <c r="F22" s="64"/>
      <c r="G22" s="64"/>
      <c r="H22" s="64"/>
      <c r="I22" s="64"/>
      <c r="J22" s="64"/>
    </row>
    <row r="23" spans="2:10" x14ac:dyDescent="0.3">
      <c r="B23" s="64"/>
      <c r="C23" s="64" t="s">
        <v>192</v>
      </c>
      <c r="D23" s="64"/>
      <c r="E23" s="64"/>
      <c r="F23" s="64"/>
      <c r="G23" s="64"/>
      <c r="H23" s="64"/>
      <c r="I23" s="64"/>
      <c r="J23" s="64"/>
    </row>
    <row r="24" spans="2:10" x14ac:dyDescent="0.3">
      <c r="B24" s="64"/>
      <c r="C24" s="64" t="s">
        <v>193</v>
      </c>
      <c r="D24" s="64"/>
      <c r="E24" s="64"/>
      <c r="F24" s="64"/>
      <c r="G24" s="64"/>
      <c r="H24" s="64"/>
      <c r="I24" s="64"/>
      <c r="J24" s="64"/>
    </row>
    <row r="25" spans="2:10" x14ac:dyDescent="0.3">
      <c r="B25" s="64"/>
      <c r="C25" s="64" t="s">
        <v>194</v>
      </c>
      <c r="D25" s="64"/>
      <c r="E25" s="64"/>
      <c r="F25" s="64"/>
      <c r="G25" s="64"/>
      <c r="H25" s="64"/>
      <c r="I25" s="64"/>
      <c r="J25" s="64"/>
    </row>
    <row r="26" spans="2:10" x14ac:dyDescent="0.3">
      <c r="B26" s="64"/>
      <c r="C26" s="64" t="s">
        <v>56</v>
      </c>
      <c r="D26" s="64"/>
      <c r="E26" s="64"/>
      <c r="F26" s="64"/>
      <c r="G26" s="64"/>
      <c r="H26" s="64"/>
      <c r="I26" s="64"/>
      <c r="J26" s="64"/>
    </row>
    <row r="27" spans="2:10" x14ac:dyDescent="0.3">
      <c r="B27" s="64"/>
      <c r="C27" s="64" t="s">
        <v>195</v>
      </c>
      <c r="D27" s="64"/>
      <c r="E27" s="64"/>
      <c r="F27" s="64"/>
      <c r="G27" s="64"/>
      <c r="H27" s="64"/>
      <c r="I27" s="64"/>
      <c r="J27" s="64"/>
    </row>
    <row r="28" spans="2:10" x14ac:dyDescent="0.3">
      <c r="B28" s="64"/>
      <c r="C28" s="64" t="s">
        <v>196</v>
      </c>
      <c r="D28" s="64"/>
      <c r="E28" s="64"/>
      <c r="F28" s="64"/>
      <c r="G28" s="64"/>
      <c r="H28" s="64"/>
      <c r="I28" s="64"/>
      <c r="J28" s="64"/>
    </row>
    <row r="29" spans="2:10" x14ac:dyDescent="0.3">
      <c r="B29" s="64"/>
      <c r="C29" s="64" t="s">
        <v>197</v>
      </c>
      <c r="D29" s="64"/>
      <c r="E29" s="64"/>
      <c r="F29" s="64"/>
      <c r="G29" s="64"/>
      <c r="H29" s="64"/>
      <c r="I29" s="64"/>
      <c r="J29" s="64"/>
    </row>
    <row r="30" spans="2:10" x14ac:dyDescent="0.3">
      <c r="B30" s="64"/>
      <c r="C30" s="64"/>
      <c r="D30" s="64" t="s">
        <v>198</v>
      </c>
      <c r="E30" s="64"/>
      <c r="F30" s="64"/>
      <c r="G30" s="64"/>
      <c r="H30" s="64"/>
      <c r="I30" s="64"/>
      <c r="J30" s="64"/>
    </row>
    <row r="31" spans="2:10" x14ac:dyDescent="0.3">
      <c r="B31" s="64"/>
      <c r="C31" s="64"/>
      <c r="D31" s="64" t="s">
        <v>199</v>
      </c>
      <c r="E31" s="64"/>
      <c r="F31" s="64"/>
      <c r="G31" s="64"/>
      <c r="H31" s="64"/>
      <c r="I31" s="64"/>
      <c r="J31" s="64"/>
    </row>
    <row r="32" spans="2:10" x14ac:dyDescent="0.3">
      <c r="B32" s="64"/>
      <c r="C32" s="64"/>
      <c r="D32" s="64"/>
      <c r="E32" s="64"/>
      <c r="F32" s="64"/>
      <c r="G32" s="64"/>
      <c r="H32" s="64"/>
      <c r="I32" s="64"/>
      <c r="J32" s="64"/>
    </row>
    <row r="33" spans="2:10" x14ac:dyDescent="0.3">
      <c r="B33" s="64" t="s">
        <v>57</v>
      </c>
      <c r="C33" s="64"/>
      <c r="D33" s="64"/>
      <c r="E33" s="64"/>
      <c r="F33" s="64"/>
      <c r="G33" s="64"/>
      <c r="H33" s="64"/>
      <c r="I33" s="64"/>
      <c r="J33" s="64"/>
    </row>
    <row r="34" spans="2:10" x14ac:dyDescent="0.3">
      <c r="B34" s="64" t="s">
        <v>58</v>
      </c>
      <c r="C34" s="64"/>
      <c r="D34" s="64"/>
      <c r="E34" s="64"/>
      <c r="F34" s="64"/>
      <c r="G34" s="64"/>
      <c r="H34" s="64"/>
      <c r="I34" s="64"/>
      <c r="J34" s="64"/>
    </row>
    <row r="35" spans="2:10" x14ac:dyDescent="0.3">
      <c r="B35" s="64"/>
      <c r="C35" s="64" t="s">
        <v>59</v>
      </c>
      <c r="D35" s="64"/>
      <c r="E35" s="64"/>
      <c r="F35" s="64"/>
      <c r="G35" s="64"/>
      <c r="H35" s="64"/>
      <c r="I35" s="64"/>
      <c r="J35" s="64"/>
    </row>
    <row r="36" spans="2:10" x14ac:dyDescent="0.3">
      <c r="B36" s="64"/>
      <c r="C36" s="64"/>
      <c r="D36" s="64" t="s">
        <v>200</v>
      </c>
      <c r="E36" s="64"/>
      <c r="F36" s="64"/>
      <c r="G36" s="64"/>
      <c r="H36" s="64"/>
      <c r="I36" s="64"/>
      <c r="J36" s="64"/>
    </row>
    <row r="37" spans="2:10" x14ac:dyDescent="0.3">
      <c r="B37" s="64"/>
      <c r="C37" s="64"/>
      <c r="D37" s="64" t="s">
        <v>60</v>
      </c>
      <c r="E37" s="64"/>
      <c r="F37" s="64"/>
      <c r="G37" s="64"/>
      <c r="H37" s="64"/>
      <c r="I37" s="64"/>
      <c r="J37" s="64"/>
    </row>
    <row r="38" spans="2:10" x14ac:dyDescent="0.3">
      <c r="B38" s="64"/>
      <c r="C38" s="64" t="s">
        <v>61</v>
      </c>
      <c r="D38" s="64"/>
      <c r="E38" s="64"/>
      <c r="F38" s="64"/>
      <c r="G38" s="64"/>
      <c r="H38" s="64"/>
      <c r="I38" s="64"/>
      <c r="J38" s="64"/>
    </row>
    <row r="39" spans="2:10" x14ac:dyDescent="0.3">
      <c r="B39" s="64"/>
      <c r="C39" s="64"/>
      <c r="D39" s="64"/>
      <c r="E39" s="64"/>
      <c r="F39" s="64"/>
      <c r="G39" s="64"/>
      <c r="H39" s="64"/>
      <c r="I39" s="64"/>
      <c r="J39" s="64"/>
    </row>
    <row r="40" spans="2:10" x14ac:dyDescent="0.3">
      <c r="B40" s="64" t="s">
        <v>201</v>
      </c>
      <c r="C40" s="64"/>
      <c r="D40" s="64"/>
      <c r="E40" s="64"/>
      <c r="F40" s="64"/>
      <c r="G40" s="64"/>
      <c r="H40" s="64"/>
      <c r="I40" s="64"/>
      <c r="J40" s="64"/>
    </row>
    <row r="41" spans="2:10" x14ac:dyDescent="0.3">
      <c r="B41" s="64" t="s">
        <v>202</v>
      </c>
      <c r="C41" s="64"/>
      <c r="D41" s="64"/>
      <c r="E41" s="64"/>
      <c r="F41" s="64"/>
      <c r="G41" s="64"/>
      <c r="H41" s="64"/>
      <c r="I41" s="64"/>
      <c r="J41" s="64"/>
    </row>
    <row r="42" spans="2:10" x14ac:dyDescent="0.3">
      <c r="B42" s="64" t="s">
        <v>203</v>
      </c>
      <c r="C42" s="64"/>
      <c r="D42" s="64"/>
      <c r="E42" s="64"/>
      <c r="F42" s="64"/>
      <c r="G42" s="64"/>
      <c r="H42" s="64"/>
      <c r="I42" s="64"/>
      <c r="J42" s="64"/>
    </row>
    <row r="43" spans="2:10" x14ac:dyDescent="0.3">
      <c r="B43" s="64"/>
      <c r="C43" s="123" t="s">
        <v>427</v>
      </c>
      <c r="D43" s="64"/>
      <c r="E43" s="64"/>
      <c r="F43" s="64"/>
      <c r="G43" s="64"/>
      <c r="H43" s="64"/>
      <c r="I43" s="64"/>
      <c r="J43" s="64"/>
    </row>
    <row r="44" spans="2:10" x14ac:dyDescent="0.3">
      <c r="B44" s="64"/>
      <c r="C44" s="64" t="s">
        <v>62</v>
      </c>
      <c r="D44" s="64"/>
      <c r="E44" s="64"/>
      <c r="F44" s="64"/>
      <c r="G44" s="64"/>
      <c r="H44" s="64"/>
      <c r="I44" s="64"/>
      <c r="J44" s="64"/>
    </row>
    <row r="45" spans="2:10" x14ac:dyDescent="0.3">
      <c r="B45" s="64"/>
      <c r="C45" s="64"/>
      <c r="D45" s="64" t="s">
        <v>63</v>
      </c>
      <c r="E45" s="64" t="s">
        <v>64</v>
      </c>
      <c r="F45" s="64"/>
      <c r="G45" s="64"/>
      <c r="H45" s="64"/>
      <c r="I45" s="64"/>
      <c r="J45" s="64"/>
    </row>
    <row r="46" spans="2:10" x14ac:dyDescent="0.3">
      <c r="B46" s="64"/>
      <c r="C46" s="64"/>
      <c r="D46" s="64" t="s">
        <v>65</v>
      </c>
      <c r="E46" s="64" t="s">
        <v>66</v>
      </c>
      <c r="F46" s="64"/>
      <c r="G46" s="64"/>
      <c r="H46" s="64"/>
      <c r="I46" s="64"/>
      <c r="J46" s="64"/>
    </row>
    <row r="47" spans="2:10" x14ac:dyDescent="0.3">
      <c r="B47" s="64"/>
      <c r="C47" s="64"/>
      <c r="D47" s="64"/>
      <c r="E47" s="64"/>
      <c r="F47" s="64"/>
      <c r="G47" s="64"/>
      <c r="H47" s="64" t="s">
        <v>204</v>
      </c>
      <c r="I47" s="64"/>
      <c r="J47" s="64"/>
    </row>
    <row r="48" spans="2:10" x14ac:dyDescent="0.3">
      <c r="B48" s="64"/>
      <c r="C48" s="64"/>
      <c r="D48" s="64"/>
      <c r="E48" s="64"/>
      <c r="F48" s="64"/>
      <c r="G48" s="64"/>
      <c r="H48" s="64" t="s">
        <v>67</v>
      </c>
      <c r="I48" s="64"/>
      <c r="J48" s="64"/>
    </row>
    <row r="49" spans="2:11" x14ac:dyDescent="0.3">
      <c r="B49" s="64"/>
      <c r="C49" s="64"/>
      <c r="D49" s="64"/>
      <c r="E49" s="64"/>
      <c r="F49" s="64"/>
      <c r="G49" s="64"/>
      <c r="H49" s="64"/>
      <c r="I49" s="64" t="s">
        <v>68</v>
      </c>
      <c r="J49" s="64" t="s">
        <v>69</v>
      </c>
    </row>
    <row r="50" spans="2:11" x14ac:dyDescent="0.3">
      <c r="B50" s="64"/>
      <c r="C50" s="64"/>
      <c r="D50" s="64"/>
      <c r="E50" s="64"/>
      <c r="F50" s="64"/>
      <c r="G50" s="64"/>
      <c r="H50" s="64"/>
      <c r="I50" s="64"/>
      <c r="J50" s="64"/>
      <c r="K50" t="s">
        <v>70</v>
      </c>
    </row>
    <row r="51" spans="2:11" x14ac:dyDescent="0.3">
      <c r="B51" s="123"/>
      <c r="C51" s="64"/>
      <c r="D51" s="64"/>
      <c r="E51" s="64"/>
      <c r="F51" s="64"/>
      <c r="G51" s="64"/>
      <c r="H51" s="64"/>
      <c r="I51" s="64"/>
      <c r="J51" s="64"/>
      <c r="K51" t="s">
        <v>71</v>
      </c>
    </row>
    <row r="52" spans="2:11" x14ac:dyDescent="0.3">
      <c r="B52" s="64"/>
      <c r="C52" s="64"/>
      <c r="D52" s="64"/>
      <c r="E52" s="64"/>
      <c r="F52" s="64"/>
      <c r="G52" s="64"/>
      <c r="H52" s="64"/>
      <c r="I52" s="64"/>
      <c r="J52" s="64"/>
      <c r="K52" t="s">
        <v>72</v>
      </c>
    </row>
    <row r="53" spans="2:11" x14ac:dyDescent="0.3">
      <c r="B53" s="64"/>
      <c r="C53" s="64"/>
      <c r="D53" s="64"/>
      <c r="E53" s="64"/>
      <c r="F53" s="64"/>
      <c r="G53" s="64"/>
      <c r="H53" s="64"/>
      <c r="I53" s="64" t="s">
        <v>73</v>
      </c>
      <c r="J53" s="64"/>
    </row>
    <row r="54" spans="2:11" x14ac:dyDescent="0.3">
      <c r="B54" s="64"/>
      <c r="C54" s="64"/>
      <c r="D54" s="64" t="s">
        <v>74</v>
      </c>
      <c r="E54" s="64" t="s">
        <v>75</v>
      </c>
      <c r="F54" s="64"/>
      <c r="G54" s="64"/>
      <c r="H54" s="64"/>
      <c r="I54" s="64"/>
      <c r="J54" s="64"/>
    </row>
    <row r="55" spans="2:11" x14ac:dyDescent="0.3">
      <c r="B55" s="64"/>
      <c r="C55" s="64"/>
      <c r="D55" s="64"/>
      <c r="E55" s="64"/>
      <c r="F55" s="64"/>
      <c r="G55" s="64"/>
      <c r="H55" s="64"/>
      <c r="I55" s="64" t="s">
        <v>76</v>
      </c>
      <c r="J55" s="64"/>
    </row>
    <row r="56" spans="2:11" x14ac:dyDescent="0.3">
      <c r="B56" s="64"/>
      <c r="C56" s="64"/>
      <c r="D56" s="64"/>
      <c r="E56" s="64"/>
      <c r="F56" s="64"/>
      <c r="G56" s="64"/>
      <c r="H56" s="64"/>
      <c r="I56" s="64"/>
      <c r="J56" s="64" t="s">
        <v>77</v>
      </c>
    </row>
    <row r="57" spans="2:11" x14ac:dyDescent="0.3">
      <c r="B57" s="64"/>
      <c r="C57" s="64"/>
      <c r="D57" s="64"/>
      <c r="E57" s="64"/>
      <c r="F57" s="64"/>
      <c r="G57" s="64"/>
      <c r="H57" s="64"/>
      <c r="I57" s="64" t="s">
        <v>78</v>
      </c>
      <c r="J57" s="64"/>
    </row>
    <row r="58" spans="2:11" x14ac:dyDescent="0.3">
      <c r="B58" s="64"/>
      <c r="C58" s="64"/>
      <c r="D58" s="64" t="s">
        <v>79</v>
      </c>
      <c r="E58" s="64"/>
      <c r="F58" s="64"/>
      <c r="G58" s="64"/>
      <c r="H58" s="64"/>
      <c r="I58" s="64"/>
      <c r="J58" s="64"/>
    </row>
    <row r="59" spans="2:11" x14ac:dyDescent="0.3">
      <c r="B59" s="64"/>
      <c r="C59" s="64"/>
      <c r="D59" s="64" t="s">
        <v>205</v>
      </c>
      <c r="E59" s="64"/>
      <c r="F59" s="64"/>
      <c r="G59" s="64"/>
      <c r="H59" s="64"/>
      <c r="I59" s="64"/>
      <c r="J59" s="64"/>
    </row>
    <row r="60" spans="2:11" x14ac:dyDescent="0.3">
      <c r="B60" s="64"/>
      <c r="C60" s="64"/>
      <c r="D60" s="64" t="s">
        <v>206</v>
      </c>
      <c r="E60" s="64"/>
      <c r="F60" s="64"/>
      <c r="G60" s="64"/>
      <c r="H60" s="64"/>
      <c r="I60" s="64"/>
      <c r="J60" s="64"/>
    </row>
    <row r="61" spans="2:11" x14ac:dyDescent="0.3">
      <c r="B61" s="64"/>
      <c r="C61" s="64"/>
      <c r="D61" s="64" t="s">
        <v>207</v>
      </c>
      <c r="E61" s="64"/>
      <c r="F61" s="64"/>
      <c r="G61" s="64"/>
      <c r="H61" s="64"/>
      <c r="I61" s="64"/>
      <c r="J61" s="64"/>
    </row>
    <row r="62" spans="2:11" x14ac:dyDescent="0.3">
      <c r="B62" s="64"/>
      <c r="C62" s="64"/>
      <c r="D62" s="64" t="s">
        <v>80</v>
      </c>
      <c r="E62" s="64"/>
      <c r="F62" s="64"/>
      <c r="G62" s="64"/>
      <c r="H62" s="64"/>
      <c r="I62" s="64"/>
      <c r="J62" s="64"/>
    </row>
    <row r="63" spans="2:11" x14ac:dyDescent="0.3">
      <c r="B63" s="64"/>
      <c r="C63" s="64"/>
      <c r="D63" s="64"/>
      <c r="E63" s="64"/>
      <c r="F63" s="64"/>
      <c r="G63" s="64" t="s">
        <v>81</v>
      </c>
      <c r="H63" s="64"/>
      <c r="I63" s="64"/>
      <c r="J63" s="64"/>
    </row>
    <row r="64" spans="2:11" x14ac:dyDescent="0.3">
      <c r="B64" s="64"/>
      <c r="C64" s="64"/>
      <c r="D64" s="64"/>
      <c r="E64" s="64"/>
      <c r="F64" s="64"/>
      <c r="G64" s="64"/>
      <c r="H64" s="64"/>
      <c r="I64" s="64"/>
      <c r="J64" s="64" t="s">
        <v>82</v>
      </c>
    </row>
    <row r="65" spans="2:10" x14ac:dyDescent="0.3">
      <c r="B65" s="64"/>
      <c r="C65" s="64"/>
      <c r="D65" s="64"/>
      <c r="E65" s="64"/>
      <c r="F65" s="64" t="s">
        <v>83</v>
      </c>
      <c r="G65" s="64"/>
      <c r="H65" s="64"/>
      <c r="I65" s="64"/>
      <c r="J65" s="64"/>
    </row>
    <row r="66" spans="2:10" x14ac:dyDescent="0.3">
      <c r="B66" s="64"/>
      <c r="C66" s="64"/>
      <c r="D66" s="64" t="s">
        <v>84</v>
      </c>
      <c r="E66" s="64"/>
      <c r="F66" s="64"/>
      <c r="G66" s="64"/>
      <c r="H66" s="64"/>
      <c r="I66" s="64"/>
      <c r="J66" s="64"/>
    </row>
    <row r="67" spans="2:10" x14ac:dyDescent="0.3">
      <c r="B67" s="64"/>
      <c r="C67" s="64"/>
      <c r="D67" s="64" t="s">
        <v>130</v>
      </c>
      <c r="E67" s="64"/>
      <c r="F67" s="64"/>
      <c r="G67" s="64"/>
      <c r="H67" s="64"/>
      <c r="I67" s="64"/>
      <c r="J67" s="64"/>
    </row>
    <row r="68" spans="2:10" x14ac:dyDescent="0.3">
      <c r="B68" s="64"/>
      <c r="C68" s="64"/>
      <c r="D68" s="64"/>
      <c r="E68" s="64"/>
      <c r="F68" s="64"/>
      <c r="G68" s="64"/>
      <c r="H68" s="64"/>
      <c r="I68" s="64"/>
      <c r="J68" s="64" t="s">
        <v>85</v>
      </c>
    </row>
    <row r="69" spans="2:10" x14ac:dyDescent="0.3">
      <c r="B69" s="64"/>
      <c r="C69" s="64"/>
      <c r="D69" s="64"/>
      <c r="E69" s="64"/>
      <c r="F69" s="64"/>
      <c r="G69" s="64"/>
      <c r="H69" s="64"/>
      <c r="I69" s="64"/>
      <c r="J69" s="64" t="s">
        <v>81</v>
      </c>
    </row>
    <row r="70" spans="2:10" x14ac:dyDescent="0.3">
      <c r="B70" s="64"/>
      <c r="C70" s="64"/>
      <c r="D70" s="64"/>
      <c r="E70" s="64"/>
      <c r="F70" s="64"/>
      <c r="G70" s="64"/>
      <c r="H70" s="64"/>
      <c r="I70" s="64"/>
      <c r="J70" s="64" t="s">
        <v>86</v>
      </c>
    </row>
    <row r="71" spans="2:10" x14ac:dyDescent="0.3">
      <c r="B71" s="64"/>
      <c r="C71" s="64"/>
      <c r="D71" s="64" t="s">
        <v>208</v>
      </c>
      <c r="E71" s="64"/>
      <c r="F71" s="64"/>
      <c r="G71" s="64"/>
      <c r="H71" s="64"/>
      <c r="I71" s="64"/>
      <c r="J71" s="64"/>
    </row>
    <row r="72" spans="2:10" x14ac:dyDescent="0.3">
      <c r="B72" s="64"/>
      <c r="C72" s="64"/>
      <c r="D72" s="64" t="s">
        <v>209</v>
      </c>
      <c r="E72" s="64"/>
      <c r="F72" s="64"/>
      <c r="G72" s="64"/>
      <c r="H72" s="64"/>
      <c r="I72" s="64"/>
      <c r="J72" s="64"/>
    </row>
    <row r="73" spans="2:10" x14ac:dyDescent="0.3">
      <c r="B73" s="64"/>
      <c r="C73" s="64"/>
      <c r="D73" s="64"/>
      <c r="E73" s="64"/>
      <c r="F73" s="64"/>
      <c r="G73" s="64"/>
      <c r="H73" s="64"/>
      <c r="I73" s="64"/>
      <c r="J73" s="64"/>
    </row>
    <row r="74" spans="2:10" x14ac:dyDescent="0.3">
      <c r="B74" s="64"/>
      <c r="C74" s="64"/>
      <c r="D74" s="64"/>
      <c r="E74" s="64"/>
      <c r="F74" s="64"/>
      <c r="G74" s="64"/>
      <c r="H74" s="64"/>
      <c r="I74" s="64"/>
      <c r="J74" s="64"/>
    </row>
    <row r="75" spans="2:10" x14ac:dyDescent="0.3">
      <c r="B75" s="64" t="s">
        <v>131</v>
      </c>
      <c r="C75" s="64"/>
      <c r="D75" s="64"/>
      <c r="E75" s="64"/>
      <c r="F75" s="64"/>
      <c r="G75" s="64"/>
      <c r="H75" s="64"/>
      <c r="I75" s="64"/>
      <c r="J75" s="64"/>
    </row>
    <row r="76" spans="2:10" x14ac:dyDescent="0.3">
      <c r="B76" s="64"/>
      <c r="C76" s="64" t="s">
        <v>132</v>
      </c>
      <c r="D76" s="64"/>
      <c r="E76" s="64"/>
      <c r="F76" s="64"/>
      <c r="G76" s="64"/>
      <c r="H76" s="64"/>
      <c r="I76" s="64"/>
      <c r="J76" s="64"/>
    </row>
    <row r="77" spans="2:10" x14ac:dyDescent="0.3">
      <c r="B77" s="64"/>
      <c r="C77" s="123" t="s">
        <v>418</v>
      </c>
      <c r="D77" s="64"/>
      <c r="E77" s="64"/>
      <c r="F77" s="64"/>
      <c r="G77" s="64"/>
      <c r="H77" s="64"/>
      <c r="I77" s="64"/>
      <c r="J77" s="64"/>
    </row>
    <row r="78" spans="2:10" x14ac:dyDescent="0.3">
      <c r="B78" s="64"/>
      <c r="C78" s="64" t="s">
        <v>210</v>
      </c>
      <c r="D78" s="64"/>
      <c r="E78" s="64"/>
      <c r="F78" s="64"/>
      <c r="G78" s="64"/>
      <c r="H78" s="64"/>
      <c r="I78" s="64"/>
      <c r="J78" s="64"/>
    </row>
    <row r="79" spans="2:10" x14ac:dyDescent="0.3">
      <c r="B79" s="64"/>
      <c r="C79" s="64" t="s">
        <v>211</v>
      </c>
      <c r="D79" s="64"/>
      <c r="E79" s="64"/>
      <c r="F79" s="64"/>
      <c r="G79" s="64"/>
      <c r="H79" s="64"/>
      <c r="I79" s="64"/>
      <c r="J79" s="64"/>
    </row>
    <row r="80" spans="2:10" x14ac:dyDescent="0.3">
      <c r="B80" s="64"/>
      <c r="C80" s="64" t="s">
        <v>212</v>
      </c>
      <c r="D80" s="64"/>
      <c r="E80" s="64"/>
      <c r="F80" s="64"/>
      <c r="G80" s="64"/>
      <c r="H80" s="64"/>
      <c r="I80" s="64"/>
      <c r="J80" s="64"/>
    </row>
    <row r="81" spans="2:18" x14ac:dyDescent="0.3">
      <c r="B81" s="64"/>
      <c r="C81" s="64"/>
      <c r="D81" s="64"/>
      <c r="E81" s="64" t="s">
        <v>213</v>
      </c>
      <c r="F81" s="64"/>
      <c r="G81" s="64"/>
      <c r="H81" s="64"/>
      <c r="I81" s="64"/>
      <c r="J81" s="64"/>
    </row>
    <row r="82" spans="2:18" x14ac:dyDescent="0.3">
      <c r="B82" s="64"/>
      <c r="C82" s="64"/>
      <c r="D82" s="64"/>
      <c r="E82" s="64" t="s">
        <v>214</v>
      </c>
      <c r="F82" s="64"/>
      <c r="G82" s="64"/>
      <c r="H82" s="64"/>
      <c r="I82" s="64"/>
      <c r="J82" s="64"/>
    </row>
    <row r="83" spans="2:18" x14ac:dyDescent="0.3">
      <c r="B83" s="64"/>
      <c r="C83" s="64"/>
      <c r="D83" s="64"/>
      <c r="E83" s="64" t="s">
        <v>215</v>
      </c>
      <c r="F83" s="64"/>
      <c r="G83" s="64"/>
      <c r="H83" s="64"/>
      <c r="I83" s="64"/>
      <c r="J83" s="64"/>
    </row>
    <row r="84" spans="2:18" x14ac:dyDescent="0.3">
      <c r="B84" s="64"/>
      <c r="C84" s="64"/>
      <c r="D84" s="64"/>
      <c r="E84" s="64" t="s">
        <v>216</v>
      </c>
      <c r="F84" s="64"/>
      <c r="G84" s="64"/>
      <c r="H84" s="64"/>
      <c r="I84" s="64"/>
      <c r="J84" s="64"/>
    </row>
    <row r="85" spans="2:18" x14ac:dyDescent="0.3">
      <c r="B85" s="64"/>
      <c r="C85" s="64"/>
      <c r="D85" s="64"/>
      <c r="E85" s="64" t="s">
        <v>217</v>
      </c>
      <c r="F85" s="64"/>
      <c r="G85" s="64"/>
      <c r="H85" s="64"/>
      <c r="I85" s="64"/>
      <c r="J85" s="64"/>
    </row>
    <row r="86" spans="2:18" x14ac:dyDescent="0.3">
      <c r="B86" s="64"/>
      <c r="C86" s="64"/>
      <c r="D86" s="64"/>
      <c r="E86" s="64" t="s">
        <v>218</v>
      </c>
      <c r="F86" s="64"/>
      <c r="G86" s="64"/>
      <c r="H86" s="64"/>
      <c r="I86" s="64"/>
      <c r="J86" s="64"/>
    </row>
    <row r="87" spans="2:18" x14ac:dyDescent="0.3">
      <c r="B87" s="64"/>
      <c r="C87" s="64"/>
      <c r="D87" s="64"/>
      <c r="E87" s="64" t="s">
        <v>219</v>
      </c>
      <c r="F87" s="64" t="s">
        <v>220</v>
      </c>
      <c r="G87" s="64"/>
      <c r="H87" s="64"/>
      <c r="I87" s="64"/>
      <c r="J87" s="64"/>
    </row>
    <row r="88" spans="2:18" x14ac:dyDescent="0.3">
      <c r="B88" s="64"/>
      <c r="C88" s="64"/>
      <c r="D88" s="64"/>
      <c r="E88" s="64"/>
      <c r="F88" s="64"/>
      <c r="G88" s="64"/>
      <c r="H88" s="64"/>
      <c r="I88" s="64"/>
      <c r="J88" s="64"/>
      <c r="O88" t="s">
        <v>221</v>
      </c>
    </row>
    <row r="89" spans="2:18" x14ac:dyDescent="0.3">
      <c r="B89" s="64"/>
      <c r="C89" s="64"/>
      <c r="D89" s="64"/>
      <c r="E89" s="64"/>
      <c r="F89" s="64"/>
      <c r="G89" s="64"/>
      <c r="H89" s="64"/>
      <c r="I89" s="64"/>
      <c r="J89" s="64"/>
      <c r="R89" t="s">
        <v>222</v>
      </c>
    </row>
    <row r="90" spans="2:18" x14ac:dyDescent="0.3">
      <c r="B90" s="64"/>
      <c r="C90" s="64"/>
      <c r="D90" s="64"/>
      <c r="E90" s="64"/>
      <c r="F90" s="64"/>
      <c r="G90" s="64"/>
      <c r="H90" s="64"/>
      <c r="I90" s="64"/>
      <c r="J90" s="64"/>
      <c r="R90" t="s">
        <v>223</v>
      </c>
    </row>
    <row r="91" spans="2:18" x14ac:dyDescent="0.3">
      <c r="B91" s="64"/>
      <c r="C91" s="64"/>
      <c r="D91" s="64"/>
      <c r="E91" s="64"/>
      <c r="F91" s="64"/>
      <c r="G91" s="64"/>
      <c r="H91" s="64"/>
      <c r="I91" s="64"/>
      <c r="J91" s="64"/>
      <c r="O91" t="s">
        <v>224</v>
      </c>
    </row>
    <row r="92" spans="2:18" x14ac:dyDescent="0.3">
      <c r="B92" s="64"/>
      <c r="C92" s="64"/>
      <c r="D92" s="64"/>
      <c r="E92" s="64"/>
      <c r="F92" s="64"/>
      <c r="G92" s="64"/>
      <c r="H92" s="64"/>
      <c r="I92" s="64"/>
      <c r="J92" s="64"/>
      <c r="P92" t="s">
        <v>225</v>
      </c>
    </row>
    <row r="93" spans="2:18" x14ac:dyDescent="0.3">
      <c r="B93" s="64"/>
      <c r="C93" s="64"/>
      <c r="D93" s="64"/>
      <c r="E93" s="64"/>
      <c r="F93" s="64"/>
      <c r="G93" s="64"/>
      <c r="H93" s="64"/>
      <c r="I93" s="64"/>
      <c r="J93" s="64"/>
      <c r="O93" t="s">
        <v>226</v>
      </c>
    </row>
    <row r="94" spans="2:18" x14ac:dyDescent="0.3">
      <c r="B94" s="64"/>
      <c r="C94" s="64"/>
      <c r="D94" s="64"/>
      <c r="E94" s="64"/>
      <c r="F94" s="64"/>
      <c r="G94" s="64"/>
      <c r="H94" s="64"/>
      <c r="I94" s="64"/>
      <c r="J94" s="64"/>
      <c r="N94" t="s">
        <v>227</v>
      </c>
    </row>
    <row r="95" spans="2:18" x14ac:dyDescent="0.3">
      <c r="B95" s="64"/>
      <c r="C95" s="64"/>
      <c r="D95" s="64"/>
      <c r="E95" s="64" t="s">
        <v>228</v>
      </c>
      <c r="F95" s="64"/>
      <c r="G95" s="64"/>
      <c r="H95" s="64"/>
      <c r="I95" s="64"/>
      <c r="J95" s="64"/>
    </row>
    <row r="96" spans="2:18" x14ac:dyDescent="0.3">
      <c r="B96" s="64"/>
      <c r="C96" s="64"/>
      <c r="D96" s="64"/>
      <c r="E96" s="64" t="s">
        <v>229</v>
      </c>
      <c r="F96" s="64"/>
      <c r="G96" s="64"/>
      <c r="H96" s="64"/>
      <c r="I96" s="64"/>
      <c r="J96" s="64"/>
    </row>
    <row r="97" spans="2:12" x14ac:dyDescent="0.3">
      <c r="B97" s="64"/>
      <c r="C97" s="64"/>
      <c r="D97" s="64"/>
      <c r="E97" s="64" t="s">
        <v>230</v>
      </c>
      <c r="F97" s="64"/>
      <c r="G97" s="64"/>
      <c r="H97" s="64"/>
      <c r="I97" s="64"/>
      <c r="J97" s="64"/>
    </row>
    <row r="98" spans="2:12" x14ac:dyDescent="0.3">
      <c r="B98" s="64"/>
      <c r="C98" s="64"/>
      <c r="D98" s="64"/>
      <c r="E98" s="64" t="s">
        <v>231</v>
      </c>
      <c r="F98" s="64"/>
      <c r="G98" s="64"/>
      <c r="H98" s="64"/>
      <c r="I98" s="64"/>
      <c r="J98" s="64"/>
    </row>
    <row r="99" spans="2:12" x14ac:dyDescent="0.3">
      <c r="B99" s="64"/>
      <c r="C99" s="64"/>
      <c r="D99" s="64"/>
      <c r="E99" s="64" t="s">
        <v>232</v>
      </c>
      <c r="F99" s="64"/>
      <c r="G99" s="64"/>
      <c r="H99" s="64"/>
      <c r="I99" s="64"/>
      <c r="J99" s="64" t="s">
        <v>233</v>
      </c>
    </row>
    <row r="100" spans="2:12" x14ac:dyDescent="0.3">
      <c r="B100" s="64"/>
      <c r="C100" s="64"/>
      <c r="D100" s="64"/>
      <c r="E100" s="64" t="s">
        <v>232</v>
      </c>
      <c r="F100" s="64"/>
      <c r="G100" s="64"/>
      <c r="H100" s="64"/>
      <c r="I100" s="64"/>
      <c r="J100" s="64" t="s">
        <v>234</v>
      </c>
    </row>
    <row r="101" spans="2:12" x14ac:dyDescent="0.3">
      <c r="B101" s="123"/>
      <c r="C101" s="64"/>
      <c r="D101" s="64"/>
      <c r="E101" s="64" t="s">
        <v>232</v>
      </c>
      <c r="F101" s="64"/>
      <c r="G101" s="64"/>
      <c r="H101" s="64"/>
      <c r="I101" s="64"/>
      <c r="J101" s="64"/>
      <c r="L101" t="s">
        <v>235</v>
      </c>
    </row>
    <row r="102" spans="2:12" x14ac:dyDescent="0.3">
      <c r="B102" s="64"/>
      <c r="C102" s="64"/>
      <c r="D102" s="64"/>
      <c r="E102" s="64" t="s">
        <v>232</v>
      </c>
      <c r="F102" s="64"/>
      <c r="G102" s="64"/>
      <c r="H102" s="64"/>
      <c r="I102" s="64"/>
      <c r="J102" s="64"/>
      <c r="L102" t="s">
        <v>236</v>
      </c>
    </row>
    <row r="103" spans="2:12" x14ac:dyDescent="0.3">
      <c r="B103" s="64"/>
      <c r="C103" s="64"/>
      <c r="D103" s="64"/>
      <c r="E103" s="64" t="s">
        <v>232</v>
      </c>
      <c r="F103" s="64"/>
      <c r="G103" s="64"/>
      <c r="H103" s="64"/>
      <c r="I103" s="64"/>
      <c r="J103" s="64"/>
      <c r="K103" t="s">
        <v>199</v>
      </c>
    </row>
    <row r="104" spans="2:12" x14ac:dyDescent="0.3">
      <c r="B104" s="64"/>
      <c r="C104" s="64"/>
      <c r="D104" s="64"/>
      <c r="E104" s="64" t="s">
        <v>232</v>
      </c>
      <c r="F104" s="64"/>
      <c r="G104" s="64"/>
      <c r="H104" s="64"/>
      <c r="I104" s="64"/>
      <c r="J104" s="64" t="s">
        <v>78</v>
      </c>
    </row>
    <row r="105" spans="2:12" x14ac:dyDescent="0.3">
      <c r="B105" s="64"/>
      <c r="C105" s="64"/>
      <c r="D105" s="64"/>
      <c r="E105" s="64" t="s">
        <v>237</v>
      </c>
      <c r="F105" s="64"/>
      <c r="G105" s="64"/>
      <c r="H105" s="64"/>
      <c r="I105" s="64"/>
      <c r="J105" s="64"/>
    </row>
    <row r="106" spans="2:12" x14ac:dyDescent="0.3">
      <c r="B106" s="64"/>
      <c r="C106" s="64"/>
      <c r="D106" s="64" t="s">
        <v>209</v>
      </c>
      <c r="E106" s="64"/>
      <c r="F106" s="64"/>
      <c r="G106" s="64"/>
      <c r="H106" s="64"/>
      <c r="I106" s="64"/>
      <c r="J106" s="64"/>
    </row>
    <row r="107" spans="2:12" x14ac:dyDescent="0.3">
      <c r="B107" s="64"/>
      <c r="C107" s="64"/>
      <c r="D107" s="64"/>
      <c r="E107" s="64" t="s">
        <v>238</v>
      </c>
      <c r="F107" s="64"/>
      <c r="G107" s="64"/>
      <c r="H107" s="64"/>
      <c r="I107" s="64"/>
      <c r="J107" s="64"/>
    </row>
    <row r="108" spans="2:12" x14ac:dyDescent="0.3">
      <c r="B108" s="64"/>
      <c r="C108" s="64"/>
      <c r="D108" s="64"/>
      <c r="E108" s="64" t="s">
        <v>239</v>
      </c>
      <c r="F108" s="64"/>
      <c r="G108" s="64"/>
      <c r="H108" s="64"/>
      <c r="I108" s="64"/>
      <c r="J108" s="64"/>
    </row>
    <row r="109" spans="2:12" x14ac:dyDescent="0.3">
      <c r="B109" s="64"/>
      <c r="C109" s="64"/>
      <c r="D109" s="64"/>
      <c r="E109" s="64" t="s">
        <v>240</v>
      </c>
      <c r="F109" s="64"/>
      <c r="G109" s="64"/>
      <c r="H109" s="64"/>
      <c r="I109" s="64"/>
      <c r="J109" s="64"/>
    </row>
    <row r="110" spans="2:12" x14ac:dyDescent="0.3">
      <c r="B110" s="64"/>
      <c r="C110" s="64" t="s">
        <v>134</v>
      </c>
      <c r="D110" s="64"/>
      <c r="E110" s="64"/>
      <c r="F110" s="64"/>
      <c r="G110" s="64"/>
      <c r="H110" s="64"/>
      <c r="I110" s="64"/>
      <c r="J110" s="64"/>
    </row>
    <row r="111" spans="2:12" x14ac:dyDescent="0.3">
      <c r="B111" s="64"/>
      <c r="C111" s="123" t="s">
        <v>419</v>
      </c>
      <c r="D111" s="64"/>
      <c r="E111" s="64"/>
      <c r="F111" s="64"/>
      <c r="G111" s="64"/>
      <c r="H111" s="64"/>
      <c r="I111" s="64"/>
      <c r="J111" s="64"/>
    </row>
    <row r="112" spans="2:12" x14ac:dyDescent="0.3">
      <c r="B112" s="64"/>
      <c r="C112" s="64"/>
      <c r="D112" s="64"/>
      <c r="E112" s="64"/>
      <c r="F112" s="64"/>
      <c r="G112" s="64"/>
      <c r="H112" s="64"/>
      <c r="I112" s="64"/>
      <c r="J112" s="64"/>
    </row>
    <row r="113" spans="2:10" x14ac:dyDescent="0.3">
      <c r="B113" s="123"/>
      <c r="C113" s="64"/>
      <c r="D113" s="64"/>
      <c r="E113" s="64"/>
      <c r="F113" s="64"/>
      <c r="G113" s="64"/>
      <c r="H113" s="64"/>
      <c r="I113" s="64"/>
      <c r="J113" s="64"/>
    </row>
    <row r="114" spans="2:10" x14ac:dyDescent="0.3">
      <c r="B114" s="64"/>
      <c r="C114" s="64" t="s">
        <v>241</v>
      </c>
      <c r="D114" s="64"/>
      <c r="E114" s="64"/>
      <c r="F114" s="64"/>
      <c r="G114" s="64"/>
      <c r="H114" s="64"/>
      <c r="I114" s="64"/>
      <c r="J114" s="64"/>
    </row>
    <row r="115" spans="2:10" x14ac:dyDescent="0.3">
      <c r="B115" s="64"/>
      <c r="C115" s="64" t="s">
        <v>87</v>
      </c>
      <c r="D115" s="64"/>
      <c r="E115" s="64"/>
      <c r="F115" s="64"/>
      <c r="G115" s="64"/>
      <c r="H115" s="64"/>
      <c r="I115" s="64"/>
      <c r="J115" s="64"/>
    </row>
    <row r="116" spans="2:10" x14ac:dyDescent="0.3">
      <c r="B116" s="64"/>
      <c r="C116" s="64"/>
      <c r="D116" s="64"/>
      <c r="E116" s="64" t="s">
        <v>88</v>
      </c>
      <c r="F116" s="64"/>
      <c r="G116" s="64"/>
      <c r="H116" s="64"/>
      <c r="I116" s="64"/>
      <c r="J116" s="64"/>
    </row>
    <row r="117" spans="2:10" x14ac:dyDescent="0.3">
      <c r="B117" s="64"/>
      <c r="C117" s="64"/>
      <c r="D117" s="64"/>
      <c r="E117" s="64" t="s">
        <v>92</v>
      </c>
      <c r="F117" s="64" t="s">
        <v>93</v>
      </c>
      <c r="G117" s="64"/>
      <c r="H117" s="64"/>
      <c r="I117" s="64"/>
      <c r="J117" s="64"/>
    </row>
    <row r="118" spans="2:10" x14ac:dyDescent="0.3">
      <c r="B118" s="64"/>
      <c r="C118" s="64"/>
      <c r="D118" s="64"/>
      <c r="E118" s="64" t="s">
        <v>97</v>
      </c>
      <c r="F118" s="64" t="s">
        <v>98</v>
      </c>
      <c r="G118" s="64"/>
      <c r="H118" s="64"/>
      <c r="I118" s="64"/>
      <c r="J118" s="64"/>
    </row>
    <row r="119" spans="2:10" x14ac:dyDescent="0.3">
      <c r="B119" s="64"/>
      <c r="C119" s="64"/>
      <c r="D119" s="64"/>
      <c r="E119" s="64" t="s">
        <v>102</v>
      </c>
      <c r="F119" s="64" t="s">
        <v>103</v>
      </c>
      <c r="G119" s="64"/>
      <c r="H119" s="64"/>
      <c r="I119" s="64"/>
      <c r="J119" s="64"/>
    </row>
    <row r="120" spans="2:10" x14ac:dyDescent="0.3">
      <c r="B120" s="64"/>
      <c r="C120" s="64"/>
      <c r="D120" s="64"/>
      <c r="E120" s="64" t="s">
        <v>107</v>
      </c>
      <c r="F120" s="64" t="s">
        <v>108</v>
      </c>
      <c r="G120" s="64"/>
      <c r="H120" s="64"/>
      <c r="I120" s="64"/>
      <c r="J120" s="64"/>
    </row>
    <row r="121" spans="2:10" x14ac:dyDescent="0.3">
      <c r="B121" s="64"/>
      <c r="C121" s="64"/>
      <c r="D121" s="64"/>
      <c r="E121" s="64" t="s">
        <v>112</v>
      </c>
      <c r="F121" s="64" t="s">
        <v>113</v>
      </c>
      <c r="G121" s="64"/>
      <c r="H121" s="64"/>
      <c r="I121" s="64"/>
      <c r="J121" s="64"/>
    </row>
    <row r="122" spans="2:10" x14ac:dyDescent="0.3">
      <c r="B122" s="64"/>
      <c r="C122" s="64"/>
      <c r="D122" s="64" t="s">
        <v>242</v>
      </c>
      <c r="E122" s="64"/>
      <c r="F122" s="64"/>
      <c r="G122" s="64"/>
      <c r="H122" s="64"/>
      <c r="I122" s="64"/>
      <c r="J122" s="64"/>
    </row>
    <row r="123" spans="2:10" x14ac:dyDescent="0.3">
      <c r="B123" s="64"/>
      <c r="C123" s="64"/>
      <c r="D123" s="64"/>
      <c r="E123" s="64" t="s">
        <v>135</v>
      </c>
      <c r="F123" s="64"/>
      <c r="G123" s="64"/>
      <c r="H123" s="64"/>
      <c r="I123" s="64"/>
      <c r="J123" s="64"/>
    </row>
    <row r="124" spans="2:10" x14ac:dyDescent="0.3">
      <c r="B124" s="64"/>
      <c r="C124" s="64"/>
      <c r="D124" s="64"/>
      <c r="E124" s="64" t="s">
        <v>243</v>
      </c>
      <c r="F124" s="64"/>
      <c r="G124" s="64"/>
      <c r="H124" s="64"/>
      <c r="I124" s="64"/>
      <c r="J124" s="64"/>
    </row>
    <row r="125" spans="2:10" x14ac:dyDescent="0.3">
      <c r="B125" s="64"/>
      <c r="C125" s="64"/>
      <c r="D125" s="64" t="s">
        <v>244</v>
      </c>
      <c r="E125" s="64"/>
      <c r="F125" s="64"/>
      <c r="G125" s="64"/>
      <c r="H125" s="64"/>
      <c r="I125" s="64"/>
      <c r="J125" s="64"/>
    </row>
    <row r="126" spans="2:10" x14ac:dyDescent="0.3">
      <c r="B126" s="64"/>
      <c r="C126" s="64"/>
      <c r="D126" s="64" t="s">
        <v>136</v>
      </c>
      <c r="E126" s="64"/>
      <c r="F126" s="64"/>
      <c r="G126" s="64"/>
      <c r="H126" s="64"/>
      <c r="I126" s="64"/>
      <c r="J126" s="64"/>
    </row>
    <row r="127" spans="2:10" x14ac:dyDescent="0.3">
      <c r="B127" s="64"/>
      <c r="C127" s="64"/>
      <c r="D127" s="64" t="s">
        <v>245</v>
      </c>
      <c r="E127" s="64"/>
      <c r="F127" s="64"/>
      <c r="G127" s="64"/>
      <c r="H127" s="64"/>
      <c r="I127" s="64"/>
      <c r="J127" s="64"/>
    </row>
    <row r="128" spans="2:10" x14ac:dyDescent="0.3">
      <c r="B128" s="64"/>
      <c r="C128" s="64"/>
      <c r="D128" s="64" t="s">
        <v>114</v>
      </c>
      <c r="E128" s="64"/>
      <c r="F128" s="64"/>
      <c r="G128" s="64"/>
      <c r="H128" s="64"/>
      <c r="I128" s="64"/>
      <c r="J128" s="64"/>
    </row>
    <row r="129" spans="2:10" x14ac:dyDescent="0.3">
      <c r="B129" s="64"/>
      <c r="C129" s="64"/>
      <c r="D129" s="64"/>
      <c r="E129" s="64"/>
      <c r="F129" s="64"/>
      <c r="G129" s="64"/>
      <c r="H129" s="64"/>
      <c r="I129" s="64"/>
      <c r="J129" s="64"/>
    </row>
    <row r="130" spans="2:10" x14ac:dyDescent="0.3">
      <c r="B130" s="64"/>
      <c r="C130" s="64" t="s">
        <v>246</v>
      </c>
      <c r="D130" s="64"/>
      <c r="E130" s="64"/>
      <c r="F130" s="64"/>
      <c r="G130" s="64"/>
      <c r="H130" s="64"/>
      <c r="I130" s="64"/>
      <c r="J130" s="64"/>
    </row>
    <row r="131" spans="2:10" x14ac:dyDescent="0.3">
      <c r="B131" s="64"/>
      <c r="C131" s="64" t="s">
        <v>247</v>
      </c>
      <c r="D131" s="64"/>
      <c r="E131" s="64"/>
      <c r="F131" s="64"/>
      <c r="G131" s="64"/>
      <c r="H131" s="64"/>
      <c r="I131" s="64"/>
      <c r="J131" s="64"/>
    </row>
    <row r="132" spans="2:10" x14ac:dyDescent="0.3">
      <c r="B132" s="64"/>
      <c r="C132" s="64" t="s">
        <v>248</v>
      </c>
      <c r="D132" s="64"/>
      <c r="E132" s="64"/>
      <c r="F132" s="64"/>
      <c r="G132" s="64"/>
      <c r="H132" s="64"/>
      <c r="I132" s="64"/>
      <c r="J132" s="64"/>
    </row>
    <row r="133" spans="2:10" x14ac:dyDescent="0.3">
      <c r="B133" s="64"/>
      <c r="C133" s="64" t="s">
        <v>232</v>
      </c>
      <c r="D133" s="64" t="s">
        <v>249</v>
      </c>
      <c r="E133" s="64"/>
      <c r="F133" s="64"/>
      <c r="G133" s="64"/>
      <c r="H133" s="64"/>
      <c r="I133" s="64"/>
      <c r="J133" s="64"/>
    </row>
    <row r="134" spans="2:10" x14ac:dyDescent="0.3">
      <c r="B134" s="64"/>
      <c r="C134" s="64" t="s">
        <v>232</v>
      </c>
      <c r="D134" s="64" t="s">
        <v>250</v>
      </c>
      <c r="E134" s="64"/>
      <c r="F134" s="64"/>
      <c r="G134" s="64"/>
      <c r="H134" s="64"/>
      <c r="I134" s="64"/>
      <c r="J134" s="64"/>
    </row>
    <row r="135" spans="2:10" x14ac:dyDescent="0.3">
      <c r="B135" s="64"/>
      <c r="C135" s="64" t="s">
        <v>232</v>
      </c>
      <c r="D135" s="64" t="s">
        <v>137</v>
      </c>
      <c r="E135" s="64" t="s">
        <v>251</v>
      </c>
      <c r="F135" s="64"/>
      <c r="G135" s="64"/>
      <c r="H135" s="64"/>
      <c r="I135" s="64"/>
      <c r="J135" s="64"/>
    </row>
    <row r="136" spans="2:10" x14ac:dyDescent="0.3">
      <c r="B136" s="123"/>
      <c r="C136" s="64" t="s">
        <v>232</v>
      </c>
      <c r="D136" s="64" t="s">
        <v>252</v>
      </c>
      <c r="E136" s="64" t="s">
        <v>253</v>
      </c>
      <c r="F136" s="64"/>
      <c r="G136" s="64"/>
      <c r="H136" s="64"/>
      <c r="I136" s="64"/>
      <c r="J136" s="64"/>
    </row>
    <row r="137" spans="2:10" x14ac:dyDescent="0.3">
      <c r="B137" s="64"/>
      <c r="C137" s="64" t="s">
        <v>232</v>
      </c>
      <c r="D137" s="64" t="s">
        <v>138</v>
      </c>
      <c r="E137" s="64" t="s">
        <v>254</v>
      </c>
      <c r="F137" s="64"/>
      <c r="G137" s="64"/>
      <c r="H137" s="64"/>
      <c r="I137" s="64"/>
      <c r="J137" s="64"/>
    </row>
    <row r="138" spans="2:10" x14ac:dyDescent="0.3">
      <c r="B138" s="64"/>
      <c r="C138" s="64" t="s">
        <v>232</v>
      </c>
      <c r="D138" s="64" t="s">
        <v>139</v>
      </c>
      <c r="E138" s="64" t="s">
        <v>255</v>
      </c>
      <c r="F138" s="64"/>
      <c r="G138" s="64"/>
      <c r="H138" s="64"/>
      <c r="I138" s="64"/>
      <c r="J138" s="64"/>
    </row>
    <row r="139" spans="2:10" x14ac:dyDescent="0.3">
      <c r="B139" s="64"/>
      <c r="C139" s="64" t="s">
        <v>232</v>
      </c>
      <c r="D139" s="64" t="s">
        <v>140</v>
      </c>
      <c r="E139" s="64"/>
      <c r="F139" s="64" t="s">
        <v>256</v>
      </c>
      <c r="G139" s="64"/>
      <c r="H139" s="64"/>
      <c r="I139" s="64"/>
      <c r="J139" s="64"/>
    </row>
    <row r="140" spans="2:10" x14ac:dyDescent="0.3">
      <c r="B140" s="64"/>
      <c r="C140" s="64"/>
      <c r="D140" s="64"/>
      <c r="E140" s="64"/>
      <c r="F140" s="64"/>
      <c r="G140" s="64"/>
      <c r="H140" s="64"/>
      <c r="I140" s="64"/>
      <c r="J140" s="64"/>
    </row>
    <row r="141" spans="2:10" x14ac:dyDescent="0.3">
      <c r="B141" s="64"/>
      <c r="C141" s="64" t="s">
        <v>232</v>
      </c>
      <c r="D141" s="64" t="s">
        <v>141</v>
      </c>
      <c r="E141" s="64" t="s">
        <v>257</v>
      </c>
      <c r="F141" s="64"/>
      <c r="G141" s="64"/>
      <c r="H141" s="64"/>
      <c r="I141" s="64"/>
      <c r="J141" s="64"/>
    </row>
    <row r="142" spans="2:10" x14ac:dyDescent="0.3">
      <c r="B142" s="64"/>
      <c r="C142" s="64" t="s">
        <v>232</v>
      </c>
      <c r="D142" s="64" t="s">
        <v>258</v>
      </c>
      <c r="E142" s="64" t="s">
        <v>259</v>
      </c>
      <c r="F142" s="64"/>
      <c r="G142" s="64"/>
      <c r="H142" s="64"/>
      <c r="I142" s="64"/>
      <c r="J142" s="64"/>
    </row>
    <row r="143" spans="2:10" x14ac:dyDescent="0.3">
      <c r="B143" s="64"/>
      <c r="C143" s="64" t="s">
        <v>232</v>
      </c>
      <c r="D143" s="64" t="s">
        <v>142</v>
      </c>
      <c r="E143" s="64" t="s">
        <v>260</v>
      </c>
      <c r="F143" s="64"/>
      <c r="G143" s="64"/>
      <c r="H143" s="64"/>
      <c r="I143" s="64"/>
      <c r="J143" s="64"/>
    </row>
    <row r="144" spans="2:10" x14ac:dyDescent="0.3">
      <c r="B144" s="64"/>
      <c r="C144" s="64" t="s">
        <v>232</v>
      </c>
      <c r="D144" s="64" t="s">
        <v>143</v>
      </c>
      <c r="E144" s="64" t="s">
        <v>261</v>
      </c>
      <c r="F144" s="64"/>
      <c r="G144" s="64"/>
      <c r="H144" s="64"/>
      <c r="I144" s="64"/>
      <c r="J144" s="64"/>
    </row>
    <row r="145" spans="2:10" x14ac:dyDescent="0.3">
      <c r="B145" s="64"/>
      <c r="C145" s="64" t="s">
        <v>232</v>
      </c>
      <c r="D145" s="64" t="s">
        <v>144</v>
      </c>
      <c r="E145" s="64"/>
      <c r="F145" s="64" t="s">
        <v>262</v>
      </c>
      <c r="G145" s="64"/>
      <c r="H145" s="64"/>
      <c r="I145" s="64"/>
      <c r="J145" s="64"/>
    </row>
    <row r="146" spans="2:10" x14ac:dyDescent="0.3">
      <c r="B146" s="64"/>
      <c r="C146" s="64"/>
      <c r="D146" s="64"/>
      <c r="E146" s="64"/>
      <c r="F146" s="64"/>
      <c r="G146" s="64"/>
      <c r="H146" s="64"/>
      <c r="I146" s="64"/>
      <c r="J146" s="64"/>
    </row>
    <row r="147" spans="2:10" x14ac:dyDescent="0.3">
      <c r="B147" s="64"/>
      <c r="C147" s="64" t="s">
        <v>232</v>
      </c>
      <c r="D147" s="64" t="s">
        <v>145</v>
      </c>
      <c r="E147" s="64" t="s">
        <v>263</v>
      </c>
      <c r="F147" s="64"/>
      <c r="G147" s="64"/>
      <c r="H147" s="64"/>
      <c r="I147" s="64"/>
      <c r="J147" s="64"/>
    </row>
    <row r="148" spans="2:10" x14ac:dyDescent="0.3">
      <c r="B148" s="64"/>
      <c r="C148" s="64" t="s">
        <v>232</v>
      </c>
      <c r="D148" s="64" t="s">
        <v>264</v>
      </c>
      <c r="E148" s="64" t="s">
        <v>265</v>
      </c>
      <c r="F148" s="64"/>
      <c r="G148" s="64"/>
      <c r="H148" s="64"/>
      <c r="I148" s="64"/>
      <c r="J148" s="64"/>
    </row>
    <row r="149" spans="2:10" x14ac:dyDescent="0.3">
      <c r="B149" s="64"/>
      <c r="C149" s="64" t="s">
        <v>232</v>
      </c>
      <c r="D149" s="64" t="s">
        <v>146</v>
      </c>
      <c r="E149" s="64" t="s">
        <v>266</v>
      </c>
      <c r="F149" s="64"/>
      <c r="G149" s="64"/>
      <c r="H149" s="64"/>
      <c r="I149" s="64"/>
      <c r="J149" s="64"/>
    </row>
    <row r="150" spans="2:10" x14ac:dyDescent="0.3">
      <c r="B150" s="64"/>
      <c r="C150" s="64" t="s">
        <v>232</v>
      </c>
      <c r="D150" s="64" t="s">
        <v>147</v>
      </c>
      <c r="E150" s="64" t="s">
        <v>267</v>
      </c>
      <c r="F150" s="64"/>
      <c r="G150" s="64"/>
      <c r="H150" s="64"/>
      <c r="I150" s="64"/>
      <c r="J150" s="64"/>
    </row>
    <row r="151" spans="2:10" x14ac:dyDescent="0.3">
      <c r="B151" s="64"/>
      <c r="C151" s="64" t="s">
        <v>232</v>
      </c>
      <c r="D151" s="64" t="s">
        <v>148</v>
      </c>
      <c r="E151" s="64"/>
      <c r="F151" s="64" t="s">
        <v>268</v>
      </c>
      <c r="G151" s="64"/>
      <c r="H151" s="64"/>
      <c r="I151" s="64"/>
      <c r="J151" s="64"/>
    </row>
    <row r="152" spans="2:10" x14ac:dyDescent="0.3">
      <c r="B152" s="64"/>
      <c r="C152" s="64"/>
      <c r="D152" s="64"/>
      <c r="E152" s="64"/>
      <c r="F152" s="64"/>
      <c r="G152" s="64"/>
      <c r="H152" s="64"/>
      <c r="I152" s="64"/>
      <c r="J152" s="64"/>
    </row>
    <row r="153" spans="2:10" x14ac:dyDescent="0.3">
      <c r="B153" s="64"/>
      <c r="C153" s="64" t="s">
        <v>232</v>
      </c>
      <c r="D153" s="64" t="s">
        <v>149</v>
      </c>
      <c r="E153" s="64" t="s">
        <v>269</v>
      </c>
      <c r="F153" s="64"/>
      <c r="G153" s="64"/>
      <c r="H153" s="64"/>
      <c r="I153" s="64"/>
      <c r="J153" s="64"/>
    </row>
    <row r="154" spans="2:10" x14ac:dyDescent="0.3">
      <c r="B154" s="64"/>
      <c r="C154" s="64" t="s">
        <v>232</v>
      </c>
      <c r="D154" s="64" t="s">
        <v>270</v>
      </c>
      <c r="E154" s="64" t="s">
        <v>271</v>
      </c>
      <c r="F154" s="64"/>
      <c r="G154" s="64"/>
      <c r="H154" s="64"/>
      <c r="I154" s="64"/>
      <c r="J154" s="64"/>
    </row>
    <row r="155" spans="2:10" x14ac:dyDescent="0.3">
      <c r="B155" s="64"/>
      <c r="C155" s="64" t="s">
        <v>232</v>
      </c>
      <c r="D155" s="64" t="s">
        <v>150</v>
      </c>
      <c r="E155" s="64" t="s">
        <v>272</v>
      </c>
      <c r="F155" s="64"/>
      <c r="G155" s="64"/>
      <c r="H155" s="64"/>
      <c r="I155" s="64"/>
      <c r="J155" s="64"/>
    </row>
    <row r="156" spans="2:10" x14ac:dyDescent="0.3">
      <c r="B156" s="64"/>
      <c r="C156" s="64" t="s">
        <v>232</v>
      </c>
      <c r="D156" s="64" t="s">
        <v>151</v>
      </c>
      <c r="E156" s="64" t="s">
        <v>273</v>
      </c>
      <c r="F156" s="64"/>
      <c r="G156" s="64"/>
      <c r="H156" s="64"/>
      <c r="I156" s="64"/>
      <c r="J156" s="64"/>
    </row>
    <row r="157" spans="2:10" x14ac:dyDescent="0.3">
      <c r="B157" s="64"/>
      <c r="C157" s="64" t="s">
        <v>232</v>
      </c>
      <c r="D157" s="64" t="s">
        <v>152</v>
      </c>
      <c r="E157" s="64"/>
      <c r="F157" s="64" t="s">
        <v>274</v>
      </c>
      <c r="G157" s="64"/>
      <c r="H157" s="64"/>
      <c r="I157" s="64"/>
      <c r="J157" s="64"/>
    </row>
    <row r="158" spans="2:10" x14ac:dyDescent="0.3">
      <c r="B158" s="64"/>
      <c r="C158" s="64"/>
      <c r="D158" s="64"/>
      <c r="E158" s="64"/>
      <c r="F158" s="64"/>
      <c r="G158" s="64"/>
      <c r="H158" s="64"/>
      <c r="I158" s="64"/>
      <c r="J158" s="64"/>
    </row>
    <row r="159" spans="2:10" x14ac:dyDescent="0.3">
      <c r="B159" s="64"/>
      <c r="C159" s="64" t="s">
        <v>232</v>
      </c>
      <c r="D159" s="64" t="s">
        <v>153</v>
      </c>
      <c r="E159" s="64" t="s">
        <v>275</v>
      </c>
      <c r="F159" s="64"/>
      <c r="G159" s="64"/>
      <c r="H159" s="64"/>
      <c r="I159" s="64"/>
      <c r="J159" s="64"/>
    </row>
    <row r="160" spans="2:10" x14ac:dyDescent="0.3">
      <c r="B160" s="64"/>
      <c r="C160" s="64" t="s">
        <v>232</v>
      </c>
      <c r="D160" s="64" t="s">
        <v>276</v>
      </c>
      <c r="E160" s="64" t="s">
        <v>277</v>
      </c>
      <c r="F160" s="64"/>
      <c r="G160" s="64"/>
      <c r="H160" s="64"/>
      <c r="I160" s="64"/>
      <c r="J160" s="64"/>
    </row>
    <row r="161" spans="2:10" x14ac:dyDescent="0.3">
      <c r="B161" s="64"/>
      <c r="C161" s="64" t="s">
        <v>232</v>
      </c>
      <c r="D161" s="64" t="s">
        <v>154</v>
      </c>
      <c r="E161" s="64" t="s">
        <v>278</v>
      </c>
      <c r="F161" s="64"/>
      <c r="G161" s="64"/>
      <c r="H161" s="64"/>
      <c r="I161" s="64"/>
      <c r="J161" s="64"/>
    </row>
    <row r="162" spans="2:10" x14ac:dyDescent="0.3">
      <c r="B162" s="64"/>
      <c r="C162" s="64" t="s">
        <v>232</v>
      </c>
      <c r="D162" s="64" t="s">
        <v>155</v>
      </c>
      <c r="E162" s="64" t="s">
        <v>279</v>
      </c>
      <c r="F162" s="64"/>
      <c r="G162" s="64"/>
      <c r="H162" s="64"/>
      <c r="I162" s="64"/>
      <c r="J162" s="64"/>
    </row>
    <row r="163" spans="2:10" x14ac:dyDescent="0.3">
      <c r="B163" s="64"/>
      <c r="C163" s="64" t="s">
        <v>232</v>
      </c>
      <c r="D163" s="64" t="s">
        <v>156</v>
      </c>
      <c r="E163" s="64"/>
      <c r="F163" s="64" t="s">
        <v>280</v>
      </c>
      <c r="G163" s="64"/>
      <c r="H163" s="64"/>
      <c r="I163" s="64"/>
      <c r="J163" s="64"/>
    </row>
    <row r="164" spans="2:10" x14ac:dyDescent="0.3">
      <c r="B164" s="64"/>
      <c r="C164" s="64"/>
      <c r="D164" s="64"/>
      <c r="E164" s="64"/>
      <c r="F164" s="64"/>
      <c r="G164" s="64"/>
      <c r="H164" s="64"/>
      <c r="I164" s="64"/>
      <c r="J164" s="64"/>
    </row>
    <row r="165" spans="2:10" x14ac:dyDescent="0.3">
      <c r="B165" s="123"/>
      <c r="C165" s="64" t="s">
        <v>232</v>
      </c>
      <c r="D165" s="64" t="s">
        <v>157</v>
      </c>
      <c r="E165" s="64" t="s">
        <v>281</v>
      </c>
      <c r="F165" s="64"/>
      <c r="G165" s="64"/>
      <c r="H165" s="64"/>
      <c r="I165" s="64"/>
      <c r="J165" s="64"/>
    </row>
    <row r="166" spans="2:10" x14ac:dyDescent="0.3">
      <c r="B166" s="123"/>
      <c r="C166" s="64" t="s">
        <v>232</v>
      </c>
      <c r="D166" s="64" t="s">
        <v>282</v>
      </c>
      <c r="E166" s="64" t="s">
        <v>283</v>
      </c>
      <c r="F166" s="64"/>
      <c r="G166" s="64"/>
      <c r="H166" s="64"/>
      <c r="I166" s="64"/>
      <c r="J166" s="64"/>
    </row>
    <row r="167" spans="2:10" x14ac:dyDescent="0.3">
      <c r="B167" s="64"/>
      <c r="C167" s="64" t="s">
        <v>232</v>
      </c>
      <c r="D167" s="64" t="s">
        <v>158</v>
      </c>
      <c r="E167" s="64" t="s">
        <v>284</v>
      </c>
      <c r="F167" s="64"/>
      <c r="G167" s="64"/>
      <c r="H167" s="64"/>
      <c r="I167" s="64"/>
      <c r="J167" s="64"/>
    </row>
    <row r="168" spans="2:10" x14ac:dyDescent="0.3">
      <c r="B168" s="64"/>
      <c r="C168" s="123" t="s">
        <v>232</v>
      </c>
      <c r="D168" s="64" t="s">
        <v>159</v>
      </c>
      <c r="E168" s="64" t="s">
        <v>285</v>
      </c>
      <c r="F168" s="64"/>
      <c r="G168" s="64"/>
      <c r="H168" s="64"/>
      <c r="I168" s="64"/>
      <c r="J168" s="64"/>
    </row>
    <row r="169" spans="2:10" x14ac:dyDescent="0.3">
      <c r="B169" s="64"/>
      <c r="C169" s="64" t="s">
        <v>232</v>
      </c>
      <c r="D169" s="64" t="s">
        <v>286</v>
      </c>
      <c r="E169" s="64"/>
      <c r="F169" s="64"/>
      <c r="G169" s="64"/>
      <c r="H169" s="64"/>
      <c r="I169" s="64"/>
      <c r="J169" s="64"/>
    </row>
    <row r="170" spans="2:10" x14ac:dyDescent="0.3">
      <c r="B170" s="64"/>
      <c r="C170" s="64" t="s">
        <v>232</v>
      </c>
      <c r="D170" s="64" t="s">
        <v>287</v>
      </c>
      <c r="E170" s="64"/>
      <c r="F170" s="64"/>
      <c r="G170" s="64"/>
      <c r="H170" s="64"/>
      <c r="I170" s="64"/>
      <c r="J170" s="64"/>
    </row>
    <row r="171" spans="2:10" x14ac:dyDescent="0.3">
      <c r="B171" s="64"/>
      <c r="C171" s="64" t="s">
        <v>232</v>
      </c>
      <c r="D171" s="64"/>
      <c r="E171" s="64" t="s">
        <v>288</v>
      </c>
      <c r="F171" s="64"/>
      <c r="G171" s="64"/>
      <c r="H171" s="64"/>
      <c r="I171" s="64"/>
      <c r="J171" s="64"/>
    </row>
    <row r="172" spans="2:10" x14ac:dyDescent="0.3">
      <c r="B172" s="64"/>
      <c r="C172" s="64" t="s">
        <v>232</v>
      </c>
      <c r="D172" s="64"/>
      <c r="E172" s="64" t="s">
        <v>289</v>
      </c>
      <c r="F172" s="64"/>
      <c r="G172" s="64"/>
      <c r="H172" s="64"/>
      <c r="I172" s="64"/>
      <c r="J172" s="64"/>
    </row>
    <row r="173" spans="2:10" x14ac:dyDescent="0.3">
      <c r="B173" s="64"/>
      <c r="C173" s="64" t="s">
        <v>232</v>
      </c>
      <c r="D173" s="64" t="s">
        <v>290</v>
      </c>
      <c r="E173" s="64"/>
      <c r="F173" s="64"/>
      <c r="G173" s="64"/>
      <c r="H173" s="64"/>
      <c r="I173" s="64"/>
      <c r="J173" s="64"/>
    </row>
    <row r="174" spans="2:10" x14ac:dyDescent="0.3">
      <c r="B174" s="64"/>
      <c r="C174" s="64" t="s">
        <v>232</v>
      </c>
      <c r="D174" s="64" t="s">
        <v>291</v>
      </c>
      <c r="E174" s="64"/>
      <c r="F174" s="64"/>
      <c r="G174" s="64"/>
      <c r="H174" s="64"/>
      <c r="I174" s="64"/>
      <c r="J174" s="64"/>
    </row>
    <row r="175" spans="2:10" x14ac:dyDescent="0.3">
      <c r="B175" s="64"/>
      <c r="C175" s="64" t="s">
        <v>232</v>
      </c>
      <c r="D175" s="64"/>
      <c r="E175" s="64"/>
      <c r="F175" s="64" t="s">
        <v>292</v>
      </c>
      <c r="G175" s="64"/>
      <c r="H175" s="64"/>
      <c r="I175" s="64"/>
      <c r="J175" s="64"/>
    </row>
    <row r="176" spans="2:10" x14ac:dyDescent="0.3">
      <c r="B176" s="64"/>
      <c r="C176" s="64" t="s">
        <v>232</v>
      </c>
      <c r="D176" s="64"/>
      <c r="E176" s="64"/>
      <c r="F176" s="64" t="s">
        <v>293</v>
      </c>
      <c r="G176" s="64"/>
      <c r="H176" s="64"/>
      <c r="I176" s="64"/>
      <c r="J176" s="64"/>
    </row>
    <row r="177" spans="2:10" x14ac:dyDescent="0.3">
      <c r="B177" s="64"/>
      <c r="C177" s="64" t="s">
        <v>232</v>
      </c>
      <c r="D177" s="64"/>
      <c r="E177" s="64"/>
      <c r="F177" s="64" t="s">
        <v>294</v>
      </c>
      <c r="G177" s="64"/>
      <c r="H177" s="64"/>
      <c r="I177" s="64"/>
      <c r="J177" s="64"/>
    </row>
    <row r="178" spans="2:10" x14ac:dyDescent="0.3">
      <c r="B178" s="64"/>
      <c r="C178" s="64" t="s">
        <v>232</v>
      </c>
      <c r="D178" s="64" t="s">
        <v>115</v>
      </c>
      <c r="E178" s="64"/>
      <c r="F178" s="64"/>
      <c r="G178" s="64"/>
      <c r="H178" s="64"/>
      <c r="I178" s="64"/>
      <c r="J178" s="64"/>
    </row>
    <row r="179" spans="2:10" x14ac:dyDescent="0.3">
      <c r="B179" s="64"/>
      <c r="C179" s="64"/>
      <c r="D179" s="64"/>
      <c r="E179" s="64"/>
      <c r="F179" s="64"/>
      <c r="G179" s="64"/>
      <c r="H179" s="64"/>
      <c r="I179" s="64"/>
      <c r="J179" s="64"/>
    </row>
    <row r="180" spans="2:10" x14ac:dyDescent="0.3">
      <c r="B180" s="64"/>
      <c r="C180" s="64" t="s">
        <v>295</v>
      </c>
      <c r="D180" s="64"/>
      <c r="E180" s="64"/>
      <c r="F180" s="64"/>
      <c r="G180" s="64"/>
      <c r="H180" s="64"/>
      <c r="I180" s="64"/>
      <c r="J180" s="64"/>
    </row>
    <row r="181" spans="2:10" x14ac:dyDescent="0.3">
      <c r="B181" s="64"/>
      <c r="C181" s="64" t="s">
        <v>296</v>
      </c>
      <c r="D181" s="64"/>
      <c r="E181" s="64"/>
      <c r="F181" s="64"/>
      <c r="G181" s="64"/>
      <c r="H181" s="64"/>
      <c r="I181" s="64"/>
      <c r="J181" s="64"/>
    </row>
    <row r="182" spans="2:10" x14ac:dyDescent="0.3">
      <c r="B182" s="64"/>
      <c r="C182" s="64" t="s">
        <v>297</v>
      </c>
      <c r="D182" s="64"/>
      <c r="E182" s="64"/>
      <c r="F182" s="64"/>
      <c r="G182" s="64"/>
      <c r="H182" s="64"/>
      <c r="I182" s="64"/>
      <c r="J182" s="64"/>
    </row>
    <row r="183" spans="2:10" x14ac:dyDescent="0.3">
      <c r="D183" t="s">
        <v>249</v>
      </c>
    </row>
    <row r="184" spans="2:10" x14ac:dyDescent="0.3">
      <c r="D184" t="s">
        <v>250</v>
      </c>
    </row>
    <row r="185" spans="2:10" x14ac:dyDescent="0.3">
      <c r="D185" t="s">
        <v>137</v>
      </c>
      <c r="E185" t="s">
        <v>298</v>
      </c>
    </row>
    <row r="186" spans="2:10" x14ac:dyDescent="0.3">
      <c r="D186" t="s">
        <v>252</v>
      </c>
      <c r="E186" t="s">
        <v>299</v>
      </c>
    </row>
    <row r="187" spans="2:10" x14ac:dyDescent="0.3">
      <c r="D187" t="s">
        <v>138</v>
      </c>
      <c r="E187" t="s">
        <v>300</v>
      </c>
    </row>
    <row r="188" spans="2:10" x14ac:dyDescent="0.3">
      <c r="D188" t="s">
        <v>139</v>
      </c>
      <c r="E188" t="s">
        <v>301</v>
      </c>
    </row>
    <row r="189" spans="2:10" x14ac:dyDescent="0.3">
      <c r="D189" t="s">
        <v>140</v>
      </c>
      <c r="F189" t="s">
        <v>302</v>
      </c>
    </row>
    <row r="191" spans="2:10" x14ac:dyDescent="0.3">
      <c r="D191" t="s">
        <v>141</v>
      </c>
      <c r="E191" t="s">
        <v>303</v>
      </c>
    </row>
    <row r="192" spans="2:10" x14ac:dyDescent="0.3">
      <c r="D192" t="s">
        <v>258</v>
      </c>
      <c r="E192" t="s">
        <v>304</v>
      </c>
    </row>
    <row r="193" spans="4:6" x14ac:dyDescent="0.3">
      <c r="D193" t="s">
        <v>142</v>
      </c>
      <c r="E193" t="s">
        <v>305</v>
      </c>
    </row>
    <row r="194" spans="4:6" x14ac:dyDescent="0.3">
      <c r="D194" t="s">
        <v>143</v>
      </c>
      <c r="E194" t="s">
        <v>306</v>
      </c>
    </row>
    <row r="195" spans="4:6" x14ac:dyDescent="0.3">
      <c r="D195" t="s">
        <v>144</v>
      </c>
      <c r="F195" t="s">
        <v>307</v>
      </c>
    </row>
    <row r="197" spans="4:6" x14ac:dyDescent="0.3">
      <c r="D197" t="s">
        <v>145</v>
      </c>
      <c r="E197" t="s">
        <v>308</v>
      </c>
    </row>
    <row r="198" spans="4:6" x14ac:dyDescent="0.3">
      <c r="D198" t="s">
        <v>264</v>
      </c>
      <c r="E198" t="s">
        <v>309</v>
      </c>
    </row>
    <row r="199" spans="4:6" x14ac:dyDescent="0.3">
      <c r="D199" t="s">
        <v>146</v>
      </c>
      <c r="E199" t="s">
        <v>310</v>
      </c>
    </row>
    <row r="200" spans="4:6" x14ac:dyDescent="0.3">
      <c r="D200" t="s">
        <v>147</v>
      </c>
      <c r="E200" t="s">
        <v>311</v>
      </c>
    </row>
    <row r="201" spans="4:6" x14ac:dyDescent="0.3">
      <c r="D201" t="s">
        <v>148</v>
      </c>
      <c r="F201" t="s">
        <v>312</v>
      </c>
    </row>
    <row r="203" spans="4:6" x14ac:dyDescent="0.3">
      <c r="D203" t="s">
        <v>149</v>
      </c>
      <c r="E203" t="s">
        <v>313</v>
      </c>
    </row>
    <row r="204" spans="4:6" x14ac:dyDescent="0.3">
      <c r="D204" t="s">
        <v>270</v>
      </c>
      <c r="E204" t="s">
        <v>314</v>
      </c>
    </row>
    <row r="205" spans="4:6" x14ac:dyDescent="0.3">
      <c r="D205" t="s">
        <v>150</v>
      </c>
      <c r="E205" t="s">
        <v>315</v>
      </c>
    </row>
    <row r="206" spans="4:6" x14ac:dyDescent="0.3">
      <c r="D206" t="s">
        <v>151</v>
      </c>
      <c r="E206" t="s">
        <v>316</v>
      </c>
    </row>
    <row r="207" spans="4:6" x14ac:dyDescent="0.3">
      <c r="D207" t="s">
        <v>152</v>
      </c>
      <c r="F207" t="s">
        <v>317</v>
      </c>
    </row>
    <row r="209" spans="4:10" x14ac:dyDescent="0.3">
      <c r="D209" t="s">
        <v>153</v>
      </c>
      <c r="E209" t="s">
        <v>318</v>
      </c>
    </row>
    <row r="210" spans="4:10" x14ac:dyDescent="0.3">
      <c r="D210" t="s">
        <v>276</v>
      </c>
      <c r="E210" t="s">
        <v>319</v>
      </c>
    </row>
    <row r="211" spans="4:10" x14ac:dyDescent="0.3">
      <c r="D211" t="s">
        <v>154</v>
      </c>
      <c r="E211" t="s">
        <v>320</v>
      </c>
    </row>
    <row r="212" spans="4:10" x14ac:dyDescent="0.3">
      <c r="D212" t="s">
        <v>155</v>
      </c>
      <c r="E212" t="s">
        <v>321</v>
      </c>
    </row>
    <row r="213" spans="4:10" x14ac:dyDescent="0.3">
      <c r="D213" t="s">
        <v>156</v>
      </c>
      <c r="F213" t="s">
        <v>322</v>
      </c>
    </row>
    <row r="215" spans="4:10" x14ac:dyDescent="0.3">
      <c r="D215" t="s">
        <v>157</v>
      </c>
      <c r="E215" t="s">
        <v>323</v>
      </c>
    </row>
    <row r="216" spans="4:10" x14ac:dyDescent="0.3">
      <c r="D216" t="s">
        <v>282</v>
      </c>
      <c r="E216" t="s">
        <v>324</v>
      </c>
    </row>
    <row r="217" spans="4:10" x14ac:dyDescent="0.3">
      <c r="D217" t="s">
        <v>158</v>
      </c>
      <c r="E217" t="s">
        <v>325</v>
      </c>
    </row>
    <row r="218" spans="4:10" x14ac:dyDescent="0.3">
      <c r="D218" t="s">
        <v>159</v>
      </c>
      <c r="E218" t="s">
        <v>326</v>
      </c>
    </row>
    <row r="219" spans="4:10" x14ac:dyDescent="0.3">
      <c r="D219" t="s">
        <v>327</v>
      </c>
    </row>
    <row r="221" spans="4:10" x14ac:dyDescent="0.3">
      <c r="D221" t="s">
        <v>328</v>
      </c>
      <c r="E221" t="s">
        <v>329</v>
      </c>
    </row>
    <row r="222" spans="4:10" x14ac:dyDescent="0.3">
      <c r="D222" t="s">
        <v>330</v>
      </c>
      <c r="E222" t="s">
        <v>331</v>
      </c>
    </row>
    <row r="223" spans="4:10" x14ac:dyDescent="0.3">
      <c r="D223" t="s">
        <v>332</v>
      </c>
      <c r="E223" t="s">
        <v>333</v>
      </c>
    </row>
    <row r="224" spans="4:10" x14ac:dyDescent="0.3">
      <c r="J224" t="s">
        <v>334</v>
      </c>
    </row>
    <row r="225" spans="3:11" x14ac:dyDescent="0.3">
      <c r="K225" t="s">
        <v>335</v>
      </c>
    </row>
    <row r="226" spans="3:11" x14ac:dyDescent="0.3">
      <c r="K226" t="s">
        <v>336</v>
      </c>
    </row>
    <row r="227" spans="3:11" x14ac:dyDescent="0.3">
      <c r="K227" t="s">
        <v>337</v>
      </c>
    </row>
    <row r="228" spans="3:11" x14ac:dyDescent="0.3">
      <c r="D228" t="s">
        <v>338</v>
      </c>
      <c r="E228" t="s">
        <v>339</v>
      </c>
    </row>
    <row r="229" spans="3:11" x14ac:dyDescent="0.3">
      <c r="J229" t="s">
        <v>340</v>
      </c>
    </row>
    <row r="230" spans="3:11" x14ac:dyDescent="0.3">
      <c r="D230" t="s">
        <v>341</v>
      </c>
    </row>
    <row r="231" spans="3:11" x14ac:dyDescent="0.3">
      <c r="J231" t="s">
        <v>342</v>
      </c>
    </row>
    <row r="232" spans="3:11" x14ac:dyDescent="0.3">
      <c r="D232" t="s">
        <v>160</v>
      </c>
    </row>
    <row r="233" spans="3:11" x14ac:dyDescent="0.3">
      <c r="E233" t="s">
        <v>288</v>
      </c>
    </row>
    <row r="234" spans="3:11" x14ac:dyDescent="0.3">
      <c r="E234" t="s">
        <v>289</v>
      </c>
    </row>
    <row r="235" spans="3:11" x14ac:dyDescent="0.3">
      <c r="D235" t="s">
        <v>343</v>
      </c>
    </row>
    <row r="236" spans="3:11" x14ac:dyDescent="0.3">
      <c r="D236" t="s">
        <v>115</v>
      </c>
    </row>
    <row r="238" spans="3:11" x14ac:dyDescent="0.3">
      <c r="C238" t="s">
        <v>246</v>
      </c>
    </row>
    <row r="239" spans="3:11" x14ac:dyDescent="0.3">
      <c r="C239" t="s">
        <v>344</v>
      </c>
    </row>
    <row r="240" spans="3:11" x14ac:dyDescent="0.3">
      <c r="C240" t="s">
        <v>345</v>
      </c>
    </row>
    <row r="241" spans="3:8" x14ac:dyDescent="0.3">
      <c r="C241" t="s">
        <v>87</v>
      </c>
    </row>
    <row r="242" spans="3:8" x14ac:dyDescent="0.3">
      <c r="E242" t="s">
        <v>88</v>
      </c>
    </row>
    <row r="244" spans="3:8" x14ac:dyDescent="0.3">
      <c r="E244" t="s">
        <v>89</v>
      </c>
      <c r="F244" t="s">
        <v>346</v>
      </c>
      <c r="G244" t="s">
        <v>347</v>
      </c>
    </row>
    <row r="245" spans="3:8" x14ac:dyDescent="0.3">
      <c r="E245" t="s">
        <v>90</v>
      </c>
      <c r="G245" t="s">
        <v>348</v>
      </c>
      <c r="H245" t="s">
        <v>347</v>
      </c>
    </row>
    <row r="246" spans="3:8" x14ac:dyDescent="0.3">
      <c r="E246" t="s">
        <v>91</v>
      </c>
      <c r="F246" t="s">
        <v>349</v>
      </c>
      <c r="H246" t="s">
        <v>347</v>
      </c>
    </row>
    <row r="247" spans="3:8" x14ac:dyDescent="0.3">
      <c r="E247" t="s">
        <v>92</v>
      </c>
      <c r="G247" t="s">
        <v>93</v>
      </c>
    </row>
    <row r="249" spans="3:8" x14ac:dyDescent="0.3">
      <c r="E249" t="s">
        <v>94</v>
      </c>
      <c r="F249" t="s">
        <v>350</v>
      </c>
      <c r="G249" t="s">
        <v>347</v>
      </c>
    </row>
    <row r="250" spans="3:8" x14ac:dyDescent="0.3">
      <c r="E250" t="s">
        <v>95</v>
      </c>
      <c r="G250" t="s">
        <v>351</v>
      </c>
      <c r="H250" t="s">
        <v>347</v>
      </c>
    </row>
    <row r="251" spans="3:8" x14ac:dyDescent="0.3">
      <c r="E251" t="s">
        <v>96</v>
      </c>
      <c r="F251" t="s">
        <v>352</v>
      </c>
      <c r="H251" t="s">
        <v>347</v>
      </c>
    </row>
    <row r="252" spans="3:8" x14ac:dyDescent="0.3">
      <c r="E252" t="s">
        <v>97</v>
      </c>
      <c r="G252" t="s">
        <v>98</v>
      </c>
    </row>
    <row r="254" spans="3:8" x14ac:dyDescent="0.3">
      <c r="E254" t="s">
        <v>99</v>
      </c>
      <c r="F254" t="s">
        <v>353</v>
      </c>
      <c r="G254" t="s">
        <v>347</v>
      </c>
    </row>
    <row r="255" spans="3:8" x14ac:dyDescent="0.3">
      <c r="E255" t="s">
        <v>100</v>
      </c>
      <c r="G255" t="s">
        <v>354</v>
      </c>
      <c r="H255" t="s">
        <v>347</v>
      </c>
    </row>
    <row r="256" spans="3:8" x14ac:dyDescent="0.3">
      <c r="E256" t="s">
        <v>101</v>
      </c>
      <c r="F256" t="s">
        <v>355</v>
      </c>
      <c r="H256" t="s">
        <v>347</v>
      </c>
    </row>
    <row r="257" spans="4:8" x14ac:dyDescent="0.3">
      <c r="E257" t="s">
        <v>102</v>
      </c>
      <c r="G257" t="s">
        <v>103</v>
      </c>
    </row>
    <row r="259" spans="4:8" x14ac:dyDescent="0.3">
      <c r="E259" t="s">
        <v>104</v>
      </c>
      <c r="F259" t="s">
        <v>356</v>
      </c>
      <c r="G259" t="s">
        <v>347</v>
      </c>
    </row>
    <row r="260" spans="4:8" x14ac:dyDescent="0.3">
      <c r="E260" t="s">
        <v>105</v>
      </c>
      <c r="G260" t="s">
        <v>357</v>
      </c>
      <c r="H260" t="s">
        <v>347</v>
      </c>
    </row>
    <row r="261" spans="4:8" x14ac:dyDescent="0.3">
      <c r="E261" t="s">
        <v>106</v>
      </c>
      <c r="F261" t="s">
        <v>358</v>
      </c>
      <c r="H261" t="s">
        <v>347</v>
      </c>
    </row>
    <row r="262" spans="4:8" x14ac:dyDescent="0.3">
      <c r="E262" t="s">
        <v>107</v>
      </c>
      <c r="G262" t="s">
        <v>108</v>
      </c>
    </row>
    <row r="264" spans="4:8" x14ac:dyDescent="0.3">
      <c r="E264" t="s">
        <v>109</v>
      </c>
      <c r="F264" t="s">
        <v>359</v>
      </c>
      <c r="G264" t="s">
        <v>347</v>
      </c>
    </row>
    <row r="265" spans="4:8" x14ac:dyDescent="0.3">
      <c r="E265" t="s">
        <v>110</v>
      </c>
      <c r="G265" t="s">
        <v>360</v>
      </c>
      <c r="H265" t="s">
        <v>347</v>
      </c>
    </row>
    <row r="266" spans="4:8" x14ac:dyDescent="0.3">
      <c r="E266" t="s">
        <v>111</v>
      </c>
      <c r="F266" t="s">
        <v>361</v>
      </c>
      <c r="H266" t="s">
        <v>347</v>
      </c>
    </row>
    <row r="267" spans="4:8" x14ac:dyDescent="0.3">
      <c r="E267" t="s">
        <v>112</v>
      </c>
      <c r="G267" t="s">
        <v>113</v>
      </c>
    </row>
    <row r="268" spans="4:8" x14ac:dyDescent="0.3">
      <c r="D268" t="s">
        <v>242</v>
      </c>
    </row>
    <row r="269" spans="4:8" x14ac:dyDescent="0.3">
      <c r="E269" t="s">
        <v>135</v>
      </c>
    </row>
    <row r="270" spans="4:8" x14ac:dyDescent="0.3">
      <c r="E270" t="s">
        <v>243</v>
      </c>
    </row>
    <row r="271" spans="4:8" x14ac:dyDescent="0.3">
      <c r="D271" t="s">
        <v>244</v>
      </c>
    </row>
    <row r="272" spans="4:8" x14ac:dyDescent="0.3">
      <c r="D272" t="s">
        <v>136</v>
      </c>
    </row>
    <row r="273" spans="2:5" x14ac:dyDescent="0.3">
      <c r="D273" t="s">
        <v>245</v>
      </c>
    </row>
    <row r="274" spans="2:5" x14ac:dyDescent="0.3">
      <c r="D274" t="s">
        <v>114</v>
      </c>
    </row>
    <row r="277" spans="2:5" x14ac:dyDescent="0.3">
      <c r="B277" t="s">
        <v>362</v>
      </c>
    </row>
    <row r="278" spans="2:5" x14ac:dyDescent="0.3">
      <c r="B278" s="123" t="s">
        <v>420</v>
      </c>
    </row>
    <row r="279" spans="2:5" x14ac:dyDescent="0.3">
      <c r="B279" t="s">
        <v>363</v>
      </c>
    </row>
    <row r="280" spans="2:5" x14ac:dyDescent="0.3">
      <c r="B280" t="s">
        <v>364</v>
      </c>
    </row>
    <row r="281" spans="2:5" x14ac:dyDescent="0.3">
      <c r="C281" t="s">
        <v>365</v>
      </c>
    </row>
    <row r="282" spans="2:5" x14ac:dyDescent="0.3">
      <c r="C282" s="123" t="s">
        <v>421</v>
      </c>
    </row>
    <row r="283" spans="2:5" x14ac:dyDescent="0.3">
      <c r="C283" t="s">
        <v>366</v>
      </c>
    </row>
    <row r="284" spans="2:5" x14ac:dyDescent="0.3">
      <c r="D284" t="s">
        <v>367</v>
      </c>
    </row>
    <row r="285" spans="2:5" x14ac:dyDescent="0.3">
      <c r="D285" t="s">
        <v>368</v>
      </c>
    </row>
    <row r="286" spans="2:5" x14ac:dyDescent="0.3">
      <c r="E286" t="s">
        <v>369</v>
      </c>
    </row>
    <row r="287" spans="2:5" x14ac:dyDescent="0.3">
      <c r="D287" t="s">
        <v>370</v>
      </c>
    </row>
    <row r="289" spans="3:5" x14ac:dyDescent="0.3">
      <c r="C289" s="123" t="s">
        <v>422</v>
      </c>
    </row>
    <row r="290" spans="3:5" x14ac:dyDescent="0.3">
      <c r="C290" s="123" t="s">
        <v>423</v>
      </c>
      <c r="D290" t="s">
        <v>371</v>
      </c>
    </row>
    <row r="291" spans="3:5" x14ac:dyDescent="0.3">
      <c r="C291" t="s">
        <v>232</v>
      </c>
      <c r="D291" t="s">
        <v>372</v>
      </c>
    </row>
    <row r="292" spans="3:5" x14ac:dyDescent="0.3">
      <c r="C292" t="s">
        <v>232</v>
      </c>
      <c r="D292" t="s">
        <v>373</v>
      </c>
    </row>
    <row r="293" spans="3:5" x14ac:dyDescent="0.3">
      <c r="C293" t="s">
        <v>232</v>
      </c>
      <c r="D293" t="s">
        <v>374</v>
      </c>
    </row>
    <row r="294" spans="3:5" x14ac:dyDescent="0.3">
      <c r="C294" t="s">
        <v>232</v>
      </c>
      <c r="D294" t="s">
        <v>375</v>
      </c>
    </row>
    <row r="295" spans="3:5" x14ac:dyDescent="0.3">
      <c r="C295" t="s">
        <v>376</v>
      </c>
    </row>
    <row r="296" spans="3:5" x14ac:dyDescent="0.3">
      <c r="C296" t="s">
        <v>232</v>
      </c>
      <c r="E296" t="s">
        <v>377</v>
      </c>
    </row>
    <row r="297" spans="3:5" x14ac:dyDescent="0.3">
      <c r="C297" t="s">
        <v>232</v>
      </c>
      <c r="E297" t="s">
        <v>239</v>
      </c>
    </row>
    <row r="298" spans="3:5" x14ac:dyDescent="0.3">
      <c r="C298" t="s">
        <v>232</v>
      </c>
      <c r="E298" t="s">
        <v>240</v>
      </c>
    </row>
    <row r="299" spans="3:5" x14ac:dyDescent="0.3">
      <c r="C299" t="s">
        <v>232</v>
      </c>
      <c r="E299" t="s">
        <v>378</v>
      </c>
    </row>
    <row r="300" spans="3:5" x14ac:dyDescent="0.3">
      <c r="C300" t="s">
        <v>232</v>
      </c>
      <c r="E300" t="s">
        <v>379</v>
      </c>
    </row>
    <row r="301" spans="3:5" x14ac:dyDescent="0.3">
      <c r="C301" t="s">
        <v>232</v>
      </c>
      <c r="E301" t="s">
        <v>380</v>
      </c>
    </row>
    <row r="302" spans="3:5" x14ac:dyDescent="0.3">
      <c r="C302" t="s">
        <v>381</v>
      </c>
    </row>
    <row r="303" spans="3:5" x14ac:dyDescent="0.3">
      <c r="C303" t="s">
        <v>232</v>
      </c>
      <c r="D303" t="s">
        <v>382</v>
      </c>
    </row>
    <row r="304" spans="3:5" x14ac:dyDescent="0.3">
      <c r="C304" s="123" t="s">
        <v>424</v>
      </c>
    </row>
    <row r="306" spans="2:4" x14ac:dyDescent="0.3">
      <c r="B306" t="s">
        <v>383</v>
      </c>
    </row>
    <row r="307" spans="2:4" x14ac:dyDescent="0.3">
      <c r="B307" t="s">
        <v>362</v>
      </c>
    </row>
    <row r="309" spans="2:4" x14ac:dyDescent="0.3">
      <c r="C309" t="s">
        <v>384</v>
      </c>
      <c r="D309" s="123" t="s">
        <v>426</v>
      </c>
    </row>
    <row r="311" spans="2:4" x14ac:dyDescent="0.3">
      <c r="B311" t="s">
        <v>385</v>
      </c>
    </row>
    <row r="313" spans="2:4" x14ac:dyDescent="0.3">
      <c r="B313" t="s">
        <v>161</v>
      </c>
    </row>
    <row r="316" spans="2:4" x14ac:dyDescent="0.3">
      <c r="B316" t="s">
        <v>386</v>
      </c>
    </row>
    <row r="318" spans="2:4" x14ac:dyDescent="0.3">
      <c r="B318" s="123" t="s">
        <v>425</v>
      </c>
    </row>
    <row r="319" spans="2:4" x14ac:dyDescent="0.3">
      <c r="B319" t="s">
        <v>387</v>
      </c>
    </row>
    <row r="320" spans="2:4" x14ac:dyDescent="0.3">
      <c r="C320" t="s">
        <v>388</v>
      </c>
    </row>
    <row r="321" spans="3:3" x14ac:dyDescent="0.3">
      <c r="C321" t="s">
        <v>389</v>
      </c>
    </row>
    <row r="322" spans="3:3" x14ac:dyDescent="0.3">
      <c r="C322" t="s">
        <v>390</v>
      </c>
    </row>
    <row r="323" spans="3:3" x14ac:dyDescent="0.3">
      <c r="C323" t="s">
        <v>391</v>
      </c>
    </row>
    <row r="324" spans="3:3" x14ac:dyDescent="0.3">
      <c r="C324" t="s">
        <v>392</v>
      </c>
    </row>
    <row r="325" spans="3:3" x14ac:dyDescent="0.3">
      <c r="C325" t="s">
        <v>393</v>
      </c>
    </row>
    <row r="326" spans="3:3" x14ac:dyDescent="0.3">
      <c r="C326" t="s">
        <v>394</v>
      </c>
    </row>
    <row r="327" spans="3:3" x14ac:dyDescent="0.3">
      <c r="C327" t="s">
        <v>395</v>
      </c>
    </row>
    <row r="328" spans="3:3" x14ac:dyDescent="0.3">
      <c r="C328" t="s">
        <v>396</v>
      </c>
    </row>
    <row r="329" spans="3:3" x14ac:dyDescent="0.3">
      <c r="C329" t="s">
        <v>397</v>
      </c>
    </row>
    <row r="330" spans="3:3" x14ac:dyDescent="0.3">
      <c r="C330" t="s">
        <v>398</v>
      </c>
    </row>
    <row r="331" spans="3:3" x14ac:dyDescent="0.3">
      <c r="C331" t="s">
        <v>399</v>
      </c>
    </row>
    <row r="332" spans="3:3" x14ac:dyDescent="0.3">
      <c r="C332" t="s">
        <v>400</v>
      </c>
    </row>
    <row r="333" spans="3:3" x14ac:dyDescent="0.3">
      <c r="C333" t="s">
        <v>401</v>
      </c>
    </row>
    <row r="334" spans="3:3" x14ac:dyDescent="0.3">
      <c r="C334" t="s">
        <v>402</v>
      </c>
    </row>
    <row r="335" spans="3:3" x14ac:dyDescent="0.3">
      <c r="C335" t="s">
        <v>403</v>
      </c>
    </row>
    <row r="336" spans="3:3" x14ac:dyDescent="0.3">
      <c r="C336" t="s">
        <v>404</v>
      </c>
    </row>
    <row r="337" spans="2:6" x14ac:dyDescent="0.3">
      <c r="C337" t="s">
        <v>405</v>
      </c>
    </row>
    <row r="338" spans="2:6" x14ac:dyDescent="0.3">
      <c r="C338" t="s">
        <v>406</v>
      </c>
    </row>
    <row r="339" spans="2:6" x14ac:dyDescent="0.3">
      <c r="C339" t="s">
        <v>407</v>
      </c>
    </row>
    <row r="340" spans="2:6" x14ac:dyDescent="0.3">
      <c r="B340" t="s">
        <v>408</v>
      </c>
    </row>
    <row r="341" spans="2:6" x14ac:dyDescent="0.3">
      <c r="E341" t="s">
        <v>133</v>
      </c>
    </row>
    <row r="342" spans="2:6" x14ac:dyDescent="0.3">
      <c r="E342" t="s">
        <v>409</v>
      </c>
    </row>
    <row r="343" spans="2:6" x14ac:dyDescent="0.3">
      <c r="E343" t="s">
        <v>410</v>
      </c>
    </row>
    <row r="344" spans="2:6" x14ac:dyDescent="0.3">
      <c r="E344" t="s">
        <v>411</v>
      </c>
    </row>
    <row r="345" spans="2:6" x14ac:dyDescent="0.3">
      <c r="E345" t="s">
        <v>412</v>
      </c>
    </row>
    <row r="346" spans="2:6" x14ac:dyDescent="0.3">
      <c r="E346" t="e">
        <f>--where wk&lt;=NoOfWeek</f>
        <v>#NAME?</v>
      </c>
    </row>
    <row r="347" spans="2:6" x14ac:dyDescent="0.3">
      <c r="F347" t="e">
        <f>--and WeekNoParam&lt;=NoOfWeek+1</f>
        <v>#NAME?</v>
      </c>
    </row>
    <row r="348" spans="2:6" x14ac:dyDescent="0.3">
      <c r="D348" t="s">
        <v>134</v>
      </c>
    </row>
    <row r="349" spans="2:6" x14ac:dyDescent="0.3">
      <c r="C349" t="s">
        <v>413</v>
      </c>
    </row>
    <row r="350" spans="2:6" x14ac:dyDescent="0.3">
      <c r="C350" t="s">
        <v>414</v>
      </c>
    </row>
    <row r="351" spans="2:6" x14ac:dyDescent="0.3">
      <c r="C351" t="s">
        <v>415</v>
      </c>
    </row>
    <row r="352" spans="2:6" x14ac:dyDescent="0.3">
      <c r="C352" t="s">
        <v>416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4.4" x14ac:dyDescent="0.3"/>
  <cols>
    <col min="1" max="1" width="3.44140625" customWidth="1"/>
    <col min="2" max="2" width="7.88671875" style="244" customWidth="1"/>
    <col min="3" max="3" width="13.109375" style="133" customWidth="1"/>
    <col min="4" max="4" width="5.88671875" style="124" customWidth="1"/>
    <col min="5" max="5" width="10.6640625" style="118" hidden="1" customWidth="1"/>
    <col min="6" max="6" width="11.44140625" style="193" hidden="1" customWidth="1"/>
    <col min="7" max="7" width="19.21875" style="243" hidden="1" customWidth="1"/>
    <col min="8" max="8" width="5.77734375" style="244" customWidth="1"/>
    <col min="9" max="9" width="9.77734375" style="124" customWidth="1"/>
    <col min="10" max="10" width="11.5546875" style="124" customWidth="1"/>
    <col min="11" max="11" width="11.44140625" style="193" customWidth="1"/>
    <col min="12" max="12" width="13.44140625" style="245" customWidth="1"/>
    <col min="13" max="13" width="5.77734375" style="244" customWidth="1"/>
    <col min="14" max="14" width="9.77734375" style="124" customWidth="1"/>
    <col min="15" max="15" width="11.5546875" style="124" customWidth="1"/>
    <col min="16" max="16" width="11.44140625" style="193" customWidth="1"/>
    <col min="17" max="17" width="13.44140625" style="245" customWidth="1"/>
    <col min="18" max="18" width="5.77734375" style="244" customWidth="1"/>
    <col min="19" max="19" width="9.77734375" style="124" customWidth="1"/>
    <col min="20" max="20" width="11.5546875" style="124" customWidth="1"/>
    <col min="21" max="21" width="11.44140625" style="193" customWidth="1"/>
    <col min="22" max="22" width="13.44140625" style="245" customWidth="1"/>
    <col min="23" max="23" width="5.77734375" style="244" customWidth="1"/>
    <col min="24" max="24" width="9.77734375" style="124" customWidth="1"/>
    <col min="25" max="25" width="11.5546875" style="124" customWidth="1"/>
    <col min="26" max="26" width="11.44140625" style="193" customWidth="1"/>
    <col min="27" max="27" width="13.44140625" style="245" customWidth="1"/>
    <col min="28" max="28" width="5.77734375" style="244" customWidth="1"/>
    <col min="29" max="29" width="9.77734375" style="124" customWidth="1"/>
    <col min="30" max="30" width="11.5546875" style="124" customWidth="1"/>
    <col min="31" max="31" width="11.44140625" style="193" customWidth="1"/>
    <col min="32" max="32" width="13.44140625" style="245" customWidth="1"/>
    <col min="33" max="33" width="5.77734375" style="244" customWidth="1"/>
    <col min="34" max="34" width="9.77734375" style="124" customWidth="1"/>
    <col min="35" max="35" width="11.5546875" style="124" customWidth="1"/>
    <col min="36" max="36" width="11.44140625" style="193" customWidth="1"/>
    <col min="37" max="37" width="13.44140625" style="245" customWidth="1"/>
    <col min="38" max="38" width="6" style="244" customWidth="1"/>
    <col min="39" max="39" width="9.77734375" style="124" customWidth="1"/>
    <col min="40" max="40" width="11.5546875" style="124" customWidth="1"/>
    <col min="41" max="41" width="11.44140625" style="193" customWidth="1"/>
    <col min="42" max="42" width="13.44140625" style="245" customWidth="1"/>
    <col min="43" max="43" width="11.44140625" style="246" customWidth="1"/>
    <col min="44" max="44" width="13.44140625" style="180" customWidth="1"/>
    <col min="45" max="45" width="33.6640625" style="249" customWidth="1"/>
  </cols>
  <sheetData>
    <row r="1" spans="1:46" x14ac:dyDescent="0.3">
      <c r="A1" s="190">
        <v>2019</v>
      </c>
      <c r="B1" s="248" t="str">
        <f>CONCATENATE(FiscalYear, " P",FiscalPeriod," Weekly Sales Detail" )</f>
        <v>2019 P12 Weekly Sales Detail</v>
      </c>
      <c r="G1" s="118"/>
      <c r="H1" s="124"/>
      <c r="L1" s="180"/>
      <c r="M1" s="124"/>
      <c r="Q1" s="180"/>
      <c r="R1" s="124"/>
      <c r="V1" s="180"/>
      <c r="W1" s="124"/>
      <c r="AA1" s="180"/>
      <c r="AB1" s="124"/>
      <c r="AF1" s="180"/>
      <c r="AG1" s="124"/>
      <c r="AK1" s="180"/>
      <c r="AL1" s="124"/>
      <c r="AP1" s="180"/>
      <c r="AQ1" s="193"/>
      <c r="AS1" s="133"/>
      <c r="AT1" s="118"/>
    </row>
    <row r="2" spans="1:46" x14ac:dyDescent="0.3">
      <c r="A2" s="242">
        <v>12</v>
      </c>
      <c r="B2" s="248" t="str">
        <f xml:space="preserve"> " ("&amp;TEXT(PeriodStartDate,"dd/mm/yyyy")&amp;" ~ "&amp;TEXT(PeriodEndDate,"dd/mm/yyyy")&amp;")"</f>
        <v xml:space="preserve"> (29/12/2019 ~ 25/01/2020)</v>
      </c>
      <c r="G2" s="118"/>
      <c r="H2" s="124"/>
      <c r="L2" s="180"/>
      <c r="M2" s="124"/>
      <c r="Q2" s="180"/>
      <c r="R2" s="124"/>
      <c r="V2" s="180"/>
      <c r="W2" s="124"/>
      <c r="AA2" s="180"/>
      <c r="AB2" s="124"/>
      <c r="AF2" s="180"/>
      <c r="AG2" s="124"/>
      <c r="AK2" s="180"/>
      <c r="AL2" s="124"/>
      <c r="AP2" s="180"/>
      <c r="AQ2" s="193"/>
      <c r="AS2" s="133"/>
      <c r="AT2" s="118"/>
    </row>
    <row r="3" spans="1:46" ht="15" thickBot="1" x14ac:dyDescent="0.35">
      <c r="A3" s="191">
        <v>43828</v>
      </c>
      <c r="B3" s="124"/>
      <c r="G3" s="118"/>
      <c r="H3" s="124"/>
      <c r="L3" s="180"/>
      <c r="M3" s="124"/>
      <c r="Q3" s="180"/>
      <c r="R3" s="124"/>
      <c r="V3" s="180"/>
      <c r="W3" s="124"/>
      <c r="AA3" s="180"/>
      <c r="AB3" s="124"/>
      <c r="AF3" s="180"/>
      <c r="AG3" s="124"/>
      <c r="AK3" s="180"/>
      <c r="AL3" s="124"/>
      <c r="AP3" s="180"/>
      <c r="AQ3" s="193"/>
      <c r="AS3" s="133"/>
      <c r="AT3" s="118"/>
    </row>
    <row r="4" spans="1:46" x14ac:dyDescent="0.3">
      <c r="A4" s="191">
        <v>43855</v>
      </c>
      <c r="B4" s="215" t="s">
        <v>20</v>
      </c>
      <c r="C4" s="198"/>
      <c r="D4" s="198"/>
      <c r="E4" s="349" t="s">
        <v>175</v>
      </c>
      <c r="F4" s="350"/>
      <c r="G4" s="350"/>
      <c r="H4" s="344" t="str">
        <f>CONCATENATE(FiscalYear, " P",FiscalPeriod )</f>
        <v>2019 P12</v>
      </c>
      <c r="I4" s="345"/>
      <c r="J4" s="345"/>
      <c r="K4" s="345"/>
      <c r="L4" s="345"/>
      <c r="M4" s="344" t="str">
        <f>CONCATENATE(FiscalYear, " P",FiscalPeriod )</f>
        <v>2019 P12</v>
      </c>
      <c r="N4" s="345"/>
      <c r="O4" s="345"/>
      <c r="P4" s="345"/>
      <c r="Q4" s="345"/>
      <c r="R4" s="344" t="str">
        <f>CONCATENATE(FiscalYear, " P",FiscalPeriod )</f>
        <v>2019 P12</v>
      </c>
      <c r="S4" s="345"/>
      <c r="T4" s="345"/>
      <c r="U4" s="345"/>
      <c r="V4" s="345"/>
      <c r="W4" s="344" t="str">
        <f>CONCATENATE(FiscalYear, " P",FiscalPeriod )</f>
        <v>2019 P12</v>
      </c>
      <c r="X4" s="345"/>
      <c r="Y4" s="345"/>
      <c r="Z4" s="345"/>
      <c r="AA4" s="345"/>
      <c r="AB4" s="344" t="str">
        <f>CONCATENATE(FiscalYear, " P",FiscalPeriod )</f>
        <v>2019 P12</v>
      </c>
      <c r="AC4" s="345"/>
      <c r="AD4" s="345"/>
      <c r="AE4" s="345"/>
      <c r="AF4" s="345"/>
      <c r="AG4" s="344" t="str">
        <f>CONCATENATE(FiscalYear, " P",FiscalPeriod )</f>
        <v>2019 P12</v>
      </c>
      <c r="AH4" s="345"/>
      <c r="AI4" s="345"/>
      <c r="AJ4" s="345"/>
      <c r="AK4" s="345"/>
      <c r="AL4" s="338" t="str">
        <f>CONCATENATE((IF(FiscalPeriod=12,1,0)+FiscalYear), " P",IF(FiscalPeriod=12,1,FiscalPeriod+1))</f>
        <v>2020 P1</v>
      </c>
      <c r="AM4" s="339"/>
      <c r="AN4" s="339"/>
      <c r="AO4" s="339"/>
      <c r="AP4" s="340"/>
      <c r="AQ4" s="332" t="s">
        <v>429</v>
      </c>
      <c r="AR4" s="333"/>
      <c r="AS4" s="334"/>
    </row>
    <row r="5" spans="1:46" x14ac:dyDescent="0.3">
      <c r="B5" s="210" t="s">
        <v>11</v>
      </c>
      <c r="C5" s="211" t="s">
        <v>116</v>
      </c>
      <c r="D5" s="211" t="s">
        <v>117</v>
      </c>
      <c r="E5" s="351"/>
      <c r="F5" s="352"/>
      <c r="G5" s="352"/>
      <c r="H5" s="330" t="s">
        <v>118</v>
      </c>
      <c r="I5" s="330"/>
      <c r="J5" s="330"/>
      <c r="K5" s="330"/>
      <c r="L5" s="353"/>
      <c r="M5" s="354" t="s">
        <v>119</v>
      </c>
      <c r="N5" s="355"/>
      <c r="O5" s="355"/>
      <c r="P5" s="355"/>
      <c r="Q5" s="356"/>
      <c r="R5" s="354" t="s">
        <v>120</v>
      </c>
      <c r="S5" s="355"/>
      <c r="T5" s="355"/>
      <c r="U5" s="355"/>
      <c r="V5" s="356"/>
      <c r="W5" s="354" t="s">
        <v>121</v>
      </c>
      <c r="X5" s="355"/>
      <c r="Y5" s="355"/>
      <c r="Z5" s="355"/>
      <c r="AA5" s="356"/>
      <c r="AB5" s="330" t="s">
        <v>122</v>
      </c>
      <c r="AC5" s="330"/>
      <c r="AD5" s="330"/>
      <c r="AE5" s="330"/>
      <c r="AF5" s="331"/>
      <c r="AG5" s="346" t="s">
        <v>123</v>
      </c>
      <c r="AH5" s="347"/>
      <c r="AI5" s="347"/>
      <c r="AJ5" s="347"/>
      <c r="AK5" s="348"/>
      <c r="AL5" s="341"/>
      <c r="AM5" s="342"/>
      <c r="AN5" s="342"/>
      <c r="AO5" s="342"/>
      <c r="AP5" s="343"/>
      <c r="AQ5" s="335"/>
      <c r="AR5" s="336"/>
      <c r="AS5" s="337"/>
    </row>
    <row r="6" spans="1:46" ht="30.6" customHeight="1" x14ac:dyDescent="0.3">
      <c r="B6" s="199" t="s">
        <v>20</v>
      </c>
      <c r="C6" s="200" t="s">
        <v>124</v>
      </c>
      <c r="D6" s="200" t="s">
        <v>124</v>
      </c>
      <c r="E6" s="201" t="s">
        <v>176</v>
      </c>
      <c r="F6" s="202" t="s">
        <v>128</v>
      </c>
      <c r="G6" s="225" t="s">
        <v>177</v>
      </c>
      <c r="H6" s="226" t="s">
        <v>125</v>
      </c>
      <c r="I6" s="203" t="s">
        <v>126</v>
      </c>
      <c r="J6" s="204" t="s">
        <v>127</v>
      </c>
      <c r="K6" s="241" t="s">
        <v>128</v>
      </c>
      <c r="L6" s="205" t="s">
        <v>129</v>
      </c>
      <c r="M6" s="206" t="s">
        <v>125</v>
      </c>
      <c r="N6" s="203" t="s">
        <v>126</v>
      </c>
      <c r="O6" s="204" t="s">
        <v>127</v>
      </c>
      <c r="P6" s="241" t="s">
        <v>128</v>
      </c>
      <c r="Q6" s="205" t="s">
        <v>129</v>
      </c>
      <c r="R6" s="206" t="s">
        <v>125</v>
      </c>
      <c r="S6" s="203" t="s">
        <v>126</v>
      </c>
      <c r="T6" s="204" t="s">
        <v>127</v>
      </c>
      <c r="U6" s="241" t="s">
        <v>128</v>
      </c>
      <c r="V6" s="205" t="s">
        <v>129</v>
      </c>
      <c r="W6" s="206" t="s">
        <v>125</v>
      </c>
      <c r="X6" s="203" t="s">
        <v>126</v>
      </c>
      <c r="Y6" s="204" t="s">
        <v>127</v>
      </c>
      <c r="Z6" s="241" t="s">
        <v>128</v>
      </c>
      <c r="AA6" s="205" t="s">
        <v>129</v>
      </c>
      <c r="AB6" s="206" t="s">
        <v>125</v>
      </c>
      <c r="AC6" s="203" t="s">
        <v>126</v>
      </c>
      <c r="AD6" s="204" t="s">
        <v>127</v>
      </c>
      <c r="AE6" s="241" t="s">
        <v>128</v>
      </c>
      <c r="AF6" s="205" t="s">
        <v>129</v>
      </c>
      <c r="AG6" s="206" t="s">
        <v>125</v>
      </c>
      <c r="AH6" s="203" t="s">
        <v>126</v>
      </c>
      <c r="AI6" s="204" t="s">
        <v>127</v>
      </c>
      <c r="AJ6" s="241" t="s">
        <v>128</v>
      </c>
      <c r="AK6" s="205" t="s">
        <v>129</v>
      </c>
      <c r="AL6" s="206" t="s">
        <v>125</v>
      </c>
      <c r="AM6" s="203" t="s">
        <v>126</v>
      </c>
      <c r="AN6" s="204" t="s">
        <v>127</v>
      </c>
      <c r="AO6" s="241" t="s">
        <v>128</v>
      </c>
      <c r="AP6" s="205" t="s">
        <v>129</v>
      </c>
      <c r="AQ6" s="247" t="s">
        <v>128</v>
      </c>
      <c r="AR6" s="205" t="s">
        <v>129</v>
      </c>
      <c r="AS6" s="236" t="s">
        <v>428</v>
      </c>
    </row>
    <row r="7" spans="1:46" x14ac:dyDescent="0.3">
      <c r="A7" s="5"/>
      <c r="B7" s="227"/>
      <c r="C7" s="228"/>
      <c r="D7" s="229"/>
      <c r="E7" s="269"/>
      <c r="F7" s="234"/>
      <c r="G7" s="270"/>
      <c r="H7" s="227"/>
      <c r="I7" s="229"/>
      <c r="J7" s="229"/>
      <c r="K7" s="234"/>
      <c r="L7" s="237"/>
      <c r="M7" s="227"/>
      <c r="N7" s="229"/>
      <c r="O7" s="229"/>
      <c r="P7" s="234"/>
      <c r="Q7" s="237"/>
      <c r="R7" s="227"/>
      <c r="S7" s="229"/>
      <c r="T7" s="229"/>
      <c r="U7" s="234"/>
      <c r="V7" s="237"/>
      <c r="W7" s="227"/>
      <c r="X7" s="229"/>
      <c r="Y7" s="229"/>
      <c r="Z7" s="234"/>
      <c r="AA7" s="237"/>
      <c r="AB7" s="227"/>
      <c r="AC7" s="229"/>
      <c r="AD7" s="229"/>
      <c r="AE7" s="234"/>
      <c r="AF7" s="237"/>
      <c r="AG7" s="227"/>
      <c r="AH7" s="229"/>
      <c r="AI7" s="229"/>
      <c r="AJ7" s="234"/>
      <c r="AK7" s="237"/>
      <c r="AL7" s="227"/>
      <c r="AM7" s="229"/>
      <c r="AN7" s="229"/>
      <c r="AO7" s="234"/>
      <c r="AP7" s="237"/>
      <c r="AQ7" s="260"/>
      <c r="AR7" s="261"/>
      <c r="AS7" s="262"/>
    </row>
    <row r="8" spans="1:46" x14ac:dyDescent="0.3">
      <c r="A8" s="5"/>
      <c r="B8" s="250"/>
      <c r="C8" s="258"/>
      <c r="D8" s="251"/>
      <c r="E8" s="271"/>
      <c r="F8" s="252"/>
      <c r="G8" s="272"/>
      <c r="H8" s="250"/>
      <c r="I8" s="251"/>
      <c r="J8" s="251"/>
      <c r="K8" s="252"/>
      <c r="L8" s="253"/>
      <c r="M8" s="250"/>
      <c r="N8" s="251"/>
      <c r="O8" s="251"/>
      <c r="P8" s="252"/>
      <c r="Q8" s="253"/>
      <c r="R8" s="250"/>
      <c r="S8" s="251"/>
      <c r="T8" s="251"/>
      <c r="U8" s="252"/>
      <c r="V8" s="253"/>
      <c r="W8" s="250"/>
      <c r="X8" s="251"/>
      <c r="Y8" s="251"/>
      <c r="Z8" s="252"/>
      <c r="AA8" s="253"/>
      <c r="AB8" s="250"/>
      <c r="AC8" s="251"/>
      <c r="AD8" s="251"/>
      <c r="AE8" s="252"/>
      <c r="AF8" s="253"/>
      <c r="AG8" s="250"/>
      <c r="AH8" s="251"/>
      <c r="AI8" s="251"/>
      <c r="AJ8" s="252"/>
      <c r="AK8" s="253"/>
      <c r="AL8" s="250"/>
      <c r="AM8" s="251"/>
      <c r="AN8" s="251"/>
      <c r="AO8" s="252"/>
      <c r="AP8" s="253"/>
      <c r="AQ8" s="263"/>
      <c r="AR8" s="264"/>
      <c r="AS8" s="265"/>
    </row>
    <row r="9" spans="1:46" ht="15" thickBot="1" x14ac:dyDescent="0.35">
      <c r="A9" s="5"/>
      <c r="B9" s="254"/>
      <c r="C9" s="259"/>
      <c r="D9" s="255"/>
      <c r="E9" s="273"/>
      <c r="F9" s="256"/>
      <c r="G9" s="274"/>
      <c r="H9" s="254"/>
      <c r="I9" s="255"/>
      <c r="J9" s="255"/>
      <c r="K9" s="256"/>
      <c r="L9" s="257"/>
      <c r="M9" s="254"/>
      <c r="N9" s="255"/>
      <c r="O9" s="255"/>
      <c r="P9" s="256"/>
      <c r="Q9" s="257"/>
      <c r="R9" s="254"/>
      <c r="S9" s="255"/>
      <c r="T9" s="255"/>
      <c r="U9" s="256"/>
      <c r="V9" s="257"/>
      <c r="W9" s="254"/>
      <c r="X9" s="255"/>
      <c r="Y9" s="255"/>
      <c r="Z9" s="256"/>
      <c r="AA9" s="257"/>
      <c r="AB9" s="254"/>
      <c r="AC9" s="255"/>
      <c r="AD9" s="255"/>
      <c r="AE9" s="256"/>
      <c r="AF9" s="257"/>
      <c r="AG9" s="254"/>
      <c r="AH9" s="255"/>
      <c r="AI9" s="255"/>
      <c r="AJ9" s="256"/>
      <c r="AK9" s="257"/>
      <c r="AL9" s="254"/>
      <c r="AM9" s="255"/>
      <c r="AN9" s="255"/>
      <c r="AO9" s="256"/>
      <c r="AP9" s="257"/>
      <c r="AQ9" s="266"/>
      <c r="AR9" s="267"/>
      <c r="AS9" s="268"/>
    </row>
    <row r="10" spans="1:46" x14ac:dyDescent="0.3">
      <c r="A10" s="357"/>
      <c r="B10" s="358"/>
      <c r="C10" s="359"/>
      <c r="D10" s="360"/>
      <c r="E10" s="361"/>
      <c r="F10" s="362"/>
      <c r="G10" s="363"/>
      <c r="H10" s="358"/>
      <c r="I10" s="360"/>
      <c r="J10" s="360"/>
      <c r="K10" s="362"/>
      <c r="L10" s="364"/>
      <c r="M10" s="358"/>
      <c r="N10" s="360"/>
      <c r="O10" s="360"/>
      <c r="P10" s="362"/>
      <c r="Q10" s="364"/>
      <c r="R10" s="358"/>
      <c r="S10" s="360"/>
      <c r="T10" s="360"/>
      <c r="U10" s="362"/>
      <c r="V10" s="364"/>
      <c r="W10" s="358"/>
      <c r="X10" s="360"/>
      <c r="Y10" s="360"/>
      <c r="Z10" s="362"/>
      <c r="AA10" s="364"/>
      <c r="AB10" s="358"/>
      <c r="AC10" s="360"/>
      <c r="AD10" s="360"/>
      <c r="AE10" s="362"/>
      <c r="AF10" s="364"/>
      <c r="AG10" s="358"/>
      <c r="AH10" s="360"/>
      <c r="AI10" s="360"/>
      <c r="AJ10" s="362"/>
      <c r="AK10" s="364"/>
      <c r="AL10" s="358"/>
      <c r="AM10" s="360"/>
      <c r="AN10" s="360"/>
      <c r="AO10" s="362"/>
      <c r="AP10" s="364"/>
      <c r="AQ10" s="365"/>
      <c r="AR10" s="366"/>
      <c r="AS10" s="367"/>
    </row>
  </sheetData>
  <sheetProtection password="CF8B" sheet="1" objects="1" scenarios="1" formatCells="0" formatColumns="0" formatRows="0" insertColumns="0" insertRows="0" insertHyperlinks="0" deleteColumns="0" deleteRows="0" sort="0" autoFilter="0" pivotTables="0"/>
  <autoFilter ref="B6:AS6"/>
  <mergeCells count="15">
    <mergeCell ref="AL4:AP5"/>
    <mergeCell ref="AQ4:AS5"/>
    <mergeCell ref="AG5:AK5"/>
    <mergeCell ref="W5:AA5"/>
    <mergeCell ref="AB5:AF5"/>
    <mergeCell ref="W4:AA4"/>
    <mergeCell ref="AB4:AF4"/>
    <mergeCell ref="AG4:AK4"/>
    <mergeCell ref="E4:G5"/>
    <mergeCell ref="H4:L4"/>
    <mergeCell ref="M4:Q4"/>
    <mergeCell ref="R4:V4"/>
    <mergeCell ref="H5:L5"/>
    <mergeCell ref="M5:Q5"/>
    <mergeCell ref="R5:V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WeeklySalesSummary</vt:lpstr>
      <vt:lpstr>WeeklySalesDetail_Org</vt:lpstr>
      <vt:lpstr>SQL</vt:lpstr>
      <vt:lpstr>WeeklySalesDetail</vt:lpstr>
      <vt:lpstr>FiscalPeriod</vt:lpstr>
      <vt:lpstr>FiscalYear</vt:lpstr>
      <vt:lpstr>PeriodEndDate</vt:lpstr>
      <vt:lpstr>PeriodStartDate</vt:lpstr>
      <vt:lpstr>WeekNoParam_1</vt:lpstr>
      <vt:lpstr>WeekNoParam_2</vt:lpstr>
      <vt:lpstr>WeekNoParam_3</vt:lpstr>
      <vt:lpstr>WeekNoParam_4</vt:lpstr>
      <vt:lpstr>WeekNoParam_5</vt:lpstr>
      <vt:lpstr>WeekNoParam_6</vt:lpstr>
    </vt:vector>
  </TitlesOfParts>
  <Company>NSL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Ho</dc:creator>
  <cp:lastModifiedBy>Cliff Wong</cp:lastModifiedBy>
  <cp:lastPrinted>2017-04-28T01:45:58Z</cp:lastPrinted>
  <dcterms:created xsi:type="dcterms:W3CDTF">2012-05-03T10:21:03Z</dcterms:created>
  <dcterms:modified xsi:type="dcterms:W3CDTF">2020-02-28T08:24:00Z</dcterms:modified>
</cp:coreProperties>
</file>