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onfig_moster_data" sheetId="1" r:id="rId1"/>
    <sheet name="属性类计算" sheetId="2" r:id="rId2"/>
    <sheet name="Sheet1" sheetId="3" r:id="rId3"/>
  </sheets>
  <definedNames>
    <definedName name="_xlnm._FilterDatabase" localSheetId="0" hidden="1">config_moster_data!$A$1:$T$104</definedName>
    <definedName name="_xlnm._FilterDatabase" localSheetId="1" hidden="1">属性类计算!$A$1:$R$19</definedName>
  </definedNames>
  <calcPr calcId="144525"/>
</workbook>
</file>

<file path=xl/sharedStrings.xml><?xml version="1.0" encoding="utf-8"?>
<sst xmlns="http://schemas.openxmlformats.org/spreadsheetml/2006/main" count="659" uniqueCount="301">
  <si>
    <t>key</t>
  </si>
  <si>
    <t>ID</t>
  </si>
  <si>
    <t>name</t>
  </si>
  <si>
    <t>type</t>
  </si>
  <si>
    <t>is_on</t>
  </si>
  <si>
    <t>是否近战</t>
  </si>
  <si>
    <t>是否物理</t>
  </si>
  <si>
    <t>AAA</t>
  </si>
  <si>
    <t>警戒范围_Max</t>
  </si>
  <si>
    <t>警戒范围_Min</t>
  </si>
  <si>
    <t>生命值</t>
  </si>
  <si>
    <t>物理防御</t>
  </si>
  <si>
    <t>法术防御</t>
  </si>
  <si>
    <t>物理攻击</t>
  </si>
  <si>
    <t>法术攻击</t>
  </si>
  <si>
    <t>金币数量</t>
  </si>
  <si>
    <t>经验值</t>
  </si>
  <si>
    <t>攻击距离</t>
  </si>
  <si>
    <t>移动速度</t>
  </si>
  <si>
    <t>int</t>
  </si>
  <si>
    <t>string</t>
  </si>
  <si>
    <t>bool</t>
  </si>
  <si>
    <t>text_1</t>
  </si>
  <si>
    <t>text_2</t>
  </si>
  <si>
    <t>text_3</t>
  </si>
  <si>
    <t>text_4</t>
  </si>
  <si>
    <t>text_5</t>
  </si>
  <si>
    <t>text_6</t>
  </si>
  <si>
    <t>text_7</t>
  </si>
  <si>
    <t>text_8</t>
  </si>
  <si>
    <t>key1</t>
  </si>
  <si>
    <t/>
  </si>
  <si>
    <r>
      <rPr>
        <sz val="10.5"/>
        <color theme="1"/>
        <rFont val="宋体"/>
        <charset val="134"/>
      </rPr>
      <t>近战</t>
    </r>
    <r>
      <rPr>
        <sz val="10.5"/>
        <color theme="1"/>
        <rFont val="Calibri"/>
        <charset val="134"/>
      </rPr>
      <t>type</t>
    </r>
    <r>
      <rPr>
        <sz val="10.5"/>
        <color theme="1"/>
        <rFont val="宋体"/>
        <charset val="134"/>
      </rPr>
      <t>，拥有较大的近战警戒</t>
    </r>
    <r>
      <rPr>
        <sz val="10.5"/>
        <color theme="1"/>
        <rFont val="Calibri"/>
        <charset val="134"/>
      </rPr>
      <t>/</t>
    </r>
    <r>
      <rPr>
        <sz val="10.5"/>
        <color theme="1"/>
        <rFont val="宋体"/>
        <charset val="134"/>
      </rPr>
      <t>取消警戒范围</t>
    </r>
    <r>
      <rPr>
        <sz val="10.5"/>
        <color theme="1"/>
        <rFont val="Calibri"/>
        <charset val="134"/>
      </rPr>
      <t>(800/1400)</t>
    </r>
  </si>
  <si>
    <t>音效、受击特效均采用模板“野猪”</t>
  </si>
  <si>
    <t>普通攻击使用“name普攻”</t>
  </si>
  <si>
    <t>普通攻击攻击距离为200</t>
  </si>
  <si>
    <t>10101001</t>
  </si>
  <si>
    <t>波波浪浪</t>
  </si>
  <si>
    <t>340</t>
  </si>
  <si>
    <t>音效、受击特效均采用特效附带音效</t>
  </si>
  <si>
    <t>10101002</t>
  </si>
  <si>
    <t>浪里个波</t>
  </si>
  <si>
    <t>10101003</t>
  </si>
  <si>
    <t>波里个浪</t>
  </si>
  <si>
    <t>10101004</t>
  </si>
  <si>
    <t>钛族甲虫</t>
  </si>
  <si>
    <t>400</t>
  </si>
  <si>
    <t>10101005</t>
  </si>
  <si>
    <t>钛族飞虫</t>
  </si>
  <si>
    <t>10101006</t>
  </si>
  <si>
    <t>钛族法师</t>
  </si>
  <si>
    <t>10101007</t>
  </si>
  <si>
    <t>钛族士兵</t>
  </si>
  <si>
    <t>520</t>
  </si>
  <si>
    <t>10101008</t>
  </si>
  <si>
    <t>钛族大祭司</t>
  </si>
  <si>
    <t>10101009</t>
  </si>
  <si>
    <t>钛族磁力格斗者</t>
  </si>
  <si>
    <t>560</t>
  </si>
  <si>
    <t>10101010</t>
  </si>
  <si>
    <t>钛族纳米剑士</t>
  </si>
  <si>
    <t>10101011</t>
  </si>
  <si>
    <t>钛族破坏神</t>
  </si>
  <si>
    <t>10101012</t>
  </si>
  <si>
    <t>火狼</t>
  </si>
  <si>
    <t>380</t>
  </si>
  <si>
    <t>10101013</t>
  </si>
  <si>
    <t>双头火狼</t>
  </si>
  <si>
    <t>420</t>
  </si>
  <si>
    <t>10101014</t>
  </si>
  <si>
    <t>地狱三头犬</t>
  </si>
  <si>
    <t>10101015</t>
  </si>
  <si>
    <t>美杜莎</t>
  </si>
  <si>
    <t>10101016</t>
  </si>
  <si>
    <t>王庭护卫</t>
  </si>
  <si>
    <t>10101017</t>
  </si>
  <si>
    <t>熔岩巨魔</t>
  </si>
  <si>
    <t>300</t>
  </si>
  <si>
    <t>10101018</t>
  </si>
  <si>
    <t>寒冰巨魔</t>
  </si>
  <si>
    <t>10101019</t>
  </si>
  <si>
    <t>独眼巨魔</t>
  </si>
  <si>
    <t>10101020</t>
  </si>
  <si>
    <t>火焰巨魔</t>
  </si>
  <si>
    <t>10101021</t>
  </si>
  <si>
    <t>炎魔</t>
  </si>
  <si>
    <t>260</t>
  </si>
  <si>
    <t>10101022</t>
  </si>
  <si>
    <t>金刚</t>
  </si>
  <si>
    <t>10101023</t>
  </si>
  <si>
    <t>鹰身人</t>
  </si>
  <si>
    <t>10101024</t>
  </si>
  <si>
    <t>半人马射手</t>
  </si>
  <si>
    <t>10101025</t>
  </si>
  <si>
    <t>半人马骑兵</t>
  </si>
  <si>
    <t>10101026</t>
  </si>
  <si>
    <t>半人马士兵</t>
  </si>
  <si>
    <t>10101027</t>
  </si>
  <si>
    <t>灰色巨魔战士</t>
  </si>
  <si>
    <t>10101028</t>
  </si>
  <si>
    <t>幽灵士兵</t>
  </si>
  <si>
    <t>10101029</t>
  </si>
  <si>
    <t>幽灵战士</t>
  </si>
  <si>
    <t>10101030</t>
  </si>
  <si>
    <t>幽灵法师</t>
  </si>
  <si>
    <t>10101031</t>
  </si>
  <si>
    <t>牛头怪</t>
  </si>
  <si>
    <t>240</t>
  </si>
  <si>
    <t>10101032</t>
  </si>
  <si>
    <t>人鱼女战士</t>
  </si>
  <si>
    <t>10101033</t>
  </si>
  <si>
    <t>树人战士</t>
  </si>
  <si>
    <t>10101034</t>
  </si>
  <si>
    <t>不死将军</t>
  </si>
  <si>
    <t>10101035</t>
  </si>
  <si>
    <t>熔岩怪</t>
  </si>
  <si>
    <t>10101036</t>
  </si>
  <si>
    <t>青蛙战士</t>
  </si>
  <si>
    <t>10101037</t>
  </si>
  <si>
    <t>蛛魔</t>
  </si>
  <si>
    <t>10101038</t>
  </si>
  <si>
    <t>恶魔白色蝙蝠</t>
  </si>
  <si>
    <t>10101039</t>
  </si>
  <si>
    <t>蓝兽人战士</t>
  </si>
  <si>
    <t>10101040</t>
  </si>
  <si>
    <t>双头魔贵妇</t>
  </si>
  <si>
    <t>10101041</t>
  </si>
  <si>
    <t>双头巨魔将军</t>
  </si>
  <si>
    <t>10101042</t>
  </si>
  <si>
    <t>双头巨魔</t>
  </si>
  <si>
    <t>10101043</t>
  </si>
  <si>
    <t>双头巨魔工匠</t>
  </si>
  <si>
    <t>10101044</t>
  </si>
  <si>
    <t>恶魔红色战士</t>
  </si>
  <si>
    <t>10101045</t>
  </si>
  <si>
    <t>树怪</t>
  </si>
  <si>
    <t>200</t>
  </si>
  <si>
    <t>10101046</t>
  </si>
  <si>
    <t>寒冰恶魔</t>
  </si>
  <si>
    <t>10101047</t>
  </si>
  <si>
    <t>紫色兽族牛头人</t>
  </si>
  <si>
    <t>10101048</t>
  </si>
  <si>
    <t>恶魔红色地狱犬</t>
  </si>
  <si>
    <t>10101049</t>
  </si>
  <si>
    <t>海妖之王</t>
  </si>
  <si>
    <t>10101050</t>
  </si>
  <si>
    <t>恶灵将军</t>
  </si>
  <si>
    <t>10101051</t>
  </si>
  <si>
    <t>石巨人</t>
  </si>
  <si>
    <t>10101052</t>
  </si>
  <si>
    <t>蓝冰巨魔</t>
  </si>
  <si>
    <t>10101053</t>
  </si>
  <si>
    <t>冰巨人</t>
  </si>
  <si>
    <t>10101054</t>
  </si>
  <si>
    <t>熔炉巨怪</t>
  </si>
  <si>
    <t>150</t>
  </si>
  <si>
    <t>10101055</t>
  </si>
  <si>
    <t>金甲虫</t>
  </si>
  <si>
    <t>10101056</t>
  </si>
  <si>
    <t>铁甲怪</t>
  </si>
  <si>
    <t>250</t>
  </si>
  <si>
    <t>10101057</t>
  </si>
  <si>
    <t>巨锤怪</t>
  </si>
  <si>
    <t>10101058</t>
  </si>
  <si>
    <t>雪妖</t>
  </si>
  <si>
    <t>10101059</t>
  </si>
  <si>
    <t>树妖</t>
  </si>
  <si>
    <t>10101060</t>
  </si>
  <si>
    <t>树魔</t>
  </si>
  <si>
    <t>10101061</t>
  </si>
  <si>
    <t>岩石巨魔</t>
  </si>
  <si>
    <t>10101062</t>
  </si>
  <si>
    <t>巨魔</t>
  </si>
  <si>
    <t>10101063</t>
  </si>
  <si>
    <t>巨魔战士</t>
  </si>
  <si>
    <t>10101064</t>
  </si>
  <si>
    <t>蜥蜴人</t>
  </si>
  <si>
    <t>10101065</t>
  </si>
  <si>
    <t>蜥蜴人士兵</t>
  </si>
  <si>
    <t>10101066</t>
  </si>
  <si>
    <t>蜥蜴人战士</t>
  </si>
  <si>
    <t>10101067</t>
  </si>
  <si>
    <t>烈焰蜥蜴人</t>
  </si>
  <si>
    <t>10101068</t>
  </si>
  <si>
    <t>恶魔</t>
  </si>
  <si>
    <t>10101069</t>
  </si>
  <si>
    <t>寒冰邪灵</t>
  </si>
  <si>
    <t>10101070</t>
  </si>
  <si>
    <t>邪灵</t>
  </si>
  <si>
    <t>10101071</t>
  </si>
  <si>
    <t>自然元素怪</t>
  </si>
  <si>
    <t>10101072</t>
  </si>
  <si>
    <t>深渊元素怪</t>
  </si>
  <si>
    <t>10101073</t>
  </si>
  <si>
    <t>剧毒恶魔</t>
  </si>
  <si>
    <t>10101074</t>
  </si>
  <si>
    <t>岩浆恶魔</t>
  </si>
  <si>
    <t>10101075</t>
  </si>
  <si>
    <t>剧毒蝎尾兽</t>
  </si>
  <si>
    <t>460</t>
  </si>
  <si>
    <t>10101076</t>
  </si>
  <si>
    <t>烈焰蝎尾兽</t>
  </si>
  <si>
    <t>10101077</t>
  </si>
  <si>
    <t>感电蝎尾兽</t>
  </si>
  <si>
    <t>10101078</t>
  </si>
  <si>
    <t>蓝双头犬</t>
  </si>
  <si>
    <t>10101079</t>
  </si>
  <si>
    <t>红双头犬</t>
  </si>
  <si>
    <t>10101080</t>
  </si>
  <si>
    <t>亡灵恶狼</t>
  </si>
  <si>
    <t>10101081</t>
  </si>
  <si>
    <t>毒液恶狼</t>
  </si>
  <si>
    <t>10101082</t>
  </si>
  <si>
    <t>烈焰恶狼</t>
  </si>
  <si>
    <t>10101083</t>
  </si>
  <si>
    <t>毒蝎</t>
  </si>
  <si>
    <t>10101084</t>
  </si>
  <si>
    <t>火元素</t>
  </si>
  <si>
    <t>10101085</t>
  </si>
  <si>
    <t>岩浆巨人</t>
  </si>
  <si>
    <t>10101086</t>
  </si>
  <si>
    <t>魔蝎</t>
  </si>
  <si>
    <t>350</t>
  </si>
  <si>
    <t>10101087</t>
  </si>
  <si>
    <t>海妖首位</t>
  </si>
  <si>
    <t>10101088</t>
  </si>
  <si>
    <t>海妖水法师</t>
  </si>
  <si>
    <t>10101089</t>
  </si>
  <si>
    <t>海妖雷法师</t>
  </si>
  <si>
    <t>10101090</t>
  </si>
  <si>
    <t>海妖火法师</t>
  </si>
  <si>
    <t>10101091</t>
  </si>
  <si>
    <t>海妖射手</t>
  </si>
  <si>
    <t>10101092</t>
  </si>
  <si>
    <t>牛头战士</t>
  </si>
  <si>
    <t>10101093</t>
  </si>
  <si>
    <t>绿色恶魔龙</t>
  </si>
  <si>
    <t>10101094</t>
  </si>
  <si>
    <t>狼人</t>
  </si>
  <si>
    <t>10101095</t>
  </si>
  <si>
    <t>蛇魔法师</t>
  </si>
  <si>
    <t>10101096</t>
  </si>
  <si>
    <t>石二</t>
  </si>
  <si>
    <t>10101097</t>
  </si>
  <si>
    <t>石大</t>
  </si>
  <si>
    <t>10101098</t>
  </si>
  <si>
    <t>霜巨人</t>
  </si>
  <si>
    <t>10101099</t>
  </si>
  <si>
    <t>白色神秘刺客</t>
  </si>
  <si>
    <t>0</t>
  </si>
  <si>
    <t>10101100</t>
  </si>
  <si>
    <t>黄色坦克战士</t>
  </si>
  <si>
    <t>作为人类，对于物理防御力较野猪高(+20)，同时法术防御力较为薄弱(-15)</t>
  </si>
  <si>
    <t>生命值低于野猪(+50)</t>
  </si>
  <si>
    <t>小怪</t>
  </si>
  <si>
    <t>法术</t>
  </si>
  <si>
    <t>近战</t>
  </si>
  <si>
    <t>110</t>
  </si>
  <si>
    <t>作为法术近战单位，对于物理\法术防御力较野猪一致</t>
  </si>
  <si>
    <t>生命值与野猪一致。</t>
  </si>
  <si>
    <t>法术伤害单位，攻击高于野猪（+20）</t>
  </si>
  <si>
    <t>远程</t>
  </si>
  <si>
    <t>100</t>
  </si>
  <si>
    <t>作为法术远程单位，对于物理防御力较野猪弱(-5)，同时法术防御力较为薄弱(-5)</t>
  </si>
  <si>
    <t>生命值低于野猪(-20)</t>
  </si>
  <si>
    <t>法术伤害单位，攻击高于野猪（+30）</t>
  </si>
  <si>
    <t>物理</t>
  </si>
  <si>
    <t>111</t>
  </si>
  <si>
    <t>作为物理近战单位，对于物理\法术防御力较野猪一致</t>
  </si>
  <si>
    <t>物理伤害单位，攻击与野猪一致。</t>
  </si>
  <si>
    <t>101</t>
  </si>
  <si>
    <t>作为物理远程单位，对于物理防御力较野猪弱(-5)，同时法术防御力较为薄弱(-5)</t>
  </si>
  <si>
    <t>物理伤害单位，攻击高于野猪（+20）</t>
  </si>
  <si>
    <t>精英</t>
  </si>
  <si>
    <t>210</t>
  </si>
  <si>
    <t>作为法术近战单位，对于物理防御力与炎魔一致</t>
  </si>
  <si>
    <t>生命值与炎魔一致。</t>
  </si>
  <si>
    <t>法术伤害单位，攻击与炎魔一致。</t>
  </si>
  <si>
    <t>作为法术远程单位，对于物理防御力较炎魔弱(-5)，同时法术防御力较为薄弱(-5)</t>
  </si>
  <si>
    <t>生命值低于炎魔(-30)</t>
  </si>
  <si>
    <t>法术伤害单位，攻击高于炎魔（+30）</t>
  </si>
  <si>
    <t>211</t>
  </si>
  <si>
    <t>作为物理近战单位，对于物理防御力与炎魔一致</t>
  </si>
  <si>
    <t>物理伤害单位，攻击低于炎魔（-210）</t>
  </si>
  <si>
    <t>201</t>
  </si>
  <si>
    <t>作为物理远程单位，对于物理防御力较炎魔弱(-5)，同时法术防御力较为薄弱(-5)</t>
  </si>
  <si>
    <t>物理伤害单位，攻击高于炎魔（+10）</t>
  </si>
  <si>
    <t>BOSS</t>
  </si>
  <si>
    <t>310</t>
  </si>
  <si>
    <t>作为法术近战单位，对于物理防御力与巨人一致</t>
  </si>
  <si>
    <t>生命值与巨人一致。</t>
  </si>
  <si>
    <t>法术伤害单位，攻击高于巨人（+40）</t>
  </si>
  <si>
    <t>作为法术远程单位，对于物理防御力较巨人弱(-5)，同时法术防御力较为薄弱(-5)</t>
  </si>
  <si>
    <t>生命值低于巨人(-50)</t>
  </si>
  <si>
    <t>法术伤害单位，攻击高于巨人（+100）</t>
  </si>
  <si>
    <t>311</t>
  </si>
  <si>
    <t>作为物理近战单位，对于物理防御力与巨人一致</t>
  </si>
  <si>
    <t>物理伤害单位，攻击与巨人一致。</t>
  </si>
  <si>
    <t>301</t>
  </si>
  <si>
    <t>作为物理远程单位，对于物理防御力较巨人弱(-5)，同时法术防御力较为薄弱(-5)</t>
  </si>
  <si>
    <t>物理伤害单位，攻击高于巨人（+40）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</si>
</sst>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ont="1" applyFill="1" applyAlignment="1">
      <alignment horizontal="center" vertical="center"/>
    </xf>
    <xf numFmtId="0" fontId="0" fillId="3" borderId="0" xfId="0" applyNumberFormat="1" applyFont="1" applyFill="1" applyAlignment="1"/>
    <xf numFmtId="0" fontId="1" fillId="0" borderId="0" xfId="0" applyFont="1" applyAlignment="1">
      <alignment horizontal="justify"/>
    </xf>
    <xf numFmtId="0" fontId="0" fillId="3" borderId="0" xfId="0" applyNumberFormat="1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04"/>
  <sheetViews>
    <sheetView tabSelected="1" topLeftCell="B1" workbookViewId="0">
      <selection activeCell="J23" sqref="J23"/>
    </sheetView>
  </sheetViews>
  <sheetFormatPr defaultColWidth="9" defaultRowHeight="13.5"/>
  <cols>
    <col min="1" max="2" width="9" style="1"/>
    <col min="3" max="3" width="15" style="1" customWidth="1"/>
    <col min="4" max="5" width="9" style="1"/>
    <col min="7" max="8" width="13.25" customWidth="1"/>
    <col min="9" max="9" width="7" customWidth="1"/>
    <col min="10" max="10" width="8.875" customWidth="1"/>
    <col min="11" max="12" width="13.25" customWidth="1"/>
    <col min="13" max="13" width="8.875" customWidth="1"/>
    <col min="26" max="26" width="5.375" customWidth="1"/>
    <col min="27" max="27" width="51.5" customWidth="1"/>
    <col min="28" max="28" width="33.75" customWidth="1"/>
    <col min="29" max="29" width="35.875" customWidth="1"/>
    <col min="30" max="30" width="23.625" customWidth="1"/>
    <col min="31" max="31" width="76" customWidth="1"/>
    <col min="32" max="32" width="14.125" customWidth="1"/>
    <col min="33" max="33" width="20.625" customWidth="1"/>
    <col min="34" max="34" width="36.125" customWidth="1"/>
  </cols>
  <sheetData>
    <row r="1" spans="1:64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</row>
    <row r="2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</v>
      </c>
      <c r="G2" t="s">
        <v>6</v>
      </c>
      <c r="I2" s="1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S2" t="s">
        <v>15</v>
      </c>
      <c r="T2" t="s">
        <v>16</v>
      </c>
      <c r="U2" t="s">
        <v>17</v>
      </c>
      <c r="V2" t="s">
        <v>18</v>
      </c>
    </row>
    <row r="3" spans="1:34">
      <c r="A3" s="1" t="s">
        <v>19</v>
      </c>
      <c r="B3" s="1" t="s">
        <v>19</v>
      </c>
      <c r="C3" s="1" t="s">
        <v>20</v>
      </c>
      <c r="D3" s="1" t="s">
        <v>19</v>
      </c>
      <c r="E3" s="1" t="s">
        <v>21</v>
      </c>
      <c r="F3" s="1" t="s">
        <v>21</v>
      </c>
      <c r="G3" s="1" t="s">
        <v>21</v>
      </c>
      <c r="I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 t="s">
        <v>19</v>
      </c>
      <c r="R3" s="1"/>
      <c r="S3" s="1" t="s">
        <v>19</v>
      </c>
      <c r="T3" s="1" t="s">
        <v>19</v>
      </c>
      <c r="U3" s="1" t="s">
        <v>19</v>
      </c>
      <c r="V3" s="1" t="s">
        <v>19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</row>
    <row r="4" ht="14.25" spans="1:32">
      <c r="A4" s="1" t="s">
        <v>30</v>
      </c>
      <c r="B4" s="1" t="s">
        <v>31</v>
      </c>
      <c r="C4" s="1" t="s">
        <v>31</v>
      </c>
      <c r="E4" s="1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>
        <v>2</v>
      </c>
      <c r="L4">
        <v>3</v>
      </c>
      <c r="M4">
        <v>4</v>
      </c>
      <c r="N4">
        <v>5</v>
      </c>
      <c r="O4">
        <v>6</v>
      </c>
      <c r="P4">
        <v>10</v>
      </c>
      <c r="Q4">
        <v>11</v>
      </c>
      <c r="S4" t="s">
        <v>31</v>
      </c>
      <c r="T4" t="s">
        <v>31</v>
      </c>
      <c r="AA4" s="5" t="s">
        <v>32</v>
      </c>
      <c r="AB4" t="s">
        <v>33</v>
      </c>
      <c r="AC4" t="s">
        <v>34</v>
      </c>
      <c r="AD4" t="s">
        <v>35</v>
      </c>
      <c r="AF4" t="str">
        <f>"移动速度为"&amp;V5</f>
        <v>移动速度为340</v>
      </c>
    </row>
    <row r="5" spans="1:34">
      <c r="A5" s="1">
        <v>1</v>
      </c>
      <c r="B5" s="3" t="s">
        <v>36</v>
      </c>
      <c r="C5" s="1" t="s">
        <v>37</v>
      </c>
      <c r="D5" s="1">
        <v>1</v>
      </c>
      <c r="E5" s="1">
        <v>1</v>
      </c>
      <c r="F5">
        <v>0</v>
      </c>
      <c r="G5">
        <v>0</v>
      </c>
      <c r="H5" t="s">
        <v>31</v>
      </c>
      <c r="I5" t="str">
        <f t="shared" ref="I5:I36" si="0">D5&amp;F5&amp;G5</f>
        <v>100</v>
      </c>
      <c r="J5" t="s">
        <v>31</v>
      </c>
      <c r="K5">
        <f>VLOOKUP($I5,属性类计算!$G:$R,K$4,FALSE)</f>
        <v>1200</v>
      </c>
      <c r="L5">
        <f>VLOOKUP($I5,属性类计算!$G:$R,L$4,FALSE)</f>
        <v>2000</v>
      </c>
      <c r="M5">
        <f>VLOOKUP($I5,属性类计算!$G:$R,M$4,FALSE)</f>
        <v>80</v>
      </c>
      <c r="N5">
        <f>VLOOKUP($I5,属性类计算!$G:$R,N$4,FALSE)</f>
        <v>25</v>
      </c>
      <c r="O5">
        <f>VLOOKUP($I5,属性类计算!$G:$R,O$4,FALSE)</f>
        <v>30</v>
      </c>
      <c r="P5">
        <f>VLOOKUP($I5,属性类计算!$G:$R,P$4,FALSE)</f>
        <v>0</v>
      </c>
      <c r="Q5">
        <f>VLOOKUP($I5,属性类计算!$G:$R,Q$4,FALSE)</f>
        <v>130</v>
      </c>
      <c r="S5">
        <v>10</v>
      </c>
      <c r="T5">
        <v>10</v>
      </c>
      <c r="U5">
        <v>1200</v>
      </c>
      <c r="V5" s="6" t="s">
        <v>38</v>
      </c>
      <c r="X5" t="str">
        <f t="shared" ref="X5:X10" si="1">IF(F5=1,"近战","远程")</f>
        <v>远程</v>
      </c>
      <c r="Y5" t="str">
        <f>IF(K5&gt;800,"较大","较小")</f>
        <v>较大</v>
      </c>
      <c r="Z5" t="str">
        <f>IF(D5=1,"小怪",IF(D5=2,"精英","BOSS"))</f>
        <v>小怪</v>
      </c>
      <c r="AA5" t="str">
        <f>X5&amp;Z5&amp;"，拥有"&amp;Y5&amp;"的警戒/取消警戒范围("&amp;K5&amp;"/"&amp;L5&amp;")"</f>
        <v>远程小怪，拥有较大的警戒/取消警戒范围(1200/2000)</v>
      </c>
      <c r="AB5" t="s">
        <v>39</v>
      </c>
      <c r="AC5" t="str">
        <f>"普通攻击使用“"&amp;C5&amp;"普攻”"</f>
        <v>普通攻击使用“波波浪浪普攻”</v>
      </c>
      <c r="AD5" t="str">
        <f>"普通攻击攻击距离为"&amp;U5</f>
        <v>普通攻击攻击距离为1200</v>
      </c>
      <c r="AE5" t="str">
        <f>VLOOKUP($I5,属性类计算!$G:$Z,13,FALSE)</f>
        <v>作为法术远程单位，对于物理防御力较野猪弱(-5)，同时法术防御力较为薄弱(-5)</v>
      </c>
      <c r="AF5" t="str">
        <f t="shared" ref="AF5:AF36" si="2">"移动速度为"&amp;V6</f>
        <v>移动速度为340</v>
      </c>
      <c r="AG5" t="str">
        <f>VLOOKUP($I5,属性类计算!$G:$Z,15,FALSE)</f>
        <v>生命值低于野猪(-20)</v>
      </c>
      <c r="AH5" t="str">
        <f>VLOOKUP($I5,属性类计算!$G:$Z,18,FALSE)</f>
        <v>法术伤害单位，攻击高于野猪（+30）</v>
      </c>
    </row>
    <row r="6" spans="1:34">
      <c r="A6" s="1">
        <v>2</v>
      </c>
      <c r="B6" s="3" t="s">
        <v>40</v>
      </c>
      <c r="C6" s="1" t="s">
        <v>41</v>
      </c>
      <c r="D6" s="1">
        <v>1</v>
      </c>
      <c r="E6" s="1">
        <v>1</v>
      </c>
      <c r="F6">
        <v>0</v>
      </c>
      <c r="G6">
        <v>0</v>
      </c>
      <c r="H6" t="s">
        <v>31</v>
      </c>
      <c r="I6" t="str">
        <f t="shared" si="0"/>
        <v>100</v>
      </c>
      <c r="J6" t="s">
        <v>31</v>
      </c>
      <c r="K6">
        <f>VLOOKUP($I6,属性类计算!$G:$R,K$4,FALSE)</f>
        <v>1200</v>
      </c>
      <c r="L6">
        <f>VLOOKUP($I6,属性类计算!$G:$R,L$4,FALSE)</f>
        <v>2000</v>
      </c>
      <c r="M6">
        <f>VLOOKUP($I6,属性类计算!$G:$R,M$4,FALSE)</f>
        <v>80</v>
      </c>
      <c r="N6">
        <f>VLOOKUP($I6,属性类计算!$G:$R,N$4,FALSE)</f>
        <v>25</v>
      </c>
      <c r="O6">
        <f>VLOOKUP($I6,属性类计算!$G:$R,O$4,FALSE)</f>
        <v>30</v>
      </c>
      <c r="P6">
        <f>VLOOKUP($I6,属性类计算!$G:$R,P$4,FALSE)</f>
        <v>0</v>
      </c>
      <c r="Q6">
        <f>VLOOKUP($I6,属性类计算!$G:$R,Q$4,FALSE)</f>
        <v>130</v>
      </c>
      <c r="S6">
        <v>10</v>
      </c>
      <c r="T6">
        <v>10</v>
      </c>
      <c r="U6">
        <v>1200</v>
      </c>
      <c r="V6" s="6" t="s">
        <v>38</v>
      </c>
      <c r="X6" t="str">
        <f t="shared" si="1"/>
        <v>远程</v>
      </c>
      <c r="Y6" t="str">
        <f t="shared" ref="Y6:Y37" si="3">IF(K6&gt;800,"较大","较小")</f>
        <v>较大</v>
      </c>
      <c r="Z6" t="str">
        <f t="shared" ref="Z6:Z37" si="4">IF(D6=1,"小怪",IF(D6=2,"精英","BOSS"))</f>
        <v>小怪</v>
      </c>
      <c r="AA6" t="str">
        <f t="shared" ref="AA6:AA37" si="5">X6&amp;Z6&amp;"，拥有"&amp;Y6&amp;"的警戒/取消警戒范围("&amp;K6&amp;"/"&amp;L6&amp;")"</f>
        <v>远程小怪，拥有较大的警戒/取消警戒范围(1200/2000)</v>
      </c>
      <c r="AB6" t="s">
        <v>39</v>
      </c>
      <c r="AC6" t="str">
        <f t="shared" ref="AC6:AC37" si="6">"普通攻击使用“"&amp;C6&amp;"普攻”"</f>
        <v>普通攻击使用“浪里个波普攻”</v>
      </c>
      <c r="AD6" t="str">
        <f t="shared" ref="AD6:AD37" si="7">"普通攻击攻击距离为"&amp;U6</f>
        <v>普通攻击攻击距离为1200</v>
      </c>
      <c r="AE6" t="str">
        <f>VLOOKUP($I6,属性类计算!$G:$Z,13,FALSE)</f>
        <v>作为法术远程单位，对于物理防御力较野猪弱(-5)，同时法术防御力较为薄弱(-5)</v>
      </c>
      <c r="AF6" t="str">
        <f t="shared" si="2"/>
        <v>移动速度为340</v>
      </c>
      <c r="AG6" t="str">
        <f>VLOOKUP($I6,属性类计算!$G:$Z,15,FALSE)</f>
        <v>生命值低于野猪(-20)</v>
      </c>
      <c r="AH6" t="str">
        <f>VLOOKUP($I6,属性类计算!$G:$Z,18,FALSE)</f>
        <v>法术伤害单位，攻击高于野猪（+30）</v>
      </c>
    </row>
    <row r="7" spans="1:34">
      <c r="A7" s="1">
        <v>3</v>
      </c>
      <c r="B7" s="3" t="s">
        <v>42</v>
      </c>
      <c r="C7" s="1" t="s">
        <v>43</v>
      </c>
      <c r="D7" s="1">
        <v>1</v>
      </c>
      <c r="E7" s="1">
        <v>1</v>
      </c>
      <c r="F7">
        <v>0</v>
      </c>
      <c r="G7">
        <v>0</v>
      </c>
      <c r="H7" t="s">
        <v>31</v>
      </c>
      <c r="I7" t="str">
        <f t="shared" si="0"/>
        <v>100</v>
      </c>
      <c r="J7" t="s">
        <v>31</v>
      </c>
      <c r="K7">
        <f>VLOOKUP($I7,属性类计算!$G:$R,K$4,FALSE)</f>
        <v>1200</v>
      </c>
      <c r="L7">
        <f>VLOOKUP($I7,属性类计算!$G:$R,L$4,FALSE)</f>
        <v>2000</v>
      </c>
      <c r="M7">
        <f>VLOOKUP($I7,属性类计算!$G:$R,M$4,FALSE)</f>
        <v>80</v>
      </c>
      <c r="N7">
        <f>VLOOKUP($I7,属性类计算!$G:$R,N$4,FALSE)</f>
        <v>25</v>
      </c>
      <c r="O7">
        <f>VLOOKUP($I7,属性类计算!$G:$R,O$4,FALSE)</f>
        <v>30</v>
      </c>
      <c r="P7">
        <f>VLOOKUP($I7,属性类计算!$G:$R,P$4,FALSE)</f>
        <v>0</v>
      </c>
      <c r="Q7">
        <f>VLOOKUP($I7,属性类计算!$G:$R,Q$4,FALSE)</f>
        <v>130</v>
      </c>
      <c r="S7">
        <v>10</v>
      </c>
      <c r="T7">
        <v>10</v>
      </c>
      <c r="U7">
        <v>1200</v>
      </c>
      <c r="V7" s="6" t="s">
        <v>38</v>
      </c>
      <c r="X7" t="str">
        <f t="shared" si="1"/>
        <v>远程</v>
      </c>
      <c r="Y7" t="str">
        <f t="shared" si="3"/>
        <v>较大</v>
      </c>
      <c r="Z7" t="str">
        <f t="shared" si="4"/>
        <v>小怪</v>
      </c>
      <c r="AA7" t="str">
        <f t="shared" si="5"/>
        <v>远程小怪，拥有较大的警戒/取消警戒范围(1200/2000)</v>
      </c>
      <c r="AB7" t="s">
        <v>39</v>
      </c>
      <c r="AC7" t="str">
        <f t="shared" si="6"/>
        <v>普通攻击使用“波里个浪普攻”</v>
      </c>
      <c r="AD7" t="str">
        <f t="shared" si="7"/>
        <v>普通攻击攻击距离为1200</v>
      </c>
      <c r="AE7" t="str">
        <f>VLOOKUP($I7,属性类计算!$G:$Z,13,FALSE)</f>
        <v>作为法术远程单位，对于物理防御力较野猪弱(-5)，同时法术防御力较为薄弱(-5)</v>
      </c>
      <c r="AF7" t="str">
        <f t="shared" si="2"/>
        <v>移动速度为400</v>
      </c>
      <c r="AG7" t="str">
        <f>VLOOKUP($I7,属性类计算!$G:$Z,15,FALSE)</f>
        <v>生命值低于野猪(-20)</v>
      </c>
      <c r="AH7" t="str">
        <f>VLOOKUP($I7,属性类计算!$G:$Z,18,FALSE)</f>
        <v>法术伤害单位，攻击高于野猪（+30）</v>
      </c>
    </row>
    <row r="8" spans="1:34">
      <c r="A8" s="1">
        <v>4</v>
      </c>
      <c r="B8" s="3" t="s">
        <v>44</v>
      </c>
      <c r="C8" s="1" t="s">
        <v>45</v>
      </c>
      <c r="D8" s="1">
        <v>1</v>
      </c>
      <c r="E8" s="1">
        <v>1</v>
      </c>
      <c r="F8">
        <v>1</v>
      </c>
      <c r="G8">
        <v>1</v>
      </c>
      <c r="H8" t="s">
        <v>31</v>
      </c>
      <c r="I8" t="str">
        <f t="shared" si="0"/>
        <v>111</v>
      </c>
      <c r="J8" t="s">
        <v>31</v>
      </c>
      <c r="K8">
        <f>VLOOKUP($I8,属性类计算!$G:$R,K$4,FALSE)</f>
        <v>600</v>
      </c>
      <c r="L8">
        <f>VLOOKUP($I8,属性类计算!$G:$R,L$4,FALSE)</f>
        <v>1200</v>
      </c>
      <c r="M8">
        <f>VLOOKUP($I8,属性类计算!$G:$R,M$4,FALSE)</f>
        <v>100</v>
      </c>
      <c r="N8">
        <f>VLOOKUP($I8,属性类计算!$G:$R,N$4,FALSE)</f>
        <v>30</v>
      </c>
      <c r="O8">
        <f>VLOOKUP($I8,属性类计算!$G:$R,O$4,FALSE)</f>
        <v>35</v>
      </c>
      <c r="P8">
        <f>VLOOKUP($I8,属性类计算!$G:$R,P$4,FALSE)</f>
        <v>100</v>
      </c>
      <c r="Q8">
        <f>VLOOKUP($I8,属性类计算!$G:$R,Q$4,FALSE)</f>
        <v>0</v>
      </c>
      <c r="S8">
        <v>10</v>
      </c>
      <c r="T8">
        <v>10</v>
      </c>
      <c r="U8">
        <v>160</v>
      </c>
      <c r="V8" s="6" t="s">
        <v>46</v>
      </c>
      <c r="X8" t="str">
        <f t="shared" si="1"/>
        <v>近战</v>
      </c>
      <c r="Y8" t="str">
        <f t="shared" si="3"/>
        <v>较小</v>
      </c>
      <c r="Z8" t="str">
        <f t="shared" si="4"/>
        <v>小怪</v>
      </c>
      <c r="AA8" t="str">
        <f t="shared" si="5"/>
        <v>近战小怪，拥有较小的警戒/取消警戒范围(600/1200)</v>
      </c>
      <c r="AB8" t="s">
        <v>39</v>
      </c>
      <c r="AC8" t="str">
        <f t="shared" si="6"/>
        <v>普通攻击使用“钛族甲虫普攻”</v>
      </c>
      <c r="AD8" t="str">
        <f t="shared" si="7"/>
        <v>普通攻击攻击距离为160</v>
      </c>
      <c r="AE8" t="str">
        <f>VLOOKUP($I8,属性类计算!$G:$Z,13,FALSE)</f>
        <v>作为物理近战单位，对于物理\法术防御力较野猪一致</v>
      </c>
      <c r="AF8" t="str">
        <f t="shared" si="2"/>
        <v>移动速度为340</v>
      </c>
      <c r="AG8" t="str">
        <f>VLOOKUP($I8,属性类计算!$G:$Z,15,FALSE)</f>
        <v>生命值与野猪一致。</v>
      </c>
      <c r="AH8" t="str">
        <f>VLOOKUP($I8,属性类计算!$G:$Z,18,FALSE)</f>
        <v>物理伤害单位，攻击与野猪一致。</v>
      </c>
    </row>
    <row r="9" spans="1:34">
      <c r="A9" s="1">
        <v>5</v>
      </c>
      <c r="B9" s="3" t="s">
        <v>47</v>
      </c>
      <c r="C9" s="1" t="s">
        <v>48</v>
      </c>
      <c r="D9" s="1">
        <v>1</v>
      </c>
      <c r="E9" s="1">
        <v>1</v>
      </c>
      <c r="F9">
        <v>0</v>
      </c>
      <c r="G9">
        <v>0</v>
      </c>
      <c r="H9" t="s">
        <v>31</v>
      </c>
      <c r="I9" t="str">
        <f t="shared" si="0"/>
        <v>100</v>
      </c>
      <c r="J9" t="s">
        <v>31</v>
      </c>
      <c r="K9">
        <f>VLOOKUP($I9,属性类计算!$G:$R,K$4,FALSE)</f>
        <v>1200</v>
      </c>
      <c r="L9">
        <f>VLOOKUP($I9,属性类计算!$G:$R,L$4,FALSE)</f>
        <v>2000</v>
      </c>
      <c r="M9">
        <f>VLOOKUP($I9,属性类计算!$G:$R,M$4,FALSE)</f>
        <v>80</v>
      </c>
      <c r="N9">
        <f>VLOOKUP($I9,属性类计算!$G:$R,N$4,FALSE)</f>
        <v>25</v>
      </c>
      <c r="O9">
        <f>VLOOKUP($I9,属性类计算!$G:$R,O$4,FALSE)</f>
        <v>30</v>
      </c>
      <c r="P9">
        <f>VLOOKUP($I9,属性类计算!$G:$R,P$4,FALSE)</f>
        <v>0</v>
      </c>
      <c r="Q9">
        <f>VLOOKUP($I9,属性类计算!$G:$R,Q$4,FALSE)</f>
        <v>130</v>
      </c>
      <c r="S9">
        <v>10</v>
      </c>
      <c r="T9">
        <v>10</v>
      </c>
      <c r="U9">
        <v>800</v>
      </c>
      <c r="V9" s="6" t="s">
        <v>38</v>
      </c>
      <c r="X9" t="str">
        <f t="shared" si="1"/>
        <v>远程</v>
      </c>
      <c r="Y9" t="str">
        <f t="shared" si="3"/>
        <v>较大</v>
      </c>
      <c r="Z9" t="str">
        <f t="shared" si="4"/>
        <v>小怪</v>
      </c>
      <c r="AA9" t="str">
        <f t="shared" si="5"/>
        <v>远程小怪，拥有较大的警戒/取消警戒范围(1200/2000)</v>
      </c>
      <c r="AB9" t="s">
        <v>39</v>
      </c>
      <c r="AC9" t="str">
        <f t="shared" si="6"/>
        <v>普通攻击使用“钛族飞虫普攻”</v>
      </c>
      <c r="AD9" t="str">
        <f t="shared" si="7"/>
        <v>普通攻击攻击距离为800</v>
      </c>
      <c r="AE9" t="str">
        <f>VLOOKUP($I9,属性类计算!$G:$Z,13,FALSE)</f>
        <v>作为法术远程单位，对于物理防御力较野猪弱(-5)，同时法术防御力较为薄弱(-5)</v>
      </c>
      <c r="AF9" t="str">
        <f t="shared" si="2"/>
        <v>移动速度为340</v>
      </c>
      <c r="AG9" t="str">
        <f>VLOOKUP($I9,属性类计算!$G:$Z,15,FALSE)</f>
        <v>生命值低于野猪(-20)</v>
      </c>
      <c r="AH9" t="str">
        <f>VLOOKUP($I9,属性类计算!$G:$Z,18,FALSE)</f>
        <v>法术伤害单位，攻击高于野猪（+30）</v>
      </c>
    </row>
    <row r="10" spans="1:34">
      <c r="A10" s="1">
        <v>6</v>
      </c>
      <c r="B10" s="3" t="s">
        <v>49</v>
      </c>
      <c r="C10" s="1" t="s">
        <v>50</v>
      </c>
      <c r="D10" s="1">
        <v>1</v>
      </c>
      <c r="E10" s="1">
        <v>1</v>
      </c>
      <c r="F10">
        <v>0</v>
      </c>
      <c r="G10">
        <v>0</v>
      </c>
      <c r="H10" t="s">
        <v>31</v>
      </c>
      <c r="I10" t="str">
        <f t="shared" si="0"/>
        <v>100</v>
      </c>
      <c r="J10" t="s">
        <v>31</v>
      </c>
      <c r="K10">
        <f>VLOOKUP($I10,属性类计算!$G:$R,K$4,FALSE)</f>
        <v>1200</v>
      </c>
      <c r="L10">
        <f>VLOOKUP($I10,属性类计算!$G:$R,L$4,FALSE)</f>
        <v>2000</v>
      </c>
      <c r="M10">
        <f>VLOOKUP($I10,属性类计算!$G:$R,M$4,FALSE)</f>
        <v>80</v>
      </c>
      <c r="N10">
        <f>VLOOKUP($I10,属性类计算!$G:$R,N$4,FALSE)</f>
        <v>25</v>
      </c>
      <c r="O10">
        <f>VLOOKUP($I10,属性类计算!$G:$R,O$4,FALSE)</f>
        <v>30</v>
      </c>
      <c r="P10">
        <f>VLOOKUP($I10,属性类计算!$G:$R,P$4,FALSE)</f>
        <v>0</v>
      </c>
      <c r="Q10">
        <f>VLOOKUP($I10,属性类计算!$G:$R,Q$4,FALSE)</f>
        <v>130</v>
      </c>
      <c r="S10">
        <v>10</v>
      </c>
      <c r="T10">
        <v>10</v>
      </c>
      <c r="U10">
        <v>1000</v>
      </c>
      <c r="V10" s="6" t="s">
        <v>38</v>
      </c>
      <c r="X10" t="str">
        <f t="shared" si="1"/>
        <v>远程</v>
      </c>
      <c r="Y10" t="str">
        <f t="shared" si="3"/>
        <v>较大</v>
      </c>
      <c r="Z10" t="str">
        <f t="shared" si="4"/>
        <v>小怪</v>
      </c>
      <c r="AA10" t="str">
        <f t="shared" si="5"/>
        <v>远程小怪，拥有较大的警戒/取消警戒范围(1200/2000)</v>
      </c>
      <c r="AB10" t="s">
        <v>39</v>
      </c>
      <c r="AC10" t="str">
        <f t="shared" si="6"/>
        <v>普通攻击使用“钛族法师普攻”</v>
      </c>
      <c r="AD10" t="str">
        <f t="shared" si="7"/>
        <v>普通攻击攻击距离为1000</v>
      </c>
      <c r="AE10" t="str">
        <f>VLOOKUP($I10,属性类计算!$G:$Z,13,FALSE)</f>
        <v>作为法术远程单位，对于物理防御力较野猪弱(-5)，同时法术防御力较为薄弱(-5)</v>
      </c>
      <c r="AF10" t="str">
        <f t="shared" si="2"/>
        <v>移动速度为520</v>
      </c>
      <c r="AG10" t="str">
        <f>VLOOKUP($I10,属性类计算!$G:$Z,15,FALSE)</f>
        <v>生命值低于野猪(-20)</v>
      </c>
      <c r="AH10" t="str">
        <f>VLOOKUP($I10,属性类计算!$G:$Z,18,FALSE)</f>
        <v>法术伤害单位，攻击高于野猪（+30）</v>
      </c>
    </row>
    <row r="11" spans="1:34">
      <c r="A11" s="1">
        <v>7</v>
      </c>
      <c r="B11" s="3" t="s">
        <v>51</v>
      </c>
      <c r="C11" s="1" t="s">
        <v>52</v>
      </c>
      <c r="D11" s="1">
        <v>1</v>
      </c>
      <c r="E11" s="1">
        <v>1</v>
      </c>
      <c r="F11">
        <v>1</v>
      </c>
      <c r="G11">
        <v>1</v>
      </c>
      <c r="H11" t="s">
        <v>31</v>
      </c>
      <c r="I11" t="str">
        <f t="shared" si="0"/>
        <v>111</v>
      </c>
      <c r="J11" t="s">
        <v>31</v>
      </c>
      <c r="K11">
        <f>VLOOKUP($I11,属性类计算!$G:$R,K$4,FALSE)</f>
        <v>600</v>
      </c>
      <c r="L11">
        <f>VLOOKUP($I11,属性类计算!$G:$R,L$4,FALSE)</f>
        <v>1200</v>
      </c>
      <c r="M11">
        <f>VLOOKUP($I11,属性类计算!$G:$R,M$4,FALSE)</f>
        <v>100</v>
      </c>
      <c r="N11">
        <f>VLOOKUP($I11,属性类计算!$G:$R,N$4,FALSE)</f>
        <v>30</v>
      </c>
      <c r="O11">
        <f>VLOOKUP($I11,属性类计算!$G:$R,O$4,FALSE)</f>
        <v>35</v>
      </c>
      <c r="P11">
        <f>VLOOKUP($I11,属性类计算!$G:$R,P$4,FALSE)</f>
        <v>100</v>
      </c>
      <c r="Q11">
        <f>VLOOKUP($I11,属性类计算!$G:$R,Q$4,FALSE)</f>
        <v>0</v>
      </c>
      <c r="S11">
        <v>10</v>
      </c>
      <c r="T11">
        <v>10</v>
      </c>
      <c r="U11">
        <v>200</v>
      </c>
      <c r="V11" s="6" t="s">
        <v>53</v>
      </c>
      <c r="X11" t="str">
        <f t="shared" ref="X11:X24" si="8">IF(F11=1,"近战","远程")</f>
        <v>近战</v>
      </c>
      <c r="Y11" t="str">
        <f t="shared" si="3"/>
        <v>较小</v>
      </c>
      <c r="Z11" t="str">
        <f t="shared" si="4"/>
        <v>小怪</v>
      </c>
      <c r="AA11" t="str">
        <f t="shared" si="5"/>
        <v>近战小怪，拥有较小的警戒/取消警戒范围(600/1200)</v>
      </c>
      <c r="AB11" t="s">
        <v>39</v>
      </c>
      <c r="AC11" t="str">
        <f t="shared" si="6"/>
        <v>普通攻击使用“钛族士兵普攻”</v>
      </c>
      <c r="AD11" t="str">
        <f t="shared" si="7"/>
        <v>普通攻击攻击距离为200</v>
      </c>
      <c r="AE11" t="str">
        <f>VLOOKUP($I11,属性类计算!$G:$Z,13,FALSE)</f>
        <v>作为物理近战单位，对于物理\法术防御力较野猪一致</v>
      </c>
      <c r="AF11" t="str">
        <f t="shared" si="2"/>
        <v>移动速度为340</v>
      </c>
      <c r="AG11" t="str">
        <f>VLOOKUP($I11,属性类计算!$G:$Z,15,FALSE)</f>
        <v>生命值与野猪一致。</v>
      </c>
      <c r="AH11" t="str">
        <f>VLOOKUP($I11,属性类计算!$G:$Z,18,FALSE)</f>
        <v>物理伤害单位，攻击与野猪一致。</v>
      </c>
    </row>
    <row r="12" spans="1:34">
      <c r="A12" s="1">
        <v>8</v>
      </c>
      <c r="B12" s="3" t="s">
        <v>54</v>
      </c>
      <c r="C12" s="1" t="s">
        <v>55</v>
      </c>
      <c r="D12" s="1">
        <v>2</v>
      </c>
      <c r="E12" s="1">
        <v>1</v>
      </c>
      <c r="F12">
        <v>0</v>
      </c>
      <c r="G12">
        <v>0</v>
      </c>
      <c r="H12" t="s">
        <v>31</v>
      </c>
      <c r="I12" t="str">
        <f t="shared" si="0"/>
        <v>200</v>
      </c>
      <c r="J12" t="s">
        <v>31</v>
      </c>
      <c r="K12">
        <f>VLOOKUP($I12,属性类计算!$G:$R,K$4,FALSE)</f>
        <v>2000</v>
      </c>
      <c r="L12">
        <f>VLOOKUP($I12,属性类计算!$G:$R,L$4,FALSE)</f>
        <v>3000</v>
      </c>
      <c r="M12">
        <f>VLOOKUP($I12,属性类计算!$G:$R,M$4,FALSE)</f>
        <v>120</v>
      </c>
      <c r="N12">
        <f>VLOOKUP($I12,属性类计算!$G:$R,N$4,FALSE)</f>
        <v>25</v>
      </c>
      <c r="O12">
        <f>VLOOKUP($I12,属性类计算!$G:$R,O$4,FALSE)</f>
        <v>50</v>
      </c>
      <c r="P12">
        <f>VLOOKUP($I12,属性类计算!$G:$R,P$4,FALSE)</f>
        <v>0</v>
      </c>
      <c r="Q12">
        <f>VLOOKUP($I12,属性类计算!$G:$R,Q$4,FALSE)</f>
        <v>180</v>
      </c>
      <c r="S12">
        <v>50</v>
      </c>
      <c r="T12">
        <v>30</v>
      </c>
      <c r="U12">
        <v>1000</v>
      </c>
      <c r="V12" s="6" t="s">
        <v>38</v>
      </c>
      <c r="X12" t="str">
        <f t="shared" si="8"/>
        <v>远程</v>
      </c>
      <c r="Y12" t="str">
        <f t="shared" si="3"/>
        <v>较大</v>
      </c>
      <c r="Z12" t="str">
        <f t="shared" si="4"/>
        <v>精英</v>
      </c>
      <c r="AA12" t="str">
        <f t="shared" si="5"/>
        <v>远程精英，拥有较大的警戒/取消警戒范围(2000/3000)</v>
      </c>
      <c r="AB12" t="s">
        <v>39</v>
      </c>
      <c r="AC12" t="str">
        <f t="shared" si="6"/>
        <v>普通攻击使用“钛族大祭司普攻”</v>
      </c>
      <c r="AD12" t="str">
        <f t="shared" si="7"/>
        <v>普通攻击攻击距离为1000</v>
      </c>
      <c r="AE12" t="str">
        <f>VLOOKUP($I12,属性类计算!$G:$Z,13,FALSE)</f>
        <v>作为法术远程单位，对于物理防御力较炎魔弱(-5)，同时法术防御力较为薄弱(-5)</v>
      </c>
      <c r="AF12" t="str">
        <f t="shared" si="2"/>
        <v>移动速度为560</v>
      </c>
      <c r="AG12" t="str">
        <f>VLOOKUP($I12,属性类计算!$G:$Z,15,FALSE)</f>
        <v>生命值低于炎魔(-30)</v>
      </c>
      <c r="AH12" t="str">
        <f>VLOOKUP($I12,属性类计算!$G:$Z,18,FALSE)</f>
        <v>法术伤害单位，攻击高于炎魔（+30）</v>
      </c>
    </row>
    <row r="13" spans="1:34">
      <c r="A13" s="1">
        <v>9</v>
      </c>
      <c r="B13" s="3" t="s">
        <v>56</v>
      </c>
      <c r="C13" s="1" t="s">
        <v>57</v>
      </c>
      <c r="D13" s="1">
        <v>2</v>
      </c>
      <c r="E13" s="1">
        <v>1</v>
      </c>
      <c r="F13">
        <v>1</v>
      </c>
      <c r="G13">
        <v>1</v>
      </c>
      <c r="H13" t="s">
        <v>31</v>
      </c>
      <c r="I13" t="str">
        <f t="shared" si="0"/>
        <v>211</v>
      </c>
      <c r="J13" t="s">
        <v>31</v>
      </c>
      <c r="K13">
        <f>VLOOKUP($I13,属性类计算!$G:$R,K$4,FALSE)</f>
        <v>1000</v>
      </c>
      <c r="L13">
        <f>VLOOKUP($I13,属性类计算!$G:$R,L$4,FALSE)</f>
        <v>1500</v>
      </c>
      <c r="M13">
        <f>VLOOKUP($I13,属性类计算!$G:$R,M$4,FALSE)</f>
        <v>150</v>
      </c>
      <c r="N13">
        <f>VLOOKUP($I13,属性类计算!$G:$R,N$4,FALSE)</f>
        <v>30</v>
      </c>
      <c r="O13">
        <f>VLOOKUP($I13,属性类计算!$G:$R,O$4,FALSE)</f>
        <v>55</v>
      </c>
      <c r="P13">
        <f>VLOOKUP($I13,属性类计算!$G:$R,P$4,FALSE)</f>
        <v>130</v>
      </c>
      <c r="Q13">
        <f>VLOOKUP($I13,属性类计算!$G:$R,Q$4,FALSE)</f>
        <v>0</v>
      </c>
      <c r="S13">
        <v>50</v>
      </c>
      <c r="T13">
        <v>30</v>
      </c>
      <c r="U13">
        <v>250</v>
      </c>
      <c r="V13" s="6" t="s">
        <v>58</v>
      </c>
      <c r="X13" t="str">
        <f t="shared" si="8"/>
        <v>近战</v>
      </c>
      <c r="Y13" t="str">
        <f t="shared" si="3"/>
        <v>较大</v>
      </c>
      <c r="Z13" t="str">
        <f t="shared" si="4"/>
        <v>精英</v>
      </c>
      <c r="AA13" t="str">
        <f t="shared" si="5"/>
        <v>近战精英，拥有较大的警戒/取消警戒范围(1000/1500)</v>
      </c>
      <c r="AB13" t="s">
        <v>39</v>
      </c>
      <c r="AC13" t="str">
        <f t="shared" si="6"/>
        <v>普通攻击使用“钛族磁力格斗者普攻”</v>
      </c>
      <c r="AD13" t="str">
        <f t="shared" si="7"/>
        <v>普通攻击攻击距离为250</v>
      </c>
      <c r="AE13" t="str">
        <f>VLOOKUP($I13,属性类计算!$G:$Z,13,FALSE)</f>
        <v>作为物理近战单位，对于物理防御力与炎魔一致</v>
      </c>
      <c r="AF13" t="str">
        <f t="shared" si="2"/>
        <v>移动速度为560</v>
      </c>
      <c r="AG13" t="str">
        <f>VLOOKUP($I13,属性类计算!$G:$Z,15,FALSE)</f>
        <v>生命值与炎魔一致。</v>
      </c>
      <c r="AH13" t="str">
        <f>VLOOKUP($I13,属性类计算!$G:$Z,18,FALSE)</f>
        <v>物理伤害单位，攻击低于炎魔（-210）</v>
      </c>
    </row>
    <row r="14" spans="1:34">
      <c r="A14" s="1">
        <v>10</v>
      </c>
      <c r="B14" s="3" t="s">
        <v>59</v>
      </c>
      <c r="C14" s="1" t="s">
        <v>60</v>
      </c>
      <c r="D14" s="1">
        <v>2</v>
      </c>
      <c r="E14" s="1">
        <v>1</v>
      </c>
      <c r="F14">
        <v>1</v>
      </c>
      <c r="G14">
        <v>1</v>
      </c>
      <c r="H14" t="s">
        <v>31</v>
      </c>
      <c r="I14" t="str">
        <f t="shared" si="0"/>
        <v>211</v>
      </c>
      <c r="J14" t="s">
        <v>31</v>
      </c>
      <c r="K14">
        <f>VLOOKUP($I14,属性类计算!$G:$R,K$4,FALSE)</f>
        <v>1000</v>
      </c>
      <c r="L14">
        <f>VLOOKUP($I14,属性类计算!$G:$R,L$4,FALSE)</f>
        <v>1500</v>
      </c>
      <c r="M14">
        <f>VLOOKUP($I14,属性类计算!$G:$R,M$4,FALSE)</f>
        <v>150</v>
      </c>
      <c r="N14">
        <f>VLOOKUP($I14,属性类计算!$G:$R,N$4,FALSE)</f>
        <v>30</v>
      </c>
      <c r="O14">
        <f>VLOOKUP($I14,属性类计算!$G:$R,O$4,FALSE)</f>
        <v>55</v>
      </c>
      <c r="P14">
        <f>VLOOKUP($I14,属性类计算!$G:$R,P$4,FALSE)</f>
        <v>130</v>
      </c>
      <c r="Q14">
        <f>VLOOKUP($I14,属性类计算!$G:$R,Q$4,FALSE)</f>
        <v>0</v>
      </c>
      <c r="S14">
        <v>50</v>
      </c>
      <c r="T14">
        <v>30</v>
      </c>
      <c r="U14">
        <v>250</v>
      </c>
      <c r="V14" s="6" t="s">
        <v>58</v>
      </c>
      <c r="X14" t="str">
        <f t="shared" si="8"/>
        <v>近战</v>
      </c>
      <c r="Y14" t="str">
        <f t="shared" si="3"/>
        <v>较大</v>
      </c>
      <c r="Z14" t="str">
        <f t="shared" si="4"/>
        <v>精英</v>
      </c>
      <c r="AA14" t="str">
        <f t="shared" si="5"/>
        <v>近战精英，拥有较大的警戒/取消警戒范围(1000/1500)</v>
      </c>
      <c r="AB14" t="s">
        <v>39</v>
      </c>
      <c r="AC14" t="str">
        <f t="shared" si="6"/>
        <v>普通攻击使用“钛族纳米剑士普攻”</v>
      </c>
      <c r="AD14" t="str">
        <f t="shared" si="7"/>
        <v>普通攻击攻击距离为250</v>
      </c>
      <c r="AE14" t="str">
        <f>VLOOKUP($I14,属性类计算!$G:$Z,13,FALSE)</f>
        <v>作为物理近战单位，对于物理防御力与炎魔一致</v>
      </c>
      <c r="AF14" t="str">
        <f t="shared" si="2"/>
        <v>移动速度为520</v>
      </c>
      <c r="AG14" t="str">
        <f>VLOOKUP($I14,属性类计算!$G:$Z,15,FALSE)</f>
        <v>生命值与炎魔一致。</v>
      </c>
      <c r="AH14" t="str">
        <f>VLOOKUP($I14,属性类计算!$G:$Z,18,FALSE)</f>
        <v>物理伤害单位，攻击低于炎魔（-210）</v>
      </c>
    </row>
    <row r="15" spans="1:34">
      <c r="A15" s="1">
        <v>11</v>
      </c>
      <c r="B15" s="3" t="s">
        <v>61</v>
      </c>
      <c r="C15" s="1" t="s">
        <v>62</v>
      </c>
      <c r="D15" s="1">
        <v>3</v>
      </c>
      <c r="E15" s="1">
        <v>1</v>
      </c>
      <c r="F15">
        <v>0</v>
      </c>
      <c r="G15">
        <v>0</v>
      </c>
      <c r="H15" t="s">
        <v>31</v>
      </c>
      <c r="I15" t="str">
        <f t="shared" si="0"/>
        <v>300</v>
      </c>
      <c r="J15" t="s">
        <v>31</v>
      </c>
      <c r="K15">
        <f>VLOOKUP($I15,属性类计算!$G:$R,K$4,FALSE)</f>
        <v>2000</v>
      </c>
      <c r="L15">
        <f>VLOOKUP($I15,属性类计算!$G:$R,L$4,FALSE)</f>
        <v>3000</v>
      </c>
      <c r="M15">
        <f>VLOOKUP($I15,属性类计算!$G:$R,M$4,FALSE)</f>
        <v>200</v>
      </c>
      <c r="N15">
        <f>VLOOKUP($I15,属性类计算!$G:$R,N$4,FALSE)</f>
        <v>45</v>
      </c>
      <c r="O15">
        <f>VLOOKUP($I15,属性类计算!$G:$R,O$4,FALSE)</f>
        <v>45</v>
      </c>
      <c r="P15">
        <f>VLOOKUP($I15,属性类计算!$G:$R,P$4,FALSE)</f>
        <v>0</v>
      </c>
      <c r="Q15">
        <f>VLOOKUP($I15,属性类计算!$G:$R,Q$4,FALSE)</f>
        <v>300</v>
      </c>
      <c r="S15">
        <v>100</v>
      </c>
      <c r="T15">
        <v>80</v>
      </c>
      <c r="U15">
        <v>1600</v>
      </c>
      <c r="V15" s="6" t="s">
        <v>53</v>
      </c>
      <c r="X15" t="str">
        <f t="shared" si="8"/>
        <v>远程</v>
      </c>
      <c r="Y15" t="str">
        <f t="shared" si="3"/>
        <v>较大</v>
      </c>
      <c r="Z15" t="str">
        <f t="shared" si="4"/>
        <v>BOSS</v>
      </c>
      <c r="AA15" t="str">
        <f t="shared" si="5"/>
        <v>远程BOSS，拥有较大的警戒/取消警戒范围(2000/3000)</v>
      </c>
      <c r="AB15" t="s">
        <v>39</v>
      </c>
      <c r="AC15" t="str">
        <f t="shared" si="6"/>
        <v>普通攻击使用“钛族破坏神普攻”</v>
      </c>
      <c r="AD15" t="str">
        <f t="shared" si="7"/>
        <v>普通攻击攻击距离为1600</v>
      </c>
      <c r="AE15" t="str">
        <f>VLOOKUP($I15,属性类计算!$G:$Z,13,FALSE)</f>
        <v>作为法术远程单位，对于物理防御力较巨人弱(-5)，同时法术防御力较为薄弱(-5)</v>
      </c>
      <c r="AF15" t="str">
        <f t="shared" si="2"/>
        <v>移动速度为380</v>
      </c>
      <c r="AG15" t="str">
        <f>VLOOKUP($I15,属性类计算!$G:$Z,15,FALSE)</f>
        <v>生命值低于巨人(-50)</v>
      </c>
      <c r="AH15" t="str">
        <f>VLOOKUP($I15,属性类计算!$G:$Z,18,FALSE)</f>
        <v>法术伤害单位，攻击高于巨人（+100）</v>
      </c>
    </row>
    <row r="16" spans="1:34">
      <c r="A16" s="1">
        <v>12</v>
      </c>
      <c r="B16" s="3" t="s">
        <v>63</v>
      </c>
      <c r="C16" s="1" t="s">
        <v>64</v>
      </c>
      <c r="D16" s="1">
        <v>1</v>
      </c>
      <c r="E16" s="1">
        <v>1</v>
      </c>
      <c r="F16">
        <v>1</v>
      </c>
      <c r="G16">
        <v>1</v>
      </c>
      <c r="H16" t="s">
        <v>31</v>
      </c>
      <c r="I16" t="str">
        <f t="shared" si="0"/>
        <v>111</v>
      </c>
      <c r="J16" t="s">
        <v>31</v>
      </c>
      <c r="K16">
        <f>VLOOKUP($I16,属性类计算!$G:$R,K$4,FALSE)</f>
        <v>600</v>
      </c>
      <c r="L16">
        <f>VLOOKUP($I16,属性类计算!$G:$R,L$4,FALSE)</f>
        <v>1200</v>
      </c>
      <c r="M16">
        <f>VLOOKUP($I16,属性类计算!$G:$R,M$4,FALSE)</f>
        <v>100</v>
      </c>
      <c r="N16">
        <f>VLOOKUP($I16,属性类计算!$G:$R,N$4,FALSE)</f>
        <v>30</v>
      </c>
      <c r="O16">
        <f>VLOOKUP($I16,属性类计算!$G:$R,O$4,FALSE)</f>
        <v>35</v>
      </c>
      <c r="P16">
        <f>VLOOKUP($I16,属性类计算!$G:$R,P$4,FALSE)</f>
        <v>100</v>
      </c>
      <c r="Q16">
        <f>VLOOKUP($I16,属性类计算!$G:$R,Q$4,FALSE)</f>
        <v>0</v>
      </c>
      <c r="S16">
        <v>10</v>
      </c>
      <c r="T16">
        <v>10</v>
      </c>
      <c r="U16">
        <v>140</v>
      </c>
      <c r="V16" s="6" t="s">
        <v>65</v>
      </c>
      <c r="X16" t="str">
        <f t="shared" si="8"/>
        <v>近战</v>
      </c>
      <c r="Y16" t="str">
        <f t="shared" si="3"/>
        <v>较小</v>
      </c>
      <c r="Z16" t="str">
        <f t="shared" si="4"/>
        <v>小怪</v>
      </c>
      <c r="AA16" t="str">
        <f t="shared" si="5"/>
        <v>近战小怪，拥有较小的警戒/取消警戒范围(600/1200)</v>
      </c>
      <c r="AB16" t="s">
        <v>39</v>
      </c>
      <c r="AC16" t="str">
        <f t="shared" si="6"/>
        <v>普通攻击使用“火狼普攻”</v>
      </c>
      <c r="AD16" t="str">
        <f t="shared" si="7"/>
        <v>普通攻击攻击距离为140</v>
      </c>
      <c r="AE16" t="str">
        <f>VLOOKUP($I16,属性类计算!$G:$Z,13,FALSE)</f>
        <v>作为物理近战单位，对于物理\法术防御力较野猪一致</v>
      </c>
      <c r="AF16" t="str">
        <f t="shared" si="2"/>
        <v>移动速度为420</v>
      </c>
      <c r="AG16" t="str">
        <f>VLOOKUP($I16,属性类计算!$G:$Z,15,FALSE)</f>
        <v>生命值与野猪一致。</v>
      </c>
      <c r="AH16" t="str">
        <f>VLOOKUP($I16,属性类计算!$G:$Z,18,FALSE)</f>
        <v>物理伤害单位，攻击与野猪一致。</v>
      </c>
    </row>
    <row r="17" spans="1:34">
      <c r="A17" s="1">
        <v>13</v>
      </c>
      <c r="B17" s="3" t="s">
        <v>66</v>
      </c>
      <c r="C17" s="1" t="s">
        <v>67</v>
      </c>
      <c r="D17" s="1">
        <v>1</v>
      </c>
      <c r="E17" s="1">
        <v>1</v>
      </c>
      <c r="F17">
        <v>1</v>
      </c>
      <c r="G17">
        <v>1</v>
      </c>
      <c r="H17" t="s">
        <v>31</v>
      </c>
      <c r="I17" t="str">
        <f t="shared" si="0"/>
        <v>111</v>
      </c>
      <c r="J17" t="s">
        <v>31</v>
      </c>
      <c r="K17">
        <f>VLOOKUP($I17,属性类计算!$G:$R,K$4,FALSE)</f>
        <v>600</v>
      </c>
      <c r="L17">
        <f>VLOOKUP($I17,属性类计算!$G:$R,L$4,FALSE)</f>
        <v>1200</v>
      </c>
      <c r="M17">
        <f>VLOOKUP($I17,属性类计算!$G:$R,M$4,FALSE)</f>
        <v>100</v>
      </c>
      <c r="N17">
        <f>VLOOKUP($I17,属性类计算!$G:$R,N$4,FALSE)</f>
        <v>30</v>
      </c>
      <c r="O17">
        <f>VLOOKUP($I17,属性类计算!$G:$R,O$4,FALSE)</f>
        <v>35</v>
      </c>
      <c r="P17">
        <f>VLOOKUP($I17,属性类计算!$G:$R,P$4,FALSE)</f>
        <v>100</v>
      </c>
      <c r="Q17">
        <f>VLOOKUP($I17,属性类计算!$G:$R,Q$4,FALSE)</f>
        <v>0</v>
      </c>
      <c r="S17">
        <v>10</v>
      </c>
      <c r="T17">
        <v>10</v>
      </c>
      <c r="U17">
        <v>160</v>
      </c>
      <c r="V17" s="6" t="s">
        <v>68</v>
      </c>
      <c r="X17" t="str">
        <f t="shared" si="8"/>
        <v>近战</v>
      </c>
      <c r="Y17" t="str">
        <f t="shared" si="3"/>
        <v>较小</v>
      </c>
      <c r="Z17" t="str">
        <f t="shared" si="4"/>
        <v>小怪</v>
      </c>
      <c r="AA17" t="str">
        <f t="shared" si="5"/>
        <v>近战小怪，拥有较小的警戒/取消警戒范围(600/1200)</v>
      </c>
      <c r="AB17" t="s">
        <v>39</v>
      </c>
      <c r="AC17" t="str">
        <f t="shared" si="6"/>
        <v>普通攻击使用“双头火狼普攻”</v>
      </c>
      <c r="AD17" t="str">
        <f t="shared" si="7"/>
        <v>普通攻击攻击距离为160</v>
      </c>
      <c r="AE17" t="str">
        <f>VLOOKUP($I17,属性类计算!$G:$Z,13,FALSE)</f>
        <v>作为物理近战单位，对于物理\法术防御力较野猪一致</v>
      </c>
      <c r="AF17" t="str">
        <f t="shared" si="2"/>
        <v>移动速度为520</v>
      </c>
      <c r="AG17" t="str">
        <f>VLOOKUP($I17,属性类计算!$G:$Z,15,FALSE)</f>
        <v>生命值与野猪一致。</v>
      </c>
      <c r="AH17" t="str">
        <f>VLOOKUP($I17,属性类计算!$G:$Z,18,FALSE)</f>
        <v>物理伤害单位，攻击与野猪一致。</v>
      </c>
    </row>
    <row r="18" spans="1:34">
      <c r="A18" s="1">
        <v>14</v>
      </c>
      <c r="B18" s="3" t="s">
        <v>69</v>
      </c>
      <c r="C18" s="1" t="s">
        <v>70</v>
      </c>
      <c r="D18" s="1">
        <v>2</v>
      </c>
      <c r="E18" s="1">
        <v>1</v>
      </c>
      <c r="F18">
        <v>1</v>
      </c>
      <c r="G18">
        <v>1</v>
      </c>
      <c r="H18" t="s">
        <v>31</v>
      </c>
      <c r="I18" t="str">
        <f t="shared" si="0"/>
        <v>211</v>
      </c>
      <c r="J18" t="s">
        <v>31</v>
      </c>
      <c r="K18">
        <f>VLOOKUP($I18,属性类计算!$G:$R,K$4,FALSE)</f>
        <v>1000</v>
      </c>
      <c r="L18">
        <f>VLOOKUP($I18,属性类计算!$G:$R,L$4,FALSE)</f>
        <v>1500</v>
      </c>
      <c r="M18">
        <f>VLOOKUP($I18,属性类计算!$G:$R,M$4,FALSE)</f>
        <v>150</v>
      </c>
      <c r="N18">
        <f>VLOOKUP($I18,属性类计算!$G:$R,N$4,FALSE)</f>
        <v>30</v>
      </c>
      <c r="O18">
        <f>VLOOKUP($I18,属性类计算!$G:$R,O$4,FALSE)</f>
        <v>55</v>
      </c>
      <c r="P18">
        <f>VLOOKUP($I18,属性类计算!$G:$R,P$4,FALSE)</f>
        <v>130</v>
      </c>
      <c r="Q18">
        <f>VLOOKUP($I18,属性类计算!$G:$R,Q$4,FALSE)</f>
        <v>0</v>
      </c>
      <c r="S18">
        <v>50</v>
      </c>
      <c r="T18">
        <v>30</v>
      </c>
      <c r="U18">
        <v>180</v>
      </c>
      <c r="V18" s="6" t="s">
        <v>53</v>
      </c>
      <c r="X18" t="str">
        <f t="shared" si="8"/>
        <v>近战</v>
      </c>
      <c r="Y18" t="str">
        <f t="shared" si="3"/>
        <v>较大</v>
      </c>
      <c r="Z18" t="str">
        <f t="shared" si="4"/>
        <v>精英</v>
      </c>
      <c r="AA18" t="str">
        <f t="shared" si="5"/>
        <v>近战精英，拥有较大的警戒/取消警戒范围(1000/1500)</v>
      </c>
      <c r="AB18" t="s">
        <v>39</v>
      </c>
      <c r="AC18" t="str">
        <f t="shared" si="6"/>
        <v>普通攻击使用“地狱三头犬普攻”</v>
      </c>
      <c r="AD18" t="str">
        <f t="shared" si="7"/>
        <v>普通攻击攻击距离为180</v>
      </c>
      <c r="AE18" t="str">
        <f>VLOOKUP($I18,属性类计算!$G:$Z,13,FALSE)</f>
        <v>作为物理近战单位，对于物理防御力与炎魔一致</v>
      </c>
      <c r="AF18" t="str">
        <f t="shared" si="2"/>
        <v>移动速度为340</v>
      </c>
      <c r="AG18" t="str">
        <f>VLOOKUP($I18,属性类计算!$G:$Z,15,FALSE)</f>
        <v>生命值与炎魔一致。</v>
      </c>
      <c r="AH18" t="str">
        <f>VLOOKUP($I18,属性类计算!$G:$Z,18,FALSE)</f>
        <v>物理伤害单位，攻击低于炎魔（-210）</v>
      </c>
    </row>
    <row r="19" spans="1:34">
      <c r="A19" s="1">
        <v>15</v>
      </c>
      <c r="B19" s="3" t="s">
        <v>71</v>
      </c>
      <c r="C19" s="1" t="s">
        <v>72</v>
      </c>
      <c r="D19" s="1">
        <v>2</v>
      </c>
      <c r="E19" s="1">
        <v>1</v>
      </c>
      <c r="F19">
        <v>0</v>
      </c>
      <c r="G19">
        <v>1</v>
      </c>
      <c r="H19" t="s">
        <v>31</v>
      </c>
      <c r="I19" t="str">
        <f t="shared" si="0"/>
        <v>201</v>
      </c>
      <c r="J19" t="s">
        <v>31</v>
      </c>
      <c r="K19">
        <f>VLOOKUP($I19,属性类计算!$G:$R,K$4,FALSE)</f>
        <v>2000</v>
      </c>
      <c r="L19">
        <f>VLOOKUP($I19,属性类计算!$G:$R,L$4,FALSE)</f>
        <v>3000</v>
      </c>
      <c r="M19">
        <f>VLOOKUP($I19,属性类计算!$G:$R,M$4,FALSE)</f>
        <v>120</v>
      </c>
      <c r="N19">
        <f>VLOOKUP($I19,属性类计算!$G:$R,N$4,FALSE)</f>
        <v>25</v>
      </c>
      <c r="O19">
        <f>VLOOKUP($I19,属性类计算!$G:$R,O$4,FALSE)</f>
        <v>50</v>
      </c>
      <c r="P19">
        <f>VLOOKUP($I19,属性类计算!$G:$R,P$4,FALSE)</f>
        <v>160</v>
      </c>
      <c r="Q19">
        <f>VLOOKUP($I19,属性类计算!$G:$R,Q$4,FALSE)</f>
        <v>0</v>
      </c>
      <c r="S19">
        <v>50</v>
      </c>
      <c r="T19">
        <v>30</v>
      </c>
      <c r="U19">
        <v>800</v>
      </c>
      <c r="V19" s="6" t="s">
        <v>38</v>
      </c>
      <c r="X19" t="str">
        <f t="shared" si="8"/>
        <v>远程</v>
      </c>
      <c r="Y19" t="str">
        <f t="shared" si="3"/>
        <v>较大</v>
      </c>
      <c r="Z19" t="str">
        <f t="shared" si="4"/>
        <v>精英</v>
      </c>
      <c r="AA19" t="str">
        <f t="shared" si="5"/>
        <v>远程精英，拥有较大的警戒/取消警戒范围(2000/3000)</v>
      </c>
      <c r="AB19" t="s">
        <v>39</v>
      </c>
      <c r="AC19" t="str">
        <f t="shared" si="6"/>
        <v>普通攻击使用“美杜莎普攻”</v>
      </c>
      <c r="AD19" t="str">
        <f t="shared" si="7"/>
        <v>普通攻击攻击距离为800</v>
      </c>
      <c r="AE19" t="str">
        <f>VLOOKUP($I19,属性类计算!$G:$Z,13,FALSE)</f>
        <v>作为物理远程单位，对于物理防御力较炎魔弱(-5)，同时法术防御力较为薄弱(-5)</v>
      </c>
      <c r="AF19" t="str">
        <f t="shared" si="2"/>
        <v>移动速度为340</v>
      </c>
      <c r="AG19" t="str">
        <f>VLOOKUP($I19,属性类计算!$G:$Z,15,FALSE)</f>
        <v>生命值低于炎魔(-30)</v>
      </c>
      <c r="AH19" t="str">
        <f>VLOOKUP($I19,属性类计算!$G:$Z,18,FALSE)</f>
        <v>物理伤害单位，攻击高于炎魔（+10）</v>
      </c>
    </row>
    <row r="20" spans="1:34">
      <c r="A20" s="1">
        <v>16</v>
      </c>
      <c r="B20" s="3" t="s">
        <v>73</v>
      </c>
      <c r="C20" s="1" t="s">
        <v>74</v>
      </c>
      <c r="D20" s="1">
        <v>2</v>
      </c>
      <c r="E20" s="1">
        <v>1</v>
      </c>
      <c r="F20">
        <v>1</v>
      </c>
      <c r="G20">
        <v>1</v>
      </c>
      <c r="H20" t="s">
        <v>31</v>
      </c>
      <c r="I20" t="str">
        <f t="shared" si="0"/>
        <v>211</v>
      </c>
      <c r="J20" t="s">
        <v>31</v>
      </c>
      <c r="K20">
        <f>VLOOKUP($I20,属性类计算!$G:$R,K$4,FALSE)</f>
        <v>1000</v>
      </c>
      <c r="L20">
        <f>VLOOKUP($I20,属性类计算!$G:$R,L$4,FALSE)</f>
        <v>1500</v>
      </c>
      <c r="M20">
        <f>VLOOKUP($I20,属性类计算!$G:$R,M$4,FALSE)</f>
        <v>150</v>
      </c>
      <c r="N20">
        <f>VLOOKUP($I20,属性类计算!$G:$R,N$4,FALSE)</f>
        <v>30</v>
      </c>
      <c r="O20">
        <f>VLOOKUP($I20,属性类计算!$G:$R,O$4,FALSE)</f>
        <v>55</v>
      </c>
      <c r="P20">
        <f>VLOOKUP($I20,属性类计算!$G:$R,P$4,FALSE)</f>
        <v>130</v>
      </c>
      <c r="Q20">
        <f>VLOOKUP($I20,属性类计算!$G:$R,Q$4,FALSE)</f>
        <v>0</v>
      </c>
      <c r="S20">
        <v>50</v>
      </c>
      <c r="T20">
        <v>30</v>
      </c>
      <c r="U20">
        <v>220</v>
      </c>
      <c r="V20" s="6" t="s">
        <v>38</v>
      </c>
      <c r="X20" t="str">
        <f t="shared" si="8"/>
        <v>近战</v>
      </c>
      <c r="Y20" t="str">
        <f t="shared" si="3"/>
        <v>较大</v>
      </c>
      <c r="Z20" t="str">
        <f t="shared" si="4"/>
        <v>精英</v>
      </c>
      <c r="AA20" t="str">
        <f t="shared" si="5"/>
        <v>近战精英，拥有较大的警戒/取消警戒范围(1000/1500)</v>
      </c>
      <c r="AB20" t="s">
        <v>39</v>
      </c>
      <c r="AC20" t="str">
        <f t="shared" si="6"/>
        <v>普通攻击使用“王庭护卫普攻”</v>
      </c>
      <c r="AD20" t="str">
        <f t="shared" si="7"/>
        <v>普通攻击攻击距离为220</v>
      </c>
      <c r="AE20" t="str">
        <f>VLOOKUP($I20,属性类计算!$G:$Z,13,FALSE)</f>
        <v>作为物理近战单位，对于物理防御力与炎魔一致</v>
      </c>
      <c r="AF20" t="str">
        <f t="shared" si="2"/>
        <v>移动速度为300</v>
      </c>
      <c r="AG20" t="str">
        <f>VLOOKUP($I20,属性类计算!$G:$Z,15,FALSE)</f>
        <v>生命值与炎魔一致。</v>
      </c>
      <c r="AH20" t="str">
        <f>VLOOKUP($I20,属性类计算!$G:$Z,18,FALSE)</f>
        <v>物理伤害单位，攻击低于炎魔（-210）</v>
      </c>
    </row>
    <row r="21" spans="1:34">
      <c r="A21" s="1">
        <v>17</v>
      </c>
      <c r="B21" s="3" t="s">
        <v>75</v>
      </c>
      <c r="C21" s="1" t="s">
        <v>76</v>
      </c>
      <c r="D21" s="1">
        <v>2</v>
      </c>
      <c r="E21" s="1">
        <v>1</v>
      </c>
      <c r="F21">
        <v>1</v>
      </c>
      <c r="G21">
        <v>1</v>
      </c>
      <c r="H21" t="s">
        <v>31</v>
      </c>
      <c r="I21" t="str">
        <f t="shared" si="0"/>
        <v>211</v>
      </c>
      <c r="J21" t="s">
        <v>31</v>
      </c>
      <c r="K21">
        <f>VLOOKUP($I21,属性类计算!$G:$R,K$4,FALSE)</f>
        <v>1000</v>
      </c>
      <c r="L21">
        <f>VLOOKUP($I21,属性类计算!$G:$R,L$4,FALSE)</f>
        <v>1500</v>
      </c>
      <c r="M21">
        <f>VLOOKUP($I21,属性类计算!$G:$R,M$4,FALSE)</f>
        <v>150</v>
      </c>
      <c r="N21">
        <f>VLOOKUP($I21,属性类计算!$G:$R,N$4,FALSE)</f>
        <v>30</v>
      </c>
      <c r="O21">
        <f>VLOOKUP($I21,属性类计算!$G:$R,O$4,FALSE)</f>
        <v>55</v>
      </c>
      <c r="P21">
        <f>VLOOKUP($I21,属性类计算!$G:$R,P$4,FALSE)</f>
        <v>130</v>
      </c>
      <c r="Q21">
        <f>VLOOKUP($I21,属性类计算!$G:$R,Q$4,FALSE)</f>
        <v>0</v>
      </c>
      <c r="S21">
        <v>50</v>
      </c>
      <c r="T21">
        <v>30</v>
      </c>
      <c r="U21">
        <v>140</v>
      </c>
      <c r="V21" s="6" t="s">
        <v>77</v>
      </c>
      <c r="X21" t="str">
        <f t="shared" si="8"/>
        <v>近战</v>
      </c>
      <c r="Y21" t="str">
        <f t="shared" si="3"/>
        <v>较大</v>
      </c>
      <c r="Z21" t="str">
        <f t="shared" si="4"/>
        <v>精英</v>
      </c>
      <c r="AA21" t="str">
        <f t="shared" si="5"/>
        <v>近战精英，拥有较大的警戒/取消警戒范围(1000/1500)</v>
      </c>
      <c r="AB21" t="s">
        <v>39</v>
      </c>
      <c r="AC21" t="str">
        <f t="shared" si="6"/>
        <v>普通攻击使用“熔岩巨魔普攻”</v>
      </c>
      <c r="AD21" t="str">
        <f t="shared" si="7"/>
        <v>普通攻击攻击距离为140</v>
      </c>
      <c r="AE21" t="str">
        <f>VLOOKUP($I21,属性类计算!$G:$Z,13,FALSE)</f>
        <v>作为物理近战单位，对于物理防御力与炎魔一致</v>
      </c>
      <c r="AF21" t="str">
        <f t="shared" si="2"/>
        <v>移动速度为300</v>
      </c>
      <c r="AG21" t="str">
        <f>VLOOKUP($I21,属性类计算!$G:$Z,15,FALSE)</f>
        <v>生命值与炎魔一致。</v>
      </c>
      <c r="AH21" t="str">
        <f>VLOOKUP($I21,属性类计算!$G:$Z,18,FALSE)</f>
        <v>物理伤害单位，攻击低于炎魔（-210）</v>
      </c>
    </row>
    <row r="22" spans="1:34">
      <c r="A22" s="1">
        <v>18</v>
      </c>
      <c r="B22" s="3" t="s">
        <v>78</v>
      </c>
      <c r="C22" s="1" t="s">
        <v>79</v>
      </c>
      <c r="D22" s="1">
        <v>2</v>
      </c>
      <c r="E22" s="1">
        <v>1</v>
      </c>
      <c r="F22">
        <v>1</v>
      </c>
      <c r="G22">
        <v>1</v>
      </c>
      <c r="H22" t="s">
        <v>31</v>
      </c>
      <c r="I22" t="str">
        <f t="shared" si="0"/>
        <v>211</v>
      </c>
      <c r="J22" t="s">
        <v>31</v>
      </c>
      <c r="K22">
        <f>VLOOKUP($I22,属性类计算!$G:$R,K$4,FALSE)</f>
        <v>1000</v>
      </c>
      <c r="L22">
        <f>VLOOKUP($I22,属性类计算!$G:$R,L$4,FALSE)</f>
        <v>1500</v>
      </c>
      <c r="M22">
        <f>VLOOKUP($I22,属性类计算!$G:$R,M$4,FALSE)</f>
        <v>150</v>
      </c>
      <c r="N22">
        <f>VLOOKUP($I22,属性类计算!$G:$R,N$4,FALSE)</f>
        <v>30</v>
      </c>
      <c r="O22">
        <f>VLOOKUP($I22,属性类计算!$G:$R,O$4,FALSE)</f>
        <v>55</v>
      </c>
      <c r="P22">
        <f>VLOOKUP($I22,属性类计算!$G:$R,P$4,FALSE)</f>
        <v>130</v>
      </c>
      <c r="Q22">
        <f>VLOOKUP($I22,属性类计算!$G:$R,Q$4,FALSE)</f>
        <v>0</v>
      </c>
      <c r="S22">
        <v>50</v>
      </c>
      <c r="T22">
        <v>30</v>
      </c>
      <c r="U22">
        <v>140</v>
      </c>
      <c r="V22" s="6" t="s">
        <v>77</v>
      </c>
      <c r="X22" t="str">
        <f t="shared" si="8"/>
        <v>近战</v>
      </c>
      <c r="Y22" t="str">
        <f t="shared" si="3"/>
        <v>较大</v>
      </c>
      <c r="Z22" t="str">
        <f t="shared" si="4"/>
        <v>精英</v>
      </c>
      <c r="AA22" t="str">
        <f t="shared" si="5"/>
        <v>近战精英，拥有较大的警戒/取消警戒范围(1000/1500)</v>
      </c>
      <c r="AB22" t="s">
        <v>39</v>
      </c>
      <c r="AC22" t="str">
        <f t="shared" si="6"/>
        <v>普通攻击使用“寒冰巨魔普攻”</v>
      </c>
      <c r="AD22" t="str">
        <f t="shared" si="7"/>
        <v>普通攻击攻击距离为140</v>
      </c>
      <c r="AE22" t="str">
        <f>VLOOKUP($I22,属性类计算!$G:$Z,13,FALSE)</f>
        <v>作为物理近战单位，对于物理防御力与炎魔一致</v>
      </c>
      <c r="AF22" t="str">
        <f t="shared" si="2"/>
        <v>移动速度为300</v>
      </c>
      <c r="AG22" t="str">
        <f>VLOOKUP($I22,属性类计算!$G:$Z,15,FALSE)</f>
        <v>生命值与炎魔一致。</v>
      </c>
      <c r="AH22" t="str">
        <f>VLOOKUP($I22,属性类计算!$G:$Z,18,FALSE)</f>
        <v>物理伤害单位，攻击低于炎魔（-210）</v>
      </c>
    </row>
    <row r="23" spans="1:34">
      <c r="A23" s="1">
        <v>19</v>
      </c>
      <c r="B23" s="3" t="s">
        <v>80</v>
      </c>
      <c r="C23" s="1" t="s">
        <v>81</v>
      </c>
      <c r="D23" s="1">
        <v>1</v>
      </c>
      <c r="E23" s="1">
        <v>1</v>
      </c>
      <c r="F23">
        <v>1</v>
      </c>
      <c r="G23">
        <v>1</v>
      </c>
      <c r="H23" t="s">
        <v>31</v>
      </c>
      <c r="I23" t="str">
        <f t="shared" si="0"/>
        <v>111</v>
      </c>
      <c r="J23" t="s">
        <v>31</v>
      </c>
      <c r="K23">
        <f>VLOOKUP($I23,属性类计算!$G:$R,K$4,FALSE)</f>
        <v>600</v>
      </c>
      <c r="L23">
        <f>VLOOKUP($I23,属性类计算!$G:$R,L$4,FALSE)</f>
        <v>1200</v>
      </c>
      <c r="M23">
        <f>VLOOKUP($I23,属性类计算!$G:$R,M$4,FALSE)</f>
        <v>100</v>
      </c>
      <c r="N23">
        <f>VLOOKUP($I23,属性类计算!$G:$R,N$4,FALSE)</f>
        <v>30</v>
      </c>
      <c r="O23">
        <f>VLOOKUP($I23,属性类计算!$G:$R,O$4,FALSE)</f>
        <v>35</v>
      </c>
      <c r="P23">
        <f>VLOOKUP($I23,属性类计算!$G:$R,P$4,FALSE)</f>
        <v>100</v>
      </c>
      <c r="Q23">
        <f>VLOOKUP($I23,属性类计算!$G:$R,Q$4,FALSE)</f>
        <v>0</v>
      </c>
      <c r="S23">
        <v>10</v>
      </c>
      <c r="T23">
        <v>10</v>
      </c>
      <c r="U23">
        <v>140</v>
      </c>
      <c r="V23" s="6" t="s">
        <v>77</v>
      </c>
      <c r="X23" t="str">
        <f t="shared" si="8"/>
        <v>近战</v>
      </c>
      <c r="Y23" t="str">
        <f t="shared" si="3"/>
        <v>较小</v>
      </c>
      <c r="Z23" t="str">
        <f t="shared" si="4"/>
        <v>小怪</v>
      </c>
      <c r="AA23" t="str">
        <f t="shared" si="5"/>
        <v>近战小怪，拥有较小的警戒/取消警戒范围(600/1200)</v>
      </c>
      <c r="AB23" t="s">
        <v>39</v>
      </c>
      <c r="AC23" t="str">
        <f t="shared" si="6"/>
        <v>普通攻击使用“独眼巨魔普攻”</v>
      </c>
      <c r="AD23" t="str">
        <f t="shared" si="7"/>
        <v>普通攻击攻击距离为140</v>
      </c>
      <c r="AE23" t="str">
        <f>VLOOKUP($I23,属性类计算!$G:$Z,13,FALSE)</f>
        <v>作为物理近战单位，对于物理\法术防御力较野猪一致</v>
      </c>
      <c r="AF23" t="str">
        <f t="shared" si="2"/>
        <v>移动速度为300</v>
      </c>
      <c r="AG23" t="str">
        <f>VLOOKUP($I23,属性类计算!$G:$Z,15,FALSE)</f>
        <v>生命值与野猪一致。</v>
      </c>
      <c r="AH23" t="str">
        <f>VLOOKUP($I23,属性类计算!$G:$Z,18,FALSE)</f>
        <v>物理伤害单位，攻击与野猪一致。</v>
      </c>
    </row>
    <row r="24" spans="1:34">
      <c r="A24" s="1">
        <v>20</v>
      </c>
      <c r="B24" s="3" t="s">
        <v>82</v>
      </c>
      <c r="C24" s="1" t="s">
        <v>83</v>
      </c>
      <c r="D24" s="1">
        <v>1</v>
      </c>
      <c r="E24" s="1">
        <v>1</v>
      </c>
      <c r="F24">
        <v>1</v>
      </c>
      <c r="G24">
        <v>1</v>
      </c>
      <c r="H24" t="s">
        <v>31</v>
      </c>
      <c r="I24" t="str">
        <f t="shared" si="0"/>
        <v>111</v>
      </c>
      <c r="J24" t="s">
        <v>31</v>
      </c>
      <c r="K24">
        <f>VLOOKUP($I24,属性类计算!$G:$R,K$4,FALSE)</f>
        <v>600</v>
      </c>
      <c r="L24">
        <f>VLOOKUP($I24,属性类计算!$G:$R,L$4,FALSE)</f>
        <v>1200</v>
      </c>
      <c r="M24">
        <f>VLOOKUP($I24,属性类计算!$G:$R,M$4,FALSE)</f>
        <v>100</v>
      </c>
      <c r="N24">
        <f>VLOOKUP($I24,属性类计算!$G:$R,N$4,FALSE)</f>
        <v>30</v>
      </c>
      <c r="O24">
        <f>VLOOKUP($I24,属性类计算!$G:$R,O$4,FALSE)</f>
        <v>35</v>
      </c>
      <c r="P24">
        <f>VLOOKUP($I24,属性类计算!$G:$R,P$4,FALSE)</f>
        <v>100</v>
      </c>
      <c r="Q24">
        <f>VLOOKUP($I24,属性类计算!$G:$R,Q$4,FALSE)</f>
        <v>0</v>
      </c>
      <c r="S24">
        <v>10</v>
      </c>
      <c r="T24">
        <v>10</v>
      </c>
      <c r="U24">
        <v>140</v>
      </c>
      <c r="V24" s="6" t="s">
        <v>77</v>
      </c>
      <c r="X24" t="str">
        <f t="shared" si="8"/>
        <v>近战</v>
      </c>
      <c r="Y24" t="str">
        <f t="shared" si="3"/>
        <v>较小</v>
      </c>
      <c r="Z24" t="str">
        <f t="shared" si="4"/>
        <v>小怪</v>
      </c>
      <c r="AA24" t="str">
        <f t="shared" si="5"/>
        <v>近战小怪，拥有较小的警戒/取消警戒范围(600/1200)</v>
      </c>
      <c r="AB24" t="s">
        <v>39</v>
      </c>
      <c r="AC24" t="str">
        <f t="shared" si="6"/>
        <v>普通攻击使用“火焰巨魔普攻”</v>
      </c>
      <c r="AD24" t="str">
        <f t="shared" si="7"/>
        <v>普通攻击攻击距离为140</v>
      </c>
      <c r="AE24" t="str">
        <f>VLOOKUP($I24,属性类计算!$G:$Z,13,FALSE)</f>
        <v>作为物理近战单位，对于物理\法术防御力较野猪一致</v>
      </c>
      <c r="AF24" t="str">
        <f t="shared" si="2"/>
        <v>移动速度为260</v>
      </c>
      <c r="AG24" t="str">
        <f>VLOOKUP($I24,属性类计算!$G:$Z,15,FALSE)</f>
        <v>生命值与野猪一致。</v>
      </c>
      <c r="AH24" t="str">
        <f>VLOOKUP($I24,属性类计算!$G:$Z,18,FALSE)</f>
        <v>物理伤害单位，攻击与野猪一致。</v>
      </c>
    </row>
    <row r="25" spans="1:34">
      <c r="A25" s="1">
        <v>21</v>
      </c>
      <c r="B25" s="3" t="s">
        <v>84</v>
      </c>
      <c r="C25" s="1" t="s">
        <v>85</v>
      </c>
      <c r="D25" s="1">
        <v>2</v>
      </c>
      <c r="E25" s="1">
        <v>1</v>
      </c>
      <c r="F25">
        <v>1</v>
      </c>
      <c r="G25">
        <v>0</v>
      </c>
      <c r="H25" t="s">
        <v>31</v>
      </c>
      <c r="I25" t="str">
        <f t="shared" si="0"/>
        <v>210</v>
      </c>
      <c r="J25" t="s">
        <v>31</v>
      </c>
      <c r="K25">
        <f>VLOOKUP($I25,属性类计算!$G:$R,K$4,FALSE)</f>
        <v>1000</v>
      </c>
      <c r="L25">
        <f>VLOOKUP($I25,属性类计算!$G:$R,L$4,FALSE)</f>
        <v>1500</v>
      </c>
      <c r="M25">
        <f>VLOOKUP($I25,属性类计算!$G:$R,M$4,FALSE)</f>
        <v>150</v>
      </c>
      <c r="N25">
        <f>VLOOKUP($I25,属性类计算!$G:$R,N$4,FALSE)</f>
        <v>30</v>
      </c>
      <c r="O25">
        <f>VLOOKUP($I25,属性类计算!$G:$R,O$4,FALSE)</f>
        <v>55</v>
      </c>
      <c r="P25">
        <f>VLOOKUP($I25,属性类计算!$G:$R,P$4,FALSE)</f>
        <v>0</v>
      </c>
      <c r="Q25">
        <f>VLOOKUP($I25,属性类计算!$G:$R,Q$4,FALSE)</f>
        <v>150</v>
      </c>
      <c r="S25">
        <v>50</v>
      </c>
      <c r="T25">
        <v>30</v>
      </c>
      <c r="U25">
        <v>200</v>
      </c>
      <c r="V25" s="6" t="s">
        <v>86</v>
      </c>
      <c r="X25" t="str">
        <f t="shared" ref="X25:X56" si="9">IF(F25=1,"近战","远程")</f>
        <v>近战</v>
      </c>
      <c r="Y25" t="str">
        <f t="shared" si="3"/>
        <v>较大</v>
      </c>
      <c r="Z25" t="str">
        <f t="shared" si="4"/>
        <v>精英</v>
      </c>
      <c r="AA25" t="str">
        <f t="shared" si="5"/>
        <v>近战精英，拥有较大的警戒/取消警戒范围(1000/1500)</v>
      </c>
      <c r="AB25" t="s">
        <v>39</v>
      </c>
      <c r="AC25" t="str">
        <f t="shared" si="6"/>
        <v>普通攻击使用“炎魔普攻”</v>
      </c>
      <c r="AD25" t="str">
        <f t="shared" si="7"/>
        <v>普通攻击攻击距离为200</v>
      </c>
      <c r="AE25" t="str">
        <f>VLOOKUP($I25,属性类计算!$G:$Z,13,FALSE)</f>
        <v>作为法术近战单位，对于物理防御力与炎魔一致</v>
      </c>
      <c r="AF25" t="str">
        <f t="shared" si="2"/>
        <v>移动速度为340</v>
      </c>
      <c r="AG25" t="str">
        <f>VLOOKUP($I25,属性类计算!$G:$Z,15,FALSE)</f>
        <v>生命值与炎魔一致。</v>
      </c>
      <c r="AH25" t="str">
        <f>VLOOKUP($I25,属性类计算!$G:$Z,18,FALSE)</f>
        <v>法术伤害单位，攻击与炎魔一致。</v>
      </c>
    </row>
    <row r="26" spans="1:34">
      <c r="A26" s="1">
        <v>22</v>
      </c>
      <c r="B26" s="3" t="s">
        <v>87</v>
      </c>
      <c r="C26" s="1" t="s">
        <v>88</v>
      </c>
      <c r="D26" s="1">
        <v>2</v>
      </c>
      <c r="E26" s="1">
        <v>1</v>
      </c>
      <c r="F26">
        <v>1</v>
      </c>
      <c r="G26">
        <v>1</v>
      </c>
      <c r="H26" t="s">
        <v>31</v>
      </c>
      <c r="I26" t="str">
        <f t="shared" si="0"/>
        <v>211</v>
      </c>
      <c r="J26" t="s">
        <v>31</v>
      </c>
      <c r="K26">
        <f>VLOOKUP($I26,属性类计算!$G:$R,K$4,FALSE)</f>
        <v>1000</v>
      </c>
      <c r="L26">
        <f>VLOOKUP($I26,属性类计算!$G:$R,L$4,FALSE)</f>
        <v>1500</v>
      </c>
      <c r="M26">
        <f>VLOOKUP($I26,属性类计算!$G:$R,M$4,FALSE)</f>
        <v>150</v>
      </c>
      <c r="N26">
        <f>VLOOKUP($I26,属性类计算!$G:$R,N$4,FALSE)</f>
        <v>30</v>
      </c>
      <c r="O26">
        <f>VLOOKUP($I26,属性类计算!$G:$R,O$4,FALSE)</f>
        <v>55</v>
      </c>
      <c r="P26">
        <f>VLOOKUP($I26,属性类计算!$G:$R,P$4,FALSE)</f>
        <v>130</v>
      </c>
      <c r="Q26">
        <f>VLOOKUP($I26,属性类计算!$G:$R,Q$4,FALSE)</f>
        <v>0</v>
      </c>
      <c r="S26">
        <v>50</v>
      </c>
      <c r="T26">
        <v>30</v>
      </c>
      <c r="U26">
        <v>120</v>
      </c>
      <c r="V26" s="6" t="s">
        <v>38</v>
      </c>
      <c r="X26" t="str">
        <f t="shared" si="9"/>
        <v>近战</v>
      </c>
      <c r="Y26" t="str">
        <f t="shared" si="3"/>
        <v>较大</v>
      </c>
      <c r="Z26" t="str">
        <f t="shared" si="4"/>
        <v>精英</v>
      </c>
      <c r="AA26" t="str">
        <f t="shared" si="5"/>
        <v>近战精英，拥有较大的警戒/取消警戒范围(1000/1500)</v>
      </c>
      <c r="AB26" t="s">
        <v>39</v>
      </c>
      <c r="AC26" t="str">
        <f t="shared" si="6"/>
        <v>普通攻击使用“金刚普攻”</v>
      </c>
      <c r="AD26" t="str">
        <f t="shared" si="7"/>
        <v>普通攻击攻击距离为120</v>
      </c>
      <c r="AE26" t="str">
        <f>VLOOKUP($I26,属性类计算!$G:$Z,13,FALSE)</f>
        <v>作为物理近战单位，对于物理防御力与炎魔一致</v>
      </c>
      <c r="AF26" t="str">
        <f t="shared" si="2"/>
        <v>移动速度为420</v>
      </c>
      <c r="AG26" t="str">
        <f>VLOOKUP($I26,属性类计算!$G:$Z,15,FALSE)</f>
        <v>生命值与炎魔一致。</v>
      </c>
      <c r="AH26" t="str">
        <f>VLOOKUP($I26,属性类计算!$G:$Z,18,FALSE)</f>
        <v>物理伤害单位，攻击低于炎魔（-210）</v>
      </c>
    </row>
    <row r="27" spans="1:34">
      <c r="A27" s="1">
        <v>23</v>
      </c>
      <c r="B27" s="3" t="s">
        <v>89</v>
      </c>
      <c r="C27" s="1" t="s">
        <v>90</v>
      </c>
      <c r="D27" s="1">
        <v>1</v>
      </c>
      <c r="E27" s="1">
        <v>1</v>
      </c>
      <c r="F27">
        <v>0</v>
      </c>
      <c r="G27">
        <v>1</v>
      </c>
      <c r="H27" t="s">
        <v>31</v>
      </c>
      <c r="I27" t="str">
        <f t="shared" si="0"/>
        <v>101</v>
      </c>
      <c r="J27" t="s">
        <v>31</v>
      </c>
      <c r="K27">
        <f>VLOOKUP($I27,属性类计算!$G:$R,K$4,FALSE)</f>
        <v>1200</v>
      </c>
      <c r="L27">
        <f>VLOOKUP($I27,属性类计算!$G:$R,L$4,FALSE)</f>
        <v>2000</v>
      </c>
      <c r="M27">
        <f>VLOOKUP($I27,属性类计算!$G:$R,M$4,FALSE)</f>
        <v>80</v>
      </c>
      <c r="N27">
        <f>VLOOKUP($I27,属性类计算!$G:$R,N$4,FALSE)</f>
        <v>25</v>
      </c>
      <c r="O27">
        <f>VLOOKUP($I27,属性类计算!$G:$R,O$4,FALSE)</f>
        <v>30</v>
      </c>
      <c r="P27">
        <f>VLOOKUP($I27,属性类计算!$G:$R,P$4,FALSE)</f>
        <v>120</v>
      </c>
      <c r="Q27">
        <f>VLOOKUP($I27,属性类计算!$G:$R,Q$4,FALSE)</f>
        <v>0</v>
      </c>
      <c r="S27">
        <v>10</v>
      </c>
      <c r="T27">
        <v>10</v>
      </c>
      <c r="U27">
        <v>800</v>
      </c>
      <c r="V27" s="6" t="s">
        <v>68</v>
      </c>
      <c r="X27" t="str">
        <f t="shared" si="9"/>
        <v>远程</v>
      </c>
      <c r="Y27" t="str">
        <f t="shared" si="3"/>
        <v>较大</v>
      </c>
      <c r="Z27" t="str">
        <f t="shared" si="4"/>
        <v>小怪</v>
      </c>
      <c r="AA27" t="str">
        <f t="shared" si="5"/>
        <v>远程小怪，拥有较大的警戒/取消警戒范围(1200/2000)</v>
      </c>
      <c r="AB27" t="s">
        <v>39</v>
      </c>
      <c r="AC27" t="str">
        <f t="shared" si="6"/>
        <v>普通攻击使用“鹰身人普攻”</v>
      </c>
      <c r="AD27" t="str">
        <f t="shared" si="7"/>
        <v>普通攻击攻击距离为800</v>
      </c>
      <c r="AE27" t="str">
        <f>VLOOKUP($I27,属性类计算!$G:$Z,13,FALSE)</f>
        <v>作为物理远程单位，对于物理防御力较野猪弱(-5)，同时法术防御力较为薄弱(-5)</v>
      </c>
      <c r="AF27" t="str">
        <f t="shared" si="2"/>
        <v>移动速度为520</v>
      </c>
      <c r="AG27" t="str">
        <f>VLOOKUP($I27,属性类计算!$G:$Z,15,FALSE)</f>
        <v>生命值低于野猪(-20)</v>
      </c>
      <c r="AH27" t="str">
        <f>VLOOKUP($I27,属性类计算!$G:$Z,18,FALSE)</f>
        <v>物理伤害单位，攻击高于野猪（+20）</v>
      </c>
    </row>
    <row r="28" spans="1:34">
      <c r="A28" s="1">
        <v>24</v>
      </c>
      <c r="B28" s="3" t="s">
        <v>91</v>
      </c>
      <c r="C28" s="1" t="s">
        <v>92</v>
      </c>
      <c r="D28" s="1">
        <v>1</v>
      </c>
      <c r="E28" s="1">
        <v>1</v>
      </c>
      <c r="F28">
        <v>0</v>
      </c>
      <c r="G28">
        <v>1</v>
      </c>
      <c r="H28" t="s">
        <v>31</v>
      </c>
      <c r="I28" t="str">
        <f t="shared" si="0"/>
        <v>101</v>
      </c>
      <c r="J28" t="s">
        <v>31</v>
      </c>
      <c r="K28">
        <f>VLOOKUP($I28,属性类计算!$G:$R,K$4,FALSE)</f>
        <v>1200</v>
      </c>
      <c r="L28">
        <f>VLOOKUP($I28,属性类计算!$G:$R,L$4,FALSE)</f>
        <v>2000</v>
      </c>
      <c r="M28">
        <f>VLOOKUP($I28,属性类计算!$G:$R,M$4,FALSE)</f>
        <v>80</v>
      </c>
      <c r="N28">
        <f>VLOOKUP($I28,属性类计算!$G:$R,N$4,FALSE)</f>
        <v>25</v>
      </c>
      <c r="O28">
        <f>VLOOKUP($I28,属性类计算!$G:$R,O$4,FALSE)</f>
        <v>30</v>
      </c>
      <c r="P28">
        <f>VLOOKUP($I28,属性类计算!$G:$R,P$4,FALSE)</f>
        <v>120</v>
      </c>
      <c r="Q28">
        <f>VLOOKUP($I28,属性类计算!$G:$R,Q$4,FALSE)</f>
        <v>0</v>
      </c>
      <c r="S28">
        <v>10</v>
      </c>
      <c r="T28">
        <v>10</v>
      </c>
      <c r="U28">
        <v>800</v>
      </c>
      <c r="V28" s="6" t="s">
        <v>53</v>
      </c>
      <c r="X28" t="str">
        <f t="shared" si="9"/>
        <v>远程</v>
      </c>
      <c r="Y28" t="str">
        <f t="shared" si="3"/>
        <v>较大</v>
      </c>
      <c r="Z28" t="str">
        <f t="shared" si="4"/>
        <v>小怪</v>
      </c>
      <c r="AA28" t="str">
        <f t="shared" si="5"/>
        <v>远程小怪，拥有较大的警戒/取消警戒范围(1200/2000)</v>
      </c>
      <c r="AB28" t="s">
        <v>39</v>
      </c>
      <c r="AC28" t="str">
        <f t="shared" si="6"/>
        <v>普通攻击使用“半人马射手普攻”</v>
      </c>
      <c r="AD28" t="str">
        <f t="shared" si="7"/>
        <v>普通攻击攻击距离为800</v>
      </c>
      <c r="AE28" t="str">
        <f>VLOOKUP($I28,属性类计算!$G:$Z,13,FALSE)</f>
        <v>作为物理远程单位，对于物理防御力较野猪弱(-5)，同时法术防御力较为薄弱(-5)</v>
      </c>
      <c r="AF28" t="str">
        <f t="shared" si="2"/>
        <v>移动速度为520</v>
      </c>
      <c r="AG28" t="str">
        <f>VLOOKUP($I28,属性类计算!$G:$Z,15,FALSE)</f>
        <v>生命值低于野猪(-20)</v>
      </c>
      <c r="AH28" t="str">
        <f>VLOOKUP($I28,属性类计算!$G:$Z,18,FALSE)</f>
        <v>物理伤害单位，攻击高于野猪（+20）</v>
      </c>
    </row>
    <row r="29" spans="1:34">
      <c r="A29" s="1">
        <v>25</v>
      </c>
      <c r="B29" s="3" t="s">
        <v>93</v>
      </c>
      <c r="C29" s="1" t="s">
        <v>94</v>
      </c>
      <c r="D29" s="1">
        <v>1</v>
      </c>
      <c r="E29" s="1">
        <v>1</v>
      </c>
      <c r="F29">
        <v>1</v>
      </c>
      <c r="G29">
        <v>1</v>
      </c>
      <c r="H29" t="s">
        <v>31</v>
      </c>
      <c r="I29" t="str">
        <f t="shared" si="0"/>
        <v>111</v>
      </c>
      <c r="J29" t="s">
        <v>31</v>
      </c>
      <c r="K29">
        <f>VLOOKUP($I29,属性类计算!$G:$R,K$4,FALSE)</f>
        <v>600</v>
      </c>
      <c r="L29">
        <f>VLOOKUP($I29,属性类计算!$G:$R,L$4,FALSE)</f>
        <v>1200</v>
      </c>
      <c r="M29">
        <f>VLOOKUP($I29,属性类计算!$G:$R,M$4,FALSE)</f>
        <v>100</v>
      </c>
      <c r="N29">
        <f>VLOOKUP($I29,属性类计算!$G:$R,N$4,FALSE)</f>
        <v>30</v>
      </c>
      <c r="O29">
        <f>VLOOKUP($I29,属性类计算!$G:$R,O$4,FALSE)</f>
        <v>35</v>
      </c>
      <c r="P29">
        <f>VLOOKUP($I29,属性类计算!$G:$R,P$4,FALSE)</f>
        <v>100</v>
      </c>
      <c r="Q29">
        <f>VLOOKUP($I29,属性类计算!$G:$R,Q$4,FALSE)</f>
        <v>0</v>
      </c>
      <c r="S29">
        <v>10</v>
      </c>
      <c r="T29">
        <v>10</v>
      </c>
      <c r="U29">
        <v>220</v>
      </c>
      <c r="V29" s="6" t="s">
        <v>53</v>
      </c>
      <c r="X29" t="str">
        <f t="shared" si="9"/>
        <v>近战</v>
      </c>
      <c r="Y29" t="str">
        <f t="shared" si="3"/>
        <v>较小</v>
      </c>
      <c r="Z29" t="str">
        <f t="shared" si="4"/>
        <v>小怪</v>
      </c>
      <c r="AA29" t="str">
        <f t="shared" si="5"/>
        <v>近战小怪，拥有较小的警戒/取消警戒范围(600/1200)</v>
      </c>
      <c r="AB29" t="s">
        <v>39</v>
      </c>
      <c r="AC29" t="str">
        <f t="shared" si="6"/>
        <v>普通攻击使用“半人马骑兵普攻”</v>
      </c>
      <c r="AD29" t="str">
        <f t="shared" si="7"/>
        <v>普通攻击攻击距离为220</v>
      </c>
      <c r="AE29" t="str">
        <f>VLOOKUP($I29,属性类计算!$G:$Z,13,FALSE)</f>
        <v>作为物理近战单位，对于物理\法术防御力较野猪一致</v>
      </c>
      <c r="AF29" t="str">
        <f t="shared" si="2"/>
        <v>移动速度为520</v>
      </c>
      <c r="AG29" t="str">
        <f>VLOOKUP($I29,属性类计算!$G:$Z,15,FALSE)</f>
        <v>生命值与野猪一致。</v>
      </c>
      <c r="AH29" t="str">
        <f>VLOOKUP($I29,属性类计算!$G:$Z,18,FALSE)</f>
        <v>物理伤害单位，攻击与野猪一致。</v>
      </c>
    </row>
    <row r="30" spans="1:34">
      <c r="A30" s="1">
        <v>26</v>
      </c>
      <c r="B30" s="3" t="s">
        <v>95</v>
      </c>
      <c r="C30" s="1" t="s">
        <v>96</v>
      </c>
      <c r="D30" s="1">
        <v>1</v>
      </c>
      <c r="E30" s="1">
        <v>1</v>
      </c>
      <c r="F30">
        <v>1</v>
      </c>
      <c r="G30">
        <v>1</v>
      </c>
      <c r="H30" t="s">
        <v>31</v>
      </c>
      <c r="I30" t="str">
        <f t="shared" si="0"/>
        <v>111</v>
      </c>
      <c r="J30" t="s">
        <v>31</v>
      </c>
      <c r="K30">
        <f>VLOOKUP($I30,属性类计算!$G:$R,K$4,FALSE)</f>
        <v>600</v>
      </c>
      <c r="L30">
        <f>VLOOKUP($I30,属性类计算!$G:$R,L$4,FALSE)</f>
        <v>1200</v>
      </c>
      <c r="M30">
        <f>VLOOKUP($I30,属性类计算!$G:$R,M$4,FALSE)</f>
        <v>100</v>
      </c>
      <c r="N30">
        <f>VLOOKUP($I30,属性类计算!$G:$R,N$4,FALSE)</f>
        <v>30</v>
      </c>
      <c r="O30">
        <f>VLOOKUP($I30,属性类计算!$G:$R,O$4,FALSE)</f>
        <v>35</v>
      </c>
      <c r="P30">
        <f>VLOOKUP($I30,属性类计算!$G:$R,P$4,FALSE)</f>
        <v>100</v>
      </c>
      <c r="Q30">
        <f>VLOOKUP($I30,属性类计算!$G:$R,Q$4,FALSE)</f>
        <v>0</v>
      </c>
      <c r="S30">
        <v>10</v>
      </c>
      <c r="T30">
        <v>10</v>
      </c>
      <c r="U30">
        <v>220</v>
      </c>
      <c r="V30" s="6" t="s">
        <v>53</v>
      </c>
      <c r="X30" t="str">
        <f t="shared" si="9"/>
        <v>近战</v>
      </c>
      <c r="Y30" t="str">
        <f t="shared" si="3"/>
        <v>较小</v>
      </c>
      <c r="Z30" t="str">
        <f t="shared" si="4"/>
        <v>小怪</v>
      </c>
      <c r="AA30" t="str">
        <f t="shared" si="5"/>
        <v>近战小怪，拥有较小的警戒/取消警戒范围(600/1200)</v>
      </c>
      <c r="AB30" t="s">
        <v>39</v>
      </c>
      <c r="AC30" t="str">
        <f t="shared" si="6"/>
        <v>普通攻击使用“半人马士兵普攻”</v>
      </c>
      <c r="AD30" t="str">
        <f t="shared" si="7"/>
        <v>普通攻击攻击距离为220</v>
      </c>
      <c r="AE30" t="str">
        <f>VLOOKUP($I30,属性类计算!$G:$Z,13,FALSE)</f>
        <v>作为物理近战单位，对于物理\法术防御力较野猪一致</v>
      </c>
      <c r="AF30" t="str">
        <f t="shared" si="2"/>
        <v>移动速度为340</v>
      </c>
      <c r="AG30" t="str">
        <f>VLOOKUP($I30,属性类计算!$G:$Z,15,FALSE)</f>
        <v>生命值与野猪一致。</v>
      </c>
      <c r="AH30" t="str">
        <f>VLOOKUP($I30,属性类计算!$G:$Z,18,FALSE)</f>
        <v>物理伤害单位，攻击与野猪一致。</v>
      </c>
    </row>
    <row r="31" spans="1:34">
      <c r="A31" s="1">
        <v>27</v>
      </c>
      <c r="B31" s="3" t="s">
        <v>97</v>
      </c>
      <c r="C31" s="1" t="s">
        <v>98</v>
      </c>
      <c r="D31" s="1">
        <v>2</v>
      </c>
      <c r="E31" s="1">
        <v>1</v>
      </c>
      <c r="F31">
        <v>1</v>
      </c>
      <c r="G31">
        <v>1</v>
      </c>
      <c r="H31" t="s">
        <v>31</v>
      </c>
      <c r="I31" t="str">
        <f t="shared" si="0"/>
        <v>211</v>
      </c>
      <c r="J31" t="s">
        <v>31</v>
      </c>
      <c r="K31">
        <f>VLOOKUP($I31,属性类计算!$G:$R,K$4,FALSE)</f>
        <v>1000</v>
      </c>
      <c r="L31">
        <f>VLOOKUP($I31,属性类计算!$G:$R,L$4,FALSE)</f>
        <v>1500</v>
      </c>
      <c r="M31">
        <f>VLOOKUP($I31,属性类计算!$G:$R,M$4,FALSE)</f>
        <v>150</v>
      </c>
      <c r="N31">
        <f>VLOOKUP($I31,属性类计算!$G:$R,N$4,FALSE)</f>
        <v>30</v>
      </c>
      <c r="O31">
        <f>VLOOKUP($I31,属性类计算!$G:$R,O$4,FALSE)</f>
        <v>55</v>
      </c>
      <c r="P31">
        <f>VLOOKUP($I31,属性类计算!$G:$R,P$4,FALSE)</f>
        <v>130</v>
      </c>
      <c r="Q31">
        <f>VLOOKUP($I31,属性类计算!$G:$R,Q$4,FALSE)</f>
        <v>0</v>
      </c>
      <c r="S31">
        <v>50</v>
      </c>
      <c r="T31">
        <v>30</v>
      </c>
      <c r="U31">
        <v>140</v>
      </c>
      <c r="V31" s="6" t="s">
        <v>38</v>
      </c>
      <c r="X31" t="str">
        <f t="shared" si="9"/>
        <v>近战</v>
      </c>
      <c r="Y31" t="str">
        <f t="shared" si="3"/>
        <v>较大</v>
      </c>
      <c r="Z31" t="str">
        <f t="shared" si="4"/>
        <v>精英</v>
      </c>
      <c r="AA31" t="str">
        <f t="shared" si="5"/>
        <v>近战精英，拥有较大的警戒/取消警戒范围(1000/1500)</v>
      </c>
      <c r="AB31" t="s">
        <v>39</v>
      </c>
      <c r="AC31" t="str">
        <f t="shared" si="6"/>
        <v>普通攻击使用“灰色巨魔战士普攻”</v>
      </c>
      <c r="AD31" t="str">
        <f t="shared" si="7"/>
        <v>普通攻击攻击距离为140</v>
      </c>
      <c r="AE31" t="str">
        <f>VLOOKUP($I31,属性类计算!$G:$Z,13,FALSE)</f>
        <v>作为物理近战单位，对于物理防御力与炎魔一致</v>
      </c>
      <c r="AF31" t="str">
        <f t="shared" si="2"/>
        <v>移动速度为340</v>
      </c>
      <c r="AG31" t="str">
        <f>VLOOKUP($I31,属性类计算!$G:$Z,15,FALSE)</f>
        <v>生命值与炎魔一致。</v>
      </c>
      <c r="AH31" t="str">
        <f>VLOOKUP($I31,属性类计算!$G:$Z,18,FALSE)</f>
        <v>物理伤害单位，攻击低于炎魔（-210）</v>
      </c>
    </row>
    <row r="32" spans="1:34">
      <c r="A32" s="1">
        <v>28</v>
      </c>
      <c r="B32" s="3" t="s">
        <v>99</v>
      </c>
      <c r="C32" s="1" t="s">
        <v>100</v>
      </c>
      <c r="D32" s="1">
        <v>1</v>
      </c>
      <c r="E32" s="1">
        <v>1</v>
      </c>
      <c r="F32">
        <v>1</v>
      </c>
      <c r="G32">
        <v>1</v>
      </c>
      <c r="H32" t="s">
        <v>31</v>
      </c>
      <c r="I32" t="str">
        <f t="shared" si="0"/>
        <v>111</v>
      </c>
      <c r="J32" t="s">
        <v>31</v>
      </c>
      <c r="K32">
        <f>VLOOKUP($I32,属性类计算!$G:$R,K$4,FALSE)</f>
        <v>600</v>
      </c>
      <c r="L32">
        <f>VLOOKUP($I32,属性类计算!$G:$R,L$4,FALSE)</f>
        <v>1200</v>
      </c>
      <c r="M32">
        <f>VLOOKUP($I32,属性类计算!$G:$R,M$4,FALSE)</f>
        <v>100</v>
      </c>
      <c r="N32">
        <f>VLOOKUP($I32,属性类计算!$G:$R,N$4,FALSE)</f>
        <v>30</v>
      </c>
      <c r="O32">
        <f>VLOOKUP($I32,属性类计算!$G:$R,O$4,FALSE)</f>
        <v>35</v>
      </c>
      <c r="P32">
        <f>VLOOKUP($I32,属性类计算!$G:$R,P$4,FALSE)</f>
        <v>100</v>
      </c>
      <c r="Q32">
        <f>VLOOKUP($I32,属性类计算!$G:$R,Q$4,FALSE)</f>
        <v>0</v>
      </c>
      <c r="S32">
        <v>10</v>
      </c>
      <c r="T32">
        <v>10</v>
      </c>
      <c r="U32">
        <v>200</v>
      </c>
      <c r="V32" s="6" t="s">
        <v>38</v>
      </c>
      <c r="X32" t="str">
        <f t="shared" si="9"/>
        <v>近战</v>
      </c>
      <c r="Y32" t="str">
        <f t="shared" si="3"/>
        <v>较小</v>
      </c>
      <c r="Z32" t="str">
        <f t="shared" si="4"/>
        <v>小怪</v>
      </c>
      <c r="AA32" t="str">
        <f t="shared" si="5"/>
        <v>近战小怪，拥有较小的警戒/取消警戒范围(600/1200)</v>
      </c>
      <c r="AB32" t="s">
        <v>39</v>
      </c>
      <c r="AC32" t="str">
        <f t="shared" si="6"/>
        <v>普通攻击使用“幽灵士兵普攻”</v>
      </c>
      <c r="AD32" t="str">
        <f t="shared" si="7"/>
        <v>普通攻击攻击距离为200</v>
      </c>
      <c r="AE32" t="str">
        <f>VLOOKUP($I32,属性类计算!$G:$Z,13,FALSE)</f>
        <v>作为物理近战单位，对于物理\法术防御力较野猪一致</v>
      </c>
      <c r="AF32" t="str">
        <f t="shared" si="2"/>
        <v>移动速度为340</v>
      </c>
      <c r="AG32" t="str">
        <f>VLOOKUP($I32,属性类计算!$G:$Z,15,FALSE)</f>
        <v>生命值与野猪一致。</v>
      </c>
      <c r="AH32" t="str">
        <f>VLOOKUP($I32,属性类计算!$G:$Z,18,FALSE)</f>
        <v>物理伤害单位，攻击与野猪一致。</v>
      </c>
    </row>
    <row r="33" spans="1:34">
      <c r="A33" s="1">
        <v>29</v>
      </c>
      <c r="B33" s="3" t="s">
        <v>101</v>
      </c>
      <c r="C33" s="1" t="s">
        <v>102</v>
      </c>
      <c r="D33" s="1">
        <v>1</v>
      </c>
      <c r="E33" s="1">
        <v>1</v>
      </c>
      <c r="F33">
        <v>1</v>
      </c>
      <c r="G33">
        <v>1</v>
      </c>
      <c r="H33" t="s">
        <v>31</v>
      </c>
      <c r="I33" t="str">
        <f t="shared" si="0"/>
        <v>111</v>
      </c>
      <c r="J33" t="s">
        <v>31</v>
      </c>
      <c r="K33">
        <f>VLOOKUP($I33,属性类计算!$G:$R,K$4,FALSE)</f>
        <v>600</v>
      </c>
      <c r="L33">
        <f>VLOOKUP($I33,属性类计算!$G:$R,L$4,FALSE)</f>
        <v>1200</v>
      </c>
      <c r="M33">
        <f>VLOOKUP($I33,属性类计算!$G:$R,M$4,FALSE)</f>
        <v>100</v>
      </c>
      <c r="N33">
        <f>VLOOKUP($I33,属性类计算!$G:$R,N$4,FALSE)</f>
        <v>30</v>
      </c>
      <c r="O33">
        <f>VLOOKUP($I33,属性类计算!$G:$R,O$4,FALSE)</f>
        <v>35</v>
      </c>
      <c r="P33">
        <f>VLOOKUP($I33,属性类计算!$G:$R,P$4,FALSE)</f>
        <v>100</v>
      </c>
      <c r="Q33">
        <f>VLOOKUP($I33,属性类计算!$G:$R,Q$4,FALSE)</f>
        <v>0</v>
      </c>
      <c r="S33">
        <v>10</v>
      </c>
      <c r="T33">
        <v>10</v>
      </c>
      <c r="U33">
        <v>200</v>
      </c>
      <c r="V33" s="6" t="s">
        <v>38</v>
      </c>
      <c r="X33" t="str">
        <f t="shared" si="9"/>
        <v>近战</v>
      </c>
      <c r="Y33" t="str">
        <f t="shared" si="3"/>
        <v>较小</v>
      </c>
      <c r="Z33" t="str">
        <f t="shared" si="4"/>
        <v>小怪</v>
      </c>
      <c r="AA33" t="str">
        <f t="shared" si="5"/>
        <v>近战小怪，拥有较小的警戒/取消警戒范围(600/1200)</v>
      </c>
      <c r="AB33" t="s">
        <v>39</v>
      </c>
      <c r="AC33" t="str">
        <f t="shared" si="6"/>
        <v>普通攻击使用“幽灵战士普攻”</v>
      </c>
      <c r="AD33" t="str">
        <f t="shared" si="7"/>
        <v>普通攻击攻击距离为200</v>
      </c>
      <c r="AE33" t="str">
        <f>VLOOKUP($I33,属性类计算!$G:$Z,13,FALSE)</f>
        <v>作为物理近战单位，对于物理\法术防御力较野猪一致</v>
      </c>
      <c r="AF33" t="str">
        <f t="shared" si="2"/>
        <v>移动速度为340</v>
      </c>
      <c r="AG33" t="str">
        <f>VLOOKUP($I33,属性类计算!$G:$Z,15,FALSE)</f>
        <v>生命值与野猪一致。</v>
      </c>
      <c r="AH33" t="str">
        <f>VLOOKUP($I33,属性类计算!$G:$Z,18,FALSE)</f>
        <v>物理伤害单位，攻击与野猪一致。</v>
      </c>
    </row>
    <row r="34" spans="1:34">
      <c r="A34" s="1">
        <v>30</v>
      </c>
      <c r="B34" s="3" t="s">
        <v>103</v>
      </c>
      <c r="C34" s="1" t="s">
        <v>104</v>
      </c>
      <c r="D34" s="1">
        <v>2</v>
      </c>
      <c r="E34" s="1">
        <v>1</v>
      </c>
      <c r="F34">
        <v>0</v>
      </c>
      <c r="G34">
        <v>0</v>
      </c>
      <c r="H34" t="s">
        <v>31</v>
      </c>
      <c r="I34" t="str">
        <f t="shared" si="0"/>
        <v>200</v>
      </c>
      <c r="J34" t="s">
        <v>31</v>
      </c>
      <c r="K34">
        <f>VLOOKUP($I34,属性类计算!$G:$R,K$4,FALSE)</f>
        <v>2000</v>
      </c>
      <c r="L34">
        <f>VLOOKUP($I34,属性类计算!$G:$R,L$4,FALSE)</f>
        <v>3000</v>
      </c>
      <c r="M34">
        <f>VLOOKUP($I34,属性类计算!$G:$R,M$4,FALSE)</f>
        <v>120</v>
      </c>
      <c r="N34">
        <f>VLOOKUP($I34,属性类计算!$G:$R,N$4,FALSE)</f>
        <v>25</v>
      </c>
      <c r="O34">
        <f>VLOOKUP($I34,属性类计算!$G:$R,O$4,FALSE)</f>
        <v>50</v>
      </c>
      <c r="P34">
        <f>VLOOKUP($I34,属性类计算!$G:$R,P$4,FALSE)</f>
        <v>0</v>
      </c>
      <c r="Q34">
        <f>VLOOKUP($I34,属性类计算!$G:$R,Q$4,FALSE)</f>
        <v>180</v>
      </c>
      <c r="S34">
        <v>50</v>
      </c>
      <c r="T34">
        <v>30</v>
      </c>
      <c r="U34">
        <v>1000</v>
      </c>
      <c r="V34" s="6" t="s">
        <v>38</v>
      </c>
      <c r="X34" t="str">
        <f t="shared" si="9"/>
        <v>远程</v>
      </c>
      <c r="Y34" t="str">
        <f t="shared" si="3"/>
        <v>较大</v>
      </c>
      <c r="Z34" t="str">
        <f t="shared" si="4"/>
        <v>精英</v>
      </c>
      <c r="AA34" t="str">
        <f t="shared" si="5"/>
        <v>远程精英，拥有较大的警戒/取消警戒范围(2000/3000)</v>
      </c>
      <c r="AB34" t="s">
        <v>39</v>
      </c>
      <c r="AC34" t="str">
        <f t="shared" si="6"/>
        <v>普通攻击使用“幽灵法师普攻”</v>
      </c>
      <c r="AD34" t="str">
        <f t="shared" si="7"/>
        <v>普通攻击攻击距离为1000</v>
      </c>
      <c r="AE34" t="str">
        <f>VLOOKUP($I34,属性类计算!$G:$Z,13,FALSE)</f>
        <v>作为法术远程单位，对于物理防御力较炎魔弱(-5)，同时法术防御力较为薄弱(-5)</v>
      </c>
      <c r="AF34" t="str">
        <f t="shared" si="2"/>
        <v>移动速度为240</v>
      </c>
      <c r="AG34" t="str">
        <f>VLOOKUP($I34,属性类计算!$G:$Z,15,FALSE)</f>
        <v>生命值低于炎魔(-30)</v>
      </c>
      <c r="AH34" t="str">
        <f>VLOOKUP($I34,属性类计算!$G:$Z,18,FALSE)</f>
        <v>法术伤害单位，攻击高于炎魔（+30）</v>
      </c>
    </row>
    <row r="35" spans="1:34">
      <c r="A35" s="1">
        <v>31</v>
      </c>
      <c r="B35" s="3" t="s">
        <v>105</v>
      </c>
      <c r="C35" s="1" t="s">
        <v>106</v>
      </c>
      <c r="D35" s="1">
        <v>2</v>
      </c>
      <c r="E35" s="1">
        <v>1</v>
      </c>
      <c r="F35">
        <v>1</v>
      </c>
      <c r="G35">
        <v>1</v>
      </c>
      <c r="H35" t="s">
        <v>31</v>
      </c>
      <c r="I35" t="str">
        <f t="shared" si="0"/>
        <v>211</v>
      </c>
      <c r="J35" t="s">
        <v>31</v>
      </c>
      <c r="K35">
        <f>VLOOKUP($I35,属性类计算!$G:$R,K$4,FALSE)</f>
        <v>1000</v>
      </c>
      <c r="L35">
        <f>VLOOKUP($I35,属性类计算!$G:$R,L$4,FALSE)</f>
        <v>1500</v>
      </c>
      <c r="M35">
        <f>VLOOKUP($I35,属性类计算!$G:$R,M$4,FALSE)</f>
        <v>150</v>
      </c>
      <c r="N35">
        <f>VLOOKUP($I35,属性类计算!$G:$R,N$4,FALSE)</f>
        <v>30</v>
      </c>
      <c r="O35">
        <f>VLOOKUP($I35,属性类计算!$G:$R,O$4,FALSE)</f>
        <v>55</v>
      </c>
      <c r="P35">
        <f>VLOOKUP($I35,属性类计算!$G:$R,P$4,FALSE)</f>
        <v>130</v>
      </c>
      <c r="Q35">
        <f>VLOOKUP($I35,属性类计算!$G:$R,Q$4,FALSE)</f>
        <v>0</v>
      </c>
      <c r="S35">
        <v>50</v>
      </c>
      <c r="T35">
        <v>30</v>
      </c>
      <c r="U35">
        <v>200</v>
      </c>
      <c r="V35" s="6" t="s">
        <v>107</v>
      </c>
      <c r="X35" t="str">
        <f t="shared" si="9"/>
        <v>近战</v>
      </c>
      <c r="Y35" t="str">
        <f t="shared" si="3"/>
        <v>较大</v>
      </c>
      <c r="Z35" t="str">
        <f t="shared" si="4"/>
        <v>精英</v>
      </c>
      <c r="AA35" t="str">
        <f t="shared" si="5"/>
        <v>近战精英，拥有较大的警戒/取消警戒范围(1000/1500)</v>
      </c>
      <c r="AB35" t="s">
        <v>39</v>
      </c>
      <c r="AC35" t="str">
        <f t="shared" si="6"/>
        <v>普通攻击使用“牛头怪普攻”</v>
      </c>
      <c r="AD35" t="str">
        <f t="shared" si="7"/>
        <v>普通攻击攻击距离为200</v>
      </c>
      <c r="AE35" t="str">
        <f>VLOOKUP($I35,属性类计算!$G:$Z,13,FALSE)</f>
        <v>作为物理近战单位，对于物理防御力与炎魔一致</v>
      </c>
      <c r="AF35" t="str">
        <f t="shared" si="2"/>
        <v>移动速度为340</v>
      </c>
      <c r="AG35" t="str">
        <f>VLOOKUP($I35,属性类计算!$G:$Z,15,FALSE)</f>
        <v>生命值与炎魔一致。</v>
      </c>
      <c r="AH35" t="str">
        <f>VLOOKUP($I35,属性类计算!$G:$Z,18,FALSE)</f>
        <v>物理伤害单位，攻击低于炎魔（-210）</v>
      </c>
    </row>
    <row r="36" spans="1:34">
      <c r="A36" s="1">
        <v>32</v>
      </c>
      <c r="B36" s="3" t="s">
        <v>108</v>
      </c>
      <c r="C36" s="1" t="s">
        <v>109</v>
      </c>
      <c r="D36" s="1">
        <v>2</v>
      </c>
      <c r="E36" s="1">
        <v>1</v>
      </c>
      <c r="F36">
        <v>1</v>
      </c>
      <c r="G36">
        <v>0</v>
      </c>
      <c r="H36" t="s">
        <v>31</v>
      </c>
      <c r="I36" t="str">
        <f t="shared" si="0"/>
        <v>210</v>
      </c>
      <c r="J36" t="s">
        <v>31</v>
      </c>
      <c r="K36">
        <f>VLOOKUP($I36,属性类计算!$G:$R,K$4,FALSE)</f>
        <v>1000</v>
      </c>
      <c r="L36">
        <f>VLOOKUP($I36,属性类计算!$G:$R,L$4,FALSE)</f>
        <v>1500</v>
      </c>
      <c r="M36">
        <f>VLOOKUP($I36,属性类计算!$G:$R,M$4,FALSE)</f>
        <v>150</v>
      </c>
      <c r="N36">
        <f>VLOOKUP($I36,属性类计算!$G:$R,N$4,FALSE)</f>
        <v>30</v>
      </c>
      <c r="O36">
        <f>VLOOKUP($I36,属性类计算!$G:$R,O$4,FALSE)</f>
        <v>55</v>
      </c>
      <c r="P36">
        <f>VLOOKUP($I36,属性类计算!$G:$R,P$4,FALSE)</f>
        <v>0</v>
      </c>
      <c r="Q36">
        <f>VLOOKUP($I36,属性类计算!$G:$R,Q$4,FALSE)</f>
        <v>150</v>
      </c>
      <c r="S36">
        <v>50</v>
      </c>
      <c r="T36">
        <v>30</v>
      </c>
      <c r="U36">
        <v>1000</v>
      </c>
      <c r="V36" s="6" t="s">
        <v>38</v>
      </c>
      <c r="X36" t="str">
        <f t="shared" si="9"/>
        <v>近战</v>
      </c>
      <c r="Y36" t="str">
        <f t="shared" si="3"/>
        <v>较大</v>
      </c>
      <c r="Z36" t="str">
        <f t="shared" si="4"/>
        <v>精英</v>
      </c>
      <c r="AA36" t="str">
        <f t="shared" si="5"/>
        <v>近战精英，拥有较大的警戒/取消警戒范围(1000/1500)</v>
      </c>
      <c r="AB36" t="s">
        <v>39</v>
      </c>
      <c r="AC36" t="str">
        <f t="shared" si="6"/>
        <v>普通攻击使用“人鱼女战士普攻”</v>
      </c>
      <c r="AD36" t="str">
        <f t="shared" si="7"/>
        <v>普通攻击攻击距离为1000</v>
      </c>
      <c r="AE36" t="str">
        <f>VLOOKUP($I36,属性类计算!$G:$Z,13,FALSE)</f>
        <v>作为法术近战单位，对于物理防御力与炎魔一致</v>
      </c>
      <c r="AF36" t="str">
        <f t="shared" si="2"/>
        <v>移动速度为340</v>
      </c>
      <c r="AG36" t="str">
        <f>VLOOKUP($I36,属性类计算!$G:$Z,15,FALSE)</f>
        <v>生命值与炎魔一致。</v>
      </c>
      <c r="AH36" t="str">
        <f>VLOOKUP($I36,属性类计算!$G:$Z,18,FALSE)</f>
        <v>法术伤害单位，攻击与炎魔一致。</v>
      </c>
    </row>
    <row r="37" spans="1:34">
      <c r="A37" s="1">
        <v>33</v>
      </c>
      <c r="B37" s="3" t="s">
        <v>110</v>
      </c>
      <c r="C37" s="1" t="s">
        <v>111</v>
      </c>
      <c r="D37" s="1">
        <v>2</v>
      </c>
      <c r="E37" s="1">
        <v>1</v>
      </c>
      <c r="F37">
        <v>1</v>
      </c>
      <c r="G37">
        <v>1</v>
      </c>
      <c r="H37" t="s">
        <v>31</v>
      </c>
      <c r="I37" t="str">
        <f t="shared" ref="I37:I68" si="10">D37&amp;F37&amp;G37</f>
        <v>211</v>
      </c>
      <c r="J37" t="s">
        <v>31</v>
      </c>
      <c r="K37">
        <f>VLOOKUP($I37,属性类计算!$G:$R,K$4,FALSE)</f>
        <v>1000</v>
      </c>
      <c r="L37">
        <f>VLOOKUP($I37,属性类计算!$G:$R,L$4,FALSE)</f>
        <v>1500</v>
      </c>
      <c r="M37">
        <f>VLOOKUP($I37,属性类计算!$G:$R,M$4,FALSE)</f>
        <v>150</v>
      </c>
      <c r="N37">
        <f>VLOOKUP($I37,属性类计算!$G:$R,N$4,FALSE)</f>
        <v>30</v>
      </c>
      <c r="O37">
        <f>VLOOKUP($I37,属性类计算!$G:$R,O$4,FALSE)</f>
        <v>55</v>
      </c>
      <c r="P37">
        <f>VLOOKUP($I37,属性类计算!$G:$R,P$4,FALSE)</f>
        <v>130</v>
      </c>
      <c r="Q37">
        <f>VLOOKUP($I37,属性类计算!$G:$R,Q$4,FALSE)</f>
        <v>0</v>
      </c>
      <c r="S37">
        <v>50</v>
      </c>
      <c r="T37">
        <v>30</v>
      </c>
      <c r="U37">
        <v>250</v>
      </c>
      <c r="V37" s="6" t="s">
        <v>38</v>
      </c>
      <c r="X37" t="str">
        <f t="shared" si="9"/>
        <v>近战</v>
      </c>
      <c r="Y37" t="str">
        <f t="shared" si="3"/>
        <v>较大</v>
      </c>
      <c r="Z37" t="str">
        <f t="shared" si="4"/>
        <v>精英</v>
      </c>
      <c r="AA37" t="str">
        <f t="shared" si="5"/>
        <v>近战精英，拥有较大的警戒/取消警戒范围(1000/1500)</v>
      </c>
      <c r="AB37" t="s">
        <v>39</v>
      </c>
      <c r="AC37" t="str">
        <f t="shared" si="6"/>
        <v>普通攻击使用“树人战士普攻”</v>
      </c>
      <c r="AD37" t="str">
        <f t="shared" si="7"/>
        <v>普通攻击攻击距离为250</v>
      </c>
      <c r="AE37" t="str">
        <f>VLOOKUP($I37,属性类计算!$G:$Z,13,FALSE)</f>
        <v>作为物理近战单位，对于物理防御力与炎魔一致</v>
      </c>
      <c r="AF37" t="str">
        <f t="shared" ref="AF37:AF68" si="11">"移动速度为"&amp;V38</f>
        <v>移动速度为340</v>
      </c>
      <c r="AG37" t="str">
        <f>VLOOKUP($I37,属性类计算!$G:$Z,15,FALSE)</f>
        <v>生命值与炎魔一致。</v>
      </c>
      <c r="AH37" t="str">
        <f>VLOOKUP($I37,属性类计算!$G:$Z,18,FALSE)</f>
        <v>物理伤害单位，攻击低于炎魔（-210）</v>
      </c>
    </row>
    <row r="38" spans="1:34">
      <c r="A38" s="1">
        <v>34</v>
      </c>
      <c r="B38" s="3" t="s">
        <v>112</v>
      </c>
      <c r="C38" s="1" t="s">
        <v>113</v>
      </c>
      <c r="D38" s="1">
        <v>1</v>
      </c>
      <c r="E38" s="1">
        <v>1</v>
      </c>
      <c r="F38">
        <v>1</v>
      </c>
      <c r="G38">
        <v>1</v>
      </c>
      <c r="H38" t="s">
        <v>31</v>
      </c>
      <c r="I38" t="str">
        <f t="shared" si="10"/>
        <v>111</v>
      </c>
      <c r="J38" t="s">
        <v>31</v>
      </c>
      <c r="K38">
        <f>VLOOKUP($I38,属性类计算!$G:$R,K$4,FALSE)</f>
        <v>600</v>
      </c>
      <c r="L38">
        <f>VLOOKUP($I38,属性类计算!$G:$R,L$4,FALSE)</f>
        <v>1200</v>
      </c>
      <c r="M38">
        <f>VLOOKUP($I38,属性类计算!$G:$R,M$4,FALSE)</f>
        <v>100</v>
      </c>
      <c r="N38">
        <f>VLOOKUP($I38,属性类计算!$G:$R,N$4,FALSE)</f>
        <v>30</v>
      </c>
      <c r="O38">
        <f>VLOOKUP($I38,属性类计算!$G:$R,O$4,FALSE)</f>
        <v>35</v>
      </c>
      <c r="P38">
        <f>VLOOKUP($I38,属性类计算!$G:$R,P$4,FALSE)</f>
        <v>100</v>
      </c>
      <c r="Q38">
        <f>VLOOKUP($I38,属性类计算!$G:$R,Q$4,FALSE)</f>
        <v>0</v>
      </c>
      <c r="S38">
        <v>10</v>
      </c>
      <c r="T38">
        <v>10</v>
      </c>
      <c r="U38">
        <v>250</v>
      </c>
      <c r="V38" s="6" t="s">
        <v>38</v>
      </c>
      <c r="X38" t="str">
        <f t="shared" si="9"/>
        <v>近战</v>
      </c>
      <c r="Y38" t="str">
        <f t="shared" ref="Y38:Y69" si="12">IF(K38&gt;800,"较大","较小")</f>
        <v>较小</v>
      </c>
      <c r="Z38" t="str">
        <f t="shared" ref="Z38:Z69" si="13">IF(D38=1,"小怪",IF(D38=2,"精英","BOSS"))</f>
        <v>小怪</v>
      </c>
      <c r="AA38" t="str">
        <f t="shared" ref="AA38:AA69" si="14">X38&amp;Z38&amp;"，拥有"&amp;Y38&amp;"的警戒/取消警戒范围("&amp;K38&amp;"/"&amp;L38&amp;")"</f>
        <v>近战小怪，拥有较小的警戒/取消警戒范围(600/1200)</v>
      </c>
      <c r="AB38" t="s">
        <v>39</v>
      </c>
      <c r="AC38" t="str">
        <f t="shared" ref="AC38:AC69" si="15">"普通攻击使用“"&amp;C38&amp;"普攻”"</f>
        <v>普通攻击使用“不死将军普攻”</v>
      </c>
      <c r="AD38" t="str">
        <f t="shared" ref="AD38:AD69" si="16">"普通攻击攻击距离为"&amp;U38</f>
        <v>普通攻击攻击距离为250</v>
      </c>
      <c r="AE38" t="str">
        <f>VLOOKUP($I38,属性类计算!$G:$Z,13,FALSE)</f>
        <v>作为物理近战单位，对于物理\法术防御力较野猪一致</v>
      </c>
      <c r="AF38" t="str">
        <f t="shared" si="11"/>
        <v>移动速度为340</v>
      </c>
      <c r="AG38" t="str">
        <f>VLOOKUP($I38,属性类计算!$G:$Z,15,FALSE)</f>
        <v>生命值与野猪一致。</v>
      </c>
      <c r="AH38" t="str">
        <f>VLOOKUP($I38,属性类计算!$G:$Z,18,FALSE)</f>
        <v>物理伤害单位，攻击与野猪一致。</v>
      </c>
    </row>
    <row r="39" spans="1:34">
      <c r="A39" s="1">
        <v>35</v>
      </c>
      <c r="B39" s="3" t="s">
        <v>114</v>
      </c>
      <c r="C39" s="1" t="s">
        <v>115</v>
      </c>
      <c r="D39" s="1">
        <v>2</v>
      </c>
      <c r="E39" s="1">
        <v>1</v>
      </c>
      <c r="F39">
        <v>1</v>
      </c>
      <c r="G39">
        <v>1</v>
      </c>
      <c r="H39" t="s">
        <v>31</v>
      </c>
      <c r="I39" t="str">
        <f t="shared" si="10"/>
        <v>211</v>
      </c>
      <c r="J39" t="s">
        <v>31</v>
      </c>
      <c r="K39">
        <f>VLOOKUP($I39,属性类计算!$G:$R,K$4,FALSE)</f>
        <v>1000</v>
      </c>
      <c r="L39">
        <f>VLOOKUP($I39,属性类计算!$G:$R,L$4,FALSE)</f>
        <v>1500</v>
      </c>
      <c r="M39">
        <f>VLOOKUP($I39,属性类计算!$G:$R,M$4,FALSE)</f>
        <v>150</v>
      </c>
      <c r="N39">
        <f>VLOOKUP($I39,属性类计算!$G:$R,N$4,FALSE)</f>
        <v>30</v>
      </c>
      <c r="O39">
        <f>VLOOKUP($I39,属性类计算!$G:$R,O$4,FALSE)</f>
        <v>55</v>
      </c>
      <c r="P39">
        <f>VLOOKUP($I39,属性类计算!$G:$R,P$4,FALSE)</f>
        <v>130</v>
      </c>
      <c r="Q39">
        <f>VLOOKUP($I39,属性类计算!$G:$R,Q$4,FALSE)</f>
        <v>0</v>
      </c>
      <c r="S39">
        <v>50</v>
      </c>
      <c r="T39">
        <v>30</v>
      </c>
      <c r="U39">
        <v>250</v>
      </c>
      <c r="V39" s="6" t="s">
        <v>38</v>
      </c>
      <c r="X39" t="str">
        <f t="shared" si="9"/>
        <v>近战</v>
      </c>
      <c r="Y39" t="str">
        <f t="shared" si="12"/>
        <v>较大</v>
      </c>
      <c r="Z39" t="str">
        <f t="shared" si="13"/>
        <v>精英</v>
      </c>
      <c r="AA39" t="str">
        <f t="shared" si="14"/>
        <v>近战精英，拥有较大的警戒/取消警戒范围(1000/1500)</v>
      </c>
      <c r="AB39" t="s">
        <v>39</v>
      </c>
      <c r="AC39" t="str">
        <f t="shared" si="15"/>
        <v>普通攻击使用“熔岩怪普攻”</v>
      </c>
      <c r="AD39" t="str">
        <f t="shared" si="16"/>
        <v>普通攻击攻击距离为250</v>
      </c>
      <c r="AE39" t="str">
        <f>VLOOKUP($I39,属性类计算!$G:$Z,13,FALSE)</f>
        <v>作为物理近战单位，对于物理防御力与炎魔一致</v>
      </c>
      <c r="AF39" t="str">
        <f t="shared" si="11"/>
        <v>移动速度为340</v>
      </c>
      <c r="AG39" t="str">
        <f>VLOOKUP($I39,属性类计算!$G:$Z,15,FALSE)</f>
        <v>生命值与炎魔一致。</v>
      </c>
      <c r="AH39" t="str">
        <f>VLOOKUP($I39,属性类计算!$G:$Z,18,FALSE)</f>
        <v>物理伤害单位，攻击低于炎魔（-210）</v>
      </c>
    </row>
    <row r="40" spans="1:34">
      <c r="A40" s="1">
        <v>36</v>
      </c>
      <c r="B40" s="3" t="s">
        <v>116</v>
      </c>
      <c r="C40" s="1" t="s">
        <v>117</v>
      </c>
      <c r="D40" s="1">
        <v>2</v>
      </c>
      <c r="E40" s="1">
        <v>1</v>
      </c>
      <c r="F40">
        <v>1</v>
      </c>
      <c r="G40">
        <v>1</v>
      </c>
      <c r="H40" t="s">
        <v>31</v>
      </c>
      <c r="I40" t="str">
        <f t="shared" si="10"/>
        <v>211</v>
      </c>
      <c r="J40" t="s">
        <v>31</v>
      </c>
      <c r="K40">
        <f>VLOOKUP($I40,属性类计算!$G:$R,K$4,FALSE)</f>
        <v>1000</v>
      </c>
      <c r="L40">
        <f>VLOOKUP($I40,属性类计算!$G:$R,L$4,FALSE)</f>
        <v>1500</v>
      </c>
      <c r="M40">
        <f>VLOOKUP($I40,属性类计算!$G:$R,M$4,FALSE)</f>
        <v>150</v>
      </c>
      <c r="N40">
        <f>VLOOKUP($I40,属性类计算!$G:$R,N$4,FALSE)</f>
        <v>30</v>
      </c>
      <c r="O40">
        <f>VLOOKUP($I40,属性类计算!$G:$R,O$4,FALSE)</f>
        <v>55</v>
      </c>
      <c r="P40">
        <f>VLOOKUP($I40,属性类计算!$G:$R,P$4,FALSE)</f>
        <v>130</v>
      </c>
      <c r="Q40">
        <f>VLOOKUP($I40,属性类计算!$G:$R,Q$4,FALSE)</f>
        <v>0</v>
      </c>
      <c r="S40">
        <v>50</v>
      </c>
      <c r="T40">
        <v>30</v>
      </c>
      <c r="U40">
        <v>200</v>
      </c>
      <c r="V40" s="6" t="s">
        <v>38</v>
      </c>
      <c r="X40" t="str">
        <f t="shared" si="9"/>
        <v>近战</v>
      </c>
      <c r="Y40" t="str">
        <f t="shared" si="12"/>
        <v>较大</v>
      </c>
      <c r="Z40" t="str">
        <f t="shared" si="13"/>
        <v>精英</v>
      </c>
      <c r="AA40" t="str">
        <f t="shared" si="14"/>
        <v>近战精英，拥有较大的警戒/取消警戒范围(1000/1500)</v>
      </c>
      <c r="AB40" t="s">
        <v>39</v>
      </c>
      <c r="AC40" t="str">
        <f t="shared" si="15"/>
        <v>普通攻击使用“青蛙战士普攻”</v>
      </c>
      <c r="AD40" t="str">
        <f t="shared" si="16"/>
        <v>普通攻击攻击距离为200</v>
      </c>
      <c r="AE40" t="str">
        <f>VLOOKUP($I40,属性类计算!$G:$Z,13,FALSE)</f>
        <v>作为物理近战单位，对于物理防御力与炎魔一致</v>
      </c>
      <c r="AF40" t="str">
        <f t="shared" si="11"/>
        <v>移动速度为340</v>
      </c>
      <c r="AG40" t="str">
        <f>VLOOKUP($I40,属性类计算!$G:$Z,15,FALSE)</f>
        <v>生命值与炎魔一致。</v>
      </c>
      <c r="AH40" t="str">
        <f>VLOOKUP($I40,属性类计算!$G:$Z,18,FALSE)</f>
        <v>物理伤害单位，攻击低于炎魔（-210）</v>
      </c>
    </row>
    <row r="41" spans="1:34">
      <c r="A41" s="1">
        <v>37</v>
      </c>
      <c r="B41" s="3" t="s">
        <v>118</v>
      </c>
      <c r="C41" s="1" t="s">
        <v>119</v>
      </c>
      <c r="D41" s="1">
        <v>2</v>
      </c>
      <c r="E41" s="1">
        <v>1</v>
      </c>
      <c r="F41">
        <v>0</v>
      </c>
      <c r="G41">
        <v>0</v>
      </c>
      <c r="H41" t="s">
        <v>31</v>
      </c>
      <c r="I41" t="str">
        <f t="shared" si="10"/>
        <v>200</v>
      </c>
      <c r="J41" t="s">
        <v>31</v>
      </c>
      <c r="K41">
        <f>VLOOKUP($I41,属性类计算!$G:$R,K$4,FALSE)</f>
        <v>2000</v>
      </c>
      <c r="L41">
        <f>VLOOKUP($I41,属性类计算!$G:$R,L$4,FALSE)</f>
        <v>3000</v>
      </c>
      <c r="M41">
        <f>VLOOKUP($I41,属性类计算!$G:$R,M$4,FALSE)</f>
        <v>120</v>
      </c>
      <c r="N41">
        <f>VLOOKUP($I41,属性类计算!$G:$R,N$4,FALSE)</f>
        <v>25</v>
      </c>
      <c r="O41">
        <f>VLOOKUP($I41,属性类计算!$G:$R,O$4,FALSE)</f>
        <v>50</v>
      </c>
      <c r="P41">
        <f>VLOOKUP($I41,属性类计算!$G:$R,P$4,FALSE)</f>
        <v>0</v>
      </c>
      <c r="Q41">
        <f>VLOOKUP($I41,属性类计算!$G:$R,Q$4,FALSE)</f>
        <v>180</v>
      </c>
      <c r="S41">
        <v>50</v>
      </c>
      <c r="T41">
        <v>30</v>
      </c>
      <c r="U41">
        <v>800</v>
      </c>
      <c r="V41" s="6" t="s">
        <v>38</v>
      </c>
      <c r="X41" t="str">
        <f t="shared" si="9"/>
        <v>远程</v>
      </c>
      <c r="Y41" t="str">
        <f t="shared" si="12"/>
        <v>较大</v>
      </c>
      <c r="Z41" t="str">
        <f t="shared" si="13"/>
        <v>精英</v>
      </c>
      <c r="AA41" t="str">
        <f t="shared" si="14"/>
        <v>远程精英，拥有较大的警戒/取消警戒范围(2000/3000)</v>
      </c>
      <c r="AB41" t="s">
        <v>39</v>
      </c>
      <c r="AC41" t="str">
        <f t="shared" si="15"/>
        <v>普通攻击使用“蛛魔普攻”</v>
      </c>
      <c r="AD41" t="str">
        <f t="shared" si="16"/>
        <v>普通攻击攻击距离为800</v>
      </c>
      <c r="AE41" t="str">
        <f>VLOOKUP($I41,属性类计算!$G:$Z,13,FALSE)</f>
        <v>作为法术远程单位，对于物理防御力较炎魔弱(-5)，同时法术防御力较为薄弱(-5)</v>
      </c>
      <c r="AF41" t="str">
        <f t="shared" si="11"/>
        <v>移动速度为340</v>
      </c>
      <c r="AG41" t="str">
        <f>VLOOKUP($I41,属性类计算!$G:$Z,15,FALSE)</f>
        <v>生命值低于炎魔(-30)</v>
      </c>
      <c r="AH41" t="str">
        <f>VLOOKUP($I41,属性类计算!$G:$Z,18,FALSE)</f>
        <v>法术伤害单位，攻击高于炎魔（+30）</v>
      </c>
    </row>
    <row r="42" spans="1:34">
      <c r="A42" s="1">
        <v>38</v>
      </c>
      <c r="B42" s="3" t="s">
        <v>120</v>
      </c>
      <c r="C42" s="1" t="s">
        <v>121</v>
      </c>
      <c r="D42" s="1">
        <v>1</v>
      </c>
      <c r="E42" s="1">
        <v>1</v>
      </c>
      <c r="F42">
        <v>0</v>
      </c>
      <c r="G42">
        <v>0</v>
      </c>
      <c r="H42" t="s">
        <v>31</v>
      </c>
      <c r="I42" t="str">
        <f t="shared" si="10"/>
        <v>100</v>
      </c>
      <c r="J42" t="s">
        <v>31</v>
      </c>
      <c r="K42">
        <f>VLOOKUP($I42,属性类计算!$G:$R,K$4,FALSE)</f>
        <v>1200</v>
      </c>
      <c r="L42">
        <f>VLOOKUP($I42,属性类计算!$G:$R,L$4,FALSE)</f>
        <v>2000</v>
      </c>
      <c r="M42">
        <f>VLOOKUP($I42,属性类计算!$G:$R,M$4,FALSE)</f>
        <v>80</v>
      </c>
      <c r="N42">
        <f>VLOOKUP($I42,属性类计算!$G:$R,N$4,FALSE)</f>
        <v>25</v>
      </c>
      <c r="O42">
        <f>VLOOKUP($I42,属性类计算!$G:$R,O$4,FALSE)</f>
        <v>30</v>
      </c>
      <c r="P42">
        <f>VLOOKUP($I42,属性类计算!$G:$R,P$4,FALSE)</f>
        <v>0</v>
      </c>
      <c r="Q42">
        <f>VLOOKUP($I42,属性类计算!$G:$R,Q$4,FALSE)</f>
        <v>130</v>
      </c>
      <c r="S42">
        <v>10</v>
      </c>
      <c r="T42">
        <v>10</v>
      </c>
      <c r="U42">
        <v>1000</v>
      </c>
      <c r="V42" s="6" t="s">
        <v>38</v>
      </c>
      <c r="X42" t="str">
        <f t="shared" si="9"/>
        <v>远程</v>
      </c>
      <c r="Y42" t="str">
        <f t="shared" si="12"/>
        <v>较大</v>
      </c>
      <c r="Z42" t="str">
        <f t="shared" si="13"/>
        <v>小怪</v>
      </c>
      <c r="AA42" t="str">
        <f t="shared" si="14"/>
        <v>远程小怪，拥有较大的警戒/取消警戒范围(1200/2000)</v>
      </c>
      <c r="AB42" t="s">
        <v>39</v>
      </c>
      <c r="AC42" t="str">
        <f t="shared" si="15"/>
        <v>普通攻击使用“恶魔白色蝙蝠普攻”</v>
      </c>
      <c r="AD42" t="str">
        <f t="shared" si="16"/>
        <v>普通攻击攻击距离为1000</v>
      </c>
      <c r="AE42" t="str">
        <f>VLOOKUP($I42,属性类计算!$G:$Z,13,FALSE)</f>
        <v>作为法术远程单位，对于物理防御力较野猪弱(-5)，同时法术防御力较为薄弱(-5)</v>
      </c>
      <c r="AF42" t="str">
        <f t="shared" si="11"/>
        <v>移动速度为340</v>
      </c>
      <c r="AG42" t="str">
        <f>VLOOKUP($I42,属性类计算!$G:$Z,15,FALSE)</f>
        <v>生命值低于野猪(-20)</v>
      </c>
      <c r="AH42" t="str">
        <f>VLOOKUP($I42,属性类计算!$G:$Z,18,FALSE)</f>
        <v>法术伤害单位，攻击高于野猪（+30）</v>
      </c>
    </row>
    <row r="43" spans="1:34">
      <c r="A43" s="1">
        <v>39</v>
      </c>
      <c r="B43" s="3" t="s">
        <v>122</v>
      </c>
      <c r="C43" s="1" t="s">
        <v>123</v>
      </c>
      <c r="D43" s="1">
        <v>2</v>
      </c>
      <c r="E43" s="1">
        <v>1</v>
      </c>
      <c r="F43">
        <v>1</v>
      </c>
      <c r="G43">
        <v>1</v>
      </c>
      <c r="H43" t="s">
        <v>31</v>
      </c>
      <c r="I43" t="str">
        <f t="shared" si="10"/>
        <v>211</v>
      </c>
      <c r="J43" t="s">
        <v>31</v>
      </c>
      <c r="K43">
        <f>VLOOKUP($I43,属性类计算!$G:$R,K$4,FALSE)</f>
        <v>1000</v>
      </c>
      <c r="L43">
        <f>VLOOKUP($I43,属性类计算!$G:$R,L$4,FALSE)</f>
        <v>1500</v>
      </c>
      <c r="M43">
        <f>VLOOKUP($I43,属性类计算!$G:$R,M$4,FALSE)</f>
        <v>150</v>
      </c>
      <c r="N43">
        <f>VLOOKUP($I43,属性类计算!$G:$R,N$4,FALSE)</f>
        <v>30</v>
      </c>
      <c r="O43">
        <f>VLOOKUP($I43,属性类计算!$G:$R,O$4,FALSE)</f>
        <v>55</v>
      </c>
      <c r="P43">
        <f>VLOOKUP($I43,属性类计算!$G:$R,P$4,FALSE)</f>
        <v>130</v>
      </c>
      <c r="Q43">
        <f>VLOOKUP($I43,属性类计算!$G:$R,Q$4,FALSE)</f>
        <v>0</v>
      </c>
      <c r="S43">
        <v>50</v>
      </c>
      <c r="T43">
        <v>30</v>
      </c>
      <c r="U43">
        <v>250</v>
      </c>
      <c r="V43" s="6" t="s">
        <v>38</v>
      </c>
      <c r="X43" t="str">
        <f t="shared" si="9"/>
        <v>近战</v>
      </c>
      <c r="Y43" t="str">
        <f t="shared" si="12"/>
        <v>较大</v>
      </c>
      <c r="Z43" t="str">
        <f t="shared" si="13"/>
        <v>精英</v>
      </c>
      <c r="AA43" t="str">
        <f t="shared" si="14"/>
        <v>近战精英，拥有较大的警戒/取消警戒范围(1000/1500)</v>
      </c>
      <c r="AB43" t="s">
        <v>39</v>
      </c>
      <c r="AC43" t="str">
        <f t="shared" si="15"/>
        <v>普通攻击使用“蓝兽人战士普攻”</v>
      </c>
      <c r="AD43" t="str">
        <f t="shared" si="16"/>
        <v>普通攻击攻击距离为250</v>
      </c>
      <c r="AE43" t="str">
        <f>VLOOKUP($I43,属性类计算!$G:$Z,13,FALSE)</f>
        <v>作为物理近战单位，对于物理防御力与炎魔一致</v>
      </c>
      <c r="AF43" t="str">
        <f t="shared" si="11"/>
        <v>移动速度为240</v>
      </c>
      <c r="AG43" t="str">
        <f>VLOOKUP($I43,属性类计算!$G:$Z,15,FALSE)</f>
        <v>生命值与炎魔一致。</v>
      </c>
      <c r="AH43" t="str">
        <f>VLOOKUP($I43,属性类计算!$G:$Z,18,FALSE)</f>
        <v>物理伤害单位，攻击低于炎魔（-210）</v>
      </c>
    </row>
    <row r="44" spans="1:34">
      <c r="A44" s="1">
        <v>40</v>
      </c>
      <c r="B44" s="3" t="s">
        <v>124</v>
      </c>
      <c r="C44" s="1" t="s">
        <v>125</v>
      </c>
      <c r="D44" s="1">
        <v>2</v>
      </c>
      <c r="E44" s="1">
        <v>1</v>
      </c>
      <c r="F44">
        <v>1</v>
      </c>
      <c r="G44">
        <v>1</v>
      </c>
      <c r="H44" t="s">
        <v>31</v>
      </c>
      <c r="I44" t="str">
        <f t="shared" si="10"/>
        <v>211</v>
      </c>
      <c r="J44" t="s">
        <v>31</v>
      </c>
      <c r="K44">
        <f>VLOOKUP($I44,属性类计算!$G:$R,K$4,FALSE)</f>
        <v>1000</v>
      </c>
      <c r="L44">
        <f>VLOOKUP($I44,属性类计算!$G:$R,L$4,FALSE)</f>
        <v>1500</v>
      </c>
      <c r="M44">
        <f>VLOOKUP($I44,属性类计算!$G:$R,M$4,FALSE)</f>
        <v>150</v>
      </c>
      <c r="N44">
        <f>VLOOKUP($I44,属性类计算!$G:$R,N$4,FALSE)</f>
        <v>30</v>
      </c>
      <c r="O44">
        <f>VLOOKUP($I44,属性类计算!$G:$R,O$4,FALSE)</f>
        <v>55</v>
      </c>
      <c r="P44">
        <f>VLOOKUP($I44,属性类计算!$G:$R,P$4,FALSE)</f>
        <v>130</v>
      </c>
      <c r="Q44">
        <f>VLOOKUP($I44,属性类计算!$G:$R,Q$4,FALSE)</f>
        <v>0</v>
      </c>
      <c r="S44">
        <v>50</v>
      </c>
      <c r="T44">
        <v>30</v>
      </c>
      <c r="U44">
        <v>250</v>
      </c>
      <c r="V44" s="6" t="s">
        <v>107</v>
      </c>
      <c r="X44" t="str">
        <f t="shared" si="9"/>
        <v>近战</v>
      </c>
      <c r="Y44" t="str">
        <f t="shared" si="12"/>
        <v>较大</v>
      </c>
      <c r="Z44" t="str">
        <f t="shared" si="13"/>
        <v>精英</v>
      </c>
      <c r="AA44" t="str">
        <f t="shared" si="14"/>
        <v>近战精英，拥有较大的警戒/取消警戒范围(1000/1500)</v>
      </c>
      <c r="AB44" t="s">
        <v>39</v>
      </c>
      <c r="AC44" t="str">
        <f t="shared" si="15"/>
        <v>普通攻击使用“双头魔贵妇普攻”</v>
      </c>
      <c r="AD44" t="str">
        <f t="shared" si="16"/>
        <v>普通攻击攻击距离为250</v>
      </c>
      <c r="AE44" t="str">
        <f>VLOOKUP($I44,属性类计算!$G:$Z,13,FALSE)</f>
        <v>作为物理近战单位，对于物理防御力与炎魔一致</v>
      </c>
      <c r="AF44" t="str">
        <f t="shared" si="11"/>
        <v>移动速度为240</v>
      </c>
      <c r="AG44" t="str">
        <f>VLOOKUP($I44,属性类计算!$G:$Z,15,FALSE)</f>
        <v>生命值与炎魔一致。</v>
      </c>
      <c r="AH44" t="str">
        <f>VLOOKUP($I44,属性类计算!$G:$Z,18,FALSE)</f>
        <v>物理伤害单位，攻击低于炎魔（-210）</v>
      </c>
    </row>
    <row r="45" spans="1:34">
      <c r="A45" s="1">
        <v>41</v>
      </c>
      <c r="B45" s="3" t="s">
        <v>126</v>
      </c>
      <c r="C45" s="1" t="s">
        <v>127</v>
      </c>
      <c r="D45" s="1">
        <v>1</v>
      </c>
      <c r="E45" s="1">
        <v>1</v>
      </c>
      <c r="F45">
        <v>1</v>
      </c>
      <c r="G45">
        <v>1</v>
      </c>
      <c r="H45" t="s">
        <v>31</v>
      </c>
      <c r="I45" t="str">
        <f t="shared" si="10"/>
        <v>111</v>
      </c>
      <c r="J45" t="s">
        <v>31</v>
      </c>
      <c r="K45">
        <f>VLOOKUP($I45,属性类计算!$G:$R,K$4,FALSE)</f>
        <v>600</v>
      </c>
      <c r="L45">
        <f>VLOOKUP($I45,属性类计算!$G:$R,L$4,FALSE)</f>
        <v>1200</v>
      </c>
      <c r="M45">
        <f>VLOOKUP($I45,属性类计算!$G:$R,M$4,FALSE)</f>
        <v>100</v>
      </c>
      <c r="N45">
        <f>VLOOKUP($I45,属性类计算!$G:$R,N$4,FALSE)</f>
        <v>30</v>
      </c>
      <c r="O45">
        <f>VLOOKUP($I45,属性类计算!$G:$R,O$4,FALSE)</f>
        <v>35</v>
      </c>
      <c r="P45">
        <f>VLOOKUP($I45,属性类计算!$G:$R,P$4,FALSE)</f>
        <v>100</v>
      </c>
      <c r="Q45">
        <f>VLOOKUP($I45,属性类计算!$G:$R,Q$4,FALSE)</f>
        <v>0</v>
      </c>
      <c r="S45">
        <v>10</v>
      </c>
      <c r="T45">
        <v>10</v>
      </c>
      <c r="U45">
        <v>250</v>
      </c>
      <c r="V45" s="6" t="s">
        <v>107</v>
      </c>
      <c r="X45" t="str">
        <f t="shared" si="9"/>
        <v>近战</v>
      </c>
      <c r="Y45" t="str">
        <f t="shared" si="12"/>
        <v>较小</v>
      </c>
      <c r="Z45" t="str">
        <f t="shared" si="13"/>
        <v>小怪</v>
      </c>
      <c r="AA45" t="str">
        <f t="shared" si="14"/>
        <v>近战小怪，拥有较小的警戒/取消警戒范围(600/1200)</v>
      </c>
      <c r="AB45" t="s">
        <v>39</v>
      </c>
      <c r="AC45" t="str">
        <f t="shared" si="15"/>
        <v>普通攻击使用“双头巨魔将军普攻”</v>
      </c>
      <c r="AD45" t="str">
        <f t="shared" si="16"/>
        <v>普通攻击攻击距离为250</v>
      </c>
      <c r="AE45" t="str">
        <f>VLOOKUP($I45,属性类计算!$G:$Z,13,FALSE)</f>
        <v>作为物理近战单位，对于物理\法术防御力较野猪一致</v>
      </c>
      <c r="AF45" t="str">
        <f t="shared" si="11"/>
        <v>移动速度为240</v>
      </c>
      <c r="AG45" t="str">
        <f>VLOOKUP($I45,属性类计算!$G:$Z,15,FALSE)</f>
        <v>生命值与野猪一致。</v>
      </c>
      <c r="AH45" t="str">
        <f>VLOOKUP($I45,属性类计算!$G:$Z,18,FALSE)</f>
        <v>物理伤害单位，攻击与野猪一致。</v>
      </c>
    </row>
    <row r="46" spans="1:34">
      <c r="A46" s="1">
        <v>42</v>
      </c>
      <c r="B46" s="3" t="s">
        <v>128</v>
      </c>
      <c r="C46" s="1" t="s">
        <v>129</v>
      </c>
      <c r="D46" s="1">
        <v>1</v>
      </c>
      <c r="E46" s="1">
        <v>1</v>
      </c>
      <c r="F46">
        <v>1</v>
      </c>
      <c r="G46">
        <v>1</v>
      </c>
      <c r="H46" t="s">
        <v>31</v>
      </c>
      <c r="I46" t="str">
        <f t="shared" si="10"/>
        <v>111</v>
      </c>
      <c r="J46" t="s">
        <v>31</v>
      </c>
      <c r="K46">
        <f>VLOOKUP($I46,属性类计算!$G:$R,K$4,FALSE)</f>
        <v>600</v>
      </c>
      <c r="L46">
        <f>VLOOKUP($I46,属性类计算!$G:$R,L$4,FALSE)</f>
        <v>1200</v>
      </c>
      <c r="M46">
        <f>VLOOKUP($I46,属性类计算!$G:$R,M$4,FALSE)</f>
        <v>100</v>
      </c>
      <c r="N46">
        <f>VLOOKUP($I46,属性类计算!$G:$R,N$4,FALSE)</f>
        <v>30</v>
      </c>
      <c r="O46">
        <f>VLOOKUP($I46,属性类计算!$G:$R,O$4,FALSE)</f>
        <v>35</v>
      </c>
      <c r="P46">
        <f>VLOOKUP($I46,属性类计算!$G:$R,P$4,FALSE)</f>
        <v>100</v>
      </c>
      <c r="Q46">
        <f>VLOOKUP($I46,属性类计算!$G:$R,Q$4,FALSE)</f>
        <v>0</v>
      </c>
      <c r="S46">
        <v>10</v>
      </c>
      <c r="T46">
        <v>10</v>
      </c>
      <c r="U46">
        <v>250</v>
      </c>
      <c r="V46" s="6" t="s">
        <v>107</v>
      </c>
      <c r="X46" t="str">
        <f t="shared" si="9"/>
        <v>近战</v>
      </c>
      <c r="Y46" t="str">
        <f t="shared" si="12"/>
        <v>较小</v>
      </c>
      <c r="Z46" t="str">
        <f t="shared" si="13"/>
        <v>小怪</v>
      </c>
      <c r="AA46" t="str">
        <f t="shared" si="14"/>
        <v>近战小怪，拥有较小的警戒/取消警戒范围(600/1200)</v>
      </c>
      <c r="AB46" t="s">
        <v>39</v>
      </c>
      <c r="AC46" t="str">
        <f t="shared" si="15"/>
        <v>普通攻击使用“双头巨魔普攻”</v>
      </c>
      <c r="AD46" t="str">
        <f t="shared" si="16"/>
        <v>普通攻击攻击距离为250</v>
      </c>
      <c r="AE46" t="str">
        <f>VLOOKUP($I46,属性类计算!$G:$Z,13,FALSE)</f>
        <v>作为物理近战单位，对于物理\法术防御力较野猪一致</v>
      </c>
      <c r="AF46" t="str">
        <f t="shared" si="11"/>
        <v>移动速度为240</v>
      </c>
      <c r="AG46" t="str">
        <f>VLOOKUP($I46,属性类计算!$G:$Z,15,FALSE)</f>
        <v>生命值与野猪一致。</v>
      </c>
      <c r="AH46" t="str">
        <f>VLOOKUP($I46,属性类计算!$G:$Z,18,FALSE)</f>
        <v>物理伤害单位，攻击与野猪一致。</v>
      </c>
    </row>
    <row r="47" spans="1:34">
      <c r="A47" s="1">
        <v>43</v>
      </c>
      <c r="B47" s="3" t="s">
        <v>130</v>
      </c>
      <c r="C47" s="1" t="s">
        <v>131</v>
      </c>
      <c r="D47" s="1">
        <v>1</v>
      </c>
      <c r="E47" s="1">
        <v>1</v>
      </c>
      <c r="F47">
        <v>1</v>
      </c>
      <c r="G47">
        <v>1</v>
      </c>
      <c r="H47" t="s">
        <v>31</v>
      </c>
      <c r="I47" t="str">
        <f t="shared" si="10"/>
        <v>111</v>
      </c>
      <c r="J47" t="s">
        <v>31</v>
      </c>
      <c r="K47">
        <f>VLOOKUP($I47,属性类计算!$G:$R,K$4,FALSE)</f>
        <v>600</v>
      </c>
      <c r="L47">
        <f>VLOOKUP($I47,属性类计算!$G:$R,L$4,FALSE)</f>
        <v>1200</v>
      </c>
      <c r="M47">
        <f>VLOOKUP($I47,属性类计算!$G:$R,M$4,FALSE)</f>
        <v>100</v>
      </c>
      <c r="N47">
        <f>VLOOKUP($I47,属性类计算!$G:$R,N$4,FALSE)</f>
        <v>30</v>
      </c>
      <c r="O47">
        <f>VLOOKUP($I47,属性类计算!$G:$R,O$4,FALSE)</f>
        <v>35</v>
      </c>
      <c r="P47">
        <f>VLOOKUP($I47,属性类计算!$G:$R,P$4,FALSE)</f>
        <v>100</v>
      </c>
      <c r="Q47">
        <f>VLOOKUP($I47,属性类计算!$G:$R,Q$4,FALSE)</f>
        <v>0</v>
      </c>
      <c r="S47">
        <v>10</v>
      </c>
      <c r="T47">
        <v>10</v>
      </c>
      <c r="U47">
        <v>250</v>
      </c>
      <c r="V47" s="6" t="s">
        <v>107</v>
      </c>
      <c r="X47" t="str">
        <f t="shared" si="9"/>
        <v>近战</v>
      </c>
      <c r="Y47" t="str">
        <f t="shared" si="12"/>
        <v>较小</v>
      </c>
      <c r="Z47" t="str">
        <f t="shared" si="13"/>
        <v>小怪</v>
      </c>
      <c r="AA47" t="str">
        <f t="shared" si="14"/>
        <v>近战小怪，拥有较小的警戒/取消警戒范围(600/1200)</v>
      </c>
      <c r="AB47" t="s">
        <v>39</v>
      </c>
      <c r="AC47" t="str">
        <f t="shared" si="15"/>
        <v>普通攻击使用“双头巨魔工匠普攻”</v>
      </c>
      <c r="AD47" t="str">
        <f t="shared" si="16"/>
        <v>普通攻击攻击距离为250</v>
      </c>
      <c r="AE47" t="str">
        <f>VLOOKUP($I47,属性类计算!$G:$Z,13,FALSE)</f>
        <v>作为物理近战单位，对于物理\法术防御力较野猪一致</v>
      </c>
      <c r="AF47" t="str">
        <f t="shared" si="11"/>
        <v>移动速度为340</v>
      </c>
      <c r="AG47" t="str">
        <f>VLOOKUP($I47,属性类计算!$G:$Z,15,FALSE)</f>
        <v>生命值与野猪一致。</v>
      </c>
      <c r="AH47" t="str">
        <f>VLOOKUP($I47,属性类计算!$G:$Z,18,FALSE)</f>
        <v>物理伤害单位，攻击与野猪一致。</v>
      </c>
    </row>
    <row r="48" spans="1:34">
      <c r="A48" s="1">
        <v>44</v>
      </c>
      <c r="B48" s="3" t="s">
        <v>132</v>
      </c>
      <c r="C48" s="1" t="s">
        <v>133</v>
      </c>
      <c r="D48" s="1">
        <v>2</v>
      </c>
      <c r="E48" s="1">
        <v>1</v>
      </c>
      <c r="F48">
        <v>1</v>
      </c>
      <c r="G48">
        <v>1</v>
      </c>
      <c r="H48" t="s">
        <v>31</v>
      </c>
      <c r="I48" t="str">
        <f t="shared" si="10"/>
        <v>211</v>
      </c>
      <c r="J48" t="s">
        <v>31</v>
      </c>
      <c r="K48">
        <f>VLOOKUP($I48,属性类计算!$G:$R,K$4,FALSE)</f>
        <v>1000</v>
      </c>
      <c r="L48">
        <f>VLOOKUP($I48,属性类计算!$G:$R,L$4,FALSE)</f>
        <v>1500</v>
      </c>
      <c r="M48">
        <f>VLOOKUP($I48,属性类计算!$G:$R,M$4,FALSE)</f>
        <v>150</v>
      </c>
      <c r="N48">
        <f>VLOOKUP($I48,属性类计算!$G:$R,N$4,FALSE)</f>
        <v>30</v>
      </c>
      <c r="O48">
        <f>VLOOKUP($I48,属性类计算!$G:$R,O$4,FALSE)</f>
        <v>55</v>
      </c>
      <c r="P48">
        <f>VLOOKUP($I48,属性类计算!$G:$R,P$4,FALSE)</f>
        <v>130</v>
      </c>
      <c r="Q48">
        <f>VLOOKUP($I48,属性类计算!$G:$R,Q$4,FALSE)</f>
        <v>0</v>
      </c>
      <c r="S48">
        <v>50</v>
      </c>
      <c r="T48">
        <v>30</v>
      </c>
      <c r="U48">
        <v>450</v>
      </c>
      <c r="V48" s="6" t="s">
        <v>38</v>
      </c>
      <c r="X48" t="str">
        <f t="shared" si="9"/>
        <v>近战</v>
      </c>
      <c r="Y48" t="str">
        <f t="shared" si="12"/>
        <v>较大</v>
      </c>
      <c r="Z48" t="str">
        <f t="shared" si="13"/>
        <v>精英</v>
      </c>
      <c r="AA48" t="str">
        <f t="shared" si="14"/>
        <v>近战精英，拥有较大的警戒/取消警戒范围(1000/1500)</v>
      </c>
      <c r="AB48" t="s">
        <v>39</v>
      </c>
      <c r="AC48" t="str">
        <f t="shared" si="15"/>
        <v>普通攻击使用“恶魔红色战士普攻”</v>
      </c>
      <c r="AD48" t="str">
        <f t="shared" si="16"/>
        <v>普通攻击攻击距离为450</v>
      </c>
      <c r="AE48" t="str">
        <f>VLOOKUP($I48,属性类计算!$G:$Z,13,FALSE)</f>
        <v>作为物理近战单位，对于物理防御力与炎魔一致</v>
      </c>
      <c r="AF48" t="str">
        <f t="shared" si="11"/>
        <v>移动速度为200</v>
      </c>
      <c r="AG48" t="str">
        <f>VLOOKUP($I48,属性类计算!$G:$Z,15,FALSE)</f>
        <v>生命值与炎魔一致。</v>
      </c>
      <c r="AH48" t="str">
        <f>VLOOKUP($I48,属性类计算!$G:$Z,18,FALSE)</f>
        <v>物理伤害单位，攻击低于炎魔（-210）</v>
      </c>
    </row>
    <row r="49" spans="1:34">
      <c r="A49" s="1">
        <v>45</v>
      </c>
      <c r="B49" s="3" t="s">
        <v>134</v>
      </c>
      <c r="C49" s="1" t="s">
        <v>135</v>
      </c>
      <c r="D49" s="1">
        <v>3</v>
      </c>
      <c r="E49" s="1">
        <v>1</v>
      </c>
      <c r="F49">
        <v>1</v>
      </c>
      <c r="G49">
        <v>0</v>
      </c>
      <c r="H49" t="s">
        <v>31</v>
      </c>
      <c r="I49" t="str">
        <f t="shared" si="10"/>
        <v>310</v>
      </c>
      <c r="J49" t="s">
        <v>31</v>
      </c>
      <c r="K49">
        <f>VLOOKUP($I49,属性类计算!$G:$R,K$4,FALSE)</f>
        <v>1000</v>
      </c>
      <c r="L49">
        <f>VLOOKUP($I49,属性类计算!$G:$R,L$4,FALSE)</f>
        <v>1500</v>
      </c>
      <c r="M49">
        <f>VLOOKUP($I49,属性类计算!$G:$R,M$4,FALSE)</f>
        <v>250</v>
      </c>
      <c r="N49">
        <f>VLOOKUP($I49,属性类计算!$G:$R,N$4,FALSE)</f>
        <v>50</v>
      </c>
      <c r="O49">
        <f>VLOOKUP($I49,属性类计算!$G:$R,O$4,FALSE)</f>
        <v>50</v>
      </c>
      <c r="P49">
        <f>VLOOKUP($I49,属性类计算!$G:$R,P$4,FALSE)</f>
        <v>0</v>
      </c>
      <c r="Q49">
        <f>VLOOKUP($I49,属性类计算!$G:$R,Q$4,FALSE)</f>
        <v>240</v>
      </c>
      <c r="S49">
        <v>100</v>
      </c>
      <c r="T49">
        <v>80</v>
      </c>
      <c r="U49">
        <v>350</v>
      </c>
      <c r="V49" s="6" t="s">
        <v>136</v>
      </c>
      <c r="X49" t="str">
        <f t="shared" si="9"/>
        <v>近战</v>
      </c>
      <c r="Y49" t="str">
        <f t="shared" si="12"/>
        <v>较大</v>
      </c>
      <c r="Z49" t="str">
        <f t="shared" si="13"/>
        <v>BOSS</v>
      </c>
      <c r="AA49" t="str">
        <f t="shared" si="14"/>
        <v>近战BOSS，拥有较大的警戒/取消警戒范围(1000/1500)</v>
      </c>
      <c r="AB49" t="s">
        <v>39</v>
      </c>
      <c r="AC49" t="str">
        <f t="shared" si="15"/>
        <v>普通攻击使用“树怪普攻”</v>
      </c>
      <c r="AD49" t="str">
        <f t="shared" si="16"/>
        <v>普通攻击攻击距离为350</v>
      </c>
      <c r="AE49" t="str">
        <f>VLOOKUP($I49,属性类计算!$G:$Z,13,FALSE)</f>
        <v>作为法术近战单位，对于物理防御力与巨人一致</v>
      </c>
      <c r="AF49" t="str">
        <f t="shared" si="11"/>
        <v>移动速度为200</v>
      </c>
      <c r="AG49" t="str">
        <f>VLOOKUP($I49,属性类计算!$G:$Z,15,FALSE)</f>
        <v>生命值与巨人一致。</v>
      </c>
      <c r="AH49" t="str">
        <f>VLOOKUP($I49,属性类计算!$G:$Z,18,FALSE)</f>
        <v>法术伤害单位，攻击高于巨人（+40）</v>
      </c>
    </row>
    <row r="50" spans="1:34">
      <c r="A50" s="1">
        <v>46</v>
      </c>
      <c r="B50" s="3" t="s">
        <v>137</v>
      </c>
      <c r="C50" s="1" t="s">
        <v>138</v>
      </c>
      <c r="D50" s="1">
        <v>2</v>
      </c>
      <c r="E50" s="1">
        <v>1</v>
      </c>
      <c r="F50">
        <v>1</v>
      </c>
      <c r="G50">
        <v>1</v>
      </c>
      <c r="H50" t="s">
        <v>31</v>
      </c>
      <c r="I50" t="str">
        <f t="shared" si="10"/>
        <v>211</v>
      </c>
      <c r="J50" t="s">
        <v>31</v>
      </c>
      <c r="K50">
        <f>VLOOKUP($I50,属性类计算!$G:$R,K$4,FALSE)</f>
        <v>1000</v>
      </c>
      <c r="L50">
        <f>VLOOKUP($I50,属性类计算!$G:$R,L$4,FALSE)</f>
        <v>1500</v>
      </c>
      <c r="M50">
        <f>VLOOKUP($I50,属性类计算!$G:$R,M$4,FALSE)</f>
        <v>150</v>
      </c>
      <c r="N50">
        <f>VLOOKUP($I50,属性类计算!$G:$R,N$4,FALSE)</f>
        <v>30</v>
      </c>
      <c r="O50">
        <f>VLOOKUP($I50,属性类计算!$G:$R,O$4,FALSE)</f>
        <v>55</v>
      </c>
      <c r="P50">
        <f>VLOOKUP($I50,属性类计算!$G:$R,P$4,FALSE)</f>
        <v>130</v>
      </c>
      <c r="Q50">
        <f>VLOOKUP($I50,属性类计算!$G:$R,Q$4,FALSE)</f>
        <v>0</v>
      </c>
      <c r="S50">
        <v>50</v>
      </c>
      <c r="T50">
        <v>30</v>
      </c>
      <c r="U50">
        <v>250</v>
      </c>
      <c r="V50" s="6" t="s">
        <v>136</v>
      </c>
      <c r="X50" t="str">
        <f t="shared" si="9"/>
        <v>近战</v>
      </c>
      <c r="Y50" t="str">
        <f t="shared" si="12"/>
        <v>较大</v>
      </c>
      <c r="Z50" t="str">
        <f t="shared" si="13"/>
        <v>精英</v>
      </c>
      <c r="AA50" t="str">
        <f t="shared" si="14"/>
        <v>近战精英，拥有较大的警戒/取消警戒范围(1000/1500)</v>
      </c>
      <c r="AB50" t="s">
        <v>39</v>
      </c>
      <c r="AC50" t="str">
        <f t="shared" si="15"/>
        <v>普通攻击使用“寒冰恶魔普攻”</v>
      </c>
      <c r="AD50" t="str">
        <f t="shared" si="16"/>
        <v>普通攻击攻击距离为250</v>
      </c>
      <c r="AE50" t="str">
        <f>VLOOKUP($I50,属性类计算!$G:$Z,13,FALSE)</f>
        <v>作为物理近战单位，对于物理防御力与炎魔一致</v>
      </c>
      <c r="AF50" t="str">
        <f t="shared" si="11"/>
        <v>移动速度为200</v>
      </c>
      <c r="AG50" t="str">
        <f>VLOOKUP($I50,属性类计算!$G:$Z,15,FALSE)</f>
        <v>生命值与炎魔一致。</v>
      </c>
      <c r="AH50" t="str">
        <f>VLOOKUP($I50,属性类计算!$G:$Z,18,FALSE)</f>
        <v>物理伤害单位，攻击低于炎魔（-210）</v>
      </c>
    </row>
    <row r="51" spans="1:34">
      <c r="A51" s="1">
        <v>47</v>
      </c>
      <c r="B51" s="3" t="s">
        <v>139</v>
      </c>
      <c r="C51" s="1" t="s">
        <v>140</v>
      </c>
      <c r="D51" s="1">
        <v>3</v>
      </c>
      <c r="E51" s="1">
        <v>1</v>
      </c>
      <c r="F51">
        <v>1</v>
      </c>
      <c r="G51">
        <v>1</v>
      </c>
      <c r="H51" t="s">
        <v>31</v>
      </c>
      <c r="I51" t="str">
        <f t="shared" si="10"/>
        <v>311</v>
      </c>
      <c r="J51" t="s">
        <v>31</v>
      </c>
      <c r="K51">
        <f>VLOOKUP($I51,属性类计算!$G:$R,K$4,FALSE)</f>
        <v>1000</v>
      </c>
      <c r="L51">
        <f>VLOOKUP($I51,属性类计算!$G:$R,L$4,FALSE)</f>
        <v>1500</v>
      </c>
      <c r="M51">
        <f>VLOOKUP($I51,属性类计算!$G:$R,M$4,FALSE)</f>
        <v>250</v>
      </c>
      <c r="N51">
        <f>VLOOKUP($I51,属性类计算!$G:$R,N$4,FALSE)</f>
        <v>50</v>
      </c>
      <c r="O51">
        <f>VLOOKUP($I51,属性类计算!$G:$R,O$4,FALSE)</f>
        <v>50</v>
      </c>
      <c r="P51">
        <f>VLOOKUP($I51,属性类计算!$G:$R,P$4,FALSE)</f>
        <v>200</v>
      </c>
      <c r="Q51">
        <f>VLOOKUP($I51,属性类计算!$G:$R,Q$4,FALSE)</f>
        <v>0</v>
      </c>
      <c r="S51">
        <v>100</v>
      </c>
      <c r="T51">
        <v>80</v>
      </c>
      <c r="U51">
        <v>250</v>
      </c>
      <c r="V51" s="6" t="s">
        <v>136</v>
      </c>
      <c r="X51" t="str">
        <f t="shared" si="9"/>
        <v>近战</v>
      </c>
      <c r="Y51" t="str">
        <f t="shared" si="12"/>
        <v>较大</v>
      </c>
      <c r="Z51" t="str">
        <f t="shared" si="13"/>
        <v>BOSS</v>
      </c>
      <c r="AA51" t="str">
        <f t="shared" si="14"/>
        <v>近战BOSS，拥有较大的警戒/取消警戒范围(1000/1500)</v>
      </c>
      <c r="AB51" t="s">
        <v>39</v>
      </c>
      <c r="AC51" t="str">
        <f t="shared" si="15"/>
        <v>普通攻击使用“紫色兽族牛头人普攻”</v>
      </c>
      <c r="AD51" t="str">
        <f t="shared" si="16"/>
        <v>普通攻击攻击距离为250</v>
      </c>
      <c r="AE51" t="str">
        <f>VLOOKUP($I51,属性类计算!$G:$Z,13,FALSE)</f>
        <v>作为物理近战单位，对于物理防御力与巨人一致</v>
      </c>
      <c r="AF51" t="str">
        <f t="shared" si="11"/>
        <v>移动速度为300</v>
      </c>
      <c r="AG51" t="str">
        <f>VLOOKUP($I51,属性类计算!$G:$Z,15,FALSE)</f>
        <v>生命值与巨人一致。</v>
      </c>
      <c r="AH51" t="str">
        <f>VLOOKUP($I51,属性类计算!$G:$Z,18,FALSE)</f>
        <v>物理伤害单位，攻击与巨人一致。</v>
      </c>
    </row>
    <row r="52" spans="1:34">
      <c r="A52" s="1">
        <v>48</v>
      </c>
      <c r="B52" s="3" t="s">
        <v>141</v>
      </c>
      <c r="C52" s="1" t="s">
        <v>142</v>
      </c>
      <c r="D52" s="1">
        <v>3</v>
      </c>
      <c r="E52" s="1">
        <v>1</v>
      </c>
      <c r="F52">
        <v>1</v>
      </c>
      <c r="G52">
        <v>1</v>
      </c>
      <c r="H52" t="s">
        <v>31</v>
      </c>
      <c r="I52" t="str">
        <f t="shared" si="10"/>
        <v>311</v>
      </c>
      <c r="J52" t="s">
        <v>31</v>
      </c>
      <c r="K52">
        <f>VLOOKUP($I52,属性类计算!$G:$R,K$4,FALSE)</f>
        <v>1000</v>
      </c>
      <c r="L52">
        <f>VLOOKUP($I52,属性类计算!$G:$R,L$4,FALSE)</f>
        <v>1500</v>
      </c>
      <c r="M52">
        <f>VLOOKUP($I52,属性类计算!$G:$R,M$4,FALSE)</f>
        <v>250</v>
      </c>
      <c r="N52">
        <f>VLOOKUP($I52,属性类计算!$G:$R,N$4,FALSE)</f>
        <v>50</v>
      </c>
      <c r="O52">
        <f>VLOOKUP($I52,属性类计算!$G:$R,O$4,FALSE)</f>
        <v>50</v>
      </c>
      <c r="P52">
        <f>VLOOKUP($I52,属性类计算!$G:$R,P$4,FALSE)</f>
        <v>200</v>
      </c>
      <c r="Q52">
        <f>VLOOKUP($I52,属性类计算!$G:$R,Q$4,FALSE)</f>
        <v>0</v>
      </c>
      <c r="S52">
        <v>100</v>
      </c>
      <c r="T52">
        <v>80</v>
      </c>
      <c r="U52">
        <v>250</v>
      </c>
      <c r="V52" s="6" t="s">
        <v>77</v>
      </c>
      <c r="X52" t="str">
        <f t="shared" si="9"/>
        <v>近战</v>
      </c>
      <c r="Y52" t="str">
        <f t="shared" si="12"/>
        <v>较大</v>
      </c>
      <c r="Z52" t="str">
        <f t="shared" si="13"/>
        <v>BOSS</v>
      </c>
      <c r="AA52" t="str">
        <f t="shared" si="14"/>
        <v>近战BOSS，拥有较大的警戒/取消警戒范围(1000/1500)</v>
      </c>
      <c r="AB52" t="s">
        <v>39</v>
      </c>
      <c r="AC52" t="str">
        <f t="shared" si="15"/>
        <v>普通攻击使用“恶魔红色地狱犬普攻”</v>
      </c>
      <c r="AD52" t="str">
        <f t="shared" si="16"/>
        <v>普通攻击攻击距离为250</v>
      </c>
      <c r="AE52" t="str">
        <f>VLOOKUP($I52,属性类计算!$G:$Z,13,FALSE)</f>
        <v>作为物理近战单位，对于物理防御力与巨人一致</v>
      </c>
      <c r="AF52" t="str">
        <f t="shared" si="11"/>
        <v>移动速度为300</v>
      </c>
      <c r="AG52" t="str">
        <f>VLOOKUP($I52,属性类计算!$G:$Z,15,FALSE)</f>
        <v>生命值与巨人一致。</v>
      </c>
      <c r="AH52" t="str">
        <f>VLOOKUP($I52,属性类计算!$G:$Z,18,FALSE)</f>
        <v>物理伤害单位，攻击与巨人一致。</v>
      </c>
    </row>
    <row r="53" spans="1:34">
      <c r="A53" s="1">
        <v>49</v>
      </c>
      <c r="B53" s="3" t="s">
        <v>143</v>
      </c>
      <c r="C53" s="1" t="s">
        <v>144</v>
      </c>
      <c r="D53" s="1">
        <v>3</v>
      </c>
      <c r="E53" s="1">
        <v>1</v>
      </c>
      <c r="F53">
        <v>1</v>
      </c>
      <c r="G53">
        <v>0</v>
      </c>
      <c r="I53" t="str">
        <f t="shared" si="10"/>
        <v>310</v>
      </c>
      <c r="K53">
        <f>VLOOKUP($I53,属性类计算!$G:$R,K$4,FALSE)</f>
        <v>1000</v>
      </c>
      <c r="L53">
        <f>VLOOKUP($I53,属性类计算!$G:$R,L$4,FALSE)</f>
        <v>1500</v>
      </c>
      <c r="M53">
        <f>VLOOKUP($I53,属性类计算!$G:$R,M$4,FALSE)</f>
        <v>250</v>
      </c>
      <c r="N53">
        <f>VLOOKUP($I53,属性类计算!$G:$R,N$4,FALSE)</f>
        <v>50</v>
      </c>
      <c r="O53">
        <f>VLOOKUP($I53,属性类计算!$G:$R,O$4,FALSE)</f>
        <v>50</v>
      </c>
      <c r="P53">
        <f>VLOOKUP($I53,属性类计算!$G:$R,P$4,FALSE)</f>
        <v>0</v>
      </c>
      <c r="Q53">
        <f>VLOOKUP($I53,属性类计算!$G:$R,Q$4,FALSE)</f>
        <v>240</v>
      </c>
      <c r="S53">
        <v>100</v>
      </c>
      <c r="T53">
        <v>80</v>
      </c>
      <c r="U53">
        <v>250</v>
      </c>
      <c r="V53" s="6" t="s">
        <v>77</v>
      </c>
      <c r="X53" t="str">
        <f t="shared" si="9"/>
        <v>近战</v>
      </c>
      <c r="Y53" t="str">
        <f t="shared" si="12"/>
        <v>较大</v>
      </c>
      <c r="Z53" t="str">
        <f t="shared" si="13"/>
        <v>BOSS</v>
      </c>
      <c r="AA53" t="str">
        <f t="shared" si="14"/>
        <v>近战BOSS，拥有较大的警戒/取消警戒范围(1000/1500)</v>
      </c>
      <c r="AB53" t="s">
        <v>39</v>
      </c>
      <c r="AC53" t="str">
        <f t="shared" si="15"/>
        <v>普通攻击使用“海妖之王普攻”</v>
      </c>
      <c r="AD53" t="str">
        <f t="shared" si="16"/>
        <v>普通攻击攻击距离为250</v>
      </c>
      <c r="AE53" t="str">
        <f>VLOOKUP($I53,属性类计算!$G:$Z,13,FALSE)</f>
        <v>作为法术近战单位，对于物理防御力与巨人一致</v>
      </c>
      <c r="AF53" t="str">
        <f t="shared" si="11"/>
        <v>移动速度为300</v>
      </c>
      <c r="AG53" t="str">
        <f>VLOOKUP($I53,属性类计算!$G:$Z,15,FALSE)</f>
        <v>生命值与巨人一致。</v>
      </c>
      <c r="AH53" t="str">
        <f>VLOOKUP($I53,属性类计算!$G:$Z,18,FALSE)</f>
        <v>法术伤害单位，攻击高于巨人（+40）</v>
      </c>
    </row>
    <row r="54" spans="1:34">
      <c r="A54" s="1">
        <v>50</v>
      </c>
      <c r="B54" s="3" t="s">
        <v>145</v>
      </c>
      <c r="C54" s="1" t="s">
        <v>146</v>
      </c>
      <c r="D54" s="1">
        <v>3</v>
      </c>
      <c r="E54" s="1">
        <v>1</v>
      </c>
      <c r="F54">
        <v>1</v>
      </c>
      <c r="G54">
        <v>1</v>
      </c>
      <c r="I54" t="str">
        <f t="shared" si="10"/>
        <v>311</v>
      </c>
      <c r="K54">
        <f>VLOOKUP($I54,属性类计算!$G:$R,K$4,FALSE)</f>
        <v>1000</v>
      </c>
      <c r="L54">
        <f>VLOOKUP($I54,属性类计算!$G:$R,L$4,FALSE)</f>
        <v>1500</v>
      </c>
      <c r="M54">
        <f>VLOOKUP($I54,属性类计算!$G:$R,M$4,FALSE)</f>
        <v>250</v>
      </c>
      <c r="N54">
        <f>VLOOKUP($I54,属性类计算!$G:$R,N$4,FALSE)</f>
        <v>50</v>
      </c>
      <c r="O54">
        <f>VLOOKUP($I54,属性类计算!$G:$R,O$4,FALSE)</f>
        <v>50</v>
      </c>
      <c r="P54">
        <f>VLOOKUP($I54,属性类计算!$G:$R,P$4,FALSE)</f>
        <v>200</v>
      </c>
      <c r="Q54">
        <f>VLOOKUP($I54,属性类计算!$G:$R,Q$4,FALSE)</f>
        <v>0</v>
      </c>
      <c r="S54">
        <v>100</v>
      </c>
      <c r="T54">
        <v>80</v>
      </c>
      <c r="U54">
        <v>250</v>
      </c>
      <c r="V54" s="6" t="s">
        <v>77</v>
      </c>
      <c r="X54" t="str">
        <f t="shared" si="9"/>
        <v>近战</v>
      </c>
      <c r="Y54" t="str">
        <f t="shared" si="12"/>
        <v>较大</v>
      </c>
      <c r="Z54" t="str">
        <f t="shared" si="13"/>
        <v>BOSS</v>
      </c>
      <c r="AA54" t="str">
        <f t="shared" si="14"/>
        <v>近战BOSS，拥有较大的警戒/取消警戒范围(1000/1500)</v>
      </c>
      <c r="AB54" t="s">
        <v>39</v>
      </c>
      <c r="AC54" t="str">
        <f t="shared" si="15"/>
        <v>普通攻击使用“恶灵将军普攻”</v>
      </c>
      <c r="AD54" t="str">
        <f t="shared" si="16"/>
        <v>普通攻击攻击距离为250</v>
      </c>
      <c r="AE54" t="str">
        <f>VLOOKUP($I54,属性类计算!$G:$Z,13,FALSE)</f>
        <v>作为物理近战单位，对于物理防御力与巨人一致</v>
      </c>
      <c r="AF54" t="str">
        <f t="shared" si="11"/>
        <v>移动速度为300</v>
      </c>
      <c r="AG54" t="str">
        <f>VLOOKUP($I54,属性类计算!$G:$Z,15,FALSE)</f>
        <v>生命值与巨人一致。</v>
      </c>
      <c r="AH54" t="str">
        <f>VLOOKUP($I54,属性类计算!$G:$Z,18,FALSE)</f>
        <v>物理伤害单位，攻击与巨人一致。</v>
      </c>
    </row>
    <row r="55" spans="1:34">
      <c r="A55" s="1">
        <v>51</v>
      </c>
      <c r="B55" s="3" t="s">
        <v>147</v>
      </c>
      <c r="C55" s="1" t="s">
        <v>148</v>
      </c>
      <c r="D55" s="1">
        <v>1</v>
      </c>
      <c r="E55" s="1">
        <v>1</v>
      </c>
      <c r="F55">
        <v>1</v>
      </c>
      <c r="G55">
        <v>1</v>
      </c>
      <c r="I55" t="str">
        <f t="shared" si="10"/>
        <v>111</v>
      </c>
      <c r="K55">
        <f>VLOOKUP($I55,属性类计算!$G:$R,K$4,FALSE)</f>
        <v>600</v>
      </c>
      <c r="L55">
        <f>VLOOKUP($I55,属性类计算!$G:$R,L$4,FALSE)</f>
        <v>1200</v>
      </c>
      <c r="M55">
        <f>VLOOKUP($I55,属性类计算!$G:$R,M$4,FALSE)</f>
        <v>100</v>
      </c>
      <c r="N55">
        <f>VLOOKUP($I55,属性类计算!$G:$R,N$4,FALSE)</f>
        <v>30</v>
      </c>
      <c r="O55">
        <f>VLOOKUP($I55,属性类计算!$G:$R,O$4,FALSE)</f>
        <v>35</v>
      </c>
      <c r="P55">
        <f>VLOOKUP($I55,属性类计算!$G:$R,P$4,FALSE)</f>
        <v>100</v>
      </c>
      <c r="Q55">
        <f>VLOOKUP($I55,属性类计算!$G:$R,Q$4,FALSE)</f>
        <v>0</v>
      </c>
      <c r="S55">
        <v>10</v>
      </c>
      <c r="T55">
        <v>10</v>
      </c>
      <c r="U55">
        <v>150</v>
      </c>
      <c r="V55" s="6" t="s">
        <v>77</v>
      </c>
      <c r="X55" t="str">
        <f t="shared" si="9"/>
        <v>近战</v>
      </c>
      <c r="Y55" t="str">
        <f t="shared" si="12"/>
        <v>较小</v>
      </c>
      <c r="Z55" t="str">
        <f t="shared" si="13"/>
        <v>小怪</v>
      </c>
      <c r="AA55" t="str">
        <f t="shared" si="14"/>
        <v>近战小怪，拥有较小的警戒/取消警戒范围(600/1200)</v>
      </c>
      <c r="AB55" t="s">
        <v>39</v>
      </c>
      <c r="AC55" t="str">
        <f t="shared" si="15"/>
        <v>普通攻击使用“石巨人普攻”</v>
      </c>
      <c r="AD55" t="str">
        <f t="shared" si="16"/>
        <v>普通攻击攻击距离为150</v>
      </c>
      <c r="AE55" t="str">
        <f>VLOOKUP($I55,属性类计算!$G:$Z,13,FALSE)</f>
        <v>作为物理近战单位，对于物理\法术防御力较野猪一致</v>
      </c>
      <c r="AF55" t="str">
        <f t="shared" si="11"/>
        <v>移动速度为340</v>
      </c>
      <c r="AG55" t="str">
        <f>VLOOKUP($I55,属性类计算!$G:$Z,15,FALSE)</f>
        <v>生命值与野猪一致。</v>
      </c>
      <c r="AH55" t="str">
        <f>VLOOKUP($I55,属性类计算!$G:$Z,18,FALSE)</f>
        <v>物理伤害单位，攻击与野猪一致。</v>
      </c>
    </row>
    <row r="56" spans="1:34">
      <c r="A56" s="1">
        <v>52</v>
      </c>
      <c r="B56" s="3" t="s">
        <v>149</v>
      </c>
      <c r="C56" s="1" t="s">
        <v>150</v>
      </c>
      <c r="D56" s="1">
        <v>2</v>
      </c>
      <c r="E56" s="1">
        <v>1</v>
      </c>
      <c r="F56">
        <v>0</v>
      </c>
      <c r="G56">
        <v>0</v>
      </c>
      <c r="I56" t="str">
        <f t="shared" si="10"/>
        <v>200</v>
      </c>
      <c r="K56">
        <f>VLOOKUP($I56,属性类计算!$G:$R,K$4,FALSE)</f>
        <v>2000</v>
      </c>
      <c r="L56">
        <f>VLOOKUP($I56,属性类计算!$G:$R,L$4,FALSE)</f>
        <v>3000</v>
      </c>
      <c r="M56">
        <f>VLOOKUP($I56,属性类计算!$G:$R,M$4,FALSE)</f>
        <v>120</v>
      </c>
      <c r="N56">
        <f>VLOOKUP($I56,属性类计算!$G:$R,N$4,FALSE)</f>
        <v>25</v>
      </c>
      <c r="O56">
        <f>VLOOKUP($I56,属性类计算!$G:$R,O$4,FALSE)</f>
        <v>50</v>
      </c>
      <c r="P56">
        <f>VLOOKUP($I56,属性类计算!$G:$R,P$4,FALSE)</f>
        <v>0</v>
      </c>
      <c r="Q56">
        <f>VLOOKUP($I56,属性类计算!$G:$R,Q$4,FALSE)</f>
        <v>180</v>
      </c>
      <c r="S56">
        <v>50</v>
      </c>
      <c r="T56">
        <v>30</v>
      </c>
      <c r="U56">
        <v>1000</v>
      </c>
      <c r="V56" s="6" t="s">
        <v>38</v>
      </c>
      <c r="X56" t="str">
        <f t="shared" si="9"/>
        <v>远程</v>
      </c>
      <c r="Y56" t="str">
        <f t="shared" si="12"/>
        <v>较大</v>
      </c>
      <c r="Z56" t="str">
        <f t="shared" si="13"/>
        <v>精英</v>
      </c>
      <c r="AA56" t="str">
        <f t="shared" si="14"/>
        <v>远程精英，拥有较大的警戒/取消警戒范围(2000/3000)</v>
      </c>
      <c r="AB56" t="s">
        <v>39</v>
      </c>
      <c r="AC56" t="str">
        <f t="shared" si="15"/>
        <v>普通攻击使用“蓝冰巨魔普攻”</v>
      </c>
      <c r="AD56" t="str">
        <f t="shared" si="16"/>
        <v>普通攻击攻击距离为1000</v>
      </c>
      <c r="AE56" t="str">
        <f>VLOOKUP($I56,属性类计算!$G:$Z,13,FALSE)</f>
        <v>作为法术远程单位，对于物理防御力较炎魔弱(-5)，同时法术防御力较为薄弱(-5)</v>
      </c>
      <c r="AF56" t="str">
        <f t="shared" si="11"/>
        <v>移动速度为340</v>
      </c>
      <c r="AG56" t="str">
        <f>VLOOKUP($I56,属性类计算!$G:$Z,15,FALSE)</f>
        <v>生命值低于炎魔(-30)</v>
      </c>
      <c r="AH56" t="str">
        <f>VLOOKUP($I56,属性类计算!$G:$Z,18,FALSE)</f>
        <v>法术伤害单位，攻击高于炎魔（+30）</v>
      </c>
    </row>
    <row r="57" spans="1:34">
      <c r="A57" s="1">
        <v>53</v>
      </c>
      <c r="B57" s="3" t="s">
        <v>151</v>
      </c>
      <c r="C57" s="1" t="s">
        <v>152</v>
      </c>
      <c r="D57" s="1">
        <v>2</v>
      </c>
      <c r="E57" s="1">
        <v>1</v>
      </c>
      <c r="F57">
        <v>1</v>
      </c>
      <c r="G57">
        <v>1</v>
      </c>
      <c r="I57" t="str">
        <f t="shared" si="10"/>
        <v>211</v>
      </c>
      <c r="K57">
        <f>VLOOKUP($I57,属性类计算!$G:$R,K$4,FALSE)</f>
        <v>1000</v>
      </c>
      <c r="L57">
        <f>VLOOKUP($I57,属性类计算!$G:$R,L$4,FALSE)</f>
        <v>1500</v>
      </c>
      <c r="M57">
        <f>VLOOKUP($I57,属性类计算!$G:$R,M$4,FALSE)</f>
        <v>150</v>
      </c>
      <c r="N57">
        <f>VLOOKUP($I57,属性类计算!$G:$R,N$4,FALSE)</f>
        <v>30</v>
      </c>
      <c r="O57">
        <f>VLOOKUP($I57,属性类计算!$G:$R,O$4,FALSE)</f>
        <v>55</v>
      </c>
      <c r="P57">
        <f>VLOOKUP($I57,属性类计算!$G:$R,P$4,FALSE)</f>
        <v>130</v>
      </c>
      <c r="Q57">
        <f>VLOOKUP($I57,属性类计算!$G:$R,Q$4,FALSE)</f>
        <v>0</v>
      </c>
      <c r="S57">
        <v>50</v>
      </c>
      <c r="T57">
        <v>30</v>
      </c>
      <c r="U57">
        <v>250</v>
      </c>
      <c r="V57" s="6" t="s">
        <v>38</v>
      </c>
      <c r="X57" t="str">
        <f t="shared" ref="X57:X88" si="17">IF(F57=1,"近战","远程")</f>
        <v>近战</v>
      </c>
      <c r="Y57" t="str">
        <f t="shared" si="12"/>
        <v>较大</v>
      </c>
      <c r="Z57" t="str">
        <f t="shared" si="13"/>
        <v>精英</v>
      </c>
      <c r="AA57" t="str">
        <f t="shared" si="14"/>
        <v>近战精英，拥有较大的警戒/取消警戒范围(1000/1500)</v>
      </c>
      <c r="AB57" t="s">
        <v>39</v>
      </c>
      <c r="AC57" t="str">
        <f t="shared" si="15"/>
        <v>普通攻击使用“冰巨人普攻”</v>
      </c>
      <c r="AD57" t="str">
        <f t="shared" si="16"/>
        <v>普通攻击攻击距离为250</v>
      </c>
      <c r="AE57" t="str">
        <f>VLOOKUP($I57,属性类计算!$G:$Z,13,FALSE)</f>
        <v>作为物理近战单位，对于物理防御力与炎魔一致</v>
      </c>
      <c r="AF57" t="str">
        <f t="shared" si="11"/>
        <v>移动速度为150</v>
      </c>
      <c r="AG57" t="str">
        <f>VLOOKUP($I57,属性类计算!$G:$Z,15,FALSE)</f>
        <v>生命值与炎魔一致。</v>
      </c>
      <c r="AH57" t="str">
        <f>VLOOKUP($I57,属性类计算!$G:$Z,18,FALSE)</f>
        <v>物理伤害单位，攻击低于炎魔（-210）</v>
      </c>
    </row>
    <row r="58" spans="1:34">
      <c r="A58" s="1">
        <v>54</v>
      </c>
      <c r="B58" s="3" t="s">
        <v>153</v>
      </c>
      <c r="C58" s="1" t="s">
        <v>154</v>
      </c>
      <c r="D58" s="1">
        <v>3</v>
      </c>
      <c r="E58" s="1">
        <v>1</v>
      </c>
      <c r="F58">
        <v>1</v>
      </c>
      <c r="G58">
        <v>1</v>
      </c>
      <c r="I58" t="str">
        <f t="shared" si="10"/>
        <v>311</v>
      </c>
      <c r="K58">
        <f>VLOOKUP($I58,属性类计算!$G:$R,K$4,FALSE)</f>
        <v>1000</v>
      </c>
      <c r="L58">
        <f>VLOOKUP($I58,属性类计算!$G:$R,L$4,FALSE)</f>
        <v>1500</v>
      </c>
      <c r="M58">
        <f>VLOOKUP($I58,属性类计算!$G:$R,M$4,FALSE)</f>
        <v>250</v>
      </c>
      <c r="N58">
        <f>VLOOKUP($I58,属性类计算!$G:$R,N$4,FALSE)</f>
        <v>50</v>
      </c>
      <c r="O58">
        <f>VLOOKUP($I58,属性类计算!$G:$R,O$4,FALSE)</f>
        <v>50</v>
      </c>
      <c r="P58">
        <f>VLOOKUP($I58,属性类计算!$G:$R,P$4,FALSE)</f>
        <v>200</v>
      </c>
      <c r="Q58">
        <f>VLOOKUP($I58,属性类计算!$G:$R,Q$4,FALSE)</f>
        <v>0</v>
      </c>
      <c r="S58">
        <v>100</v>
      </c>
      <c r="T58">
        <v>80</v>
      </c>
      <c r="U58">
        <v>250</v>
      </c>
      <c r="V58" s="6" t="s">
        <v>155</v>
      </c>
      <c r="X58" t="str">
        <f t="shared" si="17"/>
        <v>近战</v>
      </c>
      <c r="Y58" t="str">
        <f t="shared" si="12"/>
        <v>较大</v>
      </c>
      <c r="Z58" t="str">
        <f t="shared" si="13"/>
        <v>BOSS</v>
      </c>
      <c r="AA58" t="str">
        <f t="shared" si="14"/>
        <v>近战BOSS，拥有较大的警戒/取消警戒范围(1000/1500)</v>
      </c>
      <c r="AB58" t="s">
        <v>39</v>
      </c>
      <c r="AC58" t="str">
        <f t="shared" si="15"/>
        <v>普通攻击使用“熔炉巨怪普攻”</v>
      </c>
      <c r="AD58" t="str">
        <f t="shared" si="16"/>
        <v>普通攻击攻击距离为250</v>
      </c>
      <c r="AE58" t="str">
        <f>VLOOKUP($I58,属性类计算!$G:$Z,13,FALSE)</f>
        <v>作为物理近战单位，对于物理防御力与巨人一致</v>
      </c>
      <c r="AF58" t="str">
        <f t="shared" si="11"/>
        <v>移动速度为340</v>
      </c>
      <c r="AG58" t="str">
        <f>VLOOKUP($I58,属性类计算!$G:$Z,15,FALSE)</f>
        <v>生命值与巨人一致。</v>
      </c>
      <c r="AH58" t="str">
        <f>VLOOKUP($I58,属性类计算!$G:$Z,18,FALSE)</f>
        <v>物理伤害单位，攻击与巨人一致。</v>
      </c>
    </row>
    <row r="59" spans="1:34">
      <c r="A59" s="1">
        <v>55</v>
      </c>
      <c r="B59" s="3" t="s">
        <v>156</v>
      </c>
      <c r="C59" s="1" t="s">
        <v>157</v>
      </c>
      <c r="D59" s="1">
        <v>1</v>
      </c>
      <c r="E59" s="1">
        <v>1</v>
      </c>
      <c r="F59">
        <v>1</v>
      </c>
      <c r="G59">
        <v>1</v>
      </c>
      <c r="I59" t="str">
        <f t="shared" si="10"/>
        <v>111</v>
      </c>
      <c r="K59">
        <f>VLOOKUP($I59,属性类计算!$G:$R,K$4,FALSE)</f>
        <v>600</v>
      </c>
      <c r="L59">
        <f>VLOOKUP($I59,属性类计算!$G:$R,L$4,FALSE)</f>
        <v>1200</v>
      </c>
      <c r="M59">
        <f>VLOOKUP($I59,属性类计算!$G:$R,M$4,FALSE)</f>
        <v>100</v>
      </c>
      <c r="N59">
        <f>VLOOKUP($I59,属性类计算!$G:$R,N$4,FALSE)</f>
        <v>30</v>
      </c>
      <c r="O59">
        <f>VLOOKUP($I59,属性类计算!$G:$R,O$4,FALSE)</f>
        <v>35</v>
      </c>
      <c r="P59">
        <f>VLOOKUP($I59,属性类计算!$G:$R,P$4,FALSE)</f>
        <v>100</v>
      </c>
      <c r="Q59">
        <f>VLOOKUP($I59,属性类计算!$G:$R,Q$4,FALSE)</f>
        <v>0</v>
      </c>
      <c r="S59">
        <v>10</v>
      </c>
      <c r="T59">
        <v>10</v>
      </c>
      <c r="U59">
        <v>250</v>
      </c>
      <c r="V59" s="6" t="s">
        <v>38</v>
      </c>
      <c r="X59" t="str">
        <f t="shared" si="17"/>
        <v>近战</v>
      </c>
      <c r="Y59" t="str">
        <f t="shared" si="12"/>
        <v>较小</v>
      </c>
      <c r="Z59" t="str">
        <f t="shared" si="13"/>
        <v>小怪</v>
      </c>
      <c r="AA59" t="str">
        <f t="shared" si="14"/>
        <v>近战小怪，拥有较小的警戒/取消警戒范围(600/1200)</v>
      </c>
      <c r="AB59" t="s">
        <v>39</v>
      </c>
      <c r="AC59" t="str">
        <f t="shared" si="15"/>
        <v>普通攻击使用“金甲虫普攻”</v>
      </c>
      <c r="AD59" t="str">
        <f t="shared" si="16"/>
        <v>普通攻击攻击距离为250</v>
      </c>
      <c r="AE59" t="str">
        <f>VLOOKUP($I59,属性类计算!$G:$Z,13,FALSE)</f>
        <v>作为物理近战单位，对于物理\法术防御力较野猪一致</v>
      </c>
      <c r="AF59" t="str">
        <f t="shared" si="11"/>
        <v>移动速度为250</v>
      </c>
      <c r="AG59" t="str">
        <f>VLOOKUP($I59,属性类计算!$G:$Z,15,FALSE)</f>
        <v>生命值与野猪一致。</v>
      </c>
      <c r="AH59" t="str">
        <f>VLOOKUP($I59,属性类计算!$G:$Z,18,FALSE)</f>
        <v>物理伤害单位，攻击与野猪一致。</v>
      </c>
    </row>
    <row r="60" spans="1:34">
      <c r="A60" s="1">
        <v>56</v>
      </c>
      <c r="B60" s="3" t="s">
        <v>158</v>
      </c>
      <c r="C60" s="1" t="s">
        <v>159</v>
      </c>
      <c r="D60" s="1">
        <v>1</v>
      </c>
      <c r="E60" s="1">
        <v>1</v>
      </c>
      <c r="F60">
        <v>1</v>
      </c>
      <c r="G60">
        <v>1</v>
      </c>
      <c r="I60" t="str">
        <f t="shared" si="10"/>
        <v>111</v>
      </c>
      <c r="K60">
        <f>VLOOKUP($I60,属性类计算!$G:$R,K$4,FALSE)</f>
        <v>600</v>
      </c>
      <c r="L60">
        <f>VLOOKUP($I60,属性类计算!$G:$R,L$4,FALSE)</f>
        <v>1200</v>
      </c>
      <c r="M60">
        <f>VLOOKUP($I60,属性类计算!$G:$R,M$4,FALSE)</f>
        <v>100</v>
      </c>
      <c r="N60">
        <f>VLOOKUP($I60,属性类计算!$G:$R,N$4,FALSE)</f>
        <v>30</v>
      </c>
      <c r="O60">
        <f>VLOOKUP($I60,属性类计算!$G:$R,O$4,FALSE)</f>
        <v>35</v>
      </c>
      <c r="P60">
        <f>VLOOKUP($I60,属性类计算!$G:$R,P$4,FALSE)</f>
        <v>100</v>
      </c>
      <c r="Q60">
        <f>VLOOKUP($I60,属性类计算!$G:$R,Q$4,FALSE)</f>
        <v>0</v>
      </c>
      <c r="S60">
        <v>10</v>
      </c>
      <c r="T60">
        <v>10</v>
      </c>
      <c r="U60">
        <v>350</v>
      </c>
      <c r="V60" s="6" t="s">
        <v>160</v>
      </c>
      <c r="X60" t="str">
        <f t="shared" si="17"/>
        <v>近战</v>
      </c>
      <c r="Y60" t="str">
        <f t="shared" si="12"/>
        <v>较小</v>
      </c>
      <c r="Z60" t="str">
        <f t="shared" si="13"/>
        <v>小怪</v>
      </c>
      <c r="AA60" t="str">
        <f t="shared" si="14"/>
        <v>近战小怪，拥有较小的警戒/取消警戒范围(600/1200)</v>
      </c>
      <c r="AB60" t="s">
        <v>39</v>
      </c>
      <c r="AC60" t="str">
        <f t="shared" si="15"/>
        <v>普通攻击使用“铁甲怪普攻”</v>
      </c>
      <c r="AD60" t="str">
        <f t="shared" si="16"/>
        <v>普通攻击攻击距离为350</v>
      </c>
      <c r="AE60" t="str">
        <f>VLOOKUP($I60,属性类计算!$G:$Z,13,FALSE)</f>
        <v>作为物理近战单位，对于物理\法术防御力较野猪一致</v>
      </c>
      <c r="AF60" t="str">
        <f t="shared" si="11"/>
        <v>移动速度为250</v>
      </c>
      <c r="AG60" t="str">
        <f>VLOOKUP($I60,属性类计算!$G:$Z,15,FALSE)</f>
        <v>生命值与野猪一致。</v>
      </c>
      <c r="AH60" t="str">
        <f>VLOOKUP($I60,属性类计算!$G:$Z,18,FALSE)</f>
        <v>物理伤害单位，攻击与野猪一致。</v>
      </c>
    </row>
    <row r="61" spans="1:34">
      <c r="A61" s="1">
        <v>57</v>
      </c>
      <c r="B61" s="3" t="s">
        <v>161</v>
      </c>
      <c r="C61" s="1" t="s">
        <v>162</v>
      </c>
      <c r="D61" s="1">
        <v>1</v>
      </c>
      <c r="E61" s="1">
        <v>1</v>
      </c>
      <c r="F61">
        <v>1</v>
      </c>
      <c r="G61">
        <v>1</v>
      </c>
      <c r="I61" t="str">
        <f t="shared" si="10"/>
        <v>111</v>
      </c>
      <c r="K61">
        <f>VLOOKUP($I61,属性类计算!$G:$R,K$4,FALSE)</f>
        <v>600</v>
      </c>
      <c r="L61">
        <f>VLOOKUP($I61,属性类计算!$G:$R,L$4,FALSE)</f>
        <v>1200</v>
      </c>
      <c r="M61">
        <f>VLOOKUP($I61,属性类计算!$G:$R,M$4,FALSE)</f>
        <v>100</v>
      </c>
      <c r="N61">
        <f>VLOOKUP($I61,属性类计算!$G:$R,N$4,FALSE)</f>
        <v>30</v>
      </c>
      <c r="O61">
        <f>VLOOKUP($I61,属性类计算!$G:$R,O$4,FALSE)</f>
        <v>35</v>
      </c>
      <c r="P61">
        <f>VLOOKUP($I61,属性类计算!$G:$R,P$4,FALSE)</f>
        <v>100</v>
      </c>
      <c r="Q61">
        <f>VLOOKUP($I61,属性类计算!$G:$R,Q$4,FALSE)</f>
        <v>0</v>
      </c>
      <c r="S61">
        <v>10</v>
      </c>
      <c r="T61">
        <v>10</v>
      </c>
      <c r="U61">
        <v>250</v>
      </c>
      <c r="V61" s="6" t="s">
        <v>160</v>
      </c>
      <c r="X61" t="str">
        <f t="shared" si="17"/>
        <v>近战</v>
      </c>
      <c r="Y61" t="str">
        <f t="shared" si="12"/>
        <v>较小</v>
      </c>
      <c r="Z61" t="str">
        <f t="shared" si="13"/>
        <v>小怪</v>
      </c>
      <c r="AA61" t="str">
        <f t="shared" si="14"/>
        <v>近战小怪，拥有较小的警戒/取消警戒范围(600/1200)</v>
      </c>
      <c r="AB61" t="s">
        <v>39</v>
      </c>
      <c r="AC61" t="str">
        <f t="shared" si="15"/>
        <v>普通攻击使用“巨锤怪普攻”</v>
      </c>
      <c r="AD61" t="str">
        <f t="shared" si="16"/>
        <v>普通攻击攻击距离为250</v>
      </c>
      <c r="AE61" t="str">
        <f>VLOOKUP($I61,属性类计算!$G:$Z,13,FALSE)</f>
        <v>作为物理近战单位，对于物理\法术防御力较野猪一致</v>
      </c>
      <c r="AF61" t="str">
        <f t="shared" si="11"/>
        <v>移动速度为340</v>
      </c>
      <c r="AG61" t="str">
        <f>VLOOKUP($I61,属性类计算!$G:$Z,15,FALSE)</f>
        <v>生命值与野猪一致。</v>
      </c>
      <c r="AH61" t="str">
        <f>VLOOKUP($I61,属性类计算!$G:$Z,18,FALSE)</f>
        <v>物理伤害单位，攻击与野猪一致。</v>
      </c>
    </row>
    <row r="62" spans="1:34">
      <c r="A62" s="1">
        <v>58</v>
      </c>
      <c r="B62" s="3" t="s">
        <v>163</v>
      </c>
      <c r="C62" s="1" t="s">
        <v>164</v>
      </c>
      <c r="D62" s="1">
        <v>2</v>
      </c>
      <c r="E62" s="1">
        <v>1</v>
      </c>
      <c r="F62">
        <v>1</v>
      </c>
      <c r="G62">
        <v>1</v>
      </c>
      <c r="I62" t="str">
        <f t="shared" si="10"/>
        <v>211</v>
      </c>
      <c r="K62">
        <f>VLOOKUP($I62,属性类计算!$G:$R,K$4,FALSE)</f>
        <v>1000</v>
      </c>
      <c r="L62">
        <f>VLOOKUP($I62,属性类计算!$G:$R,L$4,FALSE)</f>
        <v>1500</v>
      </c>
      <c r="M62">
        <f>VLOOKUP($I62,属性类计算!$G:$R,M$4,FALSE)</f>
        <v>150</v>
      </c>
      <c r="N62">
        <f>VLOOKUP($I62,属性类计算!$G:$R,N$4,FALSE)</f>
        <v>30</v>
      </c>
      <c r="O62">
        <f>VLOOKUP($I62,属性类计算!$G:$R,O$4,FALSE)</f>
        <v>55</v>
      </c>
      <c r="P62">
        <f>VLOOKUP($I62,属性类计算!$G:$R,P$4,FALSE)</f>
        <v>130</v>
      </c>
      <c r="Q62">
        <f>VLOOKUP($I62,属性类计算!$G:$R,Q$4,FALSE)</f>
        <v>0</v>
      </c>
      <c r="S62">
        <v>50</v>
      </c>
      <c r="T62">
        <v>30</v>
      </c>
      <c r="U62">
        <v>250</v>
      </c>
      <c r="V62" s="6" t="s">
        <v>38</v>
      </c>
      <c r="X62" t="str">
        <f t="shared" si="17"/>
        <v>近战</v>
      </c>
      <c r="Y62" t="str">
        <f t="shared" si="12"/>
        <v>较大</v>
      </c>
      <c r="Z62" t="str">
        <f t="shared" si="13"/>
        <v>精英</v>
      </c>
      <c r="AA62" t="str">
        <f t="shared" si="14"/>
        <v>近战精英，拥有较大的警戒/取消警戒范围(1000/1500)</v>
      </c>
      <c r="AB62" t="s">
        <v>39</v>
      </c>
      <c r="AC62" t="str">
        <f t="shared" si="15"/>
        <v>普通攻击使用“雪妖普攻”</v>
      </c>
      <c r="AD62" t="str">
        <f t="shared" si="16"/>
        <v>普通攻击攻击距离为250</v>
      </c>
      <c r="AE62" t="str">
        <f>VLOOKUP($I62,属性类计算!$G:$Z,13,FALSE)</f>
        <v>作为物理近战单位，对于物理防御力与炎魔一致</v>
      </c>
      <c r="AF62" t="str">
        <f t="shared" si="11"/>
        <v>移动速度为340</v>
      </c>
      <c r="AG62" t="str">
        <f>VLOOKUP($I62,属性类计算!$G:$Z,15,FALSE)</f>
        <v>生命值与炎魔一致。</v>
      </c>
      <c r="AH62" t="str">
        <f>VLOOKUP($I62,属性类计算!$G:$Z,18,FALSE)</f>
        <v>物理伤害单位，攻击低于炎魔（-210）</v>
      </c>
    </row>
    <row r="63" spans="1:34">
      <c r="A63" s="1">
        <v>59</v>
      </c>
      <c r="B63" s="3" t="s">
        <v>165</v>
      </c>
      <c r="C63" s="1" t="s">
        <v>166</v>
      </c>
      <c r="D63" s="1">
        <v>1</v>
      </c>
      <c r="E63" s="1">
        <v>1</v>
      </c>
      <c r="F63">
        <v>1</v>
      </c>
      <c r="G63">
        <v>1</v>
      </c>
      <c r="I63" t="str">
        <f t="shared" si="10"/>
        <v>111</v>
      </c>
      <c r="K63">
        <f>VLOOKUP($I63,属性类计算!$G:$R,K$4,FALSE)</f>
        <v>600</v>
      </c>
      <c r="L63">
        <f>VLOOKUP($I63,属性类计算!$G:$R,L$4,FALSE)</f>
        <v>1200</v>
      </c>
      <c r="M63">
        <f>VLOOKUP($I63,属性类计算!$G:$R,M$4,FALSE)</f>
        <v>100</v>
      </c>
      <c r="N63">
        <f>VLOOKUP($I63,属性类计算!$G:$R,N$4,FALSE)</f>
        <v>30</v>
      </c>
      <c r="O63">
        <f>VLOOKUP($I63,属性类计算!$G:$R,O$4,FALSE)</f>
        <v>35</v>
      </c>
      <c r="P63">
        <f>VLOOKUP($I63,属性类计算!$G:$R,P$4,FALSE)</f>
        <v>100</v>
      </c>
      <c r="Q63">
        <f>VLOOKUP($I63,属性类计算!$G:$R,Q$4,FALSE)</f>
        <v>0</v>
      </c>
      <c r="S63">
        <v>10</v>
      </c>
      <c r="T63">
        <v>10</v>
      </c>
      <c r="U63">
        <v>250</v>
      </c>
      <c r="V63" s="6" t="s">
        <v>38</v>
      </c>
      <c r="X63" t="str">
        <f t="shared" si="17"/>
        <v>近战</v>
      </c>
      <c r="Y63" t="str">
        <f t="shared" si="12"/>
        <v>较小</v>
      </c>
      <c r="Z63" t="str">
        <f t="shared" si="13"/>
        <v>小怪</v>
      </c>
      <c r="AA63" t="str">
        <f t="shared" si="14"/>
        <v>近战小怪，拥有较小的警戒/取消警戒范围(600/1200)</v>
      </c>
      <c r="AB63" t="s">
        <v>39</v>
      </c>
      <c r="AC63" t="str">
        <f t="shared" si="15"/>
        <v>普通攻击使用“树妖普攻”</v>
      </c>
      <c r="AD63" t="str">
        <f t="shared" si="16"/>
        <v>普通攻击攻击距离为250</v>
      </c>
      <c r="AE63" t="str">
        <f>VLOOKUP($I63,属性类计算!$G:$Z,13,FALSE)</f>
        <v>作为物理近战单位，对于物理\法术防御力较野猪一致</v>
      </c>
      <c r="AF63" t="str">
        <f t="shared" si="11"/>
        <v>移动速度为340</v>
      </c>
      <c r="AG63" t="str">
        <f>VLOOKUP($I63,属性类计算!$G:$Z,15,FALSE)</f>
        <v>生命值与野猪一致。</v>
      </c>
      <c r="AH63" t="str">
        <f>VLOOKUP($I63,属性类计算!$G:$Z,18,FALSE)</f>
        <v>物理伤害单位，攻击与野猪一致。</v>
      </c>
    </row>
    <row r="64" spans="1:34">
      <c r="A64" s="1">
        <v>60</v>
      </c>
      <c r="B64" s="3" t="s">
        <v>167</v>
      </c>
      <c r="C64" s="1" t="s">
        <v>168</v>
      </c>
      <c r="D64" s="1">
        <v>1</v>
      </c>
      <c r="E64" s="1">
        <v>1</v>
      </c>
      <c r="F64">
        <v>1</v>
      </c>
      <c r="G64">
        <v>1</v>
      </c>
      <c r="I64" t="str">
        <f t="shared" si="10"/>
        <v>111</v>
      </c>
      <c r="K64">
        <f>VLOOKUP($I64,属性类计算!$G:$R,K$4,FALSE)</f>
        <v>600</v>
      </c>
      <c r="L64">
        <f>VLOOKUP($I64,属性类计算!$G:$R,L$4,FALSE)</f>
        <v>1200</v>
      </c>
      <c r="M64">
        <f>VLOOKUP($I64,属性类计算!$G:$R,M$4,FALSE)</f>
        <v>100</v>
      </c>
      <c r="N64">
        <f>VLOOKUP($I64,属性类计算!$G:$R,N$4,FALSE)</f>
        <v>30</v>
      </c>
      <c r="O64">
        <f>VLOOKUP($I64,属性类计算!$G:$R,O$4,FALSE)</f>
        <v>35</v>
      </c>
      <c r="P64">
        <f>VLOOKUP($I64,属性类计算!$G:$R,P$4,FALSE)</f>
        <v>100</v>
      </c>
      <c r="Q64">
        <f>VLOOKUP($I64,属性类计算!$G:$R,Q$4,FALSE)</f>
        <v>0</v>
      </c>
      <c r="S64">
        <v>10</v>
      </c>
      <c r="T64">
        <v>10</v>
      </c>
      <c r="U64">
        <v>250</v>
      </c>
      <c r="V64" s="6" t="s">
        <v>38</v>
      </c>
      <c r="X64" t="str">
        <f t="shared" si="17"/>
        <v>近战</v>
      </c>
      <c r="Y64" t="str">
        <f t="shared" si="12"/>
        <v>较小</v>
      </c>
      <c r="Z64" t="str">
        <f t="shared" si="13"/>
        <v>小怪</v>
      </c>
      <c r="AA64" t="str">
        <f t="shared" si="14"/>
        <v>近战小怪，拥有较小的警戒/取消警戒范围(600/1200)</v>
      </c>
      <c r="AB64" t="s">
        <v>39</v>
      </c>
      <c r="AC64" t="str">
        <f t="shared" si="15"/>
        <v>普通攻击使用“树魔普攻”</v>
      </c>
      <c r="AD64" t="str">
        <f t="shared" si="16"/>
        <v>普通攻击攻击距离为250</v>
      </c>
      <c r="AE64" t="str">
        <f>VLOOKUP($I64,属性类计算!$G:$Z,13,FALSE)</f>
        <v>作为物理近战单位，对于物理\法术防御力较野猪一致</v>
      </c>
      <c r="AF64" t="str">
        <f t="shared" si="11"/>
        <v>移动速度为200</v>
      </c>
      <c r="AG64" t="str">
        <f>VLOOKUP($I64,属性类计算!$G:$Z,15,FALSE)</f>
        <v>生命值与野猪一致。</v>
      </c>
      <c r="AH64" t="str">
        <f>VLOOKUP($I64,属性类计算!$G:$Z,18,FALSE)</f>
        <v>物理伤害单位，攻击与野猪一致。</v>
      </c>
    </row>
    <row r="65" spans="1:34">
      <c r="A65" s="1">
        <v>61</v>
      </c>
      <c r="B65" s="3" t="s">
        <v>169</v>
      </c>
      <c r="C65" s="1" t="s">
        <v>170</v>
      </c>
      <c r="D65" s="1">
        <v>1</v>
      </c>
      <c r="E65" s="1">
        <v>1</v>
      </c>
      <c r="F65">
        <v>1</v>
      </c>
      <c r="G65">
        <v>1</v>
      </c>
      <c r="I65" t="str">
        <f t="shared" si="10"/>
        <v>111</v>
      </c>
      <c r="K65">
        <f>VLOOKUP($I65,属性类计算!$G:$R,K$4,FALSE)</f>
        <v>600</v>
      </c>
      <c r="L65">
        <f>VLOOKUP($I65,属性类计算!$G:$R,L$4,FALSE)</f>
        <v>1200</v>
      </c>
      <c r="M65">
        <f>VLOOKUP($I65,属性类计算!$G:$R,M$4,FALSE)</f>
        <v>100</v>
      </c>
      <c r="N65">
        <f>VLOOKUP($I65,属性类计算!$G:$R,N$4,FALSE)</f>
        <v>30</v>
      </c>
      <c r="O65">
        <f>VLOOKUP($I65,属性类计算!$G:$R,O$4,FALSE)</f>
        <v>35</v>
      </c>
      <c r="P65">
        <f>VLOOKUP($I65,属性类计算!$G:$R,P$4,FALSE)</f>
        <v>100</v>
      </c>
      <c r="Q65">
        <f>VLOOKUP($I65,属性类计算!$G:$R,Q$4,FALSE)</f>
        <v>0</v>
      </c>
      <c r="S65">
        <v>10</v>
      </c>
      <c r="T65">
        <v>10</v>
      </c>
      <c r="U65">
        <v>250</v>
      </c>
      <c r="V65" s="6" t="s">
        <v>136</v>
      </c>
      <c r="X65" t="str">
        <f t="shared" si="17"/>
        <v>近战</v>
      </c>
      <c r="Y65" t="str">
        <f t="shared" si="12"/>
        <v>较小</v>
      </c>
      <c r="Z65" t="str">
        <f t="shared" si="13"/>
        <v>小怪</v>
      </c>
      <c r="AA65" t="str">
        <f t="shared" si="14"/>
        <v>近战小怪，拥有较小的警戒/取消警戒范围(600/1200)</v>
      </c>
      <c r="AB65" t="s">
        <v>39</v>
      </c>
      <c r="AC65" t="str">
        <f t="shared" si="15"/>
        <v>普通攻击使用“岩石巨魔普攻”</v>
      </c>
      <c r="AD65" t="str">
        <f t="shared" si="16"/>
        <v>普通攻击攻击距离为250</v>
      </c>
      <c r="AE65" t="str">
        <f>VLOOKUP($I65,属性类计算!$G:$Z,13,FALSE)</f>
        <v>作为物理近战单位，对于物理\法术防御力较野猪一致</v>
      </c>
      <c r="AF65" t="str">
        <f t="shared" si="11"/>
        <v>移动速度为250</v>
      </c>
      <c r="AG65" t="str">
        <f>VLOOKUP($I65,属性类计算!$G:$Z,15,FALSE)</f>
        <v>生命值与野猪一致。</v>
      </c>
      <c r="AH65" t="str">
        <f>VLOOKUP($I65,属性类计算!$G:$Z,18,FALSE)</f>
        <v>物理伤害单位，攻击与野猪一致。</v>
      </c>
    </row>
    <row r="66" spans="1:34">
      <c r="A66" s="1">
        <v>62</v>
      </c>
      <c r="B66" s="3" t="s">
        <v>171</v>
      </c>
      <c r="C66" s="1" t="s">
        <v>172</v>
      </c>
      <c r="D66" s="1">
        <v>1</v>
      </c>
      <c r="E66" s="1">
        <v>1</v>
      </c>
      <c r="F66">
        <v>1</v>
      </c>
      <c r="G66">
        <v>1</v>
      </c>
      <c r="I66" t="str">
        <f t="shared" si="10"/>
        <v>111</v>
      </c>
      <c r="K66">
        <f>VLOOKUP($I66,属性类计算!$G:$R,K$4,FALSE)</f>
        <v>600</v>
      </c>
      <c r="L66">
        <f>VLOOKUP($I66,属性类计算!$G:$R,L$4,FALSE)</f>
        <v>1200</v>
      </c>
      <c r="M66">
        <f>VLOOKUP($I66,属性类计算!$G:$R,M$4,FALSE)</f>
        <v>100</v>
      </c>
      <c r="N66">
        <f>VLOOKUP($I66,属性类计算!$G:$R,N$4,FALSE)</f>
        <v>30</v>
      </c>
      <c r="O66">
        <f>VLOOKUP($I66,属性类计算!$G:$R,O$4,FALSE)</f>
        <v>35</v>
      </c>
      <c r="P66">
        <f>VLOOKUP($I66,属性类计算!$G:$R,P$4,FALSE)</f>
        <v>100</v>
      </c>
      <c r="Q66">
        <f>VLOOKUP($I66,属性类计算!$G:$R,Q$4,FALSE)</f>
        <v>0</v>
      </c>
      <c r="S66">
        <v>10</v>
      </c>
      <c r="T66">
        <v>10</v>
      </c>
      <c r="U66">
        <v>450</v>
      </c>
      <c r="V66" s="6" t="s">
        <v>160</v>
      </c>
      <c r="X66" t="str">
        <f t="shared" si="17"/>
        <v>近战</v>
      </c>
      <c r="Y66" t="str">
        <f t="shared" si="12"/>
        <v>较小</v>
      </c>
      <c r="Z66" t="str">
        <f t="shared" si="13"/>
        <v>小怪</v>
      </c>
      <c r="AA66" t="str">
        <f t="shared" si="14"/>
        <v>近战小怪，拥有较小的警戒/取消警戒范围(600/1200)</v>
      </c>
      <c r="AB66" t="s">
        <v>39</v>
      </c>
      <c r="AC66" t="str">
        <f t="shared" si="15"/>
        <v>普通攻击使用“巨魔普攻”</v>
      </c>
      <c r="AD66" t="str">
        <f t="shared" si="16"/>
        <v>普通攻击攻击距离为450</v>
      </c>
      <c r="AE66" t="str">
        <f>VLOOKUP($I66,属性类计算!$G:$Z,13,FALSE)</f>
        <v>作为物理近战单位，对于物理\法术防御力较野猪一致</v>
      </c>
      <c r="AF66" t="str">
        <f t="shared" si="11"/>
        <v>移动速度为250</v>
      </c>
      <c r="AG66" t="str">
        <f>VLOOKUP($I66,属性类计算!$G:$Z,15,FALSE)</f>
        <v>生命值与野猪一致。</v>
      </c>
      <c r="AH66" t="str">
        <f>VLOOKUP($I66,属性类计算!$G:$Z,18,FALSE)</f>
        <v>物理伤害单位，攻击与野猪一致。</v>
      </c>
    </row>
    <row r="67" spans="1:34">
      <c r="A67" s="1">
        <v>63</v>
      </c>
      <c r="B67" s="3" t="s">
        <v>173</v>
      </c>
      <c r="C67" s="1" t="s">
        <v>174</v>
      </c>
      <c r="D67" s="1">
        <v>1</v>
      </c>
      <c r="E67" s="1">
        <v>1</v>
      </c>
      <c r="F67">
        <v>1</v>
      </c>
      <c r="G67">
        <v>1</v>
      </c>
      <c r="I67" t="str">
        <f t="shared" si="10"/>
        <v>111</v>
      </c>
      <c r="K67">
        <f>VLOOKUP($I67,属性类计算!$G:$R,K$4,FALSE)</f>
        <v>600</v>
      </c>
      <c r="L67">
        <f>VLOOKUP($I67,属性类计算!$G:$R,L$4,FALSE)</f>
        <v>1200</v>
      </c>
      <c r="M67">
        <f>VLOOKUP($I67,属性类计算!$G:$R,M$4,FALSE)</f>
        <v>100</v>
      </c>
      <c r="N67">
        <f>VLOOKUP($I67,属性类计算!$G:$R,N$4,FALSE)</f>
        <v>30</v>
      </c>
      <c r="O67">
        <f>VLOOKUP($I67,属性类计算!$G:$R,O$4,FALSE)</f>
        <v>35</v>
      </c>
      <c r="P67">
        <f>VLOOKUP($I67,属性类计算!$G:$R,P$4,FALSE)</f>
        <v>100</v>
      </c>
      <c r="Q67">
        <f>VLOOKUP($I67,属性类计算!$G:$R,Q$4,FALSE)</f>
        <v>0</v>
      </c>
      <c r="S67">
        <v>10</v>
      </c>
      <c r="T67">
        <v>10</v>
      </c>
      <c r="U67">
        <v>450</v>
      </c>
      <c r="V67" s="6" t="s">
        <v>160</v>
      </c>
      <c r="X67" t="str">
        <f t="shared" si="17"/>
        <v>近战</v>
      </c>
      <c r="Y67" t="str">
        <f t="shared" si="12"/>
        <v>较小</v>
      </c>
      <c r="Z67" t="str">
        <f t="shared" si="13"/>
        <v>小怪</v>
      </c>
      <c r="AA67" t="str">
        <f t="shared" si="14"/>
        <v>近战小怪，拥有较小的警戒/取消警戒范围(600/1200)</v>
      </c>
      <c r="AB67" t="s">
        <v>39</v>
      </c>
      <c r="AC67" t="str">
        <f t="shared" si="15"/>
        <v>普通攻击使用“巨魔战士普攻”</v>
      </c>
      <c r="AD67" t="str">
        <f t="shared" si="16"/>
        <v>普通攻击攻击距离为450</v>
      </c>
      <c r="AE67" t="str">
        <f>VLOOKUP($I67,属性类计算!$G:$Z,13,FALSE)</f>
        <v>作为物理近战单位，对于物理\法术防御力较野猪一致</v>
      </c>
      <c r="AF67" t="str">
        <f t="shared" si="11"/>
        <v>移动速度为340</v>
      </c>
      <c r="AG67" t="str">
        <f>VLOOKUP($I67,属性类计算!$G:$Z,15,FALSE)</f>
        <v>生命值与野猪一致。</v>
      </c>
      <c r="AH67" t="str">
        <f>VLOOKUP($I67,属性类计算!$G:$Z,18,FALSE)</f>
        <v>物理伤害单位，攻击与野猪一致。</v>
      </c>
    </row>
    <row r="68" spans="1:34">
      <c r="A68" s="1">
        <v>64</v>
      </c>
      <c r="B68" s="3" t="s">
        <v>175</v>
      </c>
      <c r="C68" s="1" t="s">
        <v>176</v>
      </c>
      <c r="D68" s="1">
        <v>1</v>
      </c>
      <c r="E68" s="1">
        <v>1</v>
      </c>
      <c r="F68">
        <v>1</v>
      </c>
      <c r="G68">
        <v>1</v>
      </c>
      <c r="I68" t="str">
        <f t="shared" si="10"/>
        <v>111</v>
      </c>
      <c r="K68">
        <f>VLOOKUP($I68,属性类计算!$G:$R,K$4,FALSE)</f>
        <v>600</v>
      </c>
      <c r="L68">
        <f>VLOOKUP($I68,属性类计算!$G:$R,L$4,FALSE)</f>
        <v>1200</v>
      </c>
      <c r="M68">
        <f>VLOOKUP($I68,属性类计算!$G:$R,M$4,FALSE)</f>
        <v>100</v>
      </c>
      <c r="N68">
        <f>VLOOKUP($I68,属性类计算!$G:$R,N$4,FALSE)</f>
        <v>30</v>
      </c>
      <c r="O68">
        <f>VLOOKUP($I68,属性类计算!$G:$R,O$4,FALSE)</f>
        <v>35</v>
      </c>
      <c r="P68">
        <f>VLOOKUP($I68,属性类计算!$G:$R,P$4,FALSE)</f>
        <v>100</v>
      </c>
      <c r="Q68">
        <f>VLOOKUP($I68,属性类计算!$G:$R,Q$4,FALSE)</f>
        <v>0</v>
      </c>
      <c r="S68">
        <v>10</v>
      </c>
      <c r="T68">
        <v>10</v>
      </c>
      <c r="U68">
        <v>150</v>
      </c>
      <c r="V68" s="6" t="s">
        <v>38</v>
      </c>
      <c r="X68" t="str">
        <f t="shared" si="17"/>
        <v>近战</v>
      </c>
      <c r="Y68" t="str">
        <f t="shared" si="12"/>
        <v>较小</v>
      </c>
      <c r="Z68" t="str">
        <f t="shared" si="13"/>
        <v>小怪</v>
      </c>
      <c r="AA68" t="str">
        <f t="shared" si="14"/>
        <v>近战小怪，拥有较小的警戒/取消警戒范围(600/1200)</v>
      </c>
      <c r="AB68" t="s">
        <v>39</v>
      </c>
      <c r="AC68" t="str">
        <f t="shared" si="15"/>
        <v>普通攻击使用“蜥蜴人普攻”</v>
      </c>
      <c r="AD68" t="str">
        <f t="shared" si="16"/>
        <v>普通攻击攻击距离为150</v>
      </c>
      <c r="AE68" t="str">
        <f>VLOOKUP($I68,属性类计算!$G:$Z,13,FALSE)</f>
        <v>作为物理近战单位，对于物理\法术防御力较野猪一致</v>
      </c>
      <c r="AF68" t="str">
        <f t="shared" si="11"/>
        <v>移动速度为340</v>
      </c>
      <c r="AG68" t="str">
        <f>VLOOKUP($I68,属性类计算!$G:$Z,15,FALSE)</f>
        <v>生命值与野猪一致。</v>
      </c>
      <c r="AH68" t="str">
        <f>VLOOKUP($I68,属性类计算!$G:$Z,18,FALSE)</f>
        <v>物理伤害单位，攻击与野猪一致。</v>
      </c>
    </row>
    <row r="69" spans="1:34">
      <c r="A69" s="1">
        <v>65</v>
      </c>
      <c r="B69" s="3" t="s">
        <v>177</v>
      </c>
      <c r="C69" s="1" t="s">
        <v>178</v>
      </c>
      <c r="D69" s="1">
        <v>1</v>
      </c>
      <c r="E69" s="1">
        <v>1</v>
      </c>
      <c r="F69">
        <v>1</v>
      </c>
      <c r="G69">
        <v>1</v>
      </c>
      <c r="I69" t="str">
        <f t="shared" ref="I69:I104" si="18">D69&amp;F69&amp;G69</f>
        <v>111</v>
      </c>
      <c r="K69">
        <f>VLOOKUP($I69,属性类计算!$G:$R,K$4,FALSE)</f>
        <v>600</v>
      </c>
      <c r="L69">
        <f>VLOOKUP($I69,属性类计算!$G:$R,L$4,FALSE)</f>
        <v>1200</v>
      </c>
      <c r="M69">
        <f>VLOOKUP($I69,属性类计算!$G:$R,M$4,FALSE)</f>
        <v>100</v>
      </c>
      <c r="N69">
        <f>VLOOKUP($I69,属性类计算!$G:$R,N$4,FALSE)</f>
        <v>30</v>
      </c>
      <c r="O69">
        <f>VLOOKUP($I69,属性类计算!$G:$R,O$4,FALSE)</f>
        <v>35</v>
      </c>
      <c r="P69">
        <f>VLOOKUP($I69,属性类计算!$G:$R,P$4,FALSE)</f>
        <v>100</v>
      </c>
      <c r="Q69">
        <f>VLOOKUP($I69,属性类计算!$G:$R,Q$4,FALSE)</f>
        <v>0</v>
      </c>
      <c r="S69">
        <v>10</v>
      </c>
      <c r="T69">
        <v>10</v>
      </c>
      <c r="U69">
        <v>150</v>
      </c>
      <c r="V69" s="6" t="s">
        <v>38</v>
      </c>
      <c r="X69" t="str">
        <f t="shared" si="17"/>
        <v>近战</v>
      </c>
      <c r="Y69" t="str">
        <f t="shared" si="12"/>
        <v>较小</v>
      </c>
      <c r="Z69" t="str">
        <f t="shared" si="13"/>
        <v>小怪</v>
      </c>
      <c r="AA69" t="str">
        <f t="shared" si="14"/>
        <v>近战小怪，拥有较小的警戒/取消警戒范围(600/1200)</v>
      </c>
      <c r="AB69" t="s">
        <v>39</v>
      </c>
      <c r="AC69" t="str">
        <f t="shared" si="15"/>
        <v>普通攻击使用“蜥蜴人士兵普攻”</v>
      </c>
      <c r="AD69" t="str">
        <f t="shared" si="16"/>
        <v>普通攻击攻击距离为150</v>
      </c>
      <c r="AE69" t="str">
        <f>VLOOKUP($I69,属性类计算!$G:$Z,13,FALSE)</f>
        <v>作为物理近战单位，对于物理\法术防御力较野猪一致</v>
      </c>
      <c r="AF69" t="str">
        <f t="shared" ref="AF69:AF104" si="19">"移动速度为"&amp;V70</f>
        <v>移动速度为340</v>
      </c>
      <c r="AG69" t="str">
        <f>VLOOKUP($I69,属性类计算!$G:$Z,15,FALSE)</f>
        <v>生命值与野猪一致。</v>
      </c>
      <c r="AH69" t="str">
        <f>VLOOKUP($I69,属性类计算!$G:$Z,18,FALSE)</f>
        <v>物理伤害单位，攻击与野猪一致。</v>
      </c>
    </row>
    <row r="70" spans="1:34">
      <c r="A70" s="1">
        <v>66</v>
      </c>
      <c r="B70" s="3" t="s">
        <v>179</v>
      </c>
      <c r="C70" s="1" t="s">
        <v>180</v>
      </c>
      <c r="D70" s="1">
        <v>1</v>
      </c>
      <c r="E70" s="1">
        <v>1</v>
      </c>
      <c r="F70">
        <v>1</v>
      </c>
      <c r="G70">
        <v>1</v>
      </c>
      <c r="I70" t="str">
        <f t="shared" si="18"/>
        <v>111</v>
      </c>
      <c r="K70">
        <f>VLOOKUP($I70,属性类计算!$G:$R,K$4,FALSE)</f>
        <v>600</v>
      </c>
      <c r="L70">
        <f>VLOOKUP($I70,属性类计算!$G:$R,L$4,FALSE)</f>
        <v>1200</v>
      </c>
      <c r="M70">
        <f>VLOOKUP($I70,属性类计算!$G:$R,M$4,FALSE)</f>
        <v>100</v>
      </c>
      <c r="N70">
        <f>VLOOKUP($I70,属性类计算!$G:$R,N$4,FALSE)</f>
        <v>30</v>
      </c>
      <c r="O70">
        <f>VLOOKUP($I70,属性类计算!$G:$R,O$4,FALSE)</f>
        <v>35</v>
      </c>
      <c r="P70">
        <f>VLOOKUP($I70,属性类计算!$G:$R,P$4,FALSE)</f>
        <v>100</v>
      </c>
      <c r="Q70">
        <f>VLOOKUP($I70,属性类计算!$G:$R,Q$4,FALSE)</f>
        <v>0</v>
      </c>
      <c r="S70">
        <v>10</v>
      </c>
      <c r="T70">
        <v>10</v>
      </c>
      <c r="U70">
        <v>150</v>
      </c>
      <c r="V70" s="6" t="s">
        <v>38</v>
      </c>
      <c r="X70" t="str">
        <f t="shared" si="17"/>
        <v>近战</v>
      </c>
      <c r="Y70" t="str">
        <f t="shared" ref="Y70:Y104" si="20">IF(K70&gt;800,"较大","较小")</f>
        <v>较小</v>
      </c>
      <c r="Z70" t="str">
        <f t="shared" ref="Z70:Z104" si="21">IF(D70=1,"小怪",IF(D70=2,"精英","BOSS"))</f>
        <v>小怪</v>
      </c>
      <c r="AA70" t="str">
        <f t="shared" ref="AA70:AA104" si="22">X70&amp;Z70&amp;"，拥有"&amp;Y70&amp;"的警戒/取消警戒范围("&amp;K70&amp;"/"&amp;L70&amp;")"</f>
        <v>近战小怪，拥有较小的警戒/取消警戒范围(600/1200)</v>
      </c>
      <c r="AB70" t="s">
        <v>39</v>
      </c>
      <c r="AC70" t="str">
        <f t="shared" ref="AC70:AC104" si="23">"普通攻击使用“"&amp;C70&amp;"普攻”"</f>
        <v>普通攻击使用“蜥蜴人战士普攻”</v>
      </c>
      <c r="AD70" t="str">
        <f t="shared" ref="AD70:AD104" si="24">"普通攻击攻击距离为"&amp;U70</f>
        <v>普通攻击攻击距离为150</v>
      </c>
      <c r="AE70" t="str">
        <f>VLOOKUP($I70,属性类计算!$G:$Z,13,FALSE)</f>
        <v>作为物理近战单位，对于物理\法术防御力较野猪一致</v>
      </c>
      <c r="AF70" t="str">
        <f t="shared" si="19"/>
        <v>移动速度为340</v>
      </c>
      <c r="AG70" t="str">
        <f>VLOOKUP($I70,属性类计算!$G:$Z,15,FALSE)</f>
        <v>生命值与野猪一致。</v>
      </c>
      <c r="AH70" t="str">
        <f>VLOOKUP($I70,属性类计算!$G:$Z,18,FALSE)</f>
        <v>物理伤害单位，攻击与野猪一致。</v>
      </c>
    </row>
    <row r="71" spans="1:34">
      <c r="A71" s="1">
        <v>67</v>
      </c>
      <c r="B71" s="3" t="s">
        <v>181</v>
      </c>
      <c r="C71" s="1" t="s">
        <v>182</v>
      </c>
      <c r="D71" s="1">
        <v>1</v>
      </c>
      <c r="E71" s="1">
        <v>1</v>
      </c>
      <c r="F71">
        <v>1</v>
      </c>
      <c r="G71">
        <v>1</v>
      </c>
      <c r="I71" t="str">
        <f t="shared" si="18"/>
        <v>111</v>
      </c>
      <c r="K71">
        <f>VLOOKUP($I71,属性类计算!$G:$R,K$4,FALSE)</f>
        <v>600</v>
      </c>
      <c r="L71">
        <f>VLOOKUP($I71,属性类计算!$G:$R,L$4,FALSE)</f>
        <v>1200</v>
      </c>
      <c r="M71">
        <f>VLOOKUP($I71,属性类计算!$G:$R,M$4,FALSE)</f>
        <v>100</v>
      </c>
      <c r="N71">
        <f>VLOOKUP($I71,属性类计算!$G:$R,N$4,FALSE)</f>
        <v>30</v>
      </c>
      <c r="O71">
        <f>VLOOKUP($I71,属性类计算!$G:$R,O$4,FALSE)</f>
        <v>35</v>
      </c>
      <c r="P71">
        <f>VLOOKUP($I71,属性类计算!$G:$R,P$4,FALSE)</f>
        <v>100</v>
      </c>
      <c r="Q71">
        <f>VLOOKUP($I71,属性类计算!$G:$R,Q$4,FALSE)</f>
        <v>0</v>
      </c>
      <c r="S71">
        <v>10</v>
      </c>
      <c r="T71">
        <v>10</v>
      </c>
      <c r="U71">
        <v>150</v>
      </c>
      <c r="V71" s="6" t="s">
        <v>38</v>
      </c>
      <c r="X71" t="str">
        <f t="shared" si="17"/>
        <v>近战</v>
      </c>
      <c r="Y71" t="str">
        <f t="shared" si="20"/>
        <v>较小</v>
      </c>
      <c r="Z71" t="str">
        <f t="shared" si="21"/>
        <v>小怪</v>
      </c>
      <c r="AA71" t="str">
        <f t="shared" si="22"/>
        <v>近战小怪，拥有较小的警戒/取消警戒范围(600/1200)</v>
      </c>
      <c r="AB71" t="s">
        <v>39</v>
      </c>
      <c r="AC71" t="str">
        <f t="shared" si="23"/>
        <v>普通攻击使用“烈焰蜥蜴人普攻”</v>
      </c>
      <c r="AD71" t="str">
        <f t="shared" si="24"/>
        <v>普通攻击攻击距离为150</v>
      </c>
      <c r="AE71" t="str">
        <f>VLOOKUP($I71,属性类计算!$G:$Z,13,FALSE)</f>
        <v>作为物理近战单位，对于物理\法术防御力较野猪一致</v>
      </c>
      <c r="AF71" t="str">
        <f t="shared" si="19"/>
        <v>移动速度为340</v>
      </c>
      <c r="AG71" t="str">
        <f>VLOOKUP($I71,属性类计算!$G:$Z,15,FALSE)</f>
        <v>生命值与野猪一致。</v>
      </c>
      <c r="AH71" t="str">
        <f>VLOOKUP($I71,属性类计算!$G:$Z,18,FALSE)</f>
        <v>物理伤害单位，攻击与野猪一致。</v>
      </c>
    </row>
    <row r="72" spans="1:34">
      <c r="A72" s="1">
        <v>68</v>
      </c>
      <c r="B72" s="3" t="s">
        <v>183</v>
      </c>
      <c r="C72" s="1" t="s">
        <v>184</v>
      </c>
      <c r="D72" s="1">
        <v>3</v>
      </c>
      <c r="E72" s="1">
        <v>1</v>
      </c>
      <c r="F72">
        <v>1</v>
      </c>
      <c r="G72">
        <v>1</v>
      </c>
      <c r="I72" t="str">
        <f t="shared" si="18"/>
        <v>311</v>
      </c>
      <c r="K72">
        <f>VLOOKUP($I72,属性类计算!$G:$R,K$4,FALSE)</f>
        <v>1000</v>
      </c>
      <c r="L72">
        <f>VLOOKUP($I72,属性类计算!$G:$R,L$4,FALSE)</f>
        <v>1500</v>
      </c>
      <c r="M72">
        <f>VLOOKUP($I72,属性类计算!$G:$R,M$4,FALSE)</f>
        <v>250</v>
      </c>
      <c r="N72">
        <f>VLOOKUP($I72,属性类计算!$G:$R,N$4,FALSE)</f>
        <v>50</v>
      </c>
      <c r="O72">
        <f>VLOOKUP($I72,属性类计算!$G:$R,O$4,FALSE)</f>
        <v>50</v>
      </c>
      <c r="P72">
        <f>VLOOKUP($I72,属性类计算!$G:$R,P$4,FALSE)</f>
        <v>200</v>
      </c>
      <c r="Q72">
        <f>VLOOKUP($I72,属性类计算!$G:$R,Q$4,FALSE)</f>
        <v>0</v>
      </c>
      <c r="S72">
        <v>100</v>
      </c>
      <c r="T72">
        <v>80</v>
      </c>
      <c r="U72">
        <v>250</v>
      </c>
      <c r="V72" s="6" t="s">
        <v>38</v>
      </c>
      <c r="X72" t="str">
        <f t="shared" si="17"/>
        <v>近战</v>
      </c>
      <c r="Y72" t="str">
        <f t="shared" si="20"/>
        <v>较大</v>
      </c>
      <c r="Z72" t="str">
        <f t="shared" si="21"/>
        <v>BOSS</v>
      </c>
      <c r="AA72" t="str">
        <f t="shared" si="22"/>
        <v>近战BOSS，拥有较大的警戒/取消警戒范围(1000/1500)</v>
      </c>
      <c r="AB72" t="s">
        <v>39</v>
      </c>
      <c r="AC72" t="str">
        <f t="shared" si="23"/>
        <v>普通攻击使用“恶魔普攻”</v>
      </c>
      <c r="AD72" t="str">
        <f t="shared" si="24"/>
        <v>普通攻击攻击距离为250</v>
      </c>
      <c r="AE72" t="str">
        <f>VLOOKUP($I72,属性类计算!$G:$Z,13,FALSE)</f>
        <v>作为物理近战单位，对于物理防御力与巨人一致</v>
      </c>
      <c r="AF72" t="str">
        <f t="shared" si="19"/>
        <v>移动速度为340</v>
      </c>
      <c r="AG72" t="str">
        <f>VLOOKUP($I72,属性类计算!$G:$Z,15,FALSE)</f>
        <v>生命值与巨人一致。</v>
      </c>
      <c r="AH72" t="str">
        <f>VLOOKUP($I72,属性类计算!$G:$Z,18,FALSE)</f>
        <v>物理伤害单位，攻击与巨人一致。</v>
      </c>
    </row>
    <row r="73" spans="1:34">
      <c r="A73" s="1">
        <v>69</v>
      </c>
      <c r="B73" s="3" t="s">
        <v>185</v>
      </c>
      <c r="C73" s="1" t="s">
        <v>186</v>
      </c>
      <c r="D73" s="1">
        <v>2</v>
      </c>
      <c r="E73" s="1">
        <v>1</v>
      </c>
      <c r="F73">
        <v>0</v>
      </c>
      <c r="G73">
        <v>0</v>
      </c>
      <c r="I73" t="str">
        <f t="shared" si="18"/>
        <v>200</v>
      </c>
      <c r="K73">
        <f>VLOOKUP($I73,属性类计算!$G:$R,K$4,FALSE)</f>
        <v>2000</v>
      </c>
      <c r="L73">
        <f>VLOOKUP($I73,属性类计算!$G:$R,L$4,FALSE)</f>
        <v>3000</v>
      </c>
      <c r="M73">
        <f>VLOOKUP($I73,属性类计算!$G:$R,M$4,FALSE)</f>
        <v>120</v>
      </c>
      <c r="N73">
        <f>VLOOKUP($I73,属性类计算!$G:$R,N$4,FALSE)</f>
        <v>25</v>
      </c>
      <c r="O73">
        <f>VLOOKUP($I73,属性类计算!$G:$R,O$4,FALSE)</f>
        <v>50</v>
      </c>
      <c r="P73">
        <f>VLOOKUP($I73,属性类计算!$G:$R,P$4,FALSE)</f>
        <v>0</v>
      </c>
      <c r="Q73">
        <f>VLOOKUP($I73,属性类计算!$G:$R,Q$4,FALSE)</f>
        <v>180</v>
      </c>
      <c r="S73">
        <v>50</v>
      </c>
      <c r="T73">
        <v>30</v>
      </c>
      <c r="U73">
        <v>1000</v>
      </c>
      <c r="V73" s="6" t="s">
        <v>38</v>
      </c>
      <c r="X73" t="str">
        <f t="shared" si="17"/>
        <v>远程</v>
      </c>
      <c r="Y73" t="str">
        <f t="shared" si="20"/>
        <v>较大</v>
      </c>
      <c r="Z73" t="str">
        <f t="shared" si="21"/>
        <v>精英</v>
      </c>
      <c r="AA73" t="str">
        <f t="shared" si="22"/>
        <v>远程精英，拥有较大的警戒/取消警戒范围(2000/3000)</v>
      </c>
      <c r="AB73" t="s">
        <v>39</v>
      </c>
      <c r="AC73" t="str">
        <f t="shared" si="23"/>
        <v>普通攻击使用“寒冰邪灵普攻”</v>
      </c>
      <c r="AD73" t="str">
        <f t="shared" si="24"/>
        <v>普通攻击攻击距离为1000</v>
      </c>
      <c r="AE73" t="str">
        <f>VLOOKUP($I73,属性类计算!$G:$Z,13,FALSE)</f>
        <v>作为法术远程单位，对于物理防御力较炎魔弱(-5)，同时法术防御力较为薄弱(-5)</v>
      </c>
      <c r="AF73" t="str">
        <f t="shared" si="19"/>
        <v>移动速度为340</v>
      </c>
      <c r="AG73" t="str">
        <f>VLOOKUP($I73,属性类计算!$G:$Z,15,FALSE)</f>
        <v>生命值低于炎魔(-30)</v>
      </c>
      <c r="AH73" t="str">
        <f>VLOOKUP($I73,属性类计算!$G:$Z,18,FALSE)</f>
        <v>法术伤害单位，攻击高于炎魔（+30）</v>
      </c>
    </row>
    <row r="74" spans="1:34">
      <c r="A74" s="1">
        <v>70</v>
      </c>
      <c r="B74" s="3" t="s">
        <v>187</v>
      </c>
      <c r="C74" s="1" t="s">
        <v>188</v>
      </c>
      <c r="D74" s="1">
        <v>1</v>
      </c>
      <c r="E74" s="1">
        <v>1</v>
      </c>
      <c r="F74">
        <v>0</v>
      </c>
      <c r="G74">
        <v>0</v>
      </c>
      <c r="I74" t="str">
        <f t="shared" si="18"/>
        <v>100</v>
      </c>
      <c r="K74">
        <f>VLOOKUP($I74,属性类计算!$G:$R,K$4,FALSE)</f>
        <v>1200</v>
      </c>
      <c r="L74">
        <f>VLOOKUP($I74,属性类计算!$G:$R,L$4,FALSE)</f>
        <v>2000</v>
      </c>
      <c r="M74">
        <f>VLOOKUP($I74,属性类计算!$G:$R,M$4,FALSE)</f>
        <v>80</v>
      </c>
      <c r="N74">
        <f>VLOOKUP($I74,属性类计算!$G:$R,N$4,FALSE)</f>
        <v>25</v>
      </c>
      <c r="O74">
        <f>VLOOKUP($I74,属性类计算!$G:$R,O$4,FALSE)</f>
        <v>30</v>
      </c>
      <c r="P74">
        <f>VLOOKUP($I74,属性类计算!$G:$R,P$4,FALSE)</f>
        <v>0</v>
      </c>
      <c r="Q74">
        <f>VLOOKUP($I74,属性类计算!$G:$R,Q$4,FALSE)</f>
        <v>130</v>
      </c>
      <c r="S74">
        <v>10</v>
      </c>
      <c r="T74">
        <v>10</v>
      </c>
      <c r="U74">
        <v>1000</v>
      </c>
      <c r="V74" s="6" t="s">
        <v>38</v>
      </c>
      <c r="X74" t="str">
        <f t="shared" si="17"/>
        <v>远程</v>
      </c>
      <c r="Y74" t="str">
        <f t="shared" si="20"/>
        <v>较大</v>
      </c>
      <c r="Z74" t="str">
        <f t="shared" si="21"/>
        <v>小怪</v>
      </c>
      <c r="AA74" t="str">
        <f t="shared" si="22"/>
        <v>远程小怪，拥有较大的警戒/取消警戒范围(1200/2000)</v>
      </c>
      <c r="AB74" t="s">
        <v>39</v>
      </c>
      <c r="AC74" t="str">
        <f t="shared" si="23"/>
        <v>普通攻击使用“邪灵普攻”</v>
      </c>
      <c r="AD74" t="str">
        <f t="shared" si="24"/>
        <v>普通攻击攻击距离为1000</v>
      </c>
      <c r="AE74" t="str">
        <f>VLOOKUP($I74,属性类计算!$G:$Z,13,FALSE)</f>
        <v>作为法术远程单位，对于物理防御力较野猪弱(-5)，同时法术防御力较为薄弱(-5)</v>
      </c>
      <c r="AF74" t="str">
        <f t="shared" si="19"/>
        <v>移动速度为340</v>
      </c>
      <c r="AG74" t="str">
        <f>VLOOKUP($I74,属性类计算!$G:$Z,15,FALSE)</f>
        <v>生命值低于野猪(-20)</v>
      </c>
      <c r="AH74" t="str">
        <f>VLOOKUP($I74,属性类计算!$G:$Z,18,FALSE)</f>
        <v>法术伤害单位，攻击高于野猪（+30）</v>
      </c>
    </row>
    <row r="75" spans="1:34">
      <c r="A75" s="1">
        <v>71</v>
      </c>
      <c r="B75" s="3" t="s">
        <v>189</v>
      </c>
      <c r="C75" s="1" t="s">
        <v>190</v>
      </c>
      <c r="D75" s="1">
        <v>1</v>
      </c>
      <c r="E75" s="1">
        <v>1</v>
      </c>
      <c r="F75">
        <v>0</v>
      </c>
      <c r="G75">
        <v>0</v>
      </c>
      <c r="I75" t="str">
        <f t="shared" si="18"/>
        <v>100</v>
      </c>
      <c r="K75">
        <f>VLOOKUP($I75,属性类计算!$G:$R,K$4,FALSE)</f>
        <v>1200</v>
      </c>
      <c r="L75">
        <f>VLOOKUP($I75,属性类计算!$G:$R,L$4,FALSE)</f>
        <v>2000</v>
      </c>
      <c r="M75">
        <f>VLOOKUP($I75,属性类计算!$G:$R,M$4,FALSE)</f>
        <v>80</v>
      </c>
      <c r="N75">
        <f>VLOOKUP($I75,属性类计算!$G:$R,N$4,FALSE)</f>
        <v>25</v>
      </c>
      <c r="O75">
        <f>VLOOKUP($I75,属性类计算!$G:$R,O$4,FALSE)</f>
        <v>30</v>
      </c>
      <c r="P75">
        <f>VLOOKUP($I75,属性类计算!$G:$R,P$4,FALSE)</f>
        <v>0</v>
      </c>
      <c r="Q75">
        <f>VLOOKUP($I75,属性类计算!$G:$R,Q$4,FALSE)</f>
        <v>130</v>
      </c>
      <c r="S75">
        <v>10</v>
      </c>
      <c r="T75">
        <v>10</v>
      </c>
      <c r="U75">
        <v>1000</v>
      </c>
      <c r="V75" s="6" t="s">
        <v>38</v>
      </c>
      <c r="X75" t="str">
        <f t="shared" si="17"/>
        <v>远程</v>
      </c>
      <c r="Y75" t="str">
        <f t="shared" si="20"/>
        <v>较大</v>
      </c>
      <c r="Z75" t="str">
        <f t="shared" si="21"/>
        <v>小怪</v>
      </c>
      <c r="AA75" t="str">
        <f t="shared" si="22"/>
        <v>远程小怪，拥有较大的警戒/取消警戒范围(1200/2000)</v>
      </c>
      <c r="AB75" t="s">
        <v>39</v>
      </c>
      <c r="AC75" t="str">
        <f t="shared" si="23"/>
        <v>普通攻击使用“自然元素怪普攻”</v>
      </c>
      <c r="AD75" t="str">
        <f t="shared" si="24"/>
        <v>普通攻击攻击距离为1000</v>
      </c>
      <c r="AE75" t="str">
        <f>VLOOKUP($I75,属性类计算!$G:$Z,13,FALSE)</f>
        <v>作为法术远程单位，对于物理防御力较野猪弱(-5)，同时法术防御力较为薄弱(-5)</v>
      </c>
      <c r="AF75" t="str">
        <f t="shared" si="19"/>
        <v>移动速度为340</v>
      </c>
      <c r="AG75" t="str">
        <f>VLOOKUP($I75,属性类计算!$G:$Z,15,FALSE)</f>
        <v>生命值低于野猪(-20)</v>
      </c>
      <c r="AH75" t="str">
        <f>VLOOKUP($I75,属性类计算!$G:$Z,18,FALSE)</f>
        <v>法术伤害单位，攻击高于野猪（+30）</v>
      </c>
    </row>
    <row r="76" spans="1:34">
      <c r="A76" s="1">
        <v>72</v>
      </c>
      <c r="B76" s="3" t="s">
        <v>191</v>
      </c>
      <c r="C76" s="1" t="s">
        <v>192</v>
      </c>
      <c r="D76" s="1">
        <v>1</v>
      </c>
      <c r="E76" s="1">
        <v>1</v>
      </c>
      <c r="F76">
        <v>0</v>
      </c>
      <c r="G76">
        <v>0</v>
      </c>
      <c r="I76" t="str">
        <f t="shared" si="18"/>
        <v>100</v>
      </c>
      <c r="K76">
        <f>VLOOKUP($I76,属性类计算!$G:$R,K$4,FALSE)</f>
        <v>1200</v>
      </c>
      <c r="L76">
        <f>VLOOKUP($I76,属性类计算!$G:$R,L$4,FALSE)</f>
        <v>2000</v>
      </c>
      <c r="M76">
        <f>VLOOKUP($I76,属性类计算!$G:$R,M$4,FALSE)</f>
        <v>80</v>
      </c>
      <c r="N76">
        <f>VLOOKUP($I76,属性类计算!$G:$R,N$4,FALSE)</f>
        <v>25</v>
      </c>
      <c r="O76">
        <f>VLOOKUP($I76,属性类计算!$G:$R,O$4,FALSE)</f>
        <v>30</v>
      </c>
      <c r="P76">
        <f>VLOOKUP($I76,属性类计算!$G:$R,P$4,FALSE)</f>
        <v>0</v>
      </c>
      <c r="Q76">
        <f>VLOOKUP($I76,属性类计算!$G:$R,Q$4,FALSE)</f>
        <v>130</v>
      </c>
      <c r="S76">
        <v>10</v>
      </c>
      <c r="T76">
        <v>10</v>
      </c>
      <c r="U76">
        <v>1000</v>
      </c>
      <c r="V76" s="6" t="s">
        <v>38</v>
      </c>
      <c r="X76" t="str">
        <f t="shared" si="17"/>
        <v>远程</v>
      </c>
      <c r="Y76" t="str">
        <f t="shared" si="20"/>
        <v>较大</v>
      </c>
      <c r="Z76" t="str">
        <f t="shared" si="21"/>
        <v>小怪</v>
      </c>
      <c r="AA76" t="str">
        <f t="shared" si="22"/>
        <v>远程小怪，拥有较大的警戒/取消警戒范围(1200/2000)</v>
      </c>
      <c r="AB76" t="s">
        <v>39</v>
      </c>
      <c r="AC76" t="str">
        <f t="shared" si="23"/>
        <v>普通攻击使用“深渊元素怪普攻”</v>
      </c>
      <c r="AD76" t="str">
        <f t="shared" si="24"/>
        <v>普通攻击攻击距离为1000</v>
      </c>
      <c r="AE76" t="str">
        <f>VLOOKUP($I76,属性类计算!$G:$Z,13,FALSE)</f>
        <v>作为法术远程单位，对于物理防御力较野猪弱(-5)，同时法术防御力较为薄弱(-5)</v>
      </c>
      <c r="AF76" t="str">
        <f t="shared" si="19"/>
        <v>移动速度为340</v>
      </c>
      <c r="AG76" t="str">
        <f>VLOOKUP($I76,属性类计算!$G:$Z,15,FALSE)</f>
        <v>生命值低于野猪(-20)</v>
      </c>
      <c r="AH76" t="str">
        <f>VLOOKUP($I76,属性类计算!$G:$Z,18,FALSE)</f>
        <v>法术伤害单位，攻击高于野猪（+30）</v>
      </c>
    </row>
    <row r="77" spans="1:34">
      <c r="A77" s="1">
        <v>73</v>
      </c>
      <c r="B77" s="3" t="s">
        <v>193</v>
      </c>
      <c r="C77" s="1" t="s">
        <v>194</v>
      </c>
      <c r="D77" s="1">
        <v>1</v>
      </c>
      <c r="E77" s="1">
        <v>1</v>
      </c>
      <c r="F77">
        <v>0</v>
      </c>
      <c r="G77">
        <v>0</v>
      </c>
      <c r="I77" t="str">
        <f t="shared" si="18"/>
        <v>100</v>
      </c>
      <c r="K77">
        <f>VLOOKUP($I77,属性类计算!$G:$R,K$4,FALSE)</f>
        <v>1200</v>
      </c>
      <c r="L77">
        <f>VLOOKUP($I77,属性类计算!$G:$R,L$4,FALSE)</f>
        <v>2000</v>
      </c>
      <c r="M77">
        <f>VLOOKUP($I77,属性类计算!$G:$R,M$4,FALSE)</f>
        <v>80</v>
      </c>
      <c r="N77">
        <f>VLOOKUP($I77,属性类计算!$G:$R,N$4,FALSE)</f>
        <v>25</v>
      </c>
      <c r="O77">
        <f>VLOOKUP($I77,属性类计算!$G:$R,O$4,FALSE)</f>
        <v>30</v>
      </c>
      <c r="P77">
        <f>VLOOKUP($I77,属性类计算!$G:$R,P$4,FALSE)</f>
        <v>0</v>
      </c>
      <c r="Q77">
        <f>VLOOKUP($I77,属性类计算!$G:$R,Q$4,FALSE)</f>
        <v>130</v>
      </c>
      <c r="S77">
        <v>10</v>
      </c>
      <c r="T77">
        <v>10</v>
      </c>
      <c r="U77">
        <v>1000</v>
      </c>
      <c r="V77" s="6" t="s">
        <v>38</v>
      </c>
      <c r="X77" t="str">
        <f t="shared" si="17"/>
        <v>远程</v>
      </c>
      <c r="Y77" t="str">
        <f t="shared" si="20"/>
        <v>较大</v>
      </c>
      <c r="Z77" t="str">
        <f t="shared" si="21"/>
        <v>小怪</v>
      </c>
      <c r="AA77" t="str">
        <f t="shared" si="22"/>
        <v>远程小怪，拥有较大的警戒/取消警戒范围(1200/2000)</v>
      </c>
      <c r="AB77" t="s">
        <v>39</v>
      </c>
      <c r="AC77" t="str">
        <f t="shared" si="23"/>
        <v>普通攻击使用“剧毒恶魔普攻”</v>
      </c>
      <c r="AD77" t="str">
        <f t="shared" si="24"/>
        <v>普通攻击攻击距离为1000</v>
      </c>
      <c r="AE77" t="str">
        <f>VLOOKUP($I77,属性类计算!$G:$Z,13,FALSE)</f>
        <v>作为法术远程单位，对于物理防御力较野猪弱(-5)，同时法术防御力较为薄弱(-5)</v>
      </c>
      <c r="AF77" t="str">
        <f t="shared" si="19"/>
        <v>移动速度为340</v>
      </c>
      <c r="AG77" t="str">
        <f>VLOOKUP($I77,属性类计算!$G:$Z,15,FALSE)</f>
        <v>生命值低于野猪(-20)</v>
      </c>
      <c r="AH77" t="str">
        <f>VLOOKUP($I77,属性类计算!$G:$Z,18,FALSE)</f>
        <v>法术伤害单位，攻击高于野猪（+30）</v>
      </c>
    </row>
    <row r="78" spans="1:34">
      <c r="A78" s="1">
        <v>74</v>
      </c>
      <c r="B78" s="3" t="s">
        <v>195</v>
      </c>
      <c r="C78" s="1" t="s">
        <v>196</v>
      </c>
      <c r="D78" s="1">
        <v>1</v>
      </c>
      <c r="E78" s="1">
        <v>1</v>
      </c>
      <c r="F78">
        <v>0</v>
      </c>
      <c r="G78">
        <v>0</v>
      </c>
      <c r="I78" t="str">
        <f t="shared" si="18"/>
        <v>100</v>
      </c>
      <c r="K78">
        <f>VLOOKUP($I78,属性类计算!$G:$R,K$4,FALSE)</f>
        <v>1200</v>
      </c>
      <c r="L78">
        <f>VLOOKUP($I78,属性类计算!$G:$R,L$4,FALSE)</f>
        <v>2000</v>
      </c>
      <c r="M78">
        <f>VLOOKUP($I78,属性类计算!$G:$R,M$4,FALSE)</f>
        <v>80</v>
      </c>
      <c r="N78">
        <f>VLOOKUP($I78,属性类计算!$G:$R,N$4,FALSE)</f>
        <v>25</v>
      </c>
      <c r="O78">
        <f>VLOOKUP($I78,属性类计算!$G:$R,O$4,FALSE)</f>
        <v>30</v>
      </c>
      <c r="P78">
        <f>VLOOKUP($I78,属性类计算!$G:$R,P$4,FALSE)</f>
        <v>0</v>
      </c>
      <c r="Q78">
        <f>VLOOKUP($I78,属性类计算!$G:$R,Q$4,FALSE)</f>
        <v>130</v>
      </c>
      <c r="S78">
        <v>10</v>
      </c>
      <c r="T78">
        <v>10</v>
      </c>
      <c r="U78">
        <v>1000</v>
      </c>
      <c r="V78" s="6" t="s">
        <v>38</v>
      </c>
      <c r="X78" t="str">
        <f t="shared" si="17"/>
        <v>远程</v>
      </c>
      <c r="Y78" t="str">
        <f t="shared" si="20"/>
        <v>较大</v>
      </c>
      <c r="Z78" t="str">
        <f t="shared" si="21"/>
        <v>小怪</v>
      </c>
      <c r="AA78" t="str">
        <f t="shared" si="22"/>
        <v>远程小怪，拥有较大的警戒/取消警戒范围(1200/2000)</v>
      </c>
      <c r="AB78" t="s">
        <v>39</v>
      </c>
      <c r="AC78" t="str">
        <f t="shared" si="23"/>
        <v>普通攻击使用“岩浆恶魔普攻”</v>
      </c>
      <c r="AD78" t="str">
        <f t="shared" si="24"/>
        <v>普通攻击攻击距离为1000</v>
      </c>
      <c r="AE78" t="str">
        <f>VLOOKUP($I78,属性类计算!$G:$Z,13,FALSE)</f>
        <v>作为法术远程单位，对于物理防御力较野猪弱(-5)，同时法术防御力较为薄弱(-5)</v>
      </c>
      <c r="AF78" t="str">
        <f t="shared" si="19"/>
        <v>移动速度为460</v>
      </c>
      <c r="AG78" t="str">
        <f>VLOOKUP($I78,属性类计算!$G:$Z,15,FALSE)</f>
        <v>生命值低于野猪(-20)</v>
      </c>
      <c r="AH78" t="str">
        <f>VLOOKUP($I78,属性类计算!$G:$Z,18,FALSE)</f>
        <v>法术伤害单位，攻击高于野猪（+30）</v>
      </c>
    </row>
    <row r="79" spans="1:34">
      <c r="A79" s="1">
        <v>75</v>
      </c>
      <c r="B79" s="3" t="s">
        <v>197</v>
      </c>
      <c r="C79" s="1" t="s">
        <v>198</v>
      </c>
      <c r="D79" s="1">
        <v>1</v>
      </c>
      <c r="E79" s="1">
        <v>1</v>
      </c>
      <c r="F79">
        <v>0</v>
      </c>
      <c r="G79">
        <v>0</v>
      </c>
      <c r="I79" t="str">
        <f t="shared" si="18"/>
        <v>100</v>
      </c>
      <c r="K79">
        <f>VLOOKUP($I79,属性类计算!$G:$R,K$4,FALSE)</f>
        <v>1200</v>
      </c>
      <c r="L79">
        <f>VLOOKUP($I79,属性类计算!$G:$R,L$4,FALSE)</f>
        <v>2000</v>
      </c>
      <c r="M79">
        <f>VLOOKUP($I79,属性类计算!$G:$R,M$4,FALSE)</f>
        <v>80</v>
      </c>
      <c r="N79">
        <f>VLOOKUP($I79,属性类计算!$G:$R,N$4,FALSE)</f>
        <v>25</v>
      </c>
      <c r="O79">
        <f>VLOOKUP($I79,属性类计算!$G:$R,O$4,FALSE)</f>
        <v>30</v>
      </c>
      <c r="P79">
        <f>VLOOKUP($I79,属性类计算!$G:$R,P$4,FALSE)</f>
        <v>0</v>
      </c>
      <c r="Q79">
        <f>VLOOKUP($I79,属性类计算!$G:$R,Q$4,FALSE)</f>
        <v>130</v>
      </c>
      <c r="S79">
        <v>10</v>
      </c>
      <c r="T79">
        <v>10</v>
      </c>
      <c r="U79">
        <v>1000</v>
      </c>
      <c r="V79" s="6" t="s">
        <v>199</v>
      </c>
      <c r="X79" t="str">
        <f t="shared" si="17"/>
        <v>远程</v>
      </c>
      <c r="Y79" t="str">
        <f t="shared" si="20"/>
        <v>较大</v>
      </c>
      <c r="Z79" t="str">
        <f t="shared" si="21"/>
        <v>小怪</v>
      </c>
      <c r="AA79" t="str">
        <f t="shared" si="22"/>
        <v>远程小怪，拥有较大的警戒/取消警戒范围(1200/2000)</v>
      </c>
      <c r="AB79" t="s">
        <v>39</v>
      </c>
      <c r="AC79" t="str">
        <f t="shared" si="23"/>
        <v>普通攻击使用“剧毒蝎尾兽普攻”</v>
      </c>
      <c r="AD79" t="str">
        <f t="shared" si="24"/>
        <v>普通攻击攻击距离为1000</v>
      </c>
      <c r="AE79" t="str">
        <f>VLOOKUP($I79,属性类计算!$G:$Z,13,FALSE)</f>
        <v>作为法术远程单位，对于物理防御力较野猪弱(-5)，同时法术防御力较为薄弱(-5)</v>
      </c>
      <c r="AF79" t="str">
        <f t="shared" si="19"/>
        <v>移动速度为460</v>
      </c>
      <c r="AG79" t="str">
        <f>VLOOKUP($I79,属性类计算!$G:$Z,15,FALSE)</f>
        <v>生命值低于野猪(-20)</v>
      </c>
      <c r="AH79" t="str">
        <f>VLOOKUP($I79,属性类计算!$G:$Z,18,FALSE)</f>
        <v>法术伤害单位，攻击高于野猪（+30）</v>
      </c>
    </row>
    <row r="80" spans="1:34">
      <c r="A80" s="1">
        <v>76</v>
      </c>
      <c r="B80" s="3" t="s">
        <v>200</v>
      </c>
      <c r="C80" s="1" t="s">
        <v>201</v>
      </c>
      <c r="D80" s="1">
        <v>1</v>
      </c>
      <c r="E80" s="1">
        <v>1</v>
      </c>
      <c r="F80">
        <v>0</v>
      </c>
      <c r="G80">
        <v>0</v>
      </c>
      <c r="I80" t="str">
        <f t="shared" si="18"/>
        <v>100</v>
      </c>
      <c r="K80">
        <f>VLOOKUP($I80,属性类计算!$G:$R,K$4,FALSE)</f>
        <v>1200</v>
      </c>
      <c r="L80">
        <f>VLOOKUP($I80,属性类计算!$G:$R,L$4,FALSE)</f>
        <v>2000</v>
      </c>
      <c r="M80">
        <f>VLOOKUP($I80,属性类计算!$G:$R,M$4,FALSE)</f>
        <v>80</v>
      </c>
      <c r="N80">
        <f>VLOOKUP($I80,属性类计算!$G:$R,N$4,FALSE)</f>
        <v>25</v>
      </c>
      <c r="O80">
        <f>VLOOKUP($I80,属性类计算!$G:$R,O$4,FALSE)</f>
        <v>30</v>
      </c>
      <c r="P80">
        <f>VLOOKUP($I80,属性类计算!$G:$R,P$4,FALSE)</f>
        <v>0</v>
      </c>
      <c r="Q80">
        <f>VLOOKUP($I80,属性类计算!$G:$R,Q$4,FALSE)</f>
        <v>130</v>
      </c>
      <c r="S80">
        <v>10</v>
      </c>
      <c r="T80">
        <v>10</v>
      </c>
      <c r="U80">
        <v>1000</v>
      </c>
      <c r="V80" s="6" t="s">
        <v>199</v>
      </c>
      <c r="X80" t="str">
        <f t="shared" si="17"/>
        <v>远程</v>
      </c>
      <c r="Y80" t="str">
        <f t="shared" si="20"/>
        <v>较大</v>
      </c>
      <c r="Z80" t="str">
        <f t="shared" si="21"/>
        <v>小怪</v>
      </c>
      <c r="AA80" t="str">
        <f t="shared" si="22"/>
        <v>远程小怪，拥有较大的警戒/取消警戒范围(1200/2000)</v>
      </c>
      <c r="AB80" t="s">
        <v>39</v>
      </c>
      <c r="AC80" t="str">
        <f t="shared" si="23"/>
        <v>普通攻击使用“烈焰蝎尾兽普攻”</v>
      </c>
      <c r="AD80" t="str">
        <f t="shared" si="24"/>
        <v>普通攻击攻击距离为1000</v>
      </c>
      <c r="AE80" t="str">
        <f>VLOOKUP($I80,属性类计算!$G:$Z,13,FALSE)</f>
        <v>作为法术远程单位，对于物理防御力较野猪弱(-5)，同时法术防御力较为薄弱(-5)</v>
      </c>
      <c r="AF80" t="str">
        <f t="shared" si="19"/>
        <v>移动速度为460</v>
      </c>
      <c r="AG80" t="str">
        <f>VLOOKUP($I80,属性类计算!$G:$Z,15,FALSE)</f>
        <v>生命值低于野猪(-20)</v>
      </c>
      <c r="AH80" t="str">
        <f>VLOOKUP($I80,属性类计算!$G:$Z,18,FALSE)</f>
        <v>法术伤害单位，攻击高于野猪（+30）</v>
      </c>
    </row>
    <row r="81" spans="1:34">
      <c r="A81" s="1">
        <v>77</v>
      </c>
      <c r="B81" s="3" t="s">
        <v>202</v>
      </c>
      <c r="C81" s="1" t="s">
        <v>203</v>
      </c>
      <c r="D81" s="1">
        <v>1</v>
      </c>
      <c r="E81" s="1">
        <v>1</v>
      </c>
      <c r="F81">
        <v>0</v>
      </c>
      <c r="G81">
        <v>0</v>
      </c>
      <c r="I81" t="str">
        <f t="shared" si="18"/>
        <v>100</v>
      </c>
      <c r="K81">
        <f>VLOOKUP($I81,属性类计算!$G:$R,K$4,FALSE)</f>
        <v>1200</v>
      </c>
      <c r="L81">
        <f>VLOOKUP($I81,属性类计算!$G:$R,L$4,FALSE)</f>
        <v>2000</v>
      </c>
      <c r="M81">
        <f>VLOOKUP($I81,属性类计算!$G:$R,M$4,FALSE)</f>
        <v>80</v>
      </c>
      <c r="N81">
        <f>VLOOKUP($I81,属性类计算!$G:$R,N$4,FALSE)</f>
        <v>25</v>
      </c>
      <c r="O81">
        <f>VLOOKUP($I81,属性类计算!$G:$R,O$4,FALSE)</f>
        <v>30</v>
      </c>
      <c r="P81">
        <f>VLOOKUP($I81,属性类计算!$G:$R,P$4,FALSE)</f>
        <v>0</v>
      </c>
      <c r="Q81">
        <f>VLOOKUP($I81,属性类计算!$G:$R,Q$4,FALSE)</f>
        <v>130</v>
      </c>
      <c r="S81">
        <v>10</v>
      </c>
      <c r="T81">
        <v>10</v>
      </c>
      <c r="U81">
        <v>1000</v>
      </c>
      <c r="V81" s="6" t="s">
        <v>199</v>
      </c>
      <c r="X81" t="str">
        <f t="shared" si="17"/>
        <v>远程</v>
      </c>
      <c r="Y81" t="str">
        <f t="shared" si="20"/>
        <v>较大</v>
      </c>
      <c r="Z81" t="str">
        <f t="shared" si="21"/>
        <v>小怪</v>
      </c>
      <c r="AA81" t="str">
        <f t="shared" si="22"/>
        <v>远程小怪，拥有较大的警戒/取消警戒范围(1200/2000)</v>
      </c>
      <c r="AB81" t="s">
        <v>39</v>
      </c>
      <c r="AC81" t="str">
        <f t="shared" si="23"/>
        <v>普通攻击使用“感电蝎尾兽普攻”</v>
      </c>
      <c r="AD81" t="str">
        <f t="shared" si="24"/>
        <v>普通攻击攻击距离为1000</v>
      </c>
      <c r="AE81" t="str">
        <f>VLOOKUP($I81,属性类计算!$G:$Z,13,FALSE)</f>
        <v>作为法术远程单位，对于物理防御力较野猪弱(-5)，同时法术防御力较为薄弱(-5)</v>
      </c>
      <c r="AF81" t="str">
        <f t="shared" si="19"/>
        <v>移动速度为340</v>
      </c>
      <c r="AG81" t="str">
        <f>VLOOKUP($I81,属性类计算!$G:$Z,15,FALSE)</f>
        <v>生命值低于野猪(-20)</v>
      </c>
      <c r="AH81" t="str">
        <f>VLOOKUP($I81,属性类计算!$G:$Z,18,FALSE)</f>
        <v>法术伤害单位，攻击高于野猪（+30）</v>
      </c>
    </row>
    <row r="82" spans="1:34">
      <c r="A82" s="1">
        <v>78</v>
      </c>
      <c r="B82" s="3" t="s">
        <v>204</v>
      </c>
      <c r="C82" s="1" t="s">
        <v>205</v>
      </c>
      <c r="D82" s="1">
        <v>1</v>
      </c>
      <c r="E82" s="1">
        <v>1</v>
      </c>
      <c r="F82">
        <v>1</v>
      </c>
      <c r="G82">
        <v>1</v>
      </c>
      <c r="I82" t="str">
        <f t="shared" si="18"/>
        <v>111</v>
      </c>
      <c r="K82">
        <f>VLOOKUP($I82,属性类计算!$G:$R,K$4,FALSE)</f>
        <v>600</v>
      </c>
      <c r="L82">
        <f>VLOOKUP($I82,属性类计算!$G:$R,L$4,FALSE)</f>
        <v>1200</v>
      </c>
      <c r="M82">
        <f>VLOOKUP($I82,属性类计算!$G:$R,M$4,FALSE)</f>
        <v>100</v>
      </c>
      <c r="N82">
        <f>VLOOKUP($I82,属性类计算!$G:$R,N$4,FALSE)</f>
        <v>30</v>
      </c>
      <c r="O82">
        <f>VLOOKUP($I82,属性类计算!$G:$R,O$4,FALSE)</f>
        <v>35</v>
      </c>
      <c r="P82">
        <f>VLOOKUP($I82,属性类计算!$G:$R,P$4,FALSE)</f>
        <v>100</v>
      </c>
      <c r="Q82">
        <f>VLOOKUP($I82,属性类计算!$G:$R,Q$4,FALSE)</f>
        <v>0</v>
      </c>
      <c r="S82">
        <v>10</v>
      </c>
      <c r="T82">
        <v>10</v>
      </c>
      <c r="U82">
        <v>120</v>
      </c>
      <c r="V82" s="6" t="s">
        <v>38</v>
      </c>
      <c r="X82" t="str">
        <f t="shared" si="17"/>
        <v>近战</v>
      </c>
      <c r="Y82" t="str">
        <f t="shared" si="20"/>
        <v>较小</v>
      </c>
      <c r="Z82" t="str">
        <f t="shared" si="21"/>
        <v>小怪</v>
      </c>
      <c r="AA82" t="str">
        <f t="shared" si="22"/>
        <v>近战小怪，拥有较小的警戒/取消警戒范围(600/1200)</v>
      </c>
      <c r="AB82" t="s">
        <v>39</v>
      </c>
      <c r="AC82" t="str">
        <f t="shared" si="23"/>
        <v>普通攻击使用“蓝双头犬普攻”</v>
      </c>
      <c r="AD82" t="str">
        <f t="shared" si="24"/>
        <v>普通攻击攻击距离为120</v>
      </c>
      <c r="AE82" t="str">
        <f>VLOOKUP($I82,属性类计算!$G:$Z,13,FALSE)</f>
        <v>作为物理近战单位，对于物理\法术防御力较野猪一致</v>
      </c>
      <c r="AF82" t="str">
        <f t="shared" si="19"/>
        <v>移动速度为340</v>
      </c>
      <c r="AG82" t="str">
        <f>VLOOKUP($I82,属性类计算!$G:$Z,15,FALSE)</f>
        <v>生命值与野猪一致。</v>
      </c>
      <c r="AH82" t="str">
        <f>VLOOKUP($I82,属性类计算!$G:$Z,18,FALSE)</f>
        <v>物理伤害单位，攻击与野猪一致。</v>
      </c>
    </row>
    <row r="83" spans="1:34">
      <c r="A83" s="1">
        <v>79</v>
      </c>
      <c r="B83" s="3" t="s">
        <v>206</v>
      </c>
      <c r="C83" s="1" t="s">
        <v>207</v>
      </c>
      <c r="D83" s="1">
        <v>1</v>
      </c>
      <c r="E83" s="1">
        <v>1</v>
      </c>
      <c r="F83">
        <v>1</v>
      </c>
      <c r="G83">
        <v>1</v>
      </c>
      <c r="I83" t="str">
        <f t="shared" si="18"/>
        <v>111</v>
      </c>
      <c r="K83">
        <f>VLOOKUP($I83,属性类计算!$G:$R,K$4,FALSE)</f>
        <v>600</v>
      </c>
      <c r="L83">
        <f>VLOOKUP($I83,属性类计算!$G:$R,L$4,FALSE)</f>
        <v>1200</v>
      </c>
      <c r="M83">
        <f>VLOOKUP($I83,属性类计算!$G:$R,M$4,FALSE)</f>
        <v>100</v>
      </c>
      <c r="N83">
        <f>VLOOKUP($I83,属性类计算!$G:$R,N$4,FALSE)</f>
        <v>30</v>
      </c>
      <c r="O83">
        <f>VLOOKUP($I83,属性类计算!$G:$R,O$4,FALSE)</f>
        <v>35</v>
      </c>
      <c r="P83">
        <f>VLOOKUP($I83,属性类计算!$G:$R,P$4,FALSE)</f>
        <v>100</v>
      </c>
      <c r="Q83">
        <f>VLOOKUP($I83,属性类计算!$G:$R,Q$4,FALSE)</f>
        <v>0</v>
      </c>
      <c r="S83">
        <v>10</v>
      </c>
      <c r="T83">
        <v>10</v>
      </c>
      <c r="U83">
        <v>120</v>
      </c>
      <c r="V83" s="6" t="s">
        <v>38</v>
      </c>
      <c r="X83" t="str">
        <f t="shared" si="17"/>
        <v>近战</v>
      </c>
      <c r="Y83" t="str">
        <f t="shared" si="20"/>
        <v>较小</v>
      </c>
      <c r="Z83" t="str">
        <f t="shared" si="21"/>
        <v>小怪</v>
      </c>
      <c r="AA83" t="str">
        <f t="shared" si="22"/>
        <v>近战小怪，拥有较小的警戒/取消警戒范围(600/1200)</v>
      </c>
      <c r="AB83" t="s">
        <v>39</v>
      </c>
      <c r="AC83" t="str">
        <f t="shared" si="23"/>
        <v>普通攻击使用“红双头犬普攻”</v>
      </c>
      <c r="AD83" t="str">
        <f t="shared" si="24"/>
        <v>普通攻击攻击距离为120</v>
      </c>
      <c r="AE83" t="str">
        <f>VLOOKUP($I83,属性类计算!$G:$Z,13,FALSE)</f>
        <v>作为物理近战单位，对于物理\法术防御力较野猪一致</v>
      </c>
      <c r="AF83" t="str">
        <f t="shared" si="19"/>
        <v>移动速度为460</v>
      </c>
      <c r="AG83" t="str">
        <f>VLOOKUP($I83,属性类计算!$G:$Z,15,FALSE)</f>
        <v>生命值与野猪一致。</v>
      </c>
      <c r="AH83" t="str">
        <f>VLOOKUP($I83,属性类计算!$G:$Z,18,FALSE)</f>
        <v>物理伤害单位，攻击与野猪一致。</v>
      </c>
    </row>
    <row r="84" spans="1:34">
      <c r="A84" s="1">
        <v>80</v>
      </c>
      <c r="B84" s="3" t="s">
        <v>208</v>
      </c>
      <c r="C84" s="1" t="s">
        <v>209</v>
      </c>
      <c r="D84" s="1">
        <v>1</v>
      </c>
      <c r="E84" s="1">
        <v>1</v>
      </c>
      <c r="F84">
        <v>1</v>
      </c>
      <c r="G84">
        <v>1</v>
      </c>
      <c r="I84" t="str">
        <f t="shared" si="18"/>
        <v>111</v>
      </c>
      <c r="K84">
        <f>VLOOKUP($I84,属性类计算!$G:$R,K$4,FALSE)</f>
        <v>600</v>
      </c>
      <c r="L84">
        <f>VLOOKUP($I84,属性类计算!$G:$R,L$4,FALSE)</f>
        <v>1200</v>
      </c>
      <c r="M84">
        <f>VLOOKUP($I84,属性类计算!$G:$R,M$4,FALSE)</f>
        <v>100</v>
      </c>
      <c r="N84">
        <f>VLOOKUP($I84,属性类计算!$G:$R,N$4,FALSE)</f>
        <v>30</v>
      </c>
      <c r="O84">
        <f>VLOOKUP($I84,属性类计算!$G:$R,O$4,FALSE)</f>
        <v>35</v>
      </c>
      <c r="P84">
        <f>VLOOKUP($I84,属性类计算!$G:$R,P$4,FALSE)</f>
        <v>100</v>
      </c>
      <c r="Q84">
        <f>VLOOKUP($I84,属性类计算!$G:$R,Q$4,FALSE)</f>
        <v>0</v>
      </c>
      <c r="S84">
        <v>10</v>
      </c>
      <c r="T84">
        <v>10</v>
      </c>
      <c r="U84">
        <v>150</v>
      </c>
      <c r="V84" s="6" t="s">
        <v>199</v>
      </c>
      <c r="X84" t="str">
        <f t="shared" si="17"/>
        <v>近战</v>
      </c>
      <c r="Y84" t="str">
        <f t="shared" si="20"/>
        <v>较小</v>
      </c>
      <c r="Z84" t="str">
        <f t="shared" si="21"/>
        <v>小怪</v>
      </c>
      <c r="AA84" t="str">
        <f t="shared" si="22"/>
        <v>近战小怪，拥有较小的警戒/取消警戒范围(600/1200)</v>
      </c>
      <c r="AB84" t="s">
        <v>39</v>
      </c>
      <c r="AC84" t="str">
        <f t="shared" si="23"/>
        <v>普通攻击使用“亡灵恶狼普攻”</v>
      </c>
      <c r="AD84" t="str">
        <f t="shared" si="24"/>
        <v>普通攻击攻击距离为150</v>
      </c>
      <c r="AE84" t="str">
        <f>VLOOKUP($I84,属性类计算!$G:$Z,13,FALSE)</f>
        <v>作为物理近战单位，对于物理\法术防御力较野猪一致</v>
      </c>
      <c r="AF84" t="str">
        <f t="shared" si="19"/>
        <v>移动速度为460</v>
      </c>
      <c r="AG84" t="str">
        <f>VLOOKUP($I84,属性类计算!$G:$Z,15,FALSE)</f>
        <v>生命值与野猪一致。</v>
      </c>
      <c r="AH84" t="str">
        <f>VLOOKUP($I84,属性类计算!$G:$Z,18,FALSE)</f>
        <v>物理伤害单位，攻击与野猪一致。</v>
      </c>
    </row>
    <row r="85" spans="1:34">
      <c r="A85" s="1">
        <v>81</v>
      </c>
      <c r="B85" s="3" t="s">
        <v>210</v>
      </c>
      <c r="C85" s="1" t="s">
        <v>211</v>
      </c>
      <c r="D85" s="1">
        <v>1</v>
      </c>
      <c r="E85" s="1">
        <v>1</v>
      </c>
      <c r="F85">
        <v>1</v>
      </c>
      <c r="G85">
        <v>1</v>
      </c>
      <c r="I85" t="str">
        <f t="shared" si="18"/>
        <v>111</v>
      </c>
      <c r="K85">
        <f>VLOOKUP($I85,属性类计算!$G:$R,K$4,FALSE)</f>
        <v>600</v>
      </c>
      <c r="L85">
        <f>VLOOKUP($I85,属性类计算!$G:$R,L$4,FALSE)</f>
        <v>1200</v>
      </c>
      <c r="M85">
        <f>VLOOKUP($I85,属性类计算!$G:$R,M$4,FALSE)</f>
        <v>100</v>
      </c>
      <c r="N85">
        <f>VLOOKUP($I85,属性类计算!$G:$R,N$4,FALSE)</f>
        <v>30</v>
      </c>
      <c r="O85">
        <f>VLOOKUP($I85,属性类计算!$G:$R,O$4,FALSE)</f>
        <v>35</v>
      </c>
      <c r="P85">
        <f>VLOOKUP($I85,属性类计算!$G:$R,P$4,FALSE)</f>
        <v>100</v>
      </c>
      <c r="Q85">
        <f>VLOOKUP($I85,属性类计算!$G:$R,Q$4,FALSE)</f>
        <v>0</v>
      </c>
      <c r="S85">
        <v>10</v>
      </c>
      <c r="T85">
        <v>10</v>
      </c>
      <c r="U85">
        <v>150</v>
      </c>
      <c r="V85" s="6" t="s">
        <v>199</v>
      </c>
      <c r="X85" t="str">
        <f t="shared" si="17"/>
        <v>近战</v>
      </c>
      <c r="Y85" t="str">
        <f t="shared" si="20"/>
        <v>较小</v>
      </c>
      <c r="Z85" t="str">
        <f t="shared" si="21"/>
        <v>小怪</v>
      </c>
      <c r="AA85" t="str">
        <f t="shared" si="22"/>
        <v>近战小怪，拥有较小的警戒/取消警戒范围(600/1200)</v>
      </c>
      <c r="AB85" t="s">
        <v>39</v>
      </c>
      <c r="AC85" t="str">
        <f t="shared" si="23"/>
        <v>普通攻击使用“毒液恶狼普攻”</v>
      </c>
      <c r="AD85" t="str">
        <f t="shared" si="24"/>
        <v>普通攻击攻击距离为150</v>
      </c>
      <c r="AE85" t="str">
        <f>VLOOKUP($I85,属性类计算!$G:$Z,13,FALSE)</f>
        <v>作为物理近战单位，对于物理\法术防御力较野猪一致</v>
      </c>
      <c r="AF85" t="str">
        <f t="shared" si="19"/>
        <v>移动速度为460</v>
      </c>
      <c r="AG85" t="str">
        <f>VLOOKUP($I85,属性类计算!$G:$Z,15,FALSE)</f>
        <v>生命值与野猪一致。</v>
      </c>
      <c r="AH85" t="str">
        <f>VLOOKUP($I85,属性类计算!$G:$Z,18,FALSE)</f>
        <v>物理伤害单位，攻击与野猪一致。</v>
      </c>
    </row>
    <row r="86" spans="1:34">
      <c r="A86" s="1">
        <v>82</v>
      </c>
      <c r="B86" s="3" t="s">
        <v>212</v>
      </c>
      <c r="C86" s="1" t="s">
        <v>213</v>
      </c>
      <c r="D86" s="1">
        <v>1</v>
      </c>
      <c r="E86" s="1">
        <v>1</v>
      </c>
      <c r="F86">
        <v>1</v>
      </c>
      <c r="G86">
        <v>1</v>
      </c>
      <c r="I86" t="str">
        <f t="shared" si="18"/>
        <v>111</v>
      </c>
      <c r="K86">
        <f>VLOOKUP($I86,属性类计算!$G:$R,K$4,FALSE)</f>
        <v>600</v>
      </c>
      <c r="L86">
        <f>VLOOKUP($I86,属性类计算!$G:$R,L$4,FALSE)</f>
        <v>1200</v>
      </c>
      <c r="M86">
        <f>VLOOKUP($I86,属性类计算!$G:$R,M$4,FALSE)</f>
        <v>100</v>
      </c>
      <c r="N86">
        <f>VLOOKUP($I86,属性类计算!$G:$R,N$4,FALSE)</f>
        <v>30</v>
      </c>
      <c r="O86">
        <f>VLOOKUP($I86,属性类计算!$G:$R,O$4,FALSE)</f>
        <v>35</v>
      </c>
      <c r="P86">
        <f>VLOOKUP($I86,属性类计算!$G:$R,P$4,FALSE)</f>
        <v>100</v>
      </c>
      <c r="Q86">
        <f>VLOOKUP($I86,属性类计算!$G:$R,Q$4,FALSE)</f>
        <v>0</v>
      </c>
      <c r="S86">
        <v>10</v>
      </c>
      <c r="T86">
        <v>10</v>
      </c>
      <c r="U86">
        <v>150</v>
      </c>
      <c r="V86" s="6" t="s">
        <v>199</v>
      </c>
      <c r="X86" t="str">
        <f t="shared" si="17"/>
        <v>近战</v>
      </c>
      <c r="Y86" t="str">
        <f t="shared" si="20"/>
        <v>较小</v>
      </c>
      <c r="Z86" t="str">
        <f t="shared" si="21"/>
        <v>小怪</v>
      </c>
      <c r="AA86" t="str">
        <f t="shared" si="22"/>
        <v>近战小怪，拥有较小的警戒/取消警戒范围(600/1200)</v>
      </c>
      <c r="AB86" t="s">
        <v>39</v>
      </c>
      <c r="AC86" t="str">
        <f t="shared" si="23"/>
        <v>普通攻击使用“烈焰恶狼普攻”</v>
      </c>
      <c r="AD86" t="str">
        <f t="shared" si="24"/>
        <v>普通攻击攻击距离为150</v>
      </c>
      <c r="AE86" t="str">
        <f>VLOOKUP($I86,属性类计算!$G:$Z,13,FALSE)</f>
        <v>作为物理近战单位，对于物理\法术防御力较野猪一致</v>
      </c>
      <c r="AF86" t="str">
        <f t="shared" si="19"/>
        <v>移动速度为340</v>
      </c>
      <c r="AG86" t="str">
        <f>VLOOKUP($I86,属性类计算!$G:$Z,15,FALSE)</f>
        <v>生命值与野猪一致。</v>
      </c>
      <c r="AH86" t="str">
        <f>VLOOKUP($I86,属性类计算!$G:$Z,18,FALSE)</f>
        <v>物理伤害单位，攻击与野猪一致。</v>
      </c>
    </row>
    <row r="87" spans="1:34">
      <c r="A87" s="1">
        <v>83</v>
      </c>
      <c r="B87" s="3" t="s">
        <v>214</v>
      </c>
      <c r="C87" s="1" t="s">
        <v>215</v>
      </c>
      <c r="D87" s="1">
        <v>1</v>
      </c>
      <c r="E87" s="1">
        <v>1</v>
      </c>
      <c r="F87">
        <v>1</v>
      </c>
      <c r="G87">
        <v>1</v>
      </c>
      <c r="I87" t="str">
        <f t="shared" si="18"/>
        <v>111</v>
      </c>
      <c r="K87">
        <f>VLOOKUP($I87,属性类计算!$G:$R,K$4,FALSE)</f>
        <v>600</v>
      </c>
      <c r="L87">
        <f>VLOOKUP($I87,属性类计算!$G:$R,L$4,FALSE)</f>
        <v>1200</v>
      </c>
      <c r="M87">
        <f>VLOOKUP($I87,属性类计算!$G:$R,M$4,FALSE)</f>
        <v>100</v>
      </c>
      <c r="N87">
        <f>VLOOKUP($I87,属性类计算!$G:$R,N$4,FALSE)</f>
        <v>30</v>
      </c>
      <c r="O87">
        <f>VLOOKUP($I87,属性类计算!$G:$R,O$4,FALSE)</f>
        <v>35</v>
      </c>
      <c r="P87">
        <f>VLOOKUP($I87,属性类计算!$G:$R,P$4,FALSE)</f>
        <v>100</v>
      </c>
      <c r="Q87">
        <f>VLOOKUP($I87,属性类计算!$G:$R,Q$4,FALSE)</f>
        <v>0</v>
      </c>
      <c r="S87">
        <v>10</v>
      </c>
      <c r="T87">
        <v>10</v>
      </c>
      <c r="U87">
        <v>150</v>
      </c>
      <c r="V87" s="6" t="s">
        <v>38</v>
      </c>
      <c r="X87" t="str">
        <f t="shared" si="17"/>
        <v>近战</v>
      </c>
      <c r="Y87" t="str">
        <f t="shared" si="20"/>
        <v>较小</v>
      </c>
      <c r="Z87" t="str">
        <f t="shared" si="21"/>
        <v>小怪</v>
      </c>
      <c r="AA87" t="str">
        <f t="shared" si="22"/>
        <v>近战小怪，拥有较小的警戒/取消警戒范围(600/1200)</v>
      </c>
      <c r="AB87" t="s">
        <v>39</v>
      </c>
      <c r="AC87" t="str">
        <f t="shared" si="23"/>
        <v>普通攻击使用“毒蝎普攻”</v>
      </c>
      <c r="AD87" t="str">
        <f t="shared" si="24"/>
        <v>普通攻击攻击距离为150</v>
      </c>
      <c r="AE87" t="str">
        <f>VLOOKUP($I87,属性类计算!$G:$Z,13,FALSE)</f>
        <v>作为物理近战单位，对于物理\法术防御力较野猪一致</v>
      </c>
      <c r="AF87" t="str">
        <f t="shared" si="19"/>
        <v>移动速度为340</v>
      </c>
      <c r="AG87" t="str">
        <f>VLOOKUP($I87,属性类计算!$G:$Z,15,FALSE)</f>
        <v>生命值与野猪一致。</v>
      </c>
      <c r="AH87" t="str">
        <f>VLOOKUP($I87,属性类计算!$G:$Z,18,FALSE)</f>
        <v>物理伤害单位，攻击与野猪一致。</v>
      </c>
    </row>
    <row r="88" spans="1:34">
      <c r="A88" s="1">
        <v>84</v>
      </c>
      <c r="B88" s="3" t="s">
        <v>216</v>
      </c>
      <c r="C88" s="1" t="s">
        <v>217</v>
      </c>
      <c r="D88" s="1">
        <v>2</v>
      </c>
      <c r="E88" s="1">
        <v>1</v>
      </c>
      <c r="F88">
        <v>0</v>
      </c>
      <c r="G88">
        <v>0</v>
      </c>
      <c r="I88" t="str">
        <f t="shared" si="18"/>
        <v>200</v>
      </c>
      <c r="K88">
        <f>VLOOKUP($I88,属性类计算!$G:$R,K$4,FALSE)</f>
        <v>2000</v>
      </c>
      <c r="L88">
        <f>VLOOKUP($I88,属性类计算!$G:$R,L$4,FALSE)</f>
        <v>3000</v>
      </c>
      <c r="M88">
        <f>VLOOKUP($I88,属性类计算!$G:$R,M$4,FALSE)</f>
        <v>120</v>
      </c>
      <c r="N88">
        <f>VLOOKUP($I88,属性类计算!$G:$R,N$4,FALSE)</f>
        <v>25</v>
      </c>
      <c r="O88">
        <f>VLOOKUP($I88,属性类计算!$G:$R,O$4,FALSE)</f>
        <v>50</v>
      </c>
      <c r="P88">
        <f>VLOOKUP($I88,属性类计算!$G:$R,P$4,FALSE)</f>
        <v>0</v>
      </c>
      <c r="Q88">
        <f>VLOOKUP($I88,属性类计算!$G:$R,Q$4,FALSE)</f>
        <v>180</v>
      </c>
      <c r="S88">
        <v>50</v>
      </c>
      <c r="T88">
        <v>30</v>
      </c>
      <c r="U88">
        <v>1000</v>
      </c>
      <c r="V88" s="6" t="s">
        <v>38</v>
      </c>
      <c r="X88" t="str">
        <f t="shared" si="17"/>
        <v>远程</v>
      </c>
      <c r="Y88" t="str">
        <f t="shared" si="20"/>
        <v>较大</v>
      </c>
      <c r="Z88" t="str">
        <f t="shared" si="21"/>
        <v>精英</v>
      </c>
      <c r="AA88" t="str">
        <f t="shared" si="22"/>
        <v>远程精英，拥有较大的警戒/取消警戒范围(2000/3000)</v>
      </c>
      <c r="AB88" t="s">
        <v>39</v>
      </c>
      <c r="AC88" t="str">
        <f t="shared" si="23"/>
        <v>普通攻击使用“火元素普攻”</v>
      </c>
      <c r="AD88" t="str">
        <f t="shared" si="24"/>
        <v>普通攻击攻击距离为1000</v>
      </c>
      <c r="AE88" t="str">
        <f>VLOOKUP($I88,属性类计算!$G:$Z,13,FALSE)</f>
        <v>作为法术远程单位，对于物理防御力较炎魔弱(-5)，同时法术防御力较为薄弱(-5)</v>
      </c>
      <c r="AF88" t="str">
        <f t="shared" si="19"/>
        <v>移动速度为340</v>
      </c>
      <c r="AG88" t="str">
        <f>VLOOKUP($I88,属性类计算!$G:$Z,15,FALSE)</f>
        <v>生命值低于炎魔(-30)</v>
      </c>
      <c r="AH88" t="str">
        <f>VLOOKUP($I88,属性类计算!$G:$Z,18,FALSE)</f>
        <v>法术伤害单位，攻击高于炎魔（+30）</v>
      </c>
    </row>
    <row r="89" spans="1:34">
      <c r="A89" s="1">
        <v>85</v>
      </c>
      <c r="B89" s="3" t="s">
        <v>218</v>
      </c>
      <c r="C89" s="1" t="s">
        <v>219</v>
      </c>
      <c r="D89" s="1">
        <v>1</v>
      </c>
      <c r="E89" s="1">
        <v>1</v>
      </c>
      <c r="F89">
        <v>1</v>
      </c>
      <c r="G89">
        <v>1</v>
      </c>
      <c r="I89" t="str">
        <f t="shared" si="18"/>
        <v>111</v>
      </c>
      <c r="K89">
        <f>VLOOKUP($I89,属性类计算!$G:$R,K$4,FALSE)</f>
        <v>600</v>
      </c>
      <c r="L89">
        <f>VLOOKUP($I89,属性类计算!$G:$R,L$4,FALSE)</f>
        <v>1200</v>
      </c>
      <c r="M89">
        <f>VLOOKUP($I89,属性类计算!$G:$R,M$4,FALSE)</f>
        <v>100</v>
      </c>
      <c r="N89">
        <f>VLOOKUP($I89,属性类计算!$G:$R,N$4,FALSE)</f>
        <v>30</v>
      </c>
      <c r="O89">
        <f>VLOOKUP($I89,属性类计算!$G:$R,O$4,FALSE)</f>
        <v>35</v>
      </c>
      <c r="P89">
        <f>VLOOKUP($I89,属性类计算!$G:$R,P$4,FALSE)</f>
        <v>100</v>
      </c>
      <c r="Q89">
        <f>VLOOKUP($I89,属性类计算!$G:$R,Q$4,FALSE)</f>
        <v>0</v>
      </c>
      <c r="S89">
        <v>10</v>
      </c>
      <c r="T89">
        <v>10</v>
      </c>
      <c r="U89">
        <v>150</v>
      </c>
      <c r="V89" s="6" t="s">
        <v>38</v>
      </c>
      <c r="X89" t="str">
        <f t="shared" ref="X89:X104" si="25">IF(F89=1,"近战","远程")</f>
        <v>近战</v>
      </c>
      <c r="Y89" t="str">
        <f t="shared" si="20"/>
        <v>较小</v>
      </c>
      <c r="Z89" t="str">
        <f t="shared" si="21"/>
        <v>小怪</v>
      </c>
      <c r="AA89" t="str">
        <f t="shared" si="22"/>
        <v>近战小怪，拥有较小的警戒/取消警戒范围(600/1200)</v>
      </c>
      <c r="AB89" t="s">
        <v>39</v>
      </c>
      <c r="AC89" t="str">
        <f t="shared" si="23"/>
        <v>普通攻击使用“岩浆巨人普攻”</v>
      </c>
      <c r="AD89" t="str">
        <f t="shared" si="24"/>
        <v>普通攻击攻击距离为150</v>
      </c>
      <c r="AE89" t="str">
        <f>VLOOKUP($I89,属性类计算!$G:$Z,13,FALSE)</f>
        <v>作为物理近战单位，对于物理\法术防御力较野猪一致</v>
      </c>
      <c r="AF89" t="str">
        <f t="shared" si="19"/>
        <v>移动速度为350</v>
      </c>
      <c r="AG89" t="str">
        <f>VLOOKUP($I89,属性类计算!$G:$Z,15,FALSE)</f>
        <v>生命值与野猪一致。</v>
      </c>
      <c r="AH89" t="str">
        <f>VLOOKUP($I89,属性类计算!$G:$Z,18,FALSE)</f>
        <v>物理伤害单位，攻击与野猪一致。</v>
      </c>
    </row>
    <row r="90" spans="1:34">
      <c r="A90" s="1">
        <v>86</v>
      </c>
      <c r="B90" s="3" t="s">
        <v>220</v>
      </c>
      <c r="C90" s="1" t="s">
        <v>221</v>
      </c>
      <c r="D90" s="1">
        <v>1</v>
      </c>
      <c r="E90" s="1">
        <v>1</v>
      </c>
      <c r="F90">
        <v>1</v>
      </c>
      <c r="G90">
        <v>1</v>
      </c>
      <c r="I90" t="str">
        <f t="shared" si="18"/>
        <v>111</v>
      </c>
      <c r="K90">
        <f>VLOOKUP($I90,属性类计算!$G:$R,K$4,FALSE)</f>
        <v>600</v>
      </c>
      <c r="L90">
        <f>VLOOKUP($I90,属性类计算!$G:$R,L$4,FALSE)</f>
        <v>1200</v>
      </c>
      <c r="M90">
        <f>VLOOKUP($I90,属性类计算!$G:$R,M$4,FALSE)</f>
        <v>100</v>
      </c>
      <c r="N90">
        <f>VLOOKUP($I90,属性类计算!$G:$R,N$4,FALSE)</f>
        <v>30</v>
      </c>
      <c r="O90">
        <f>VLOOKUP($I90,属性类计算!$G:$R,O$4,FALSE)</f>
        <v>35</v>
      </c>
      <c r="P90">
        <f>VLOOKUP($I90,属性类计算!$G:$R,P$4,FALSE)</f>
        <v>100</v>
      </c>
      <c r="Q90">
        <f>VLOOKUP($I90,属性类计算!$G:$R,Q$4,FALSE)</f>
        <v>0</v>
      </c>
      <c r="S90">
        <v>10</v>
      </c>
      <c r="T90">
        <v>10</v>
      </c>
      <c r="U90">
        <v>120</v>
      </c>
      <c r="V90" s="6" t="s">
        <v>222</v>
      </c>
      <c r="X90" t="str">
        <f t="shared" si="25"/>
        <v>近战</v>
      </c>
      <c r="Y90" t="str">
        <f t="shared" si="20"/>
        <v>较小</v>
      </c>
      <c r="Z90" t="str">
        <f t="shared" si="21"/>
        <v>小怪</v>
      </c>
      <c r="AA90" t="str">
        <f t="shared" si="22"/>
        <v>近战小怪，拥有较小的警戒/取消警戒范围(600/1200)</v>
      </c>
      <c r="AB90" t="s">
        <v>39</v>
      </c>
      <c r="AC90" t="str">
        <f t="shared" si="23"/>
        <v>普通攻击使用“魔蝎普攻”</v>
      </c>
      <c r="AD90" t="str">
        <f t="shared" si="24"/>
        <v>普通攻击攻击距离为120</v>
      </c>
      <c r="AE90" t="str">
        <f>VLOOKUP($I90,属性类计算!$G:$Z,13,FALSE)</f>
        <v>作为物理近战单位，对于物理\法术防御力较野猪一致</v>
      </c>
      <c r="AF90" t="str">
        <f t="shared" si="19"/>
        <v>移动速度为340</v>
      </c>
      <c r="AG90" t="str">
        <f>VLOOKUP($I90,属性类计算!$G:$Z,15,FALSE)</f>
        <v>生命值与野猪一致。</v>
      </c>
      <c r="AH90" t="str">
        <f>VLOOKUP($I90,属性类计算!$G:$Z,18,FALSE)</f>
        <v>物理伤害单位，攻击与野猪一致。</v>
      </c>
    </row>
    <row r="91" spans="1:34">
      <c r="A91" s="1">
        <v>87</v>
      </c>
      <c r="B91" s="3" t="s">
        <v>223</v>
      </c>
      <c r="C91" s="1" t="s">
        <v>224</v>
      </c>
      <c r="D91" s="1">
        <v>1</v>
      </c>
      <c r="E91" s="1">
        <v>1</v>
      </c>
      <c r="F91">
        <v>1</v>
      </c>
      <c r="G91">
        <v>1</v>
      </c>
      <c r="I91" t="str">
        <f t="shared" si="18"/>
        <v>111</v>
      </c>
      <c r="K91">
        <f>VLOOKUP($I91,属性类计算!$G:$R,K$4,FALSE)</f>
        <v>600</v>
      </c>
      <c r="L91">
        <f>VLOOKUP($I91,属性类计算!$G:$R,L$4,FALSE)</f>
        <v>1200</v>
      </c>
      <c r="M91">
        <f>VLOOKUP($I91,属性类计算!$G:$R,M$4,FALSE)</f>
        <v>100</v>
      </c>
      <c r="N91">
        <f>VLOOKUP($I91,属性类计算!$G:$R,N$4,FALSE)</f>
        <v>30</v>
      </c>
      <c r="O91">
        <f>VLOOKUP($I91,属性类计算!$G:$R,O$4,FALSE)</f>
        <v>35</v>
      </c>
      <c r="P91">
        <f>VLOOKUP($I91,属性类计算!$G:$R,P$4,FALSE)</f>
        <v>100</v>
      </c>
      <c r="Q91">
        <f>VLOOKUP($I91,属性类计算!$G:$R,Q$4,FALSE)</f>
        <v>0</v>
      </c>
      <c r="S91">
        <v>10</v>
      </c>
      <c r="T91">
        <v>10</v>
      </c>
      <c r="U91">
        <v>160</v>
      </c>
      <c r="V91" s="6" t="s">
        <v>38</v>
      </c>
      <c r="X91" t="str">
        <f t="shared" si="25"/>
        <v>近战</v>
      </c>
      <c r="Y91" t="str">
        <f t="shared" si="20"/>
        <v>较小</v>
      </c>
      <c r="Z91" t="str">
        <f t="shared" si="21"/>
        <v>小怪</v>
      </c>
      <c r="AA91" t="str">
        <f t="shared" si="22"/>
        <v>近战小怪，拥有较小的警戒/取消警戒范围(600/1200)</v>
      </c>
      <c r="AB91" t="s">
        <v>39</v>
      </c>
      <c r="AC91" t="str">
        <f t="shared" si="23"/>
        <v>普通攻击使用“海妖首位普攻”</v>
      </c>
      <c r="AD91" t="str">
        <f t="shared" si="24"/>
        <v>普通攻击攻击距离为160</v>
      </c>
      <c r="AE91" t="str">
        <f>VLOOKUP($I91,属性类计算!$G:$Z,13,FALSE)</f>
        <v>作为物理近战单位，对于物理\法术防御力较野猪一致</v>
      </c>
      <c r="AF91" t="str">
        <f t="shared" si="19"/>
        <v>移动速度为340</v>
      </c>
      <c r="AG91" t="str">
        <f>VLOOKUP($I91,属性类计算!$G:$Z,15,FALSE)</f>
        <v>生命值与野猪一致。</v>
      </c>
      <c r="AH91" t="str">
        <f>VLOOKUP($I91,属性类计算!$G:$Z,18,FALSE)</f>
        <v>物理伤害单位，攻击与野猪一致。</v>
      </c>
    </row>
    <row r="92" spans="1:34">
      <c r="A92" s="1">
        <v>88</v>
      </c>
      <c r="B92" s="3" t="s">
        <v>225</v>
      </c>
      <c r="C92" s="1" t="s">
        <v>226</v>
      </c>
      <c r="D92" s="1">
        <v>1</v>
      </c>
      <c r="E92" s="1">
        <v>1</v>
      </c>
      <c r="F92">
        <v>0</v>
      </c>
      <c r="G92">
        <v>0</v>
      </c>
      <c r="I92" t="str">
        <f t="shared" si="18"/>
        <v>100</v>
      </c>
      <c r="K92">
        <f>VLOOKUP($I92,属性类计算!$G:$R,K$4,FALSE)</f>
        <v>1200</v>
      </c>
      <c r="L92">
        <f>VLOOKUP($I92,属性类计算!$G:$R,L$4,FALSE)</f>
        <v>2000</v>
      </c>
      <c r="M92">
        <f>VLOOKUP($I92,属性类计算!$G:$R,M$4,FALSE)</f>
        <v>80</v>
      </c>
      <c r="N92">
        <f>VLOOKUP($I92,属性类计算!$G:$R,N$4,FALSE)</f>
        <v>25</v>
      </c>
      <c r="O92">
        <f>VLOOKUP($I92,属性类计算!$G:$R,O$4,FALSE)</f>
        <v>30</v>
      </c>
      <c r="P92">
        <f>VLOOKUP($I92,属性类计算!$G:$R,P$4,FALSE)</f>
        <v>0</v>
      </c>
      <c r="Q92">
        <f>VLOOKUP($I92,属性类计算!$G:$R,Q$4,FALSE)</f>
        <v>130</v>
      </c>
      <c r="S92">
        <v>10</v>
      </c>
      <c r="T92">
        <v>10</v>
      </c>
      <c r="U92">
        <v>1000</v>
      </c>
      <c r="V92" s="6" t="s">
        <v>38</v>
      </c>
      <c r="X92" t="str">
        <f t="shared" si="25"/>
        <v>远程</v>
      </c>
      <c r="Y92" t="str">
        <f t="shared" si="20"/>
        <v>较大</v>
      </c>
      <c r="Z92" t="str">
        <f t="shared" si="21"/>
        <v>小怪</v>
      </c>
      <c r="AA92" t="str">
        <f t="shared" si="22"/>
        <v>远程小怪，拥有较大的警戒/取消警戒范围(1200/2000)</v>
      </c>
      <c r="AB92" t="s">
        <v>39</v>
      </c>
      <c r="AC92" t="str">
        <f t="shared" si="23"/>
        <v>普通攻击使用“海妖水法师普攻”</v>
      </c>
      <c r="AD92" t="str">
        <f t="shared" si="24"/>
        <v>普通攻击攻击距离为1000</v>
      </c>
      <c r="AE92" t="str">
        <f>VLOOKUP($I92,属性类计算!$G:$Z,13,FALSE)</f>
        <v>作为法术远程单位，对于物理防御力较野猪弱(-5)，同时法术防御力较为薄弱(-5)</v>
      </c>
      <c r="AF92" t="str">
        <f t="shared" si="19"/>
        <v>移动速度为340</v>
      </c>
      <c r="AG92" t="str">
        <f>VLOOKUP($I92,属性类计算!$G:$Z,15,FALSE)</f>
        <v>生命值低于野猪(-20)</v>
      </c>
      <c r="AH92" t="str">
        <f>VLOOKUP($I92,属性类计算!$G:$Z,18,FALSE)</f>
        <v>法术伤害单位，攻击高于野猪（+30）</v>
      </c>
    </row>
    <row r="93" spans="1:34">
      <c r="A93" s="1">
        <v>89</v>
      </c>
      <c r="B93" s="3" t="s">
        <v>227</v>
      </c>
      <c r="C93" s="1" t="s">
        <v>228</v>
      </c>
      <c r="D93" s="1">
        <v>1</v>
      </c>
      <c r="E93" s="1">
        <v>1</v>
      </c>
      <c r="F93">
        <v>0</v>
      </c>
      <c r="G93">
        <v>0</v>
      </c>
      <c r="I93" t="str">
        <f t="shared" si="18"/>
        <v>100</v>
      </c>
      <c r="K93">
        <f>VLOOKUP($I93,属性类计算!$G:$R,K$4,FALSE)</f>
        <v>1200</v>
      </c>
      <c r="L93">
        <f>VLOOKUP($I93,属性类计算!$G:$R,L$4,FALSE)</f>
        <v>2000</v>
      </c>
      <c r="M93">
        <f>VLOOKUP($I93,属性类计算!$G:$R,M$4,FALSE)</f>
        <v>80</v>
      </c>
      <c r="N93">
        <f>VLOOKUP($I93,属性类计算!$G:$R,N$4,FALSE)</f>
        <v>25</v>
      </c>
      <c r="O93">
        <f>VLOOKUP($I93,属性类计算!$G:$R,O$4,FALSE)</f>
        <v>30</v>
      </c>
      <c r="P93">
        <f>VLOOKUP($I93,属性类计算!$G:$R,P$4,FALSE)</f>
        <v>0</v>
      </c>
      <c r="Q93">
        <f>VLOOKUP($I93,属性类计算!$G:$R,Q$4,FALSE)</f>
        <v>130</v>
      </c>
      <c r="S93">
        <v>10</v>
      </c>
      <c r="T93">
        <v>10</v>
      </c>
      <c r="U93">
        <v>1000</v>
      </c>
      <c r="V93" s="6" t="s">
        <v>38</v>
      </c>
      <c r="X93" t="str">
        <f t="shared" si="25"/>
        <v>远程</v>
      </c>
      <c r="Y93" t="str">
        <f t="shared" si="20"/>
        <v>较大</v>
      </c>
      <c r="Z93" t="str">
        <f t="shared" si="21"/>
        <v>小怪</v>
      </c>
      <c r="AA93" t="str">
        <f t="shared" si="22"/>
        <v>远程小怪，拥有较大的警戒/取消警戒范围(1200/2000)</v>
      </c>
      <c r="AB93" t="s">
        <v>39</v>
      </c>
      <c r="AC93" t="str">
        <f t="shared" si="23"/>
        <v>普通攻击使用“海妖雷法师普攻”</v>
      </c>
      <c r="AD93" t="str">
        <f t="shared" si="24"/>
        <v>普通攻击攻击距离为1000</v>
      </c>
      <c r="AE93" t="str">
        <f>VLOOKUP($I93,属性类计算!$G:$Z,13,FALSE)</f>
        <v>作为法术远程单位，对于物理防御力较野猪弱(-5)，同时法术防御力较为薄弱(-5)</v>
      </c>
      <c r="AF93" t="str">
        <f t="shared" si="19"/>
        <v>移动速度为340</v>
      </c>
      <c r="AG93" t="str">
        <f>VLOOKUP($I93,属性类计算!$G:$Z,15,FALSE)</f>
        <v>生命值低于野猪(-20)</v>
      </c>
      <c r="AH93" t="str">
        <f>VLOOKUP($I93,属性类计算!$G:$Z,18,FALSE)</f>
        <v>法术伤害单位，攻击高于野猪（+30）</v>
      </c>
    </row>
    <row r="94" spans="1:34">
      <c r="A94" s="1">
        <v>90</v>
      </c>
      <c r="B94" s="3" t="s">
        <v>229</v>
      </c>
      <c r="C94" s="1" t="s">
        <v>230</v>
      </c>
      <c r="D94" s="1">
        <v>1</v>
      </c>
      <c r="E94" s="1">
        <v>1</v>
      </c>
      <c r="F94">
        <v>0</v>
      </c>
      <c r="G94">
        <v>0</v>
      </c>
      <c r="I94" t="str">
        <f t="shared" si="18"/>
        <v>100</v>
      </c>
      <c r="K94">
        <f>VLOOKUP($I94,属性类计算!$G:$R,K$4,FALSE)</f>
        <v>1200</v>
      </c>
      <c r="L94">
        <f>VLOOKUP($I94,属性类计算!$G:$R,L$4,FALSE)</f>
        <v>2000</v>
      </c>
      <c r="M94">
        <f>VLOOKUP($I94,属性类计算!$G:$R,M$4,FALSE)</f>
        <v>80</v>
      </c>
      <c r="N94">
        <f>VLOOKUP($I94,属性类计算!$G:$R,N$4,FALSE)</f>
        <v>25</v>
      </c>
      <c r="O94">
        <f>VLOOKUP($I94,属性类计算!$G:$R,O$4,FALSE)</f>
        <v>30</v>
      </c>
      <c r="P94">
        <f>VLOOKUP($I94,属性类计算!$G:$R,P$4,FALSE)</f>
        <v>0</v>
      </c>
      <c r="Q94">
        <f>VLOOKUP($I94,属性类计算!$G:$R,Q$4,FALSE)</f>
        <v>130</v>
      </c>
      <c r="S94">
        <v>10</v>
      </c>
      <c r="T94">
        <v>10</v>
      </c>
      <c r="U94">
        <v>1000</v>
      </c>
      <c r="V94" s="6" t="s">
        <v>38</v>
      </c>
      <c r="X94" t="str">
        <f t="shared" si="25"/>
        <v>远程</v>
      </c>
      <c r="Y94" t="str">
        <f t="shared" si="20"/>
        <v>较大</v>
      </c>
      <c r="Z94" t="str">
        <f t="shared" si="21"/>
        <v>小怪</v>
      </c>
      <c r="AA94" t="str">
        <f t="shared" si="22"/>
        <v>远程小怪，拥有较大的警戒/取消警戒范围(1200/2000)</v>
      </c>
      <c r="AB94" t="s">
        <v>39</v>
      </c>
      <c r="AC94" t="str">
        <f t="shared" si="23"/>
        <v>普通攻击使用“海妖火法师普攻”</v>
      </c>
      <c r="AD94" t="str">
        <f t="shared" si="24"/>
        <v>普通攻击攻击距离为1000</v>
      </c>
      <c r="AE94" t="str">
        <f>VLOOKUP($I94,属性类计算!$G:$Z,13,FALSE)</f>
        <v>作为法术远程单位，对于物理防御力较野猪弱(-5)，同时法术防御力较为薄弱(-5)</v>
      </c>
      <c r="AF94" t="str">
        <f t="shared" si="19"/>
        <v>移动速度为340</v>
      </c>
      <c r="AG94" t="str">
        <f>VLOOKUP($I94,属性类计算!$G:$Z,15,FALSE)</f>
        <v>生命值低于野猪(-20)</v>
      </c>
      <c r="AH94" t="str">
        <f>VLOOKUP($I94,属性类计算!$G:$Z,18,FALSE)</f>
        <v>法术伤害单位，攻击高于野猪（+30）</v>
      </c>
    </row>
    <row r="95" spans="1:34">
      <c r="A95" s="1">
        <v>91</v>
      </c>
      <c r="B95" s="3" t="s">
        <v>231</v>
      </c>
      <c r="C95" s="1" t="s">
        <v>232</v>
      </c>
      <c r="D95" s="1">
        <v>1</v>
      </c>
      <c r="E95" s="1">
        <v>1</v>
      </c>
      <c r="F95">
        <v>0</v>
      </c>
      <c r="G95">
        <v>0</v>
      </c>
      <c r="I95" t="str">
        <f t="shared" si="18"/>
        <v>100</v>
      </c>
      <c r="K95">
        <f>VLOOKUP($I95,属性类计算!$G:$R,K$4,FALSE)</f>
        <v>1200</v>
      </c>
      <c r="L95">
        <f>VLOOKUP($I95,属性类计算!$G:$R,L$4,FALSE)</f>
        <v>2000</v>
      </c>
      <c r="M95">
        <f>VLOOKUP($I95,属性类计算!$G:$R,M$4,FALSE)</f>
        <v>80</v>
      </c>
      <c r="N95">
        <f>VLOOKUP($I95,属性类计算!$G:$R,N$4,FALSE)</f>
        <v>25</v>
      </c>
      <c r="O95">
        <f>VLOOKUP($I95,属性类计算!$G:$R,O$4,FALSE)</f>
        <v>30</v>
      </c>
      <c r="P95">
        <f>VLOOKUP($I95,属性类计算!$G:$R,P$4,FALSE)</f>
        <v>0</v>
      </c>
      <c r="Q95">
        <f>VLOOKUP($I95,属性类计算!$G:$R,Q$4,FALSE)</f>
        <v>130</v>
      </c>
      <c r="S95">
        <v>10</v>
      </c>
      <c r="T95">
        <v>10</v>
      </c>
      <c r="U95">
        <v>1000</v>
      </c>
      <c r="V95" s="6" t="s">
        <v>38</v>
      </c>
      <c r="X95" t="str">
        <f t="shared" si="25"/>
        <v>远程</v>
      </c>
      <c r="Y95" t="str">
        <f t="shared" si="20"/>
        <v>较大</v>
      </c>
      <c r="Z95" t="str">
        <f t="shared" si="21"/>
        <v>小怪</v>
      </c>
      <c r="AA95" t="str">
        <f t="shared" si="22"/>
        <v>远程小怪，拥有较大的警戒/取消警戒范围(1200/2000)</v>
      </c>
      <c r="AB95" t="s">
        <v>39</v>
      </c>
      <c r="AC95" t="str">
        <f t="shared" si="23"/>
        <v>普通攻击使用“海妖射手普攻”</v>
      </c>
      <c r="AD95" t="str">
        <f t="shared" si="24"/>
        <v>普通攻击攻击距离为1000</v>
      </c>
      <c r="AE95" t="str">
        <f>VLOOKUP($I95,属性类计算!$G:$Z,13,FALSE)</f>
        <v>作为法术远程单位，对于物理防御力较野猪弱(-5)，同时法术防御力较为薄弱(-5)</v>
      </c>
      <c r="AF95" t="str">
        <f t="shared" si="19"/>
        <v>移动速度为300</v>
      </c>
      <c r="AG95" t="str">
        <f>VLOOKUP($I95,属性类计算!$G:$Z,15,FALSE)</f>
        <v>生命值低于野猪(-20)</v>
      </c>
      <c r="AH95" t="str">
        <f>VLOOKUP($I95,属性类计算!$G:$Z,18,FALSE)</f>
        <v>法术伤害单位，攻击高于野猪（+30）</v>
      </c>
    </row>
    <row r="96" spans="1:34">
      <c r="A96" s="1">
        <v>92</v>
      </c>
      <c r="B96" s="3" t="s">
        <v>233</v>
      </c>
      <c r="C96" s="1" t="s">
        <v>234</v>
      </c>
      <c r="D96" s="1">
        <v>1</v>
      </c>
      <c r="E96" s="1">
        <v>1</v>
      </c>
      <c r="F96">
        <v>1</v>
      </c>
      <c r="G96">
        <v>1</v>
      </c>
      <c r="I96" t="str">
        <f t="shared" si="18"/>
        <v>111</v>
      </c>
      <c r="K96">
        <f>VLOOKUP($I96,属性类计算!$G:$R,K$4,FALSE)</f>
        <v>600</v>
      </c>
      <c r="L96">
        <f>VLOOKUP($I96,属性类计算!$G:$R,L$4,FALSE)</f>
        <v>1200</v>
      </c>
      <c r="M96">
        <f>VLOOKUP($I96,属性类计算!$G:$R,M$4,FALSE)</f>
        <v>100</v>
      </c>
      <c r="N96">
        <f>VLOOKUP($I96,属性类计算!$G:$R,N$4,FALSE)</f>
        <v>30</v>
      </c>
      <c r="O96">
        <f>VLOOKUP($I96,属性类计算!$G:$R,O$4,FALSE)</f>
        <v>35</v>
      </c>
      <c r="P96">
        <f>VLOOKUP($I96,属性类计算!$G:$R,P$4,FALSE)</f>
        <v>100</v>
      </c>
      <c r="Q96">
        <f>VLOOKUP($I96,属性类计算!$G:$R,Q$4,FALSE)</f>
        <v>0</v>
      </c>
      <c r="S96">
        <v>10</v>
      </c>
      <c r="T96">
        <v>10</v>
      </c>
      <c r="U96">
        <v>250</v>
      </c>
      <c r="V96" s="6" t="s">
        <v>77</v>
      </c>
      <c r="X96" t="str">
        <f t="shared" si="25"/>
        <v>近战</v>
      </c>
      <c r="Y96" t="str">
        <f t="shared" si="20"/>
        <v>较小</v>
      </c>
      <c r="Z96" t="str">
        <f t="shared" si="21"/>
        <v>小怪</v>
      </c>
      <c r="AA96" t="str">
        <f t="shared" si="22"/>
        <v>近战小怪，拥有较小的警戒/取消警戒范围(600/1200)</v>
      </c>
      <c r="AB96" t="s">
        <v>39</v>
      </c>
      <c r="AC96" t="str">
        <f t="shared" si="23"/>
        <v>普通攻击使用“牛头战士普攻”</v>
      </c>
      <c r="AD96" t="str">
        <f t="shared" si="24"/>
        <v>普通攻击攻击距离为250</v>
      </c>
      <c r="AE96" t="str">
        <f>VLOOKUP($I96,属性类计算!$G:$Z,13,FALSE)</f>
        <v>作为物理近战单位，对于物理\法术防御力较野猪一致</v>
      </c>
      <c r="AF96" t="str">
        <f t="shared" si="19"/>
        <v>移动速度为300</v>
      </c>
      <c r="AG96" t="str">
        <f>VLOOKUP($I96,属性类计算!$G:$Z,15,FALSE)</f>
        <v>生命值与野猪一致。</v>
      </c>
      <c r="AH96" t="str">
        <f>VLOOKUP($I96,属性类计算!$G:$Z,18,FALSE)</f>
        <v>物理伤害单位，攻击与野猪一致。</v>
      </c>
    </row>
    <row r="97" spans="1:34">
      <c r="A97" s="1">
        <v>93</v>
      </c>
      <c r="B97" s="3" t="s">
        <v>235</v>
      </c>
      <c r="C97" s="1" t="s">
        <v>236</v>
      </c>
      <c r="D97" s="1">
        <v>3</v>
      </c>
      <c r="E97" s="1">
        <v>1</v>
      </c>
      <c r="F97">
        <v>1</v>
      </c>
      <c r="G97">
        <v>1</v>
      </c>
      <c r="I97" t="str">
        <f t="shared" si="18"/>
        <v>311</v>
      </c>
      <c r="K97">
        <f>VLOOKUP($I97,属性类计算!$G:$R,K$4,FALSE)</f>
        <v>1000</v>
      </c>
      <c r="L97">
        <f>VLOOKUP($I97,属性类计算!$G:$R,L$4,FALSE)</f>
        <v>1500</v>
      </c>
      <c r="M97">
        <f>VLOOKUP($I97,属性类计算!$G:$R,M$4,FALSE)</f>
        <v>250</v>
      </c>
      <c r="N97">
        <f>VLOOKUP($I97,属性类计算!$G:$R,N$4,FALSE)</f>
        <v>50</v>
      </c>
      <c r="O97">
        <f>VLOOKUP($I97,属性类计算!$G:$R,O$4,FALSE)</f>
        <v>50</v>
      </c>
      <c r="P97">
        <f>VLOOKUP($I97,属性类计算!$G:$R,P$4,FALSE)</f>
        <v>200</v>
      </c>
      <c r="Q97">
        <f>VLOOKUP($I97,属性类计算!$G:$R,Q$4,FALSE)</f>
        <v>0</v>
      </c>
      <c r="S97">
        <v>100</v>
      </c>
      <c r="T97">
        <v>80</v>
      </c>
      <c r="U97">
        <v>250</v>
      </c>
      <c r="V97" s="6" t="s">
        <v>77</v>
      </c>
      <c r="X97" t="str">
        <f t="shared" si="25"/>
        <v>近战</v>
      </c>
      <c r="Y97" t="str">
        <f t="shared" si="20"/>
        <v>较大</v>
      </c>
      <c r="Z97" t="str">
        <f t="shared" si="21"/>
        <v>BOSS</v>
      </c>
      <c r="AA97" t="str">
        <f t="shared" si="22"/>
        <v>近战BOSS，拥有较大的警戒/取消警戒范围(1000/1500)</v>
      </c>
      <c r="AB97" t="s">
        <v>39</v>
      </c>
      <c r="AC97" t="str">
        <f t="shared" si="23"/>
        <v>普通攻击使用“绿色恶魔龙普攻”</v>
      </c>
      <c r="AD97" t="str">
        <f t="shared" si="24"/>
        <v>普通攻击攻击距离为250</v>
      </c>
      <c r="AE97" t="str">
        <f>VLOOKUP($I97,属性类计算!$G:$Z,13,FALSE)</f>
        <v>作为物理近战单位，对于物理防御力与巨人一致</v>
      </c>
      <c r="AF97" t="str">
        <f t="shared" si="19"/>
        <v>移动速度为340</v>
      </c>
      <c r="AG97" t="str">
        <f>VLOOKUP($I97,属性类计算!$G:$Z,15,FALSE)</f>
        <v>生命值与巨人一致。</v>
      </c>
      <c r="AH97" t="str">
        <f>VLOOKUP($I97,属性类计算!$G:$Z,18,FALSE)</f>
        <v>物理伤害单位，攻击与巨人一致。</v>
      </c>
    </row>
    <row r="98" spans="1:34">
      <c r="A98" s="1">
        <v>94</v>
      </c>
      <c r="B98" s="3" t="s">
        <v>237</v>
      </c>
      <c r="C98" s="1" t="s">
        <v>238</v>
      </c>
      <c r="D98" s="1">
        <v>2</v>
      </c>
      <c r="E98" s="1">
        <v>1</v>
      </c>
      <c r="F98">
        <v>1</v>
      </c>
      <c r="G98">
        <v>1</v>
      </c>
      <c r="I98" t="str">
        <f t="shared" si="18"/>
        <v>211</v>
      </c>
      <c r="K98">
        <f>VLOOKUP($I98,属性类计算!$G:$R,K$4,FALSE)</f>
        <v>1000</v>
      </c>
      <c r="L98">
        <f>VLOOKUP($I98,属性类计算!$G:$R,L$4,FALSE)</f>
        <v>1500</v>
      </c>
      <c r="M98">
        <f>VLOOKUP($I98,属性类计算!$G:$R,M$4,FALSE)</f>
        <v>150</v>
      </c>
      <c r="N98">
        <f>VLOOKUP($I98,属性类计算!$G:$R,N$4,FALSE)</f>
        <v>30</v>
      </c>
      <c r="O98">
        <f>VLOOKUP($I98,属性类计算!$G:$R,O$4,FALSE)</f>
        <v>55</v>
      </c>
      <c r="P98">
        <f>VLOOKUP($I98,属性类计算!$G:$R,P$4,FALSE)</f>
        <v>130</v>
      </c>
      <c r="Q98">
        <f>VLOOKUP($I98,属性类计算!$G:$R,Q$4,FALSE)</f>
        <v>0</v>
      </c>
      <c r="S98">
        <v>50</v>
      </c>
      <c r="T98">
        <v>30</v>
      </c>
      <c r="U98">
        <v>250</v>
      </c>
      <c r="V98" s="6" t="s">
        <v>38</v>
      </c>
      <c r="X98" t="str">
        <f t="shared" si="25"/>
        <v>近战</v>
      </c>
      <c r="Y98" t="str">
        <f t="shared" si="20"/>
        <v>较大</v>
      </c>
      <c r="Z98" t="str">
        <f t="shared" si="21"/>
        <v>精英</v>
      </c>
      <c r="AA98" t="str">
        <f t="shared" si="22"/>
        <v>近战精英，拥有较大的警戒/取消警戒范围(1000/1500)</v>
      </c>
      <c r="AB98" t="s">
        <v>39</v>
      </c>
      <c r="AC98" t="str">
        <f t="shared" si="23"/>
        <v>普通攻击使用“狼人普攻”</v>
      </c>
      <c r="AD98" t="str">
        <f t="shared" si="24"/>
        <v>普通攻击攻击距离为250</v>
      </c>
      <c r="AE98" t="str">
        <f>VLOOKUP($I98,属性类计算!$G:$Z,13,FALSE)</f>
        <v>作为物理近战单位，对于物理防御力与炎魔一致</v>
      </c>
      <c r="AF98" t="str">
        <f t="shared" si="19"/>
        <v>移动速度为340</v>
      </c>
      <c r="AG98" t="str">
        <f>VLOOKUP($I98,属性类计算!$G:$Z,15,FALSE)</f>
        <v>生命值与炎魔一致。</v>
      </c>
      <c r="AH98" t="str">
        <f>VLOOKUP($I98,属性类计算!$G:$Z,18,FALSE)</f>
        <v>物理伤害单位，攻击低于炎魔（-210）</v>
      </c>
    </row>
    <row r="99" spans="1:34">
      <c r="A99" s="1">
        <v>95</v>
      </c>
      <c r="B99" s="3" t="s">
        <v>239</v>
      </c>
      <c r="C99" s="1" t="s">
        <v>240</v>
      </c>
      <c r="D99" s="1">
        <v>1</v>
      </c>
      <c r="E99" s="1">
        <v>1</v>
      </c>
      <c r="F99">
        <v>0</v>
      </c>
      <c r="G99">
        <v>0</v>
      </c>
      <c r="I99" t="str">
        <f t="shared" si="18"/>
        <v>100</v>
      </c>
      <c r="K99">
        <f>VLOOKUP($I99,属性类计算!$G:$R,K$4,FALSE)</f>
        <v>1200</v>
      </c>
      <c r="L99">
        <f>VLOOKUP($I99,属性类计算!$G:$R,L$4,FALSE)</f>
        <v>2000</v>
      </c>
      <c r="M99">
        <f>VLOOKUP($I99,属性类计算!$G:$R,M$4,FALSE)</f>
        <v>80</v>
      </c>
      <c r="N99">
        <f>VLOOKUP($I99,属性类计算!$G:$R,N$4,FALSE)</f>
        <v>25</v>
      </c>
      <c r="O99">
        <f>VLOOKUP($I99,属性类计算!$G:$R,O$4,FALSE)</f>
        <v>30</v>
      </c>
      <c r="P99">
        <f>VLOOKUP($I99,属性类计算!$G:$R,P$4,FALSE)</f>
        <v>0</v>
      </c>
      <c r="Q99">
        <f>VLOOKUP($I99,属性类计算!$G:$R,Q$4,FALSE)</f>
        <v>130</v>
      </c>
      <c r="S99">
        <v>10</v>
      </c>
      <c r="T99">
        <v>10</v>
      </c>
      <c r="U99">
        <v>1000</v>
      </c>
      <c r="V99" s="6" t="s">
        <v>38</v>
      </c>
      <c r="X99" t="str">
        <f t="shared" si="25"/>
        <v>远程</v>
      </c>
      <c r="Y99" t="str">
        <f t="shared" si="20"/>
        <v>较大</v>
      </c>
      <c r="Z99" t="str">
        <f t="shared" si="21"/>
        <v>小怪</v>
      </c>
      <c r="AA99" t="str">
        <f t="shared" si="22"/>
        <v>远程小怪，拥有较大的警戒/取消警戒范围(1200/2000)</v>
      </c>
      <c r="AB99" t="s">
        <v>39</v>
      </c>
      <c r="AC99" t="str">
        <f t="shared" si="23"/>
        <v>普通攻击使用“蛇魔法师普攻”</v>
      </c>
      <c r="AD99" t="str">
        <f t="shared" si="24"/>
        <v>普通攻击攻击距离为1000</v>
      </c>
      <c r="AE99" t="str">
        <f>VLOOKUP($I99,属性类计算!$G:$Z,13,FALSE)</f>
        <v>作为法术远程单位，对于物理防御力较野猪弱(-5)，同时法术防御力较为薄弱(-5)</v>
      </c>
      <c r="AF99" t="str">
        <f t="shared" si="19"/>
        <v>移动速度为200</v>
      </c>
      <c r="AG99" t="str">
        <f>VLOOKUP($I99,属性类计算!$G:$Z,15,FALSE)</f>
        <v>生命值低于野猪(-20)</v>
      </c>
      <c r="AH99" t="str">
        <f>VLOOKUP($I99,属性类计算!$G:$Z,18,FALSE)</f>
        <v>法术伤害单位，攻击高于野猪（+30）</v>
      </c>
    </row>
    <row r="100" spans="1:34">
      <c r="A100" s="1">
        <v>96</v>
      </c>
      <c r="B100" s="3" t="s">
        <v>241</v>
      </c>
      <c r="C100" s="1" t="s">
        <v>242</v>
      </c>
      <c r="D100" s="1">
        <v>1</v>
      </c>
      <c r="E100" s="1">
        <v>1</v>
      </c>
      <c r="F100">
        <v>1</v>
      </c>
      <c r="G100">
        <v>1</v>
      </c>
      <c r="I100" t="str">
        <f t="shared" si="18"/>
        <v>111</v>
      </c>
      <c r="K100">
        <f>VLOOKUP($I100,属性类计算!$G:$R,K$4,FALSE)</f>
        <v>600</v>
      </c>
      <c r="L100">
        <f>VLOOKUP($I100,属性类计算!$G:$R,L$4,FALSE)</f>
        <v>1200</v>
      </c>
      <c r="M100">
        <f>VLOOKUP($I100,属性类计算!$G:$R,M$4,FALSE)</f>
        <v>100</v>
      </c>
      <c r="N100">
        <f>VLOOKUP($I100,属性类计算!$G:$R,N$4,FALSE)</f>
        <v>30</v>
      </c>
      <c r="O100">
        <f>VLOOKUP($I100,属性类计算!$G:$R,O$4,FALSE)</f>
        <v>35</v>
      </c>
      <c r="P100">
        <f>VLOOKUP($I100,属性类计算!$G:$R,P$4,FALSE)</f>
        <v>100</v>
      </c>
      <c r="Q100">
        <f>VLOOKUP($I100,属性类计算!$G:$R,Q$4,FALSE)</f>
        <v>0</v>
      </c>
      <c r="S100">
        <v>10</v>
      </c>
      <c r="T100">
        <v>10</v>
      </c>
      <c r="U100">
        <v>160</v>
      </c>
      <c r="V100" s="6" t="s">
        <v>136</v>
      </c>
      <c r="X100" t="str">
        <f t="shared" si="25"/>
        <v>近战</v>
      </c>
      <c r="Y100" t="str">
        <f t="shared" si="20"/>
        <v>较小</v>
      </c>
      <c r="Z100" t="str">
        <f t="shared" si="21"/>
        <v>小怪</v>
      </c>
      <c r="AA100" t="str">
        <f t="shared" si="22"/>
        <v>近战小怪，拥有较小的警戒/取消警戒范围(600/1200)</v>
      </c>
      <c r="AB100" t="s">
        <v>39</v>
      </c>
      <c r="AC100" t="str">
        <f t="shared" si="23"/>
        <v>普通攻击使用“石二普攻”</v>
      </c>
      <c r="AD100" t="str">
        <f t="shared" si="24"/>
        <v>普通攻击攻击距离为160</v>
      </c>
      <c r="AE100" t="str">
        <f>VLOOKUP($I100,属性类计算!$G:$Z,13,FALSE)</f>
        <v>作为物理近战单位，对于物理\法术防御力较野猪一致</v>
      </c>
      <c r="AF100" t="str">
        <f t="shared" si="19"/>
        <v>移动速度为200</v>
      </c>
      <c r="AG100" t="str">
        <f>VLOOKUP($I100,属性类计算!$G:$Z,15,FALSE)</f>
        <v>生命值与野猪一致。</v>
      </c>
      <c r="AH100" t="str">
        <f>VLOOKUP($I100,属性类计算!$G:$Z,18,FALSE)</f>
        <v>物理伤害单位，攻击与野猪一致。</v>
      </c>
    </row>
    <row r="101" spans="1:34">
      <c r="A101" s="1">
        <v>97</v>
      </c>
      <c r="B101" s="3" t="s">
        <v>243</v>
      </c>
      <c r="C101" s="1" t="s">
        <v>244</v>
      </c>
      <c r="D101" s="1">
        <v>1</v>
      </c>
      <c r="E101" s="1">
        <v>1</v>
      </c>
      <c r="F101">
        <v>1</v>
      </c>
      <c r="G101">
        <v>1</v>
      </c>
      <c r="I101" t="str">
        <f t="shared" si="18"/>
        <v>111</v>
      </c>
      <c r="K101">
        <f>VLOOKUP($I101,属性类计算!$G:$R,K$4,FALSE)</f>
        <v>600</v>
      </c>
      <c r="L101">
        <f>VLOOKUP($I101,属性类计算!$G:$R,L$4,FALSE)</f>
        <v>1200</v>
      </c>
      <c r="M101">
        <f>VLOOKUP($I101,属性类计算!$G:$R,M$4,FALSE)</f>
        <v>100</v>
      </c>
      <c r="N101">
        <f>VLOOKUP($I101,属性类计算!$G:$R,N$4,FALSE)</f>
        <v>30</v>
      </c>
      <c r="O101">
        <f>VLOOKUP($I101,属性类计算!$G:$R,O$4,FALSE)</f>
        <v>35</v>
      </c>
      <c r="P101">
        <f>VLOOKUP($I101,属性类计算!$G:$R,P$4,FALSE)</f>
        <v>100</v>
      </c>
      <c r="Q101">
        <f>VLOOKUP($I101,属性类计算!$G:$R,Q$4,FALSE)</f>
        <v>0</v>
      </c>
      <c r="S101">
        <v>10</v>
      </c>
      <c r="T101">
        <v>10</v>
      </c>
      <c r="U101">
        <v>160</v>
      </c>
      <c r="V101" s="6" t="s">
        <v>136</v>
      </c>
      <c r="X101" t="str">
        <f t="shared" si="25"/>
        <v>近战</v>
      </c>
      <c r="Y101" t="str">
        <f t="shared" si="20"/>
        <v>较小</v>
      </c>
      <c r="Z101" t="str">
        <f t="shared" si="21"/>
        <v>小怪</v>
      </c>
      <c r="AA101" t="str">
        <f t="shared" si="22"/>
        <v>近战小怪，拥有较小的警戒/取消警戒范围(600/1200)</v>
      </c>
      <c r="AB101" t="s">
        <v>39</v>
      </c>
      <c r="AC101" t="str">
        <f t="shared" si="23"/>
        <v>普通攻击使用“石大普攻”</v>
      </c>
      <c r="AD101" t="str">
        <f t="shared" si="24"/>
        <v>普通攻击攻击距离为160</v>
      </c>
      <c r="AE101" t="str">
        <f>VLOOKUP($I101,属性类计算!$G:$Z,13,FALSE)</f>
        <v>作为物理近战单位，对于物理\法术防御力较野猪一致</v>
      </c>
      <c r="AF101" t="str">
        <f t="shared" si="19"/>
        <v>移动速度为340</v>
      </c>
      <c r="AG101" t="str">
        <f>VLOOKUP($I101,属性类计算!$G:$Z,15,FALSE)</f>
        <v>生命值与野猪一致。</v>
      </c>
      <c r="AH101" t="str">
        <f>VLOOKUP($I101,属性类计算!$G:$Z,18,FALSE)</f>
        <v>物理伤害单位，攻击与野猪一致。</v>
      </c>
    </row>
    <row r="102" spans="1:34">
      <c r="A102" s="1">
        <v>98</v>
      </c>
      <c r="B102" s="3" t="s">
        <v>245</v>
      </c>
      <c r="C102" s="1" t="s">
        <v>246</v>
      </c>
      <c r="D102" s="1">
        <v>2</v>
      </c>
      <c r="E102" s="1">
        <v>1</v>
      </c>
      <c r="F102">
        <v>1</v>
      </c>
      <c r="G102">
        <v>1</v>
      </c>
      <c r="I102" t="str">
        <f t="shared" si="18"/>
        <v>211</v>
      </c>
      <c r="K102">
        <f>VLOOKUP($I102,属性类计算!$G:$R,K$4,FALSE)</f>
        <v>1000</v>
      </c>
      <c r="L102">
        <f>VLOOKUP($I102,属性类计算!$G:$R,L$4,FALSE)</f>
        <v>1500</v>
      </c>
      <c r="M102">
        <f>VLOOKUP($I102,属性类计算!$G:$R,M$4,FALSE)</f>
        <v>150</v>
      </c>
      <c r="N102">
        <f>VLOOKUP($I102,属性类计算!$G:$R,N$4,FALSE)</f>
        <v>30</v>
      </c>
      <c r="O102">
        <f>VLOOKUP($I102,属性类计算!$G:$R,O$4,FALSE)</f>
        <v>55</v>
      </c>
      <c r="P102">
        <f>VLOOKUP($I102,属性类计算!$G:$R,P$4,FALSE)</f>
        <v>130</v>
      </c>
      <c r="Q102">
        <f>VLOOKUP($I102,属性类计算!$G:$R,Q$4,FALSE)</f>
        <v>0</v>
      </c>
      <c r="S102">
        <v>50</v>
      </c>
      <c r="T102">
        <v>30</v>
      </c>
      <c r="U102">
        <v>160</v>
      </c>
      <c r="V102" s="6" t="s">
        <v>38</v>
      </c>
      <c r="X102" t="str">
        <f t="shared" si="25"/>
        <v>近战</v>
      </c>
      <c r="Y102" t="str">
        <f t="shared" si="20"/>
        <v>较大</v>
      </c>
      <c r="Z102" t="str">
        <f t="shared" si="21"/>
        <v>精英</v>
      </c>
      <c r="AA102" t="str">
        <f t="shared" si="22"/>
        <v>近战精英，拥有较大的警戒/取消警戒范围(1000/1500)</v>
      </c>
      <c r="AB102" t="s">
        <v>39</v>
      </c>
      <c r="AC102" t="str">
        <f t="shared" si="23"/>
        <v>普通攻击使用“霜巨人普攻”</v>
      </c>
      <c r="AD102" t="str">
        <f t="shared" si="24"/>
        <v>普通攻击攻击距离为160</v>
      </c>
      <c r="AE102" t="str">
        <f>VLOOKUP($I102,属性类计算!$G:$Z,13,FALSE)</f>
        <v>作为物理近战单位，对于物理防御力与炎魔一致</v>
      </c>
      <c r="AF102" t="str">
        <f t="shared" si="19"/>
        <v>移动速度为0</v>
      </c>
      <c r="AG102" t="str">
        <f>VLOOKUP($I102,属性类计算!$G:$Z,15,FALSE)</f>
        <v>生命值与炎魔一致。</v>
      </c>
      <c r="AH102" t="str">
        <f>VLOOKUP($I102,属性类计算!$G:$Z,18,FALSE)</f>
        <v>物理伤害单位，攻击低于炎魔（-210）</v>
      </c>
    </row>
    <row r="103" spans="1:34">
      <c r="A103" s="1">
        <v>99</v>
      </c>
      <c r="B103" s="3" t="s">
        <v>247</v>
      </c>
      <c r="C103" s="1" t="s">
        <v>248</v>
      </c>
      <c r="D103" s="1">
        <v>3</v>
      </c>
      <c r="E103" s="1">
        <v>1</v>
      </c>
      <c r="F103">
        <v>1</v>
      </c>
      <c r="G103">
        <v>1</v>
      </c>
      <c r="I103" t="str">
        <f t="shared" si="18"/>
        <v>311</v>
      </c>
      <c r="K103">
        <f>VLOOKUP($I103,属性类计算!$G:$R,K$4,FALSE)</f>
        <v>1000</v>
      </c>
      <c r="L103">
        <f>VLOOKUP($I103,属性类计算!$G:$R,L$4,FALSE)</f>
        <v>1500</v>
      </c>
      <c r="M103">
        <f>VLOOKUP($I103,属性类计算!$G:$R,M$4,FALSE)</f>
        <v>250</v>
      </c>
      <c r="N103">
        <f>VLOOKUP($I103,属性类计算!$G:$R,N$4,FALSE)</f>
        <v>50</v>
      </c>
      <c r="O103">
        <f>VLOOKUP($I103,属性类计算!$G:$R,O$4,FALSE)</f>
        <v>50</v>
      </c>
      <c r="P103">
        <f>VLOOKUP($I103,属性类计算!$G:$R,P$4,FALSE)</f>
        <v>200</v>
      </c>
      <c r="Q103">
        <f>VLOOKUP($I103,属性类计算!$G:$R,Q$4,FALSE)</f>
        <v>0</v>
      </c>
      <c r="S103">
        <v>100</v>
      </c>
      <c r="T103">
        <v>80</v>
      </c>
      <c r="U103">
        <v>1200</v>
      </c>
      <c r="V103" s="6" t="s">
        <v>249</v>
      </c>
      <c r="X103" t="str">
        <f t="shared" si="25"/>
        <v>近战</v>
      </c>
      <c r="Y103" t="str">
        <f t="shared" si="20"/>
        <v>较大</v>
      </c>
      <c r="Z103" t="str">
        <f t="shared" si="21"/>
        <v>BOSS</v>
      </c>
      <c r="AA103" t="str">
        <f t="shared" si="22"/>
        <v>近战BOSS，拥有较大的警戒/取消警戒范围(1000/1500)</v>
      </c>
      <c r="AB103" t="s">
        <v>39</v>
      </c>
      <c r="AC103" t="str">
        <f t="shared" si="23"/>
        <v>普通攻击使用“白色神秘刺客普攻”</v>
      </c>
      <c r="AD103" t="str">
        <f t="shared" si="24"/>
        <v>普通攻击攻击距离为1200</v>
      </c>
      <c r="AE103" t="str">
        <f>VLOOKUP($I103,属性类计算!$G:$Z,13,FALSE)</f>
        <v>作为物理近战单位，对于物理防御力与巨人一致</v>
      </c>
      <c r="AF103" t="str">
        <f t="shared" si="19"/>
        <v>移动速度为300</v>
      </c>
      <c r="AG103" t="str">
        <f>VLOOKUP($I103,属性类计算!$G:$Z,15,FALSE)</f>
        <v>生命值与巨人一致。</v>
      </c>
      <c r="AH103" t="str">
        <f>VLOOKUP($I103,属性类计算!$G:$Z,18,FALSE)</f>
        <v>物理伤害单位，攻击与巨人一致。</v>
      </c>
    </row>
    <row r="104" spans="1:34">
      <c r="A104" s="1">
        <v>100</v>
      </c>
      <c r="B104" s="3" t="s">
        <v>250</v>
      </c>
      <c r="C104" s="1" t="s">
        <v>251</v>
      </c>
      <c r="D104" s="1">
        <v>2</v>
      </c>
      <c r="E104" s="1">
        <v>1</v>
      </c>
      <c r="F104">
        <v>1</v>
      </c>
      <c r="G104">
        <v>1</v>
      </c>
      <c r="I104" t="str">
        <f t="shared" si="18"/>
        <v>211</v>
      </c>
      <c r="K104">
        <f>VLOOKUP($I104,属性类计算!$G:$R,K$4,FALSE)</f>
        <v>1000</v>
      </c>
      <c r="L104">
        <f>VLOOKUP($I104,属性类计算!$G:$R,L$4,FALSE)</f>
        <v>1500</v>
      </c>
      <c r="M104">
        <f>VLOOKUP($I104,属性类计算!$G:$R,M$4,FALSE)</f>
        <v>150</v>
      </c>
      <c r="N104">
        <f>VLOOKUP($I104,属性类计算!$G:$R,N$4,FALSE)</f>
        <v>30</v>
      </c>
      <c r="O104">
        <f>VLOOKUP($I104,属性类计算!$G:$R,O$4,FALSE)</f>
        <v>55</v>
      </c>
      <c r="P104">
        <f>VLOOKUP($I104,属性类计算!$G:$R,P$4,FALSE)</f>
        <v>130</v>
      </c>
      <c r="Q104">
        <f>VLOOKUP($I104,属性类计算!$G:$R,Q$4,FALSE)</f>
        <v>0</v>
      </c>
      <c r="S104">
        <v>50</v>
      </c>
      <c r="T104">
        <v>30</v>
      </c>
      <c r="U104">
        <v>250</v>
      </c>
      <c r="V104" s="6" t="s">
        <v>77</v>
      </c>
      <c r="X104" t="str">
        <f t="shared" si="25"/>
        <v>近战</v>
      </c>
      <c r="Y104" t="str">
        <f t="shared" si="20"/>
        <v>较大</v>
      </c>
      <c r="Z104" t="str">
        <f t="shared" si="21"/>
        <v>精英</v>
      </c>
      <c r="AA104" t="str">
        <f t="shared" si="22"/>
        <v>近战精英，拥有较大的警戒/取消警戒范围(1000/1500)</v>
      </c>
      <c r="AB104" t="s">
        <v>39</v>
      </c>
      <c r="AC104" t="str">
        <f t="shared" si="23"/>
        <v>普通攻击使用“黄色坦克战士普攻”</v>
      </c>
      <c r="AD104" t="str">
        <f t="shared" si="24"/>
        <v>普通攻击攻击距离为250</v>
      </c>
      <c r="AE104" t="str">
        <f>VLOOKUP($I104,属性类计算!$G:$Z,13,FALSE)</f>
        <v>作为物理近战单位，对于物理防御力与炎魔一致</v>
      </c>
      <c r="AF104" t="str">
        <f t="shared" si="19"/>
        <v>移动速度为</v>
      </c>
      <c r="AG104" t="str">
        <f>VLOOKUP($I104,属性类计算!$G:$Z,15,FALSE)</f>
        <v>生命值与炎魔一致。</v>
      </c>
      <c r="AH104" t="str">
        <f>VLOOKUP($I104,属性类计算!$G:$Z,18,FALSE)</f>
        <v>物理伤害单位，攻击低于炎魔（-210）</v>
      </c>
    </row>
  </sheetData>
  <autoFilter ref="A1:T10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19"/>
  <sheetViews>
    <sheetView zoomScale="115" zoomScaleNormal="115" topLeftCell="E1" workbookViewId="0">
      <selection activeCell="P9" sqref="P9"/>
    </sheetView>
  </sheetViews>
  <sheetFormatPr defaultColWidth="9" defaultRowHeight="13.5"/>
  <cols>
    <col min="5" max="6" width="13.25" customWidth="1"/>
    <col min="8" max="9" width="13.25" customWidth="1"/>
    <col min="10" max="10" width="7" customWidth="1"/>
    <col min="11" max="17" width="8.875" customWidth="1"/>
    <col min="19" max="19" width="70.0916666666667" customWidth="1"/>
    <col min="20" max="20" width="9.05" customWidth="1"/>
  </cols>
  <sheetData>
    <row r="2" spans="8:18">
      <c r="H2" t="s">
        <v>8</v>
      </c>
      <c r="I2" t="s">
        <v>9</v>
      </c>
      <c r="J2" t="s">
        <v>10</v>
      </c>
      <c r="K2" t="s">
        <v>11</v>
      </c>
      <c r="L2" t="s">
        <v>12</v>
      </c>
      <c r="P2" t="s">
        <v>13</v>
      </c>
      <c r="Q2" t="s">
        <v>14</v>
      </c>
      <c r="R2" t="s">
        <v>18</v>
      </c>
    </row>
    <row r="3" spans="5:18">
      <c r="E3" s="1"/>
      <c r="F3" s="1"/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/>
      <c r="N3" s="1"/>
      <c r="O3" s="1"/>
      <c r="P3" s="1" t="s">
        <v>19</v>
      </c>
      <c r="Q3" s="1" t="s">
        <v>19</v>
      </c>
      <c r="R3" s="1" t="s">
        <v>19</v>
      </c>
    </row>
    <row r="4" spans="8:17">
      <c r="H4">
        <v>600</v>
      </c>
      <c r="I4">
        <v>1200</v>
      </c>
      <c r="J4">
        <v>100</v>
      </c>
      <c r="K4">
        <v>30</v>
      </c>
      <c r="L4">
        <v>35</v>
      </c>
      <c r="P4">
        <v>100</v>
      </c>
      <c r="Q4">
        <v>0</v>
      </c>
    </row>
    <row r="5" spans="8:21">
      <c r="H5">
        <v>1000</v>
      </c>
      <c r="I5">
        <v>1500</v>
      </c>
      <c r="J5">
        <v>150</v>
      </c>
      <c r="K5">
        <v>30</v>
      </c>
      <c r="L5">
        <v>55</v>
      </c>
      <c r="P5">
        <v>0</v>
      </c>
      <c r="Q5">
        <v>150</v>
      </c>
      <c r="S5" t="s">
        <v>252</v>
      </c>
      <c r="U5" t="s">
        <v>253</v>
      </c>
    </row>
    <row r="6" spans="8:17">
      <c r="H6">
        <v>1000</v>
      </c>
      <c r="I6">
        <v>1500</v>
      </c>
      <c r="J6">
        <v>250</v>
      </c>
      <c r="K6">
        <v>50</v>
      </c>
      <c r="L6">
        <v>50</v>
      </c>
      <c r="P6">
        <v>200</v>
      </c>
      <c r="Q6">
        <v>0</v>
      </c>
    </row>
    <row r="8" spans="1:24">
      <c r="A8" t="s">
        <v>254</v>
      </c>
      <c r="B8" t="s">
        <v>255</v>
      </c>
      <c r="C8" t="s">
        <v>256</v>
      </c>
      <c r="D8">
        <v>1</v>
      </c>
      <c r="E8">
        <v>1</v>
      </c>
      <c r="F8">
        <v>0</v>
      </c>
      <c r="G8" t="s">
        <v>257</v>
      </c>
      <c r="H8">
        <v>600</v>
      </c>
      <c r="I8">
        <v>1200</v>
      </c>
      <c r="J8">
        <v>100</v>
      </c>
      <c r="K8">
        <v>30</v>
      </c>
      <c r="L8">
        <v>35</v>
      </c>
      <c r="M8">
        <f>K8-K$4</f>
        <v>0</v>
      </c>
      <c r="N8">
        <f>L8-L$4</f>
        <v>0</v>
      </c>
      <c r="O8">
        <f>J8-$J$4</f>
        <v>0</v>
      </c>
      <c r="P8">
        <v>0</v>
      </c>
      <c r="Q8">
        <v>120</v>
      </c>
      <c r="S8" t="s">
        <v>258</v>
      </c>
      <c r="U8" t="s">
        <v>259</v>
      </c>
      <c r="X8" t="s">
        <v>260</v>
      </c>
    </row>
    <row r="9" spans="1:24">
      <c r="A9" t="s">
        <v>254</v>
      </c>
      <c r="B9" t="s">
        <v>255</v>
      </c>
      <c r="C9" t="s">
        <v>261</v>
      </c>
      <c r="D9">
        <v>1</v>
      </c>
      <c r="E9">
        <v>0</v>
      </c>
      <c r="F9">
        <v>0</v>
      </c>
      <c r="G9" t="s">
        <v>262</v>
      </c>
      <c r="H9">
        <v>1200</v>
      </c>
      <c r="I9">
        <v>2000</v>
      </c>
      <c r="J9">
        <v>80</v>
      </c>
      <c r="K9">
        <v>25</v>
      </c>
      <c r="L9">
        <v>30</v>
      </c>
      <c r="M9">
        <f>K9-K$4</f>
        <v>-5</v>
      </c>
      <c r="N9">
        <f>L9-L$4</f>
        <v>-5</v>
      </c>
      <c r="O9">
        <f>J9-$J$4</f>
        <v>-20</v>
      </c>
      <c r="P9">
        <v>0</v>
      </c>
      <c r="Q9">
        <v>130</v>
      </c>
      <c r="S9" t="s">
        <v>263</v>
      </c>
      <c r="U9" t="s">
        <v>264</v>
      </c>
      <c r="X9" t="s">
        <v>265</v>
      </c>
    </row>
    <row r="10" spans="1:24">
      <c r="A10" t="s">
        <v>254</v>
      </c>
      <c r="B10" t="s">
        <v>266</v>
      </c>
      <c r="C10" t="s">
        <v>256</v>
      </c>
      <c r="D10">
        <v>1</v>
      </c>
      <c r="E10">
        <v>1</v>
      </c>
      <c r="F10">
        <v>1</v>
      </c>
      <c r="G10" t="s">
        <v>267</v>
      </c>
      <c r="H10">
        <v>600</v>
      </c>
      <c r="I10">
        <v>1200</v>
      </c>
      <c r="J10">
        <v>100</v>
      </c>
      <c r="K10">
        <v>30</v>
      </c>
      <c r="L10">
        <v>35</v>
      </c>
      <c r="M10">
        <f>K10-K$4</f>
        <v>0</v>
      </c>
      <c r="N10">
        <f>L10-L$4</f>
        <v>0</v>
      </c>
      <c r="O10">
        <f>J10-$J$4</f>
        <v>0</v>
      </c>
      <c r="P10">
        <v>100</v>
      </c>
      <c r="Q10">
        <v>0</v>
      </c>
      <c r="S10" t="s">
        <v>268</v>
      </c>
      <c r="U10" t="s">
        <v>259</v>
      </c>
      <c r="X10" t="s">
        <v>269</v>
      </c>
    </row>
    <row r="11" spans="1:24">
      <c r="A11" t="s">
        <v>254</v>
      </c>
      <c r="B11" t="s">
        <v>266</v>
      </c>
      <c r="C11" t="s">
        <v>261</v>
      </c>
      <c r="D11">
        <v>1</v>
      </c>
      <c r="E11">
        <v>0</v>
      </c>
      <c r="F11">
        <v>1</v>
      </c>
      <c r="G11" t="s">
        <v>270</v>
      </c>
      <c r="H11">
        <v>1200</v>
      </c>
      <c r="I11">
        <v>2000</v>
      </c>
      <c r="J11">
        <v>80</v>
      </c>
      <c r="K11">
        <v>25</v>
      </c>
      <c r="L11">
        <v>30</v>
      </c>
      <c r="M11">
        <f>K11-K$4</f>
        <v>-5</v>
      </c>
      <c r="N11">
        <f>L11-L$4</f>
        <v>-5</v>
      </c>
      <c r="O11">
        <f>J11-$J$4</f>
        <v>-20</v>
      </c>
      <c r="P11">
        <v>120</v>
      </c>
      <c r="Q11">
        <v>0</v>
      </c>
      <c r="S11" t="s">
        <v>271</v>
      </c>
      <c r="U11" t="s">
        <v>264</v>
      </c>
      <c r="X11" t="s">
        <v>272</v>
      </c>
    </row>
    <row r="12" spans="1:27">
      <c r="A12" t="s">
        <v>273</v>
      </c>
      <c r="B12" t="s">
        <v>255</v>
      </c>
      <c r="C12" t="s">
        <v>256</v>
      </c>
      <c r="D12">
        <v>2</v>
      </c>
      <c r="E12">
        <v>1</v>
      </c>
      <c r="F12">
        <v>0</v>
      </c>
      <c r="G12" t="s">
        <v>274</v>
      </c>
      <c r="H12">
        <v>1000</v>
      </c>
      <c r="I12">
        <v>1500</v>
      </c>
      <c r="J12">
        <v>150</v>
      </c>
      <c r="K12">
        <v>30</v>
      </c>
      <c r="L12">
        <v>55</v>
      </c>
      <c r="M12">
        <f>K12-K$5</f>
        <v>0</v>
      </c>
      <c r="N12">
        <f>L12-L$5</f>
        <v>0</v>
      </c>
      <c r="O12">
        <f>J12-$J$5</f>
        <v>0</v>
      </c>
      <c r="P12">
        <v>0</v>
      </c>
      <c r="Q12">
        <v>150</v>
      </c>
      <c r="S12" s="2" t="s">
        <v>275</v>
      </c>
      <c r="T12" s="2"/>
      <c r="U12" t="s">
        <v>276</v>
      </c>
      <c r="V12" s="2"/>
      <c r="W12" s="2"/>
      <c r="X12" t="s">
        <v>277</v>
      </c>
      <c r="Y12" s="2"/>
      <c r="Z12" s="2"/>
      <c r="AA12" s="2"/>
    </row>
    <row r="13" spans="1:27">
      <c r="A13" t="s">
        <v>273</v>
      </c>
      <c r="B13" t="s">
        <v>255</v>
      </c>
      <c r="C13" t="s">
        <v>261</v>
      </c>
      <c r="D13">
        <v>2</v>
      </c>
      <c r="E13">
        <v>0</v>
      </c>
      <c r="F13">
        <v>0</v>
      </c>
      <c r="G13" t="s">
        <v>136</v>
      </c>
      <c r="H13">
        <v>2000</v>
      </c>
      <c r="I13">
        <v>3000</v>
      </c>
      <c r="J13">
        <v>120</v>
      </c>
      <c r="K13">
        <v>25</v>
      </c>
      <c r="L13">
        <v>50</v>
      </c>
      <c r="M13">
        <f>K13-K$5</f>
        <v>-5</v>
      </c>
      <c r="N13">
        <f>L13-L$5</f>
        <v>-5</v>
      </c>
      <c r="O13">
        <f>J13-$J$5</f>
        <v>-30</v>
      </c>
      <c r="P13">
        <v>0</v>
      </c>
      <c r="Q13">
        <v>180</v>
      </c>
      <c r="S13" s="2" t="s">
        <v>278</v>
      </c>
      <c r="T13" s="2"/>
      <c r="U13" t="s">
        <v>279</v>
      </c>
      <c r="V13" s="2"/>
      <c r="W13" s="2"/>
      <c r="X13" t="s">
        <v>280</v>
      </c>
      <c r="Y13" s="2"/>
      <c r="Z13" s="2"/>
      <c r="AA13" s="2"/>
    </row>
    <row r="14" spans="1:27">
      <c r="A14" t="s">
        <v>273</v>
      </c>
      <c r="B14" t="s">
        <v>266</v>
      </c>
      <c r="C14" t="s">
        <v>256</v>
      </c>
      <c r="D14">
        <v>2</v>
      </c>
      <c r="E14">
        <v>1</v>
      </c>
      <c r="F14">
        <v>1</v>
      </c>
      <c r="G14" t="s">
        <v>281</v>
      </c>
      <c r="H14">
        <v>1000</v>
      </c>
      <c r="I14">
        <v>1500</v>
      </c>
      <c r="J14">
        <v>150</v>
      </c>
      <c r="K14">
        <v>30</v>
      </c>
      <c r="L14">
        <v>55</v>
      </c>
      <c r="M14">
        <f>K14-K$5</f>
        <v>0</v>
      </c>
      <c r="N14">
        <f>L14-L$5</f>
        <v>0</v>
      </c>
      <c r="O14">
        <f>J14-$J$5</f>
        <v>0</v>
      </c>
      <c r="P14">
        <v>130</v>
      </c>
      <c r="Q14">
        <v>0</v>
      </c>
      <c r="S14" s="2" t="s">
        <v>282</v>
      </c>
      <c r="T14" s="2"/>
      <c r="U14" t="s">
        <v>276</v>
      </c>
      <c r="V14" s="2"/>
      <c r="W14" s="2"/>
      <c r="X14" t="s">
        <v>283</v>
      </c>
      <c r="Y14" s="2"/>
      <c r="Z14" s="2"/>
      <c r="AA14" s="2"/>
    </row>
    <row r="15" spans="1:27">
      <c r="A15" t="s">
        <v>273</v>
      </c>
      <c r="B15" t="s">
        <v>266</v>
      </c>
      <c r="C15" t="s">
        <v>261</v>
      </c>
      <c r="D15">
        <v>2</v>
      </c>
      <c r="E15">
        <v>0</v>
      </c>
      <c r="F15">
        <v>1</v>
      </c>
      <c r="G15" t="s">
        <v>284</v>
      </c>
      <c r="H15">
        <v>2000</v>
      </c>
      <c r="I15">
        <v>3000</v>
      </c>
      <c r="J15">
        <v>120</v>
      </c>
      <c r="K15">
        <v>25</v>
      </c>
      <c r="L15">
        <v>50</v>
      </c>
      <c r="M15">
        <f>K15-K$5</f>
        <v>-5</v>
      </c>
      <c r="N15">
        <f>L15-L$5</f>
        <v>-5</v>
      </c>
      <c r="O15">
        <f>J15-$J$5</f>
        <v>-30</v>
      </c>
      <c r="P15">
        <v>160</v>
      </c>
      <c r="Q15">
        <v>0</v>
      </c>
      <c r="S15" s="2" t="s">
        <v>285</v>
      </c>
      <c r="T15" s="2"/>
      <c r="U15" t="s">
        <v>279</v>
      </c>
      <c r="V15" s="2"/>
      <c r="W15" s="2"/>
      <c r="X15" t="s">
        <v>286</v>
      </c>
      <c r="Y15" s="2"/>
      <c r="Z15" s="2"/>
      <c r="AA15" s="2"/>
    </row>
    <row r="16" spans="1:24">
      <c r="A16" t="s">
        <v>287</v>
      </c>
      <c r="B16" t="s">
        <v>255</v>
      </c>
      <c r="C16" t="s">
        <v>256</v>
      </c>
      <c r="D16">
        <v>3</v>
      </c>
      <c r="E16">
        <v>1</v>
      </c>
      <c r="F16">
        <v>0</v>
      </c>
      <c r="G16" t="s">
        <v>288</v>
      </c>
      <c r="H16">
        <v>1000</v>
      </c>
      <c r="I16">
        <v>1500</v>
      </c>
      <c r="J16">
        <v>250</v>
      </c>
      <c r="K16">
        <v>50</v>
      </c>
      <c r="L16">
        <v>50</v>
      </c>
      <c r="M16">
        <f>K16-K$6</f>
        <v>0</v>
      </c>
      <c r="N16">
        <f>L16-L$6</f>
        <v>0</v>
      </c>
      <c r="O16">
        <f>J16-$J$6</f>
        <v>0</v>
      </c>
      <c r="P16">
        <v>0</v>
      </c>
      <c r="Q16">
        <v>240</v>
      </c>
      <c r="S16" t="s">
        <v>289</v>
      </c>
      <c r="U16" t="s">
        <v>290</v>
      </c>
      <c r="X16" t="s">
        <v>291</v>
      </c>
    </row>
    <row r="17" spans="1:24">
      <c r="A17" t="s">
        <v>287</v>
      </c>
      <c r="B17" t="s">
        <v>255</v>
      </c>
      <c r="C17" t="s">
        <v>261</v>
      </c>
      <c r="D17">
        <v>3</v>
      </c>
      <c r="E17">
        <v>0</v>
      </c>
      <c r="F17">
        <v>0</v>
      </c>
      <c r="G17" t="s">
        <v>77</v>
      </c>
      <c r="H17">
        <v>2000</v>
      </c>
      <c r="I17">
        <v>3000</v>
      </c>
      <c r="J17">
        <v>200</v>
      </c>
      <c r="K17">
        <v>45</v>
      </c>
      <c r="L17">
        <v>45</v>
      </c>
      <c r="M17">
        <f>K17-K$6</f>
        <v>-5</v>
      </c>
      <c r="N17">
        <f>L17-L$6</f>
        <v>-5</v>
      </c>
      <c r="O17">
        <f>J17-$J$6</f>
        <v>-50</v>
      </c>
      <c r="P17">
        <v>0</v>
      </c>
      <c r="Q17">
        <v>300</v>
      </c>
      <c r="S17" t="s">
        <v>292</v>
      </c>
      <c r="U17" t="s">
        <v>293</v>
      </c>
      <c r="X17" t="s">
        <v>294</v>
      </c>
    </row>
    <row r="18" spans="1:24">
      <c r="A18" t="s">
        <v>287</v>
      </c>
      <c r="B18" t="s">
        <v>266</v>
      </c>
      <c r="C18" t="s">
        <v>256</v>
      </c>
      <c r="D18">
        <v>3</v>
      </c>
      <c r="E18">
        <v>1</v>
      </c>
      <c r="F18">
        <v>1</v>
      </c>
      <c r="G18" t="s">
        <v>295</v>
      </c>
      <c r="H18">
        <v>1000</v>
      </c>
      <c r="I18">
        <v>1500</v>
      </c>
      <c r="J18">
        <v>250</v>
      </c>
      <c r="K18">
        <v>50</v>
      </c>
      <c r="L18">
        <v>50</v>
      </c>
      <c r="M18">
        <f>K18-K$6</f>
        <v>0</v>
      </c>
      <c r="N18">
        <f>L18-L$6</f>
        <v>0</v>
      </c>
      <c r="O18">
        <f>J18-$J$6</f>
        <v>0</v>
      </c>
      <c r="P18">
        <v>200</v>
      </c>
      <c r="Q18">
        <v>0</v>
      </c>
      <c r="S18" t="s">
        <v>296</v>
      </c>
      <c r="U18" t="s">
        <v>290</v>
      </c>
      <c r="X18" t="s">
        <v>297</v>
      </c>
    </row>
    <row r="19" spans="1:24">
      <c r="A19" t="s">
        <v>287</v>
      </c>
      <c r="B19" t="s">
        <v>266</v>
      </c>
      <c r="C19" t="s">
        <v>261</v>
      </c>
      <c r="D19">
        <v>3</v>
      </c>
      <c r="E19">
        <v>0</v>
      </c>
      <c r="F19">
        <v>1</v>
      </c>
      <c r="G19" t="s">
        <v>298</v>
      </c>
      <c r="H19">
        <v>2000</v>
      </c>
      <c r="I19">
        <v>3000</v>
      </c>
      <c r="J19">
        <v>200</v>
      </c>
      <c r="K19">
        <v>45</v>
      </c>
      <c r="L19">
        <v>45</v>
      </c>
      <c r="M19">
        <f>K19-K$6</f>
        <v>-5</v>
      </c>
      <c r="N19">
        <f>L19-L$6</f>
        <v>-5</v>
      </c>
      <c r="O19">
        <f>J19-$J$6</f>
        <v>-50</v>
      </c>
      <c r="P19">
        <v>240</v>
      </c>
      <c r="Q19">
        <v>0</v>
      </c>
      <c r="S19" t="s">
        <v>299</v>
      </c>
      <c r="U19" t="s">
        <v>293</v>
      </c>
      <c r="X19" t="s">
        <v>300</v>
      </c>
    </row>
  </sheetData>
  <autoFilter ref="A1:R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config_moster_data</vt:lpstr>
      <vt:lpstr>属性类计算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企业用户_339669586</cp:lastModifiedBy>
  <dcterms:created xsi:type="dcterms:W3CDTF">2024-10-14T03:05:00Z</dcterms:created>
  <dcterms:modified xsi:type="dcterms:W3CDTF">2024-10-28T07:25:08Z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DA3DB519E9E04A1E96CD7475553352BA_12</vt:lpwstr>
  </property>
  <property fmtid="{D5CDD505-2E9C-101B-9397-08002B2CF9AE}" pid="3" name="KSOProductBuildVer">
    <vt:lpwstr>2052-12.1.0.15374</vt:lpwstr>
  </property>
</Properties>
</file>