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Data - 2 Months " sheetId="1" r:id="rId4"/>
    <sheet state="visible" name="4 Months" sheetId="2" r:id="rId5"/>
    <sheet state="visible" name="8 Months" sheetId="3" r:id="rId6"/>
    <sheet state="visible" name="1 Year" sheetId="4" r:id="rId7"/>
    <sheet state="visible" name="Binomial Model" sheetId="5" r:id="rId8"/>
    <sheet state="visible" name="Max Payout - Binomial" sheetId="6" r:id="rId9"/>
    <sheet state="visible" name="Put-Call Parity" sheetId="7" r:id="rId10"/>
    <sheet state="visible" name="Barrier Option" sheetId="8" r:id="rId11"/>
  </sheets>
  <definedNames/>
  <calcPr/>
</workbook>
</file>

<file path=xl/sharedStrings.xml><?xml version="1.0" encoding="utf-8"?>
<sst xmlns="http://schemas.openxmlformats.org/spreadsheetml/2006/main" count="113" uniqueCount="68">
  <si>
    <t>Date</t>
  </si>
  <si>
    <t>Adjusted Close</t>
  </si>
  <si>
    <t>Daily Return</t>
  </si>
  <si>
    <t>Logarithmic Returns</t>
  </si>
  <si>
    <t>Sample Variance-Work</t>
  </si>
  <si>
    <t>Sample Mean</t>
  </si>
  <si>
    <t>Sample Variance</t>
  </si>
  <si>
    <t>Historical Volatility</t>
  </si>
  <si>
    <t>Logorithmic Returns</t>
  </si>
  <si>
    <t>Sample Variance - Work</t>
  </si>
  <si>
    <t>Daily Returns</t>
  </si>
  <si>
    <t>Dailly Returns</t>
  </si>
  <si>
    <t>Sample Variannce</t>
  </si>
  <si>
    <t>Historical Votality</t>
  </si>
  <si>
    <t>volatility</t>
  </si>
  <si>
    <t>r</t>
  </si>
  <si>
    <t>s0</t>
  </si>
  <si>
    <t>u</t>
  </si>
  <si>
    <t>d</t>
  </si>
  <si>
    <t>K</t>
  </si>
  <si>
    <t>p</t>
  </si>
  <si>
    <t>q</t>
  </si>
  <si>
    <t>6H</t>
  </si>
  <si>
    <t>5H</t>
  </si>
  <si>
    <t>4H</t>
  </si>
  <si>
    <t>3H</t>
  </si>
  <si>
    <t>2H</t>
  </si>
  <si>
    <t>1H</t>
  </si>
  <si>
    <t>0H</t>
  </si>
  <si>
    <t>Value of Call</t>
  </si>
  <si>
    <t>Replicated Portfolio</t>
  </si>
  <si>
    <t>Work</t>
  </si>
  <si>
    <t>234x+(29.40-200x) = 47.17</t>
  </si>
  <si>
    <t>165x+(29.40-200x) = 11.64</t>
  </si>
  <si>
    <t>69x = 35.53</t>
  </si>
  <si>
    <t>x = 0.515</t>
  </si>
  <si>
    <t>Sn</t>
  </si>
  <si>
    <t>Equation</t>
  </si>
  <si>
    <t>C - P = S0 - e^-rt * k</t>
  </si>
  <si>
    <t>(for July 30th)</t>
  </si>
  <si>
    <t>Practice</t>
  </si>
  <si>
    <t>C</t>
  </si>
  <si>
    <t>P</t>
  </si>
  <si>
    <t>S0</t>
  </si>
  <si>
    <t>t</t>
  </si>
  <si>
    <t>?</t>
  </si>
  <si>
    <t xml:space="preserve">C - P = </t>
  </si>
  <si>
    <t>P (using PCP)</t>
  </si>
  <si>
    <t>Actual Price</t>
  </si>
  <si>
    <t>Conclusion</t>
  </si>
  <si>
    <t>PCP works --&gt; Fairly close approximation</t>
  </si>
  <si>
    <t>Off by a few cents</t>
  </si>
  <si>
    <t>July 30th</t>
  </si>
  <si>
    <t>Data</t>
  </si>
  <si>
    <t>Last Price (C)</t>
  </si>
  <si>
    <t>C-P</t>
  </si>
  <si>
    <t>U</t>
  </si>
  <si>
    <t>L</t>
  </si>
  <si>
    <t>A</t>
  </si>
  <si>
    <t>Alpha 1</t>
  </si>
  <si>
    <t>Alpha 2</t>
  </si>
  <si>
    <t>Pay at Upper Barrier</t>
  </si>
  <si>
    <t>C1</t>
  </si>
  <si>
    <t>C2</t>
  </si>
  <si>
    <t>U(175)</t>
  </si>
  <si>
    <t>L(100)</t>
  </si>
  <si>
    <t>So(134)</t>
  </si>
  <si>
    <t xml:space="preserve">Pays at Lower Barrier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</si>
</sst>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"/>
    <numFmt numFmtId="165" formatCode="0.0000"/>
    <numFmt numFmtId="166" formatCode="mm-dd-yy"/>
    <numFmt numFmtId="167" formatCode="yyyy-mm-dd"/>
    <numFmt numFmtId="168" formatCode="m/d/yy"/>
    <numFmt numFmtId="169" formatCode="mm/dd/yyyy"/>
    <numFmt numFmtId="170" formatCode="m/d/yyyy"/>
    <numFmt numFmtId="171" formatCode="mmmm d, yyyy"/>
    <numFmt numFmtId="172" formatCode="m/d"/>
  </numFmts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&quot;Times New Roman&quot;"/>
    </font>
    <font>
      <sz val="10.0"/>
      <color rgb="FF000000"/>
      <name val="Times New Roman"/>
    </font>
    <font>
      <color theme="1"/>
      <name val="Times New Roman"/>
    </font>
    <font>
      <sz val="10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sz val="12.0"/>
      <color theme="1"/>
      <name val="&quot;Times New Roman&quot;"/>
    </font>
    <font>
      <b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0" fontId="1" numFmtId="4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vertical="bottom"/>
    </xf>
    <xf borderId="0" fillId="0" fontId="1" numFmtId="165" xfId="0" applyAlignment="1" applyFont="1" applyNumberFormat="1">
      <alignment vertical="bottom"/>
    </xf>
    <xf borderId="2" fillId="0" fontId="1" numFmtId="0" xfId="0" applyAlignment="1" applyBorder="1" applyFont="1">
      <alignment vertical="bottom"/>
    </xf>
    <xf borderId="3" fillId="0" fontId="2" numFmtId="164" xfId="0" applyAlignment="1" applyBorder="1" applyFont="1" applyNumberFormat="1">
      <alignment vertical="bottom"/>
    </xf>
    <xf borderId="4" fillId="0" fontId="2" numFmtId="4" xfId="0" applyAlignment="1" applyBorder="1" applyFont="1" applyNumberFormat="1">
      <alignment vertical="bottom"/>
    </xf>
    <xf borderId="4" fillId="0" fontId="2" numFmtId="165" xfId="0" applyAlignment="1" applyBorder="1" applyFont="1" applyNumberFormat="1">
      <alignment vertical="bottom"/>
    </xf>
    <xf borderId="5" fillId="0" fontId="2" numFmtId="165" xfId="0" applyAlignment="1" applyBorder="1" applyFont="1" applyNumberFormat="1">
      <alignment vertical="bottom"/>
    </xf>
    <xf borderId="6" fillId="0" fontId="1" numFmtId="165" xfId="0" applyAlignment="1" applyBorder="1" applyFont="1" applyNumberFormat="1">
      <alignment vertical="bottom"/>
    </xf>
    <xf borderId="4" fillId="2" fontId="2" numFmtId="165" xfId="0" applyAlignment="1" applyBorder="1" applyFill="1" applyFont="1" applyNumberFormat="1">
      <alignment vertical="bottom"/>
    </xf>
    <xf borderId="7" fillId="0" fontId="2" numFmtId="165" xfId="0" applyAlignment="1" applyBorder="1" applyFont="1" applyNumberFormat="1">
      <alignment horizontal="right" vertical="bottom"/>
    </xf>
    <xf borderId="2" fillId="0" fontId="1" numFmtId="166" xfId="0" applyAlignment="1" applyBorder="1" applyFont="1" applyNumberFormat="1">
      <alignment vertical="top"/>
    </xf>
    <xf borderId="7" fillId="0" fontId="3" numFmtId="164" xfId="0" applyAlignment="1" applyBorder="1" applyFont="1" applyNumberFormat="1">
      <alignment horizontal="right" readingOrder="0" shrinkToFit="0" vertical="bottom" wrapText="0"/>
    </xf>
    <xf borderId="7" fillId="0" fontId="3" numFmtId="4" xfId="0" applyAlignment="1" applyBorder="1" applyFont="1" applyNumberFormat="1">
      <alignment horizontal="right" readingOrder="0" shrinkToFit="0" vertical="bottom" wrapText="0"/>
    </xf>
    <xf borderId="7" fillId="0" fontId="2" numFmtId="165" xfId="0" applyAlignment="1" applyBorder="1" applyFont="1" applyNumberFormat="1">
      <alignment vertical="bottom"/>
    </xf>
    <xf borderId="7" fillId="0" fontId="1" numFmtId="165" xfId="0" applyAlignment="1" applyBorder="1" applyFont="1" applyNumberFormat="1">
      <alignment vertical="bottom"/>
    </xf>
    <xf borderId="8" fillId="0" fontId="1" numFmtId="165" xfId="0" applyAlignment="1" applyBorder="1" applyFont="1" applyNumberFormat="1">
      <alignment vertical="bottom"/>
    </xf>
    <xf borderId="2" fillId="0" fontId="1" numFmtId="167" xfId="0" applyAlignment="1" applyBorder="1" applyFont="1" applyNumberFormat="1">
      <alignment vertical="top"/>
    </xf>
    <xf borderId="8" fillId="0" fontId="2" numFmtId="165" xfId="0" applyAlignment="1" applyBorder="1" applyFont="1" applyNumberFormat="1">
      <alignment horizontal="right" vertical="bottom"/>
    </xf>
    <xf borderId="7" fillId="2" fontId="2" numFmtId="165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4" xfId="0" applyAlignment="1" applyFont="1" applyNumberForma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4" fillId="3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2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2" fillId="0" fontId="4" numFmtId="167" xfId="0" applyAlignment="1" applyBorder="1" applyFont="1" applyNumberFormat="1">
      <alignment vertical="top"/>
    </xf>
    <xf borderId="7" fillId="0" fontId="3" numFmtId="0" xfId="0" applyAlignment="1" applyBorder="1" applyFont="1">
      <alignment horizontal="right" readingOrder="0" shrinkToFit="0" vertical="bottom" wrapText="0"/>
    </xf>
    <xf borderId="7" fillId="0" fontId="5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9" fillId="0" fontId="6" numFmtId="0" xfId="0" applyBorder="1" applyFont="1"/>
    <xf borderId="8" fillId="4" fontId="4" numFmtId="0" xfId="0" applyAlignment="1" applyBorder="1" applyFill="1" applyFont="1">
      <alignment vertical="bottom"/>
    </xf>
    <xf borderId="11" fillId="4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6" fillId="4" fontId="4" numFmtId="0" xfId="0" applyAlignment="1" applyBorder="1" applyFont="1">
      <alignment vertical="bottom"/>
    </xf>
    <xf borderId="12" fillId="0" fontId="6" numFmtId="0" xfId="0" applyBorder="1" applyFont="1"/>
    <xf borderId="7" fillId="4" fontId="4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6" numFmtId="0" xfId="0" applyFont="1"/>
    <xf borderId="1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7" fillId="0" fontId="3" numFmtId="168" xfId="0" applyAlignment="1" applyBorder="1" applyFont="1" applyNumberFormat="1">
      <alignment horizontal="right" readingOrder="0" shrinkToFit="0" vertical="bottom" wrapText="0"/>
    </xf>
    <xf borderId="7" fillId="0" fontId="1" numFmtId="0" xfId="0" applyAlignment="1" applyBorder="1" applyFont="1">
      <alignment vertical="bottom"/>
    </xf>
    <xf borderId="7" fillId="0" fontId="5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2" fillId="0" fontId="1" numFmtId="169" xfId="0" applyAlignment="1" applyBorder="1" applyFont="1" applyNumberFormat="1">
      <alignment vertical="bottom"/>
    </xf>
    <xf borderId="7" fillId="0" fontId="3" numFmtId="169" xfId="0" applyAlignment="1" applyBorder="1" applyFont="1" applyNumberFormat="1">
      <alignment horizontal="right" readingOrder="0" shrinkToFit="0" vertical="bottom" wrapText="0"/>
    </xf>
    <xf borderId="2" fillId="0" fontId="1" numFmtId="170" xfId="0" applyAlignment="1" applyBorder="1" applyFont="1" applyNumberFormat="1">
      <alignment vertical="bottom"/>
    </xf>
    <xf borderId="7" fillId="0" fontId="3" numFmtId="170" xfId="0" applyAlignment="1" applyBorder="1" applyFont="1" applyNumberFormat="1">
      <alignment horizontal="right" readingOrder="0" shrinkToFit="0" vertical="bottom" wrapText="0"/>
    </xf>
    <xf borderId="11" fillId="0" fontId="1" numFmtId="0" xfId="0" applyAlignment="1" applyBorder="1" applyFont="1">
      <alignment vertical="bottom"/>
    </xf>
    <xf borderId="7" fillId="2" fontId="2" numFmtId="0" xfId="0" applyAlignment="1" applyBorder="1" applyFont="1">
      <alignment readingOrder="0" vertical="bottom"/>
    </xf>
    <xf borderId="11" fillId="0" fontId="1" numFmtId="166" xfId="0" applyAlignment="1" applyBorder="1" applyFont="1" applyNumberFormat="1">
      <alignment vertical="bottom"/>
    </xf>
    <xf borderId="7" fillId="0" fontId="3" numFmtId="166" xfId="0" applyAlignment="1" applyBorder="1" applyFont="1" applyNumberFormat="1">
      <alignment horizontal="right" readingOrder="0" shrinkToFit="0" vertical="bottom" wrapText="0"/>
    </xf>
    <xf borderId="11" fillId="0" fontId="1" numFmtId="167" xfId="0" applyAlignment="1" applyBorder="1" applyFont="1" applyNumberFormat="1">
      <alignment vertical="bottom"/>
    </xf>
    <xf borderId="7" fillId="0" fontId="3" numFmtId="167" xfId="0" applyAlignment="1" applyBorder="1" applyFont="1" applyNumberFormat="1">
      <alignment horizontal="right" readingOrder="0" shrinkToFit="0" vertical="bottom" wrapText="0"/>
    </xf>
    <xf borderId="11" fillId="0" fontId="1" numFmtId="168" xfId="0" applyAlignment="1" applyBorder="1" applyFont="1" applyNumberFormat="1">
      <alignment vertical="bottom"/>
    </xf>
    <xf borderId="0" fillId="0" fontId="7" numFmtId="0" xfId="0" applyFont="1"/>
    <xf borderId="0" fillId="0" fontId="7" numFmtId="0" xfId="0" applyAlignment="1" applyFont="1">
      <alignment vertical="bottom"/>
    </xf>
    <xf borderId="7" fillId="0" fontId="7" numFmtId="0" xfId="0" applyAlignment="1" applyBorder="1" applyFont="1">
      <alignment vertical="bottom"/>
    </xf>
    <xf borderId="7" fillId="0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horizontal="right" readingOrder="0" vertical="bottom"/>
    </xf>
    <xf borderId="7" fillId="4" fontId="7" numFmtId="0" xfId="0" applyAlignment="1" applyBorder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7" fillId="0" fontId="7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10" fillId="0" fontId="8" numFmtId="0" xfId="0" applyAlignment="1" applyBorder="1" applyFont="1">
      <alignment horizontal="right" vertical="bottom"/>
    </xf>
    <xf borderId="13" fillId="0" fontId="8" numFmtId="0" xfId="0" applyAlignment="1" applyBorder="1" applyFont="1">
      <alignment horizontal="right" vertical="bottom"/>
    </xf>
    <xf borderId="13" fillId="0" fontId="8" numFmtId="0" xfId="0" applyAlignment="1" applyBorder="1" applyFont="1">
      <alignment horizontal="right" readingOrder="0" vertical="bottom"/>
    </xf>
    <xf borderId="13" fillId="4" fontId="8" numFmtId="0" xfId="0" applyAlignment="1" applyBorder="1" applyFont="1">
      <alignment horizontal="right" vertical="bottom"/>
    </xf>
    <xf borderId="7" fillId="0" fontId="8" numFmtId="0" xfId="0" applyAlignment="1" applyBorder="1" applyFont="1">
      <alignment horizontal="right" vertical="bottom"/>
    </xf>
    <xf borderId="9" fillId="0" fontId="1" numFmtId="0" xfId="0" applyAlignment="1" applyBorder="1" applyFont="1">
      <alignment vertical="bottom"/>
    </xf>
    <xf borderId="2" fillId="0" fontId="8" numFmtId="0" xfId="0" applyAlignment="1" applyBorder="1" applyFont="1">
      <alignment horizontal="right" vertical="bottom"/>
    </xf>
    <xf borderId="4" fillId="0" fontId="8" numFmtId="0" xfId="0" applyAlignment="1" applyBorder="1" applyFont="1">
      <alignment horizontal="right" vertical="bottom"/>
    </xf>
    <xf borderId="12" fillId="0" fontId="1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0" fillId="4" fontId="8" numFmtId="0" xfId="0" applyAlignment="1" applyFont="1">
      <alignment vertical="bottom"/>
    </xf>
    <xf borderId="13" fillId="0" fontId="9" numFmtId="0" xfId="0" applyAlignment="1" applyBorder="1" applyFont="1">
      <alignment vertical="bottom"/>
    </xf>
    <xf borderId="11" fillId="0" fontId="10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3" fillId="0" fontId="1" numFmtId="171" xfId="0" applyAlignment="1" applyBorder="1" applyFont="1" applyNumberFormat="1">
      <alignment vertical="bottom"/>
    </xf>
    <xf borderId="13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horizontal="right" vertical="bottom"/>
    </xf>
    <xf borderId="7" fillId="0" fontId="1" numFmtId="172" xfId="0" applyAlignment="1" applyBorder="1" applyFont="1" applyNumberFormat="1">
      <alignment horizontal="right" vertical="bottom"/>
    </xf>
    <xf borderId="1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15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1" fillId="0" fontId="1" numFmtId="0" xfId="0" applyAlignment="1" applyBorder="1" applyFont="1">
      <alignment shrinkToFit="0" vertical="bottom" wrapText="1"/>
    </xf>
    <xf borderId="7" fillId="0" fontId="9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7" fillId="0" fontId="2" numFmtId="0" xfId="0" applyAlignment="1" applyBorder="1" applyFont="1">
      <alignment horizontal="right" readingOrder="0" vertical="bottom"/>
    </xf>
    <xf borderId="7" fillId="4" fontId="2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7" fillId="4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7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13"/>
    <col customWidth="1" min="6" max="6" width="17.13"/>
    <col customWidth="1" min="8" max="8" width="13.5"/>
  </cols>
  <sheetData>
    <row r="1">
      <c r="A1" s="1"/>
      <c r="B1" s="2"/>
      <c r="C1" s="3"/>
      <c r="D1" s="4"/>
      <c r="E1" s="4"/>
      <c r="F1" s="4"/>
      <c r="G1" s="5"/>
      <c r="H1" s="4"/>
      <c r="I1" s="1"/>
    </row>
    <row r="2">
      <c r="A2" s="6"/>
      <c r="B2" s="7" t="s">
        <v>0</v>
      </c>
      <c r="C2" s="8" t="s">
        <v>1</v>
      </c>
      <c r="D2" s="9" t="s">
        <v>2</v>
      </c>
      <c r="E2" s="9" t="s">
        <v>3</v>
      </c>
      <c r="F2" s="10" t="s">
        <v>4</v>
      </c>
      <c r="G2" s="11"/>
      <c r="H2" s="12" t="s">
        <v>5</v>
      </c>
      <c r="I2" s="13">
        <f>SUM(E4:E45)/(COUNT(B3:B45)-1)</f>
        <v>-0.002536555478</v>
      </c>
    </row>
    <row r="3">
      <c r="A3" s="14"/>
      <c r="B3" s="15">
        <v>44621.0</v>
      </c>
      <c r="C3" s="16">
        <v>149.520004</v>
      </c>
      <c r="D3" s="17"/>
      <c r="E3" s="18"/>
      <c r="F3" s="19"/>
      <c r="G3" s="11"/>
      <c r="I3" s="1"/>
    </row>
    <row r="4">
      <c r="A4" s="20"/>
      <c r="B4" s="15">
        <v>44622.0</v>
      </c>
      <c r="C4" s="16">
        <v>147.860001</v>
      </c>
      <c r="D4" s="13">
        <f t="shared" ref="D4:D45" si="1">(C4-C3)/C3</f>
        <v>-0.01110221345</v>
      </c>
      <c r="E4" s="13">
        <f t="shared" ref="E4:E45" si="2">ln(D4+1)</f>
        <v>-0.01116430301</v>
      </c>
      <c r="F4" s="21">
        <f t="shared" ref="F4:F45" si="3">((E4-$I$2)^2)</f>
        <v>0.00007443802744</v>
      </c>
      <c r="G4" s="11"/>
      <c r="H4" s="22" t="s">
        <v>6</v>
      </c>
      <c r="I4" s="13">
        <f>SUM(F4:F45)/(COUNT(B3:B45)-2)</f>
        <v>0.002324997543</v>
      </c>
    </row>
    <row r="5">
      <c r="A5" s="20"/>
      <c r="B5" s="15">
        <v>44623.0</v>
      </c>
      <c r="C5" s="16">
        <v>141.520004</v>
      </c>
      <c r="D5" s="13">
        <f t="shared" si="1"/>
        <v>-0.04287837791</v>
      </c>
      <c r="E5" s="13">
        <f t="shared" si="2"/>
        <v>-0.04382480878</v>
      </c>
      <c r="F5" s="21">
        <f t="shared" si="3"/>
        <v>0.00170471986</v>
      </c>
      <c r="G5" s="11"/>
      <c r="I5" s="1"/>
    </row>
    <row r="6">
      <c r="A6" s="20"/>
      <c r="B6" s="15">
        <v>44624.0</v>
      </c>
      <c r="C6" s="16">
        <v>136.460007</v>
      </c>
      <c r="D6" s="13">
        <f t="shared" si="1"/>
        <v>-0.03575464144</v>
      </c>
      <c r="E6" s="13">
        <f t="shared" si="2"/>
        <v>-0.03640949543</v>
      </c>
      <c r="F6" s="21">
        <f t="shared" si="3"/>
        <v>0.001147376061</v>
      </c>
      <c r="G6" s="11"/>
      <c r="H6" s="22" t="s">
        <v>7</v>
      </c>
      <c r="I6" s="13">
        <f>(I4^0.5)*(252)^0.5</f>
        <v>0.7654406449</v>
      </c>
    </row>
    <row r="7">
      <c r="A7" s="20"/>
      <c r="B7" s="15">
        <v>44627.0</v>
      </c>
      <c r="C7" s="16">
        <v>126.459999</v>
      </c>
      <c r="D7" s="13">
        <f t="shared" si="1"/>
        <v>-0.07328160257</v>
      </c>
      <c r="E7" s="13">
        <f t="shared" si="2"/>
        <v>-0.07610553796</v>
      </c>
      <c r="F7" s="21">
        <f t="shared" si="3"/>
        <v>0.005412395184</v>
      </c>
      <c r="G7" s="11"/>
      <c r="I7" s="1"/>
    </row>
    <row r="8">
      <c r="A8" s="20"/>
      <c r="B8" s="15">
        <v>44628.0</v>
      </c>
      <c r="C8" s="16">
        <v>129.279999</v>
      </c>
      <c r="D8" s="13">
        <f t="shared" si="1"/>
        <v>0.02229954153</v>
      </c>
      <c r="E8" s="13">
        <f t="shared" si="2"/>
        <v>0.02205454231</v>
      </c>
      <c r="F8" s="21">
        <f t="shared" si="3"/>
        <v>0.0006047220906</v>
      </c>
      <c r="G8" s="11"/>
      <c r="H8" s="5"/>
      <c r="I8" s="1"/>
    </row>
    <row r="9">
      <c r="A9" s="20"/>
      <c r="B9" s="15">
        <v>44629.0</v>
      </c>
      <c r="C9" s="16">
        <v>142.490005</v>
      </c>
      <c r="D9" s="13">
        <f t="shared" si="1"/>
        <v>0.1021813591</v>
      </c>
      <c r="E9" s="13">
        <f t="shared" si="2"/>
        <v>0.09729126986</v>
      </c>
      <c r="F9" s="21">
        <f t="shared" si="3"/>
        <v>0.009965594712</v>
      </c>
      <c r="G9" s="11"/>
      <c r="H9" s="5"/>
      <c r="I9" s="1"/>
    </row>
    <row r="10">
      <c r="A10" s="20"/>
      <c r="B10" s="15">
        <v>44630.0</v>
      </c>
      <c r="C10" s="16">
        <v>139.520004</v>
      </c>
      <c r="D10" s="13">
        <f t="shared" si="1"/>
        <v>-0.02084357426</v>
      </c>
      <c r="E10" s="13">
        <f t="shared" si="2"/>
        <v>-0.02106386807</v>
      </c>
      <c r="F10" s="21">
        <f t="shared" si="3"/>
        <v>0.0003432613118</v>
      </c>
      <c r="G10" s="11"/>
      <c r="H10" s="5"/>
      <c r="I10" s="1"/>
    </row>
    <row r="11">
      <c r="A11" s="20"/>
      <c r="B11" s="15">
        <v>44631.0</v>
      </c>
      <c r="C11" s="16">
        <v>138.199997</v>
      </c>
      <c r="D11" s="13">
        <f t="shared" si="1"/>
        <v>-0.009461059075</v>
      </c>
      <c r="E11" s="13">
        <f t="shared" si="2"/>
        <v>-0.009506099204</v>
      </c>
      <c r="F11" s="21">
        <f t="shared" si="3"/>
        <v>0.00004857453976</v>
      </c>
      <c r="G11" s="11"/>
      <c r="I11" s="1"/>
    </row>
    <row r="12">
      <c r="A12" s="20"/>
      <c r="B12" s="15">
        <v>44634.0</v>
      </c>
      <c r="C12" s="16">
        <v>150.070007</v>
      </c>
      <c r="D12" s="13">
        <f t="shared" si="1"/>
        <v>0.0858900887</v>
      </c>
      <c r="E12" s="13">
        <f t="shared" si="2"/>
        <v>0.08240000893</v>
      </c>
      <c r="F12" s="21">
        <f t="shared" si="3"/>
        <v>0.007214219973</v>
      </c>
      <c r="G12" s="11"/>
      <c r="I12" s="1"/>
    </row>
    <row r="13">
      <c r="A13" s="20"/>
      <c r="B13" s="15">
        <v>44635.0</v>
      </c>
      <c r="C13" s="16">
        <v>148.119995</v>
      </c>
      <c r="D13" s="13">
        <f t="shared" si="1"/>
        <v>-0.01299401552</v>
      </c>
      <c r="E13" s="13">
        <f t="shared" si="2"/>
        <v>-0.01307917626</v>
      </c>
      <c r="F13" s="21">
        <f t="shared" si="3"/>
        <v>0.000111146853</v>
      </c>
      <c r="G13" s="11"/>
      <c r="I13" s="1"/>
    </row>
    <row r="14">
      <c r="A14" s="20"/>
      <c r="B14" s="15">
        <v>44636.0</v>
      </c>
      <c r="C14" s="16">
        <v>169.360001</v>
      </c>
      <c r="D14" s="13">
        <f t="shared" si="1"/>
        <v>0.1433972908</v>
      </c>
      <c r="E14" s="13">
        <f t="shared" si="2"/>
        <v>0.1340039104</v>
      </c>
      <c r="F14" s="21">
        <f t="shared" si="3"/>
        <v>0.01864329883</v>
      </c>
      <c r="G14" s="11"/>
      <c r="I14" s="1"/>
    </row>
    <row r="15">
      <c r="A15" s="20"/>
      <c r="B15" s="15">
        <v>44637.0</v>
      </c>
      <c r="C15" s="16">
        <v>168.259995</v>
      </c>
      <c r="D15" s="13">
        <f t="shared" si="1"/>
        <v>-0.00649507554</v>
      </c>
      <c r="E15" s="13">
        <f t="shared" si="2"/>
        <v>-0.006516260324</v>
      </c>
      <c r="F15" s="21">
        <f t="shared" si="3"/>
        <v>0.00001583805067</v>
      </c>
      <c r="G15" s="11"/>
      <c r="I15" s="1"/>
    </row>
    <row r="16">
      <c r="A16" s="20"/>
      <c r="B16" s="15">
        <v>44638.0</v>
      </c>
      <c r="C16" s="16">
        <v>178.929993</v>
      </c>
      <c r="D16" s="13">
        <f t="shared" si="1"/>
        <v>0.06341375441</v>
      </c>
      <c r="E16" s="13">
        <f t="shared" si="2"/>
        <v>0.06148425638</v>
      </c>
      <c r="F16" s="21">
        <f t="shared" si="3"/>
        <v>0.00409866435</v>
      </c>
      <c r="G16" s="11"/>
      <c r="I16" s="1"/>
    </row>
    <row r="17">
      <c r="A17" s="20"/>
      <c r="B17" s="15">
        <v>44641.0</v>
      </c>
      <c r="C17" s="16">
        <v>175.380005</v>
      </c>
      <c r="D17" s="13">
        <f t="shared" si="1"/>
        <v>-0.01984009467</v>
      </c>
      <c r="E17" s="13">
        <f t="shared" si="2"/>
        <v>-0.02003955192</v>
      </c>
      <c r="F17" s="21">
        <f t="shared" si="3"/>
        <v>0.0003063548845</v>
      </c>
      <c r="G17" s="11"/>
      <c r="I17" s="1"/>
    </row>
    <row r="18">
      <c r="A18" s="20"/>
      <c r="B18" s="15">
        <v>44642.0</v>
      </c>
      <c r="C18" s="16">
        <v>186.720001</v>
      </c>
      <c r="D18" s="13">
        <f t="shared" si="1"/>
        <v>0.06465957165</v>
      </c>
      <c r="E18" s="13">
        <f t="shared" si="2"/>
        <v>0.06265509703</v>
      </c>
      <c r="F18" s="21">
        <f t="shared" si="3"/>
        <v>0.004249951557</v>
      </c>
      <c r="G18" s="11"/>
      <c r="I18" s="1"/>
    </row>
    <row r="19">
      <c r="A19" s="20"/>
      <c r="B19" s="15">
        <v>44643.0</v>
      </c>
      <c r="C19" s="16">
        <v>178.729996</v>
      </c>
      <c r="D19" s="13">
        <f t="shared" si="1"/>
        <v>-0.04279137188</v>
      </c>
      <c r="E19" s="13">
        <f t="shared" si="2"/>
        <v>-0.04373390907</v>
      </c>
      <c r="F19" s="21">
        <f t="shared" si="3"/>
        <v>0.001697221943</v>
      </c>
      <c r="G19" s="11"/>
      <c r="H19" s="5"/>
      <c r="I19" s="1"/>
    </row>
    <row r="20">
      <c r="A20" s="20"/>
      <c r="B20" s="15">
        <v>44644.0</v>
      </c>
      <c r="C20" s="16">
        <v>179.679993</v>
      </c>
      <c r="D20" s="13">
        <f t="shared" si="1"/>
        <v>0.005315263365</v>
      </c>
      <c r="E20" s="13">
        <f t="shared" si="2"/>
        <v>0.00530118721</v>
      </c>
      <c r="F20" s="21">
        <f t="shared" si="3"/>
        <v>0.00006143021043</v>
      </c>
      <c r="G20" s="11"/>
      <c r="H20" s="5"/>
      <c r="I20" s="1"/>
    </row>
    <row r="21">
      <c r="A21" s="20"/>
      <c r="B21" s="15">
        <v>44645.0</v>
      </c>
      <c r="C21" s="16">
        <v>165.919998</v>
      </c>
      <c r="D21" s="13">
        <f t="shared" si="1"/>
        <v>-0.07658056287</v>
      </c>
      <c r="E21" s="13">
        <f t="shared" si="2"/>
        <v>-0.0796717196</v>
      </c>
      <c r="F21" s="21">
        <f t="shared" si="3"/>
        <v>0.005949833545</v>
      </c>
      <c r="G21" s="11"/>
      <c r="H21" s="5"/>
      <c r="I21" s="1"/>
    </row>
    <row r="22">
      <c r="A22" s="20"/>
      <c r="B22" s="15">
        <v>44648.0</v>
      </c>
      <c r="C22" s="16">
        <v>173.080002</v>
      </c>
      <c r="D22" s="13">
        <f t="shared" si="1"/>
        <v>0.04315335153</v>
      </c>
      <c r="E22" s="13">
        <f t="shared" si="2"/>
        <v>0.04224819448</v>
      </c>
      <c r="F22" s="21">
        <f t="shared" si="3"/>
        <v>0.002005673829</v>
      </c>
      <c r="G22" s="11"/>
      <c r="H22" s="5"/>
      <c r="I22" s="1"/>
    </row>
    <row r="23">
      <c r="A23" s="20"/>
      <c r="B23" s="15">
        <v>44649.0</v>
      </c>
      <c r="C23" s="16">
        <v>180.639999</v>
      </c>
      <c r="D23" s="13">
        <f t="shared" si="1"/>
        <v>0.04367920564</v>
      </c>
      <c r="E23" s="13">
        <f t="shared" si="2"/>
        <v>0.04275216795</v>
      </c>
      <c r="F23" s="21">
        <f t="shared" si="3"/>
        <v>0.00205106847</v>
      </c>
      <c r="G23" s="11"/>
      <c r="H23" s="5"/>
      <c r="I23" s="1"/>
    </row>
    <row r="24">
      <c r="A24" s="20"/>
      <c r="B24" s="15">
        <v>44650.0</v>
      </c>
      <c r="C24" s="16">
        <v>174.919998</v>
      </c>
      <c r="D24" s="13">
        <f t="shared" si="1"/>
        <v>-0.03166519615</v>
      </c>
      <c r="E24" s="13">
        <f t="shared" si="2"/>
        <v>-0.03217737975</v>
      </c>
      <c r="F24" s="21">
        <f t="shared" si="3"/>
        <v>0.0008785784638</v>
      </c>
      <c r="G24" s="11"/>
      <c r="H24" s="5"/>
      <c r="I24" s="1"/>
    </row>
    <row r="25">
      <c r="A25" s="20"/>
      <c r="B25" s="15">
        <v>44651.0</v>
      </c>
      <c r="C25" s="16">
        <v>172.259995</v>
      </c>
      <c r="D25" s="13">
        <f t="shared" si="1"/>
        <v>-0.01520696907</v>
      </c>
      <c r="E25" s="13">
        <f t="shared" si="2"/>
        <v>-0.01532378078</v>
      </c>
      <c r="F25" s="21">
        <f t="shared" si="3"/>
        <v>0.0001635131308</v>
      </c>
      <c r="G25" s="11"/>
      <c r="H25" s="5"/>
      <c r="I25" s="1"/>
    </row>
    <row r="26">
      <c r="A26" s="20"/>
      <c r="B26" s="15">
        <v>44652.0</v>
      </c>
      <c r="C26" s="16">
        <v>176.589996</v>
      </c>
      <c r="D26" s="13">
        <f t="shared" si="1"/>
        <v>0.02513642822</v>
      </c>
      <c r="E26" s="13">
        <f t="shared" si="2"/>
        <v>0.02482570444</v>
      </c>
      <c r="F26" s="21">
        <f t="shared" si="3"/>
        <v>0.0007486932677</v>
      </c>
      <c r="G26" s="11"/>
      <c r="H26" s="5"/>
      <c r="I26" s="1"/>
    </row>
    <row r="27">
      <c r="A27" s="20"/>
      <c r="B27" s="15">
        <v>44655.0</v>
      </c>
      <c r="C27" s="16">
        <v>172.539993</v>
      </c>
      <c r="D27" s="13">
        <f t="shared" si="1"/>
        <v>-0.02293449851</v>
      </c>
      <c r="E27" s="13">
        <f t="shared" si="2"/>
        <v>-0.0232015857</v>
      </c>
      <c r="F27" s="21">
        <f t="shared" si="3"/>
        <v>0.0004270434739</v>
      </c>
      <c r="G27" s="11"/>
      <c r="H27" s="5"/>
      <c r="I27" s="1"/>
    </row>
    <row r="28">
      <c r="A28" s="20"/>
      <c r="B28" s="15">
        <v>44656.0</v>
      </c>
      <c r="C28" s="16">
        <v>162.050003</v>
      </c>
      <c r="D28" s="13">
        <f t="shared" si="1"/>
        <v>-0.06079744074</v>
      </c>
      <c r="E28" s="13">
        <f t="shared" si="2"/>
        <v>-0.06272410498</v>
      </c>
      <c r="F28" s="21">
        <f t="shared" si="3"/>
        <v>0.003622541115</v>
      </c>
      <c r="G28" s="11"/>
      <c r="H28" s="5"/>
      <c r="I28" s="1"/>
    </row>
    <row r="29">
      <c r="A29" s="20"/>
      <c r="B29" s="15">
        <v>44657.0</v>
      </c>
      <c r="C29" s="16">
        <v>154.619995</v>
      </c>
      <c r="D29" s="13">
        <f t="shared" si="1"/>
        <v>-0.0458500948</v>
      </c>
      <c r="E29" s="13">
        <f t="shared" si="2"/>
        <v>-0.04693448655</v>
      </c>
      <c r="F29" s="21">
        <f t="shared" si="3"/>
        <v>0.001971176283</v>
      </c>
      <c r="G29" s="11"/>
      <c r="H29" s="5"/>
      <c r="I29" s="1"/>
    </row>
    <row r="30">
      <c r="A30" s="20"/>
      <c r="B30" s="15">
        <v>44658.0</v>
      </c>
      <c r="C30" s="16">
        <v>159.0</v>
      </c>
      <c r="D30" s="13">
        <f t="shared" si="1"/>
        <v>0.02832754586</v>
      </c>
      <c r="E30" s="13">
        <f t="shared" si="2"/>
        <v>0.02793374067</v>
      </c>
      <c r="F30" s="21">
        <f t="shared" si="3"/>
        <v>0.000928438947</v>
      </c>
      <c r="G30" s="11"/>
      <c r="H30" s="5"/>
      <c r="I30" s="1"/>
    </row>
    <row r="31">
      <c r="A31" s="20"/>
      <c r="B31" s="15">
        <v>44659.0</v>
      </c>
      <c r="C31" s="16">
        <v>160.839996</v>
      </c>
      <c r="D31" s="13">
        <f t="shared" si="1"/>
        <v>0.01157230189</v>
      </c>
      <c r="E31" s="13">
        <f t="shared" si="2"/>
        <v>0.01150585494</v>
      </c>
      <c r="F31" s="21">
        <f t="shared" si="3"/>
        <v>0.0001971892903</v>
      </c>
      <c r="G31" s="11"/>
      <c r="H31" s="5"/>
      <c r="I31" s="1"/>
    </row>
    <row r="32">
      <c r="A32" s="20"/>
      <c r="B32" s="15">
        <v>44662.0</v>
      </c>
      <c r="C32" s="16">
        <v>160.0</v>
      </c>
      <c r="D32" s="13">
        <f t="shared" si="1"/>
        <v>-0.005222556708</v>
      </c>
      <c r="E32" s="13">
        <f t="shared" si="2"/>
        <v>-0.005236241926</v>
      </c>
      <c r="F32" s="21">
        <f t="shared" si="3"/>
        <v>0.000007288306919</v>
      </c>
      <c r="G32" s="11"/>
      <c r="H32" s="5"/>
      <c r="I32" s="1"/>
    </row>
    <row r="33">
      <c r="A33" s="20"/>
      <c r="B33" s="15">
        <v>44663.0</v>
      </c>
      <c r="C33" s="16">
        <v>159.5</v>
      </c>
      <c r="D33" s="13">
        <f t="shared" si="1"/>
        <v>-0.003125</v>
      </c>
      <c r="E33" s="13">
        <f t="shared" si="2"/>
        <v>-0.003129893009</v>
      </c>
      <c r="F33" s="21">
        <f t="shared" si="3"/>
        <v>0.0000003520494261</v>
      </c>
      <c r="G33" s="11"/>
      <c r="H33" s="5"/>
      <c r="I33" s="1"/>
    </row>
    <row r="34">
      <c r="A34" s="20"/>
      <c r="B34" s="15">
        <v>44664.0</v>
      </c>
      <c r="C34" s="16">
        <v>169.660004</v>
      </c>
      <c r="D34" s="13">
        <f t="shared" si="1"/>
        <v>0.06369908464</v>
      </c>
      <c r="E34" s="13">
        <f t="shared" si="2"/>
        <v>0.06175253573</v>
      </c>
      <c r="F34" s="21">
        <f t="shared" si="3"/>
        <v>0.004133087248</v>
      </c>
      <c r="G34" s="11"/>
      <c r="H34" s="5"/>
      <c r="I34" s="1"/>
    </row>
    <row r="35">
      <c r="A35" s="20"/>
      <c r="B35" s="15">
        <v>44665.0</v>
      </c>
      <c r="C35" s="16">
        <v>165.490005</v>
      </c>
      <c r="D35" s="13">
        <f t="shared" si="1"/>
        <v>-0.02457856243</v>
      </c>
      <c r="E35" s="13">
        <f t="shared" si="2"/>
        <v>-0.02488565771</v>
      </c>
      <c r="F35" s="21">
        <f t="shared" si="3"/>
        <v>0.0004994823707</v>
      </c>
      <c r="G35" s="11"/>
      <c r="H35" s="5"/>
      <c r="I35" s="1"/>
    </row>
    <row r="36">
      <c r="A36" s="20"/>
      <c r="B36" s="15">
        <v>44669.0</v>
      </c>
      <c r="C36" s="16">
        <v>154.75</v>
      </c>
      <c r="D36" s="13">
        <f t="shared" si="1"/>
        <v>-0.06489820941</v>
      </c>
      <c r="E36" s="13">
        <f t="shared" si="2"/>
        <v>-0.06709988868</v>
      </c>
      <c r="F36" s="21">
        <f t="shared" si="3"/>
        <v>0.004168423994</v>
      </c>
      <c r="G36" s="11"/>
      <c r="H36" s="5"/>
      <c r="I36" s="1"/>
    </row>
    <row r="37">
      <c r="A37" s="20"/>
      <c r="B37" s="15">
        <v>44670.0</v>
      </c>
      <c r="C37" s="16">
        <v>152.720001</v>
      </c>
      <c r="D37" s="13">
        <f t="shared" si="1"/>
        <v>-0.01311792569</v>
      </c>
      <c r="E37" s="13">
        <f t="shared" si="2"/>
        <v>-0.0132047256</v>
      </c>
      <c r="F37" s="21">
        <f t="shared" si="3"/>
        <v>0.0001138098537</v>
      </c>
      <c r="G37" s="11"/>
      <c r="H37" s="5"/>
      <c r="I37" s="1"/>
    </row>
    <row r="38">
      <c r="A38" s="20"/>
      <c r="B38" s="15">
        <v>44671.0</v>
      </c>
      <c r="C38" s="16">
        <v>150.119995</v>
      </c>
      <c r="D38" s="13">
        <f t="shared" si="1"/>
        <v>-0.0170246594</v>
      </c>
      <c r="E38" s="13">
        <f t="shared" si="2"/>
        <v>-0.01717124501</v>
      </c>
      <c r="F38" s="21">
        <f t="shared" si="3"/>
        <v>0.0002141741376</v>
      </c>
      <c r="G38" s="11"/>
      <c r="H38" s="5"/>
      <c r="I38" s="1"/>
    </row>
    <row r="39">
      <c r="A39" s="20"/>
      <c r="B39" s="15">
        <v>44672.0</v>
      </c>
      <c r="C39" s="16">
        <v>144.5</v>
      </c>
      <c r="D39" s="13">
        <f t="shared" si="1"/>
        <v>-0.03743668523</v>
      </c>
      <c r="E39" s="13">
        <f t="shared" si="2"/>
        <v>-0.03815543341</v>
      </c>
      <c r="F39" s="21">
        <f t="shared" si="3"/>
        <v>0.001268704465</v>
      </c>
      <c r="G39" s="11"/>
      <c r="H39" s="5"/>
      <c r="I39" s="1"/>
    </row>
    <row r="40">
      <c r="A40" s="20"/>
      <c r="B40" s="15">
        <v>44673.0</v>
      </c>
      <c r="C40" s="16">
        <v>140.339996</v>
      </c>
      <c r="D40" s="13">
        <f t="shared" si="1"/>
        <v>-0.02878895502</v>
      </c>
      <c r="E40" s="13">
        <f t="shared" si="2"/>
        <v>-0.02921148623</v>
      </c>
      <c r="F40" s="21">
        <f t="shared" si="3"/>
        <v>0.0007115519307</v>
      </c>
      <c r="G40" s="11"/>
      <c r="H40" s="5"/>
      <c r="I40" s="1"/>
    </row>
    <row r="41">
      <c r="A41" s="20"/>
      <c r="B41" s="15">
        <v>44676.0</v>
      </c>
      <c r="C41" s="16">
        <v>150.410004</v>
      </c>
      <c r="D41" s="13">
        <f t="shared" si="1"/>
        <v>0.07175437001</v>
      </c>
      <c r="E41" s="13">
        <f t="shared" si="2"/>
        <v>0.06929690394</v>
      </c>
      <c r="F41" s="21">
        <f t="shared" si="3"/>
        <v>0.005160045892</v>
      </c>
      <c r="G41" s="11"/>
      <c r="H41" s="5"/>
      <c r="I41" s="1"/>
    </row>
    <row r="42">
      <c r="A42" s="20"/>
      <c r="B42" s="15">
        <v>44677.0</v>
      </c>
      <c r="C42" s="16">
        <v>145.789993</v>
      </c>
      <c r="D42" s="13">
        <f t="shared" si="1"/>
        <v>-0.03071611513</v>
      </c>
      <c r="E42" s="13">
        <f t="shared" si="2"/>
        <v>-0.03119774316</v>
      </c>
      <c r="F42" s="21">
        <f t="shared" si="3"/>
        <v>0.0008214636793</v>
      </c>
      <c r="G42" s="11"/>
      <c r="H42" s="5"/>
      <c r="I42" s="1"/>
    </row>
    <row r="43">
      <c r="A43" s="20"/>
      <c r="B43" s="15">
        <v>44678.0</v>
      </c>
      <c r="C43" s="16">
        <v>142.429993</v>
      </c>
      <c r="D43" s="13">
        <f t="shared" si="1"/>
        <v>-0.02304684931</v>
      </c>
      <c r="E43" s="13">
        <f t="shared" si="2"/>
        <v>-0.0233165803</v>
      </c>
      <c r="F43" s="21">
        <f t="shared" si="3"/>
        <v>0.0004318094317</v>
      </c>
      <c r="G43" s="11"/>
      <c r="H43" s="5"/>
      <c r="I43" s="1"/>
    </row>
    <row r="44">
      <c r="A44" s="20"/>
      <c r="B44" s="15">
        <v>44679.0</v>
      </c>
      <c r="C44" s="16">
        <v>142.520004</v>
      </c>
      <c r="D44" s="13">
        <f t="shared" si="1"/>
        <v>0.0006319666111</v>
      </c>
      <c r="E44" s="13">
        <f t="shared" si="2"/>
        <v>0.0006317670043</v>
      </c>
      <c r="F44" s="21">
        <f t="shared" si="3"/>
        <v>0.00001003826735</v>
      </c>
      <c r="G44" s="11"/>
      <c r="H44" s="5"/>
      <c r="I44" s="1"/>
    </row>
    <row r="45">
      <c r="A45" s="20"/>
      <c r="B45" s="15">
        <v>44680.0</v>
      </c>
      <c r="C45" s="16">
        <v>134.410004</v>
      </c>
      <c r="D45" s="13">
        <f t="shared" si="1"/>
        <v>-0.05690429254</v>
      </c>
      <c r="E45" s="13">
        <f t="shared" si="2"/>
        <v>-0.05858750896</v>
      </c>
      <c r="F45" s="21">
        <f t="shared" si="3"/>
        <v>0.003141709386</v>
      </c>
      <c r="G45" s="11"/>
      <c r="H45" s="5"/>
      <c r="I45" s="1"/>
    </row>
    <row r="46">
      <c r="A46" s="1"/>
      <c r="B46" s="23"/>
      <c r="C46" s="24"/>
      <c r="D46" s="5"/>
      <c r="E46" s="5"/>
      <c r="F46" s="5"/>
      <c r="G46" s="5"/>
      <c r="H46" s="5"/>
      <c r="I46" s="1"/>
    </row>
    <row r="47">
      <c r="A47" s="1"/>
      <c r="B47" s="23"/>
      <c r="C47" s="24"/>
      <c r="D47" s="5"/>
      <c r="E47" s="5"/>
      <c r="F47" s="5"/>
      <c r="G47" s="5"/>
      <c r="H47" s="5"/>
      <c r="I47" s="1"/>
    </row>
    <row r="48">
      <c r="A48" s="1"/>
      <c r="B48" s="23"/>
      <c r="C48" s="24"/>
      <c r="D48" s="5"/>
      <c r="E48" s="5"/>
      <c r="F48" s="5"/>
      <c r="G48" s="5"/>
      <c r="H48" s="5"/>
      <c r="I4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6" max="6" width="17.5"/>
    <col customWidth="1" min="8" max="8" width="14.13"/>
  </cols>
  <sheetData>
    <row r="1">
      <c r="A1" s="25"/>
      <c r="B1" s="26"/>
      <c r="C1" s="26"/>
      <c r="D1" s="27"/>
      <c r="E1" s="26"/>
      <c r="F1" s="26"/>
      <c r="G1" s="25"/>
      <c r="H1" s="25"/>
    </row>
    <row r="2">
      <c r="A2" s="28"/>
      <c r="B2" s="29" t="s">
        <v>0</v>
      </c>
      <c r="C2" s="30" t="s">
        <v>1</v>
      </c>
      <c r="D2" s="31" t="s">
        <v>2</v>
      </c>
      <c r="E2" s="32" t="s">
        <v>8</v>
      </c>
      <c r="F2" s="33" t="s">
        <v>9</v>
      </c>
      <c r="G2" s="34"/>
      <c r="H2" s="35" t="s">
        <v>5</v>
      </c>
      <c r="I2" s="36">
        <f>SUM(E4:E86)/(COUNT(B3:B86)-1)</f>
        <v>-0.007553562516</v>
      </c>
    </row>
    <row r="3">
      <c r="A3" s="37"/>
      <c r="B3" s="15">
        <v>44560.0</v>
      </c>
      <c r="C3" s="38">
        <v>251.600006</v>
      </c>
      <c r="D3" s="39"/>
      <c r="E3" s="31"/>
      <c r="F3" s="40"/>
      <c r="G3" s="34"/>
      <c r="H3" s="41"/>
      <c r="I3" s="41"/>
    </row>
    <row r="4">
      <c r="A4" s="37"/>
      <c r="B4" s="15">
        <v>44561.0</v>
      </c>
      <c r="C4" s="38">
        <v>253.979996</v>
      </c>
      <c r="D4" s="39">
        <f t="shared" ref="D4:D86" si="1">(C4-C3)/C3</f>
        <v>0.009459419488</v>
      </c>
      <c r="E4" s="31">
        <f t="shared" ref="E4:E86" si="2">ln(D4+1)</f>
        <v>0.009414959338</v>
      </c>
      <c r="F4" s="42">
        <f t="shared" ref="F4:F86" si="3">(E4-$I$12)^2</f>
        <v>0.00008864145934</v>
      </c>
      <c r="G4" s="43"/>
      <c r="H4" s="44" t="s">
        <v>6</v>
      </c>
      <c r="I4" s="28">
        <f>SUM(F4:F86)/(COUNT(B3:B86)-2)</f>
        <v>0.002532211382</v>
      </c>
    </row>
    <row r="5">
      <c r="A5" s="37"/>
      <c r="B5" s="15">
        <v>44564.0</v>
      </c>
      <c r="C5" s="38">
        <v>235.050003</v>
      </c>
      <c r="D5" s="39">
        <f t="shared" si="1"/>
        <v>-0.07453340144</v>
      </c>
      <c r="E5" s="31">
        <f t="shared" si="2"/>
        <v>-0.07745723778</v>
      </c>
      <c r="F5" s="42">
        <f t="shared" si="3"/>
        <v>0.005999623684</v>
      </c>
      <c r="G5" s="45"/>
      <c r="H5" s="41"/>
      <c r="I5" s="41"/>
    </row>
    <row r="6">
      <c r="A6" s="37"/>
      <c r="B6" s="15">
        <v>44565.0</v>
      </c>
      <c r="C6" s="38">
        <v>233.059998</v>
      </c>
      <c r="D6" s="39">
        <f t="shared" si="1"/>
        <v>-0.008466304933</v>
      </c>
      <c r="E6" s="31">
        <f t="shared" si="2"/>
        <v>-0.00850234767</v>
      </c>
      <c r="F6" s="42">
        <f t="shared" si="3"/>
        <v>0.0000722899159</v>
      </c>
      <c r="G6" s="43"/>
      <c r="H6" s="44" t="s">
        <v>7</v>
      </c>
      <c r="I6" s="28">
        <f>(I4^0.5)*(252)^0.5</f>
        <v>0.798822426</v>
      </c>
    </row>
    <row r="7">
      <c r="A7" s="37"/>
      <c r="B7" s="15">
        <v>44566.0</v>
      </c>
      <c r="C7" s="38">
        <v>215.229996</v>
      </c>
      <c r="D7" s="39">
        <f t="shared" si="1"/>
        <v>-0.07650391381</v>
      </c>
      <c r="E7" s="31">
        <f t="shared" si="2"/>
        <v>-0.07958871737</v>
      </c>
      <c r="F7" s="42">
        <f t="shared" si="3"/>
        <v>0.006334363933</v>
      </c>
      <c r="G7" s="45"/>
      <c r="H7" s="46"/>
      <c r="I7" s="46"/>
    </row>
    <row r="8">
      <c r="A8" s="37"/>
      <c r="B8" s="15">
        <v>44567.0</v>
      </c>
      <c r="C8" s="38">
        <v>216.059998</v>
      </c>
      <c r="D8" s="39">
        <f t="shared" si="1"/>
        <v>0.003856349094</v>
      </c>
      <c r="E8" s="31">
        <f t="shared" si="2"/>
        <v>0.003848932441</v>
      </c>
      <c r="F8" s="42">
        <f t="shared" si="3"/>
        <v>0.00001481428093</v>
      </c>
      <c r="G8" s="45"/>
    </row>
    <row r="9">
      <c r="A9" s="37"/>
      <c r="B9" s="15">
        <v>44568.0</v>
      </c>
      <c r="C9" s="38">
        <v>213.860001</v>
      </c>
      <c r="D9" s="39">
        <f t="shared" si="1"/>
        <v>-0.01018234296</v>
      </c>
      <c r="E9" s="31">
        <f t="shared" si="2"/>
        <v>-0.01023453763</v>
      </c>
      <c r="F9" s="42">
        <f t="shared" si="3"/>
        <v>0.0001047457605</v>
      </c>
      <c r="G9" s="45"/>
      <c r="H9" s="25"/>
    </row>
    <row r="10">
      <c r="A10" s="37"/>
      <c r="B10" s="15">
        <v>44571.0</v>
      </c>
      <c r="C10" s="38">
        <v>233.699997</v>
      </c>
      <c r="D10" s="39">
        <f t="shared" si="1"/>
        <v>0.09277095253</v>
      </c>
      <c r="E10" s="31">
        <f t="shared" si="2"/>
        <v>0.0887166287</v>
      </c>
      <c r="F10" s="42">
        <f t="shared" si="3"/>
        <v>0.007870640208</v>
      </c>
      <c r="G10" s="45"/>
    </row>
    <row r="11">
      <c r="A11" s="37"/>
      <c r="B11" s="15">
        <v>44572.0</v>
      </c>
      <c r="C11" s="38">
        <v>221.389999</v>
      </c>
      <c r="D11" s="39">
        <f t="shared" si="1"/>
        <v>-0.05267436097</v>
      </c>
      <c r="E11" s="31">
        <f t="shared" si="2"/>
        <v>-0.05411238109</v>
      </c>
      <c r="F11" s="42">
        <f t="shared" si="3"/>
        <v>0.002928149787</v>
      </c>
      <c r="G11" s="45"/>
    </row>
    <row r="12">
      <c r="A12" s="37"/>
      <c r="B12" s="15">
        <v>44573.0</v>
      </c>
      <c r="C12" s="38">
        <v>222.889999</v>
      </c>
      <c r="D12" s="39">
        <f t="shared" si="1"/>
        <v>0.006775373805</v>
      </c>
      <c r="E12" s="31">
        <f t="shared" si="2"/>
        <v>0.006752524112</v>
      </c>
      <c r="F12" s="42">
        <f t="shared" si="3"/>
        <v>0.00004559658189</v>
      </c>
      <c r="G12" s="45"/>
      <c r="H12" s="25"/>
    </row>
    <row r="13">
      <c r="A13" s="37"/>
      <c r="B13" s="15">
        <v>44574.0</v>
      </c>
      <c r="C13" s="38">
        <v>210.169998</v>
      </c>
      <c r="D13" s="39">
        <f t="shared" si="1"/>
        <v>-0.05706851387</v>
      </c>
      <c r="E13" s="31">
        <f t="shared" si="2"/>
        <v>-0.05876165421</v>
      </c>
      <c r="F13" s="47">
        <f t="shared" si="3"/>
        <v>0.003452932005</v>
      </c>
      <c r="G13" s="45"/>
      <c r="H13" s="25"/>
    </row>
    <row r="14">
      <c r="A14" s="37"/>
      <c r="B14" s="15">
        <v>44575.0</v>
      </c>
      <c r="C14" s="38">
        <v>204.729996</v>
      </c>
      <c r="D14" s="39">
        <f t="shared" si="1"/>
        <v>-0.02588381811</v>
      </c>
      <c r="E14" s="31">
        <f t="shared" si="2"/>
        <v>-0.0262246992</v>
      </c>
      <c r="F14" s="47">
        <f t="shared" si="3"/>
        <v>0.000687734848</v>
      </c>
      <c r="G14" s="48"/>
      <c r="H14" s="25"/>
    </row>
    <row r="15">
      <c r="A15" s="37"/>
      <c r="B15" s="15">
        <v>44579.0</v>
      </c>
      <c r="C15" s="38">
        <v>186.610001</v>
      </c>
      <c r="D15" s="39">
        <f t="shared" si="1"/>
        <v>-0.08850679116</v>
      </c>
      <c r="E15" s="31">
        <f t="shared" si="2"/>
        <v>-0.09267113542</v>
      </c>
      <c r="F15" s="47">
        <f t="shared" si="3"/>
        <v>0.00858793934</v>
      </c>
      <c r="G15" s="48"/>
      <c r="H15" s="25"/>
    </row>
    <row r="16">
      <c r="A16" s="37"/>
      <c r="B16" s="15">
        <v>44580.0</v>
      </c>
      <c r="C16" s="38">
        <v>174.070007</v>
      </c>
      <c r="D16" s="39">
        <f t="shared" si="1"/>
        <v>-0.0671989386</v>
      </c>
      <c r="E16" s="31">
        <f t="shared" si="2"/>
        <v>-0.06956332553</v>
      </c>
      <c r="F16" s="47">
        <f t="shared" si="3"/>
        <v>0.004839056258</v>
      </c>
      <c r="G16" s="48"/>
      <c r="H16" s="25"/>
    </row>
    <row r="17">
      <c r="A17" s="37"/>
      <c r="B17" s="15">
        <v>44581.0</v>
      </c>
      <c r="C17" s="38">
        <v>167.520004</v>
      </c>
      <c r="D17" s="39">
        <f t="shared" si="1"/>
        <v>-0.03762855596</v>
      </c>
      <c r="E17" s="31">
        <f t="shared" si="2"/>
        <v>-0.03835478638</v>
      </c>
      <c r="F17" s="47">
        <f t="shared" si="3"/>
        <v>0.001471089638</v>
      </c>
      <c r="G17" s="48"/>
      <c r="H17" s="25"/>
    </row>
    <row r="18">
      <c r="A18" s="37"/>
      <c r="B18" s="15">
        <v>44582.0</v>
      </c>
      <c r="C18" s="38">
        <v>160.070007</v>
      </c>
      <c r="D18" s="39">
        <f t="shared" si="1"/>
        <v>-0.04447228284</v>
      </c>
      <c r="E18" s="31">
        <f t="shared" si="2"/>
        <v>-0.04549150771</v>
      </c>
      <c r="F18" s="47">
        <f t="shared" si="3"/>
        <v>0.002069477274</v>
      </c>
      <c r="G18" s="48"/>
      <c r="H18" s="25"/>
    </row>
    <row r="19">
      <c r="A19" s="37"/>
      <c r="B19" s="15">
        <v>44585.0</v>
      </c>
      <c r="C19" s="38">
        <v>157.300003</v>
      </c>
      <c r="D19" s="39">
        <f t="shared" si="1"/>
        <v>-0.01730495333</v>
      </c>
      <c r="E19" s="31">
        <f t="shared" si="2"/>
        <v>-0.01745643415</v>
      </c>
      <c r="F19" s="47">
        <f t="shared" si="3"/>
        <v>0.0003047270934</v>
      </c>
      <c r="G19" s="48"/>
      <c r="H19" s="25"/>
    </row>
    <row r="20">
      <c r="A20" s="37"/>
      <c r="B20" s="15">
        <v>44586.0</v>
      </c>
      <c r="C20" s="38">
        <v>152.539993</v>
      </c>
      <c r="D20" s="39">
        <f t="shared" si="1"/>
        <v>-0.03026071144</v>
      </c>
      <c r="E20" s="31">
        <f t="shared" si="2"/>
        <v>-0.03072801829</v>
      </c>
      <c r="F20" s="47">
        <f t="shared" si="3"/>
        <v>0.000944211108</v>
      </c>
      <c r="G20" s="48"/>
      <c r="H20" s="25"/>
    </row>
    <row r="21">
      <c r="A21" s="37"/>
      <c r="B21" s="15">
        <v>44587.0</v>
      </c>
      <c r="C21" s="38">
        <v>154.960007</v>
      </c>
      <c r="D21" s="39">
        <f t="shared" si="1"/>
        <v>0.01586478374</v>
      </c>
      <c r="E21" s="31">
        <f t="shared" si="2"/>
        <v>0.01574025343</v>
      </c>
      <c r="F21" s="47">
        <f t="shared" si="3"/>
        <v>0.0002477555779</v>
      </c>
      <c r="G21" s="48"/>
      <c r="H21" s="25"/>
    </row>
    <row r="22">
      <c r="A22" s="37"/>
      <c r="B22" s="15">
        <v>44588.0</v>
      </c>
      <c r="C22" s="38">
        <v>148.619995</v>
      </c>
      <c r="D22" s="39">
        <f t="shared" si="1"/>
        <v>-0.04091385979</v>
      </c>
      <c r="E22" s="31">
        <f t="shared" si="2"/>
        <v>-0.04177438519</v>
      </c>
      <c r="F22" s="47">
        <f t="shared" si="3"/>
        <v>0.001745099258</v>
      </c>
      <c r="G22" s="48"/>
      <c r="H22" s="25"/>
    </row>
    <row r="23">
      <c r="A23" s="37"/>
      <c r="B23" s="15">
        <v>44589.0</v>
      </c>
      <c r="C23" s="38">
        <v>159.470001</v>
      </c>
      <c r="D23" s="39">
        <f t="shared" si="1"/>
        <v>0.07300502197</v>
      </c>
      <c r="E23" s="31">
        <f t="shared" si="2"/>
        <v>0.07046314394</v>
      </c>
      <c r="F23" s="47">
        <f t="shared" si="3"/>
        <v>0.004965054654</v>
      </c>
      <c r="G23" s="48"/>
      <c r="H23" s="25"/>
    </row>
    <row r="24">
      <c r="A24" s="37"/>
      <c r="B24" s="15">
        <v>44592.0</v>
      </c>
      <c r="C24" s="38">
        <v>169.330002</v>
      </c>
      <c r="D24" s="39">
        <f t="shared" si="1"/>
        <v>0.06182981713</v>
      </c>
      <c r="E24" s="31">
        <f t="shared" si="2"/>
        <v>0.05999366246</v>
      </c>
      <c r="F24" s="47">
        <f t="shared" si="3"/>
        <v>0.003599239535</v>
      </c>
      <c r="G24" s="48"/>
      <c r="H24" s="25"/>
    </row>
    <row r="25">
      <c r="A25" s="37"/>
      <c r="B25" s="15">
        <v>44593.0</v>
      </c>
      <c r="C25" s="38">
        <v>172.740005</v>
      </c>
      <c r="D25" s="39">
        <f t="shared" si="1"/>
        <v>0.02013820918</v>
      </c>
      <c r="E25" s="31">
        <f t="shared" si="2"/>
        <v>0.01993811731</v>
      </c>
      <c r="F25" s="47">
        <f t="shared" si="3"/>
        <v>0.0003975285218</v>
      </c>
      <c r="G25" s="48"/>
      <c r="H25" s="25"/>
    </row>
    <row r="26">
      <c r="A26" s="37"/>
      <c r="B26" s="15">
        <v>44594.0</v>
      </c>
      <c r="C26" s="38">
        <v>169.610001</v>
      </c>
      <c r="D26" s="39">
        <f t="shared" si="1"/>
        <v>-0.01811974013</v>
      </c>
      <c r="E26" s="31">
        <f t="shared" si="2"/>
        <v>-0.01828591302</v>
      </c>
      <c r="F26" s="47">
        <f t="shared" si="3"/>
        <v>0.0003343746149</v>
      </c>
      <c r="G26" s="48"/>
      <c r="H26" s="25"/>
    </row>
    <row r="27">
      <c r="A27" s="37"/>
      <c r="B27" s="15">
        <v>44595.0</v>
      </c>
      <c r="C27" s="38">
        <v>163.949997</v>
      </c>
      <c r="D27" s="39">
        <f t="shared" si="1"/>
        <v>-0.03337069729</v>
      </c>
      <c r="E27" s="31">
        <f t="shared" si="2"/>
        <v>-0.03394020479</v>
      </c>
      <c r="F27" s="47">
        <f t="shared" si="3"/>
        <v>0.001151937501</v>
      </c>
      <c r="G27" s="48"/>
      <c r="H27" s="25"/>
    </row>
    <row r="28">
      <c r="A28" s="37"/>
      <c r="B28" s="15">
        <v>44596.0</v>
      </c>
      <c r="C28" s="38">
        <v>163.009995</v>
      </c>
      <c r="D28" s="39">
        <f t="shared" si="1"/>
        <v>-0.005733467625</v>
      </c>
      <c r="E28" s="31">
        <f t="shared" si="2"/>
        <v>-0.005749967047</v>
      </c>
      <c r="F28" s="47">
        <f t="shared" si="3"/>
        <v>0.00003306212104</v>
      </c>
      <c r="G28" s="48"/>
      <c r="H28" s="25"/>
    </row>
    <row r="29">
      <c r="A29" s="37"/>
      <c r="B29" s="15">
        <v>44599.0</v>
      </c>
      <c r="C29" s="38">
        <v>160.270004</v>
      </c>
      <c r="D29" s="39">
        <f t="shared" si="1"/>
        <v>-0.01680873004</v>
      </c>
      <c r="E29" s="31">
        <f t="shared" si="2"/>
        <v>-0.01695159998</v>
      </c>
      <c r="F29" s="47">
        <f t="shared" si="3"/>
        <v>0.0002873567419</v>
      </c>
      <c r="G29" s="48"/>
      <c r="H29" s="25"/>
    </row>
    <row r="30">
      <c r="A30" s="37"/>
      <c r="B30" s="15">
        <v>44600.0</v>
      </c>
      <c r="C30" s="38">
        <v>153.309998</v>
      </c>
      <c r="D30" s="39">
        <f t="shared" si="1"/>
        <v>-0.04342675377</v>
      </c>
      <c r="E30" s="31">
        <f t="shared" si="2"/>
        <v>-0.04439791569</v>
      </c>
      <c r="F30" s="47">
        <f t="shared" si="3"/>
        <v>0.001971174917</v>
      </c>
      <c r="G30" s="48"/>
      <c r="H30" s="25"/>
    </row>
    <row r="31">
      <c r="A31" s="37"/>
      <c r="B31" s="15">
        <v>44601.0</v>
      </c>
      <c r="C31" s="38">
        <v>164.029999</v>
      </c>
      <c r="D31" s="39">
        <f t="shared" si="1"/>
        <v>0.06992369147</v>
      </c>
      <c r="E31" s="31">
        <f t="shared" si="2"/>
        <v>0.06758732955</v>
      </c>
      <c r="F31" s="47">
        <f t="shared" si="3"/>
        <v>0.004568047116</v>
      </c>
      <c r="G31" s="48"/>
      <c r="H31" s="25"/>
    </row>
    <row r="32">
      <c r="A32" s="37"/>
      <c r="B32" s="15">
        <v>44602.0</v>
      </c>
      <c r="C32" s="38">
        <v>160.419998</v>
      </c>
      <c r="D32" s="39">
        <f t="shared" si="1"/>
        <v>-0.02200817547</v>
      </c>
      <c r="E32" s="31">
        <f t="shared" si="2"/>
        <v>-0.02225396836</v>
      </c>
      <c r="F32" s="47">
        <f t="shared" si="3"/>
        <v>0.0004952391076</v>
      </c>
      <c r="G32" s="48"/>
      <c r="H32" s="25"/>
    </row>
    <row r="33">
      <c r="A33" s="37"/>
      <c r="B33" s="15">
        <v>44603.0</v>
      </c>
      <c r="C33" s="38">
        <v>161.320007</v>
      </c>
      <c r="D33" s="39">
        <f t="shared" si="1"/>
        <v>0.005610329206</v>
      </c>
      <c r="E33" s="31">
        <f t="shared" si="2"/>
        <v>0.005594649926</v>
      </c>
      <c r="F33" s="47">
        <f t="shared" si="3"/>
        <v>0.00003130010779</v>
      </c>
      <c r="G33" s="48"/>
      <c r="H33" s="25"/>
    </row>
    <row r="34">
      <c r="A34" s="37"/>
      <c r="B34" s="15">
        <v>44606.0</v>
      </c>
      <c r="C34" s="38">
        <v>142.470001</v>
      </c>
      <c r="D34" s="39">
        <f t="shared" si="1"/>
        <v>-0.116848532</v>
      </c>
      <c r="E34" s="31">
        <f t="shared" si="2"/>
        <v>-0.1242585551</v>
      </c>
      <c r="F34" s="47">
        <f t="shared" si="3"/>
        <v>0.01544018853</v>
      </c>
      <c r="G34" s="48"/>
      <c r="H34" s="25"/>
    </row>
    <row r="35">
      <c r="A35" s="37"/>
      <c r="B35" s="15">
        <v>44607.0</v>
      </c>
      <c r="C35" s="38">
        <v>151.119995</v>
      </c>
      <c r="D35" s="39">
        <f t="shared" si="1"/>
        <v>0.06071449385</v>
      </c>
      <c r="E35" s="31">
        <f t="shared" si="2"/>
        <v>0.05894273186</v>
      </c>
      <c r="F35" s="47">
        <f t="shared" si="3"/>
        <v>0.003474245639</v>
      </c>
      <c r="G35" s="48"/>
      <c r="H35" s="25"/>
    </row>
    <row r="36">
      <c r="A36" s="37"/>
      <c r="B36" s="15">
        <v>44608.0</v>
      </c>
      <c r="C36" s="38">
        <v>151.809998</v>
      </c>
      <c r="D36" s="39">
        <f t="shared" si="1"/>
        <v>0.004565927891</v>
      </c>
      <c r="E36" s="31">
        <f t="shared" si="2"/>
        <v>0.004555535663</v>
      </c>
      <c r="F36" s="47">
        <f t="shared" si="3"/>
        <v>0.00002075290518</v>
      </c>
      <c r="G36" s="48"/>
      <c r="H36" s="25"/>
    </row>
    <row r="37">
      <c r="A37" s="37"/>
      <c r="B37" s="15">
        <v>44609.0</v>
      </c>
      <c r="C37" s="38">
        <v>146.360001</v>
      </c>
      <c r="D37" s="39">
        <f t="shared" si="1"/>
        <v>-0.03590011904</v>
      </c>
      <c r="E37" s="31">
        <f t="shared" si="2"/>
        <v>-0.03656037879</v>
      </c>
      <c r="F37" s="47">
        <f t="shared" si="3"/>
        <v>0.001336661297</v>
      </c>
      <c r="G37" s="48"/>
      <c r="H37" s="25"/>
    </row>
    <row r="38">
      <c r="A38" s="37"/>
      <c r="B38" s="15">
        <v>44610.0</v>
      </c>
      <c r="C38" s="38">
        <v>145.740005</v>
      </c>
      <c r="D38" s="39">
        <f t="shared" si="1"/>
        <v>-0.004236102731</v>
      </c>
      <c r="E38" s="31">
        <f t="shared" si="2"/>
        <v>-0.004245100434</v>
      </c>
      <c r="F38" s="47">
        <f t="shared" si="3"/>
        <v>0.00001802087769</v>
      </c>
      <c r="G38" s="48"/>
      <c r="H38" s="25"/>
    </row>
    <row r="39">
      <c r="A39" s="37"/>
      <c r="B39" s="15">
        <v>44614.0</v>
      </c>
      <c r="C39" s="38">
        <v>144.970001</v>
      </c>
      <c r="D39" s="39">
        <f t="shared" si="1"/>
        <v>-0.005283408629</v>
      </c>
      <c r="E39" s="31">
        <f t="shared" si="2"/>
        <v>-0.005297415189</v>
      </c>
      <c r="F39" s="47">
        <f t="shared" si="3"/>
        <v>0.00002806260768</v>
      </c>
      <c r="G39" s="48"/>
      <c r="H39" s="25"/>
    </row>
    <row r="40">
      <c r="A40" s="37"/>
      <c r="B40" s="15">
        <v>44615.0</v>
      </c>
      <c r="C40" s="38">
        <v>135.729996</v>
      </c>
      <c r="D40" s="39">
        <f t="shared" si="1"/>
        <v>-0.06373735901</v>
      </c>
      <c r="E40" s="31">
        <f t="shared" si="2"/>
        <v>-0.06585924252</v>
      </c>
      <c r="F40" s="47">
        <f t="shared" si="3"/>
        <v>0.004337439825</v>
      </c>
      <c r="G40" s="48"/>
      <c r="H40" s="25"/>
    </row>
    <row r="41">
      <c r="A41" s="37"/>
      <c r="B41" s="15">
        <v>44616.0</v>
      </c>
      <c r="C41" s="38">
        <v>156.229996</v>
      </c>
      <c r="D41" s="39">
        <f t="shared" si="1"/>
        <v>0.1510351478</v>
      </c>
      <c r="E41" s="31">
        <f t="shared" si="2"/>
        <v>0.140661666</v>
      </c>
      <c r="F41" s="47">
        <f t="shared" si="3"/>
        <v>0.01978570428</v>
      </c>
      <c r="G41" s="48"/>
      <c r="H41" s="25"/>
    </row>
    <row r="42">
      <c r="A42" s="37"/>
      <c r="B42" s="15">
        <v>44617.0</v>
      </c>
      <c r="C42" s="38">
        <v>151.330002</v>
      </c>
      <c r="D42" s="39">
        <f t="shared" si="1"/>
        <v>-0.03136397699</v>
      </c>
      <c r="E42" s="31">
        <f t="shared" si="2"/>
        <v>-0.03186635891</v>
      </c>
      <c r="F42" s="47">
        <f t="shared" si="3"/>
        <v>0.00101546483</v>
      </c>
      <c r="G42" s="48"/>
      <c r="H42" s="25"/>
    </row>
    <row r="43">
      <c r="A43" s="37"/>
      <c r="B43" s="15">
        <v>44620.0</v>
      </c>
      <c r="C43" s="38">
        <v>153.600006</v>
      </c>
      <c r="D43" s="39">
        <f t="shared" si="1"/>
        <v>0.01500035664</v>
      </c>
      <c r="E43" s="31">
        <f t="shared" si="2"/>
        <v>0.01488896386</v>
      </c>
      <c r="F43" s="47">
        <f t="shared" si="3"/>
        <v>0.0002216812449</v>
      </c>
      <c r="G43" s="48"/>
      <c r="H43" s="25"/>
    </row>
    <row r="44">
      <c r="A44" s="37"/>
      <c r="B44" s="15">
        <v>44621.0</v>
      </c>
      <c r="C44" s="38">
        <v>149.520004</v>
      </c>
      <c r="D44" s="39">
        <f t="shared" si="1"/>
        <v>-0.02656251198</v>
      </c>
      <c r="E44" s="31">
        <f t="shared" si="2"/>
        <v>-0.02692166988</v>
      </c>
      <c r="F44" s="47">
        <f t="shared" si="3"/>
        <v>0.0007247763089</v>
      </c>
      <c r="G44" s="48"/>
      <c r="H44" s="25"/>
    </row>
    <row r="45">
      <c r="A45" s="37"/>
      <c r="B45" s="15">
        <v>44622.0</v>
      </c>
      <c r="C45" s="38">
        <v>147.860001</v>
      </c>
      <c r="D45" s="39">
        <f t="shared" si="1"/>
        <v>-0.01110221345</v>
      </c>
      <c r="E45" s="31">
        <f t="shared" si="2"/>
        <v>-0.01116430301</v>
      </c>
      <c r="F45" s="47">
        <f t="shared" si="3"/>
        <v>0.0001246416616</v>
      </c>
      <c r="G45" s="48"/>
      <c r="H45" s="25"/>
    </row>
    <row r="46">
      <c r="A46" s="37"/>
      <c r="B46" s="15">
        <v>44623.0</v>
      </c>
      <c r="C46" s="38">
        <v>141.520004</v>
      </c>
      <c r="D46" s="39">
        <f t="shared" si="1"/>
        <v>-0.04287837791</v>
      </c>
      <c r="E46" s="31">
        <f t="shared" si="2"/>
        <v>-0.04382480878</v>
      </c>
      <c r="F46" s="47">
        <f t="shared" si="3"/>
        <v>0.001920613864</v>
      </c>
      <c r="G46" s="48"/>
      <c r="H46" s="25"/>
    </row>
    <row r="47">
      <c r="A47" s="37"/>
      <c r="B47" s="15">
        <v>44624.0</v>
      </c>
      <c r="C47" s="38">
        <v>136.460007</v>
      </c>
      <c r="D47" s="39">
        <f t="shared" si="1"/>
        <v>-0.03575464144</v>
      </c>
      <c r="E47" s="31">
        <f t="shared" si="2"/>
        <v>-0.03640949543</v>
      </c>
      <c r="F47" s="47">
        <f t="shared" si="3"/>
        <v>0.001325651358</v>
      </c>
      <c r="G47" s="48"/>
      <c r="H47" s="25"/>
    </row>
    <row r="48">
      <c r="A48" s="37"/>
      <c r="B48" s="15">
        <v>44627.0</v>
      </c>
      <c r="C48" s="38">
        <v>126.459999</v>
      </c>
      <c r="D48" s="39">
        <f t="shared" si="1"/>
        <v>-0.07328160257</v>
      </c>
      <c r="E48" s="31">
        <f t="shared" si="2"/>
        <v>-0.07610553796</v>
      </c>
      <c r="F48" s="47">
        <f t="shared" si="3"/>
        <v>0.005792052908</v>
      </c>
      <c r="G48" s="48"/>
      <c r="H48" s="25"/>
    </row>
    <row r="49">
      <c r="A49" s="37"/>
      <c r="B49" s="15">
        <v>44628.0</v>
      </c>
      <c r="C49" s="38">
        <v>129.279999</v>
      </c>
      <c r="D49" s="39">
        <f t="shared" si="1"/>
        <v>0.02229954153</v>
      </c>
      <c r="E49" s="31">
        <f t="shared" si="2"/>
        <v>0.02205454231</v>
      </c>
      <c r="F49" s="47">
        <f t="shared" si="3"/>
        <v>0.0004864028367</v>
      </c>
      <c r="G49" s="48"/>
      <c r="H49" s="25"/>
    </row>
    <row r="50">
      <c r="A50" s="37"/>
      <c r="B50" s="15">
        <v>44629.0</v>
      </c>
      <c r="C50" s="38">
        <v>142.490005</v>
      </c>
      <c r="D50" s="39">
        <f t="shared" si="1"/>
        <v>0.1021813591</v>
      </c>
      <c r="E50" s="31">
        <f t="shared" si="2"/>
        <v>0.09729126986</v>
      </c>
      <c r="F50" s="47">
        <f t="shared" si="3"/>
        <v>0.009465591191</v>
      </c>
      <c r="G50" s="48"/>
      <c r="H50" s="25"/>
    </row>
    <row r="51">
      <c r="A51" s="37"/>
      <c r="B51" s="15">
        <v>44630.0</v>
      </c>
      <c r="C51" s="38">
        <v>139.520004</v>
      </c>
      <c r="D51" s="39">
        <f t="shared" si="1"/>
        <v>-0.02084357426</v>
      </c>
      <c r="E51" s="31">
        <f t="shared" si="2"/>
        <v>-0.02106386807</v>
      </c>
      <c r="F51" s="47">
        <f t="shared" si="3"/>
        <v>0.000443686538</v>
      </c>
      <c r="G51" s="48"/>
      <c r="H51" s="25"/>
    </row>
    <row r="52">
      <c r="A52" s="37"/>
      <c r="B52" s="15">
        <v>44631.0</v>
      </c>
      <c r="C52" s="38">
        <v>138.199997</v>
      </c>
      <c r="D52" s="39">
        <f t="shared" si="1"/>
        <v>-0.009461059075</v>
      </c>
      <c r="E52" s="31">
        <f t="shared" si="2"/>
        <v>-0.009506099204</v>
      </c>
      <c r="F52" s="47">
        <f t="shared" si="3"/>
        <v>0.00009036592209</v>
      </c>
      <c r="G52" s="48"/>
      <c r="H52" s="25"/>
    </row>
    <row r="53">
      <c r="A53" s="37"/>
      <c r="B53" s="15">
        <v>44634.0</v>
      </c>
      <c r="C53" s="38">
        <v>150.070007</v>
      </c>
      <c r="D53" s="39">
        <f t="shared" si="1"/>
        <v>0.0858900887</v>
      </c>
      <c r="E53" s="31">
        <f t="shared" si="2"/>
        <v>0.08240000893</v>
      </c>
      <c r="F53" s="47">
        <f t="shared" si="3"/>
        <v>0.006789761471</v>
      </c>
      <c r="G53" s="48"/>
      <c r="H53" s="25"/>
    </row>
    <row r="54">
      <c r="A54" s="37"/>
      <c r="B54" s="15">
        <v>44635.0</v>
      </c>
      <c r="C54" s="38">
        <v>148.119995</v>
      </c>
      <c r="D54" s="39">
        <f t="shared" si="1"/>
        <v>-0.01299401552</v>
      </c>
      <c r="E54" s="31">
        <f t="shared" si="2"/>
        <v>-0.01307917626</v>
      </c>
      <c r="F54" s="47">
        <f t="shared" si="3"/>
        <v>0.0001710648517</v>
      </c>
      <c r="G54" s="48"/>
      <c r="H54" s="25"/>
    </row>
    <row r="55">
      <c r="A55" s="37"/>
      <c r="B55" s="15">
        <v>44636.0</v>
      </c>
      <c r="C55" s="38">
        <v>169.360001</v>
      </c>
      <c r="D55" s="39">
        <f t="shared" si="1"/>
        <v>0.1433972908</v>
      </c>
      <c r="E55" s="31">
        <f t="shared" si="2"/>
        <v>0.1340039104</v>
      </c>
      <c r="F55" s="47">
        <f t="shared" si="3"/>
        <v>0.01795704801</v>
      </c>
      <c r="G55" s="48"/>
      <c r="H55" s="25"/>
    </row>
    <row r="56">
      <c r="A56" s="37"/>
      <c r="B56" s="15">
        <v>44637.0</v>
      </c>
      <c r="C56" s="38">
        <v>168.259995</v>
      </c>
      <c r="D56" s="39">
        <f t="shared" si="1"/>
        <v>-0.00649507554</v>
      </c>
      <c r="E56" s="31">
        <f t="shared" si="2"/>
        <v>-0.006516260324</v>
      </c>
      <c r="F56" s="47">
        <f t="shared" si="3"/>
        <v>0.00004246164862</v>
      </c>
      <c r="G56" s="48"/>
      <c r="H56" s="25"/>
    </row>
    <row r="57">
      <c r="A57" s="37"/>
      <c r="B57" s="15">
        <v>44638.0</v>
      </c>
      <c r="C57" s="38">
        <v>178.929993</v>
      </c>
      <c r="D57" s="39">
        <f t="shared" si="1"/>
        <v>0.06341375441</v>
      </c>
      <c r="E57" s="31">
        <f t="shared" si="2"/>
        <v>0.06148425638</v>
      </c>
      <c r="F57" s="47">
        <f t="shared" si="3"/>
        <v>0.003780313782</v>
      </c>
      <c r="G57" s="48"/>
      <c r="H57" s="25"/>
    </row>
    <row r="58">
      <c r="A58" s="37"/>
      <c r="B58" s="15">
        <v>44641.0</v>
      </c>
      <c r="C58" s="38">
        <v>175.380005</v>
      </c>
      <c r="D58" s="39">
        <f t="shared" si="1"/>
        <v>-0.01984009467</v>
      </c>
      <c r="E58" s="31">
        <f t="shared" si="2"/>
        <v>-0.02003955192</v>
      </c>
      <c r="F58" s="47">
        <f t="shared" si="3"/>
        <v>0.0004015836412</v>
      </c>
      <c r="G58" s="48"/>
      <c r="H58" s="25"/>
    </row>
    <row r="59">
      <c r="A59" s="37"/>
      <c r="B59" s="15">
        <v>44642.0</v>
      </c>
      <c r="C59" s="38">
        <v>186.720001</v>
      </c>
      <c r="D59" s="39">
        <f t="shared" si="1"/>
        <v>0.06465957165</v>
      </c>
      <c r="E59" s="31">
        <f t="shared" si="2"/>
        <v>0.06265509703</v>
      </c>
      <c r="F59" s="47">
        <f t="shared" si="3"/>
        <v>0.003925661184</v>
      </c>
      <c r="G59" s="48"/>
      <c r="H59" s="25"/>
    </row>
    <row r="60">
      <c r="A60" s="37"/>
      <c r="B60" s="15">
        <v>44643.0</v>
      </c>
      <c r="C60" s="38">
        <v>178.729996</v>
      </c>
      <c r="D60" s="39">
        <f t="shared" si="1"/>
        <v>-0.04279137188</v>
      </c>
      <c r="E60" s="31">
        <f t="shared" si="2"/>
        <v>-0.04373390907</v>
      </c>
      <c r="F60" s="47">
        <f t="shared" si="3"/>
        <v>0.001912654803</v>
      </c>
      <c r="G60" s="48"/>
      <c r="H60" s="25"/>
    </row>
    <row r="61">
      <c r="A61" s="37"/>
      <c r="B61" s="15">
        <v>44644.0</v>
      </c>
      <c r="C61" s="38">
        <v>179.679993</v>
      </c>
      <c r="D61" s="39">
        <f t="shared" si="1"/>
        <v>0.005315263365</v>
      </c>
      <c r="E61" s="31">
        <f t="shared" si="2"/>
        <v>0.00530118721</v>
      </c>
      <c r="F61" s="47">
        <f t="shared" si="3"/>
        <v>0.00002810258583</v>
      </c>
      <c r="G61" s="48"/>
      <c r="H61" s="25"/>
    </row>
    <row r="62">
      <c r="A62" s="37"/>
      <c r="B62" s="15">
        <v>44645.0</v>
      </c>
      <c r="C62" s="38">
        <v>165.919998</v>
      </c>
      <c r="D62" s="39">
        <f t="shared" si="1"/>
        <v>-0.07658056287</v>
      </c>
      <c r="E62" s="31">
        <f t="shared" si="2"/>
        <v>-0.0796717196</v>
      </c>
      <c r="F62" s="47">
        <f t="shared" si="3"/>
        <v>0.006347582905</v>
      </c>
      <c r="G62" s="48"/>
      <c r="H62" s="25"/>
    </row>
    <row r="63">
      <c r="A63" s="37"/>
      <c r="B63" s="15">
        <v>44648.0</v>
      </c>
      <c r="C63" s="38">
        <v>173.080002</v>
      </c>
      <c r="D63" s="39">
        <f t="shared" si="1"/>
        <v>0.04315335153</v>
      </c>
      <c r="E63" s="31">
        <f t="shared" si="2"/>
        <v>0.04224819448</v>
      </c>
      <c r="F63" s="47">
        <f t="shared" si="3"/>
        <v>0.001784909937</v>
      </c>
      <c r="G63" s="48"/>
      <c r="H63" s="25"/>
    </row>
    <row r="64">
      <c r="A64" s="37"/>
      <c r="B64" s="15">
        <v>44649.0</v>
      </c>
      <c r="C64" s="38">
        <v>180.639999</v>
      </c>
      <c r="D64" s="39">
        <f t="shared" si="1"/>
        <v>0.04367920564</v>
      </c>
      <c r="E64" s="31">
        <f t="shared" si="2"/>
        <v>0.04275216795</v>
      </c>
      <c r="F64" s="47">
        <f t="shared" si="3"/>
        <v>0.001827747865</v>
      </c>
      <c r="G64" s="48"/>
      <c r="H64" s="25"/>
    </row>
    <row r="65">
      <c r="A65" s="37"/>
      <c r="B65" s="15">
        <v>44650.0</v>
      </c>
      <c r="C65" s="38">
        <v>174.919998</v>
      </c>
      <c r="D65" s="39">
        <f t="shared" si="1"/>
        <v>-0.03166519615</v>
      </c>
      <c r="E65" s="31">
        <f t="shared" si="2"/>
        <v>-0.03217737975</v>
      </c>
      <c r="F65" s="47">
        <f t="shared" si="3"/>
        <v>0.001035383768</v>
      </c>
      <c r="G65" s="48"/>
      <c r="H65" s="25"/>
    </row>
    <row r="66">
      <c r="A66" s="37"/>
      <c r="B66" s="15">
        <v>44651.0</v>
      </c>
      <c r="C66" s="38">
        <v>172.259995</v>
      </c>
      <c r="D66" s="39">
        <f t="shared" si="1"/>
        <v>-0.01520696907</v>
      </c>
      <c r="E66" s="31">
        <f t="shared" si="2"/>
        <v>-0.01532378078</v>
      </c>
      <c r="F66" s="47">
        <f t="shared" si="3"/>
        <v>0.0002348182573</v>
      </c>
      <c r="G66" s="48"/>
      <c r="H66" s="25"/>
    </row>
    <row r="67">
      <c r="A67" s="37"/>
      <c r="B67" s="15">
        <v>44652.0</v>
      </c>
      <c r="C67" s="38">
        <v>176.589996</v>
      </c>
      <c r="D67" s="39">
        <f t="shared" si="1"/>
        <v>0.02513642822</v>
      </c>
      <c r="E67" s="31">
        <f t="shared" si="2"/>
        <v>0.02482570444</v>
      </c>
      <c r="F67" s="47">
        <f t="shared" si="3"/>
        <v>0.0006163156009</v>
      </c>
      <c r="G67" s="48"/>
      <c r="H67" s="25"/>
    </row>
    <row r="68">
      <c r="A68" s="37"/>
      <c r="B68" s="15">
        <v>44655.0</v>
      </c>
      <c r="C68" s="38">
        <v>172.539993</v>
      </c>
      <c r="D68" s="39">
        <f t="shared" si="1"/>
        <v>-0.02293449851</v>
      </c>
      <c r="E68" s="31">
        <f t="shared" si="2"/>
        <v>-0.0232015857</v>
      </c>
      <c r="F68" s="47">
        <f t="shared" si="3"/>
        <v>0.0005383135788</v>
      </c>
      <c r="G68" s="48"/>
      <c r="H68" s="25"/>
    </row>
    <row r="69">
      <c r="A69" s="37"/>
      <c r="B69" s="15">
        <v>44656.0</v>
      </c>
      <c r="C69" s="38">
        <v>162.050003</v>
      </c>
      <c r="D69" s="39">
        <f t="shared" si="1"/>
        <v>-0.06079744074</v>
      </c>
      <c r="E69" s="31">
        <f t="shared" si="2"/>
        <v>-0.06272410498</v>
      </c>
      <c r="F69" s="47">
        <f t="shared" si="3"/>
        <v>0.003934313345</v>
      </c>
      <c r="G69" s="48"/>
      <c r="H69" s="25"/>
    </row>
    <row r="70">
      <c r="A70" s="37"/>
      <c r="B70" s="15">
        <v>44657.0</v>
      </c>
      <c r="C70" s="38">
        <v>154.619995</v>
      </c>
      <c r="D70" s="39">
        <f t="shared" si="1"/>
        <v>-0.0458500948</v>
      </c>
      <c r="E70" s="31">
        <f t="shared" si="2"/>
        <v>-0.04693448655</v>
      </c>
      <c r="F70" s="47">
        <f t="shared" si="3"/>
        <v>0.002202846027</v>
      </c>
      <c r="G70" s="48"/>
      <c r="H70" s="25"/>
    </row>
    <row r="71">
      <c r="A71" s="37"/>
      <c r="B71" s="15">
        <v>44658.0</v>
      </c>
      <c r="C71" s="38">
        <v>159.0</v>
      </c>
      <c r="D71" s="39">
        <f t="shared" si="1"/>
        <v>0.02832754586</v>
      </c>
      <c r="E71" s="31">
        <f t="shared" si="2"/>
        <v>0.02793374067</v>
      </c>
      <c r="F71" s="47">
        <f t="shared" si="3"/>
        <v>0.0007802938676</v>
      </c>
      <c r="G71" s="48"/>
      <c r="H71" s="25"/>
    </row>
    <row r="72">
      <c r="A72" s="37"/>
      <c r="B72" s="15">
        <v>44659.0</v>
      </c>
      <c r="C72" s="38">
        <v>160.839996</v>
      </c>
      <c r="D72" s="39">
        <f t="shared" si="1"/>
        <v>0.01157230189</v>
      </c>
      <c r="E72" s="31">
        <f t="shared" si="2"/>
        <v>0.01150585494</v>
      </c>
      <c r="F72" s="47">
        <f t="shared" si="3"/>
        <v>0.0001323846979</v>
      </c>
      <c r="G72" s="48"/>
      <c r="H72" s="25"/>
    </row>
    <row r="73">
      <c r="A73" s="37"/>
      <c r="B73" s="15">
        <v>44662.0</v>
      </c>
      <c r="C73" s="38">
        <v>160.0</v>
      </c>
      <c r="D73" s="39">
        <f t="shared" si="1"/>
        <v>-0.005222556708</v>
      </c>
      <c r="E73" s="31">
        <f t="shared" si="2"/>
        <v>-0.005236241926</v>
      </c>
      <c r="F73" s="47">
        <f t="shared" si="3"/>
        <v>0.00002741822951</v>
      </c>
      <c r="G73" s="48"/>
      <c r="H73" s="25"/>
    </row>
    <row r="74">
      <c r="A74" s="37"/>
      <c r="B74" s="15">
        <v>44663.0</v>
      </c>
      <c r="C74" s="38">
        <v>159.5</v>
      </c>
      <c r="D74" s="39">
        <f t="shared" si="1"/>
        <v>-0.003125</v>
      </c>
      <c r="E74" s="31">
        <f t="shared" si="2"/>
        <v>-0.003129893009</v>
      </c>
      <c r="F74" s="47">
        <f t="shared" si="3"/>
        <v>0.000009796230247</v>
      </c>
      <c r="G74" s="48"/>
      <c r="H74" s="25"/>
    </row>
    <row r="75">
      <c r="A75" s="37"/>
      <c r="B75" s="15">
        <v>44664.0</v>
      </c>
      <c r="C75" s="38">
        <v>169.660004</v>
      </c>
      <c r="D75" s="39">
        <f t="shared" si="1"/>
        <v>0.06369908464</v>
      </c>
      <c r="E75" s="31">
        <f t="shared" si="2"/>
        <v>0.06175253573</v>
      </c>
      <c r="F75" s="47">
        <f t="shared" si="3"/>
        <v>0.003813375669</v>
      </c>
      <c r="G75" s="48"/>
      <c r="H75" s="25"/>
    </row>
    <row r="76">
      <c r="A76" s="37"/>
      <c r="B76" s="15">
        <v>44665.0</v>
      </c>
      <c r="C76" s="38">
        <v>165.490005</v>
      </c>
      <c r="D76" s="39">
        <f t="shared" si="1"/>
        <v>-0.02457856243</v>
      </c>
      <c r="E76" s="31">
        <f t="shared" si="2"/>
        <v>-0.02488565771</v>
      </c>
      <c r="F76" s="47">
        <f t="shared" si="3"/>
        <v>0.0006192959598</v>
      </c>
      <c r="G76" s="48"/>
      <c r="H76" s="25"/>
    </row>
    <row r="77">
      <c r="A77" s="37"/>
      <c r="B77" s="15">
        <v>44669.0</v>
      </c>
      <c r="C77" s="38">
        <v>154.75</v>
      </c>
      <c r="D77" s="39">
        <f t="shared" si="1"/>
        <v>-0.06489820941</v>
      </c>
      <c r="E77" s="31">
        <f t="shared" si="2"/>
        <v>-0.06709988868</v>
      </c>
      <c r="F77" s="47">
        <f t="shared" si="3"/>
        <v>0.004502395061</v>
      </c>
      <c r="G77" s="48"/>
      <c r="H77" s="25"/>
    </row>
    <row r="78">
      <c r="A78" s="37"/>
      <c r="B78" s="15">
        <v>44670.0</v>
      </c>
      <c r="C78" s="38">
        <v>152.720001</v>
      </c>
      <c r="D78" s="39">
        <f t="shared" si="1"/>
        <v>-0.01311792569</v>
      </c>
      <c r="E78" s="31">
        <f t="shared" si="2"/>
        <v>-0.0132047256</v>
      </c>
      <c r="F78" s="47">
        <f t="shared" si="3"/>
        <v>0.0001743647782</v>
      </c>
      <c r="G78" s="48"/>
      <c r="H78" s="25"/>
    </row>
    <row r="79">
      <c r="A79" s="37"/>
      <c r="B79" s="15">
        <v>44671.0</v>
      </c>
      <c r="C79" s="38">
        <v>150.119995</v>
      </c>
      <c r="D79" s="39">
        <f t="shared" si="1"/>
        <v>-0.0170246594</v>
      </c>
      <c r="E79" s="31">
        <f t="shared" si="2"/>
        <v>-0.01717124501</v>
      </c>
      <c r="F79" s="47">
        <f t="shared" si="3"/>
        <v>0.000294851655</v>
      </c>
      <c r="G79" s="48"/>
      <c r="H79" s="25"/>
    </row>
    <row r="80">
      <c r="A80" s="37"/>
      <c r="B80" s="15">
        <v>44672.0</v>
      </c>
      <c r="C80" s="38">
        <v>144.5</v>
      </c>
      <c r="D80" s="39">
        <f t="shared" si="1"/>
        <v>-0.03743668523</v>
      </c>
      <c r="E80" s="31">
        <f t="shared" si="2"/>
        <v>-0.03815543341</v>
      </c>
      <c r="F80" s="47">
        <f t="shared" si="3"/>
        <v>0.001455837099</v>
      </c>
      <c r="G80" s="48"/>
      <c r="H80" s="25"/>
    </row>
    <row r="81">
      <c r="A81" s="37"/>
      <c r="B81" s="15">
        <v>44673.0</v>
      </c>
      <c r="C81" s="38">
        <v>140.339996</v>
      </c>
      <c r="D81" s="39">
        <f t="shared" si="1"/>
        <v>-0.02878895502</v>
      </c>
      <c r="E81" s="31">
        <f t="shared" si="2"/>
        <v>-0.02921148623</v>
      </c>
      <c r="F81" s="47">
        <f t="shared" si="3"/>
        <v>0.0008533109278</v>
      </c>
      <c r="G81" s="48"/>
      <c r="H81" s="25"/>
    </row>
    <row r="82">
      <c r="A82" s="37"/>
      <c r="B82" s="15">
        <v>44676.0</v>
      </c>
      <c r="C82" s="38">
        <v>150.410004</v>
      </c>
      <c r="D82" s="39">
        <f t="shared" si="1"/>
        <v>0.07175437001</v>
      </c>
      <c r="E82" s="31">
        <f t="shared" si="2"/>
        <v>0.06929690394</v>
      </c>
      <c r="F82" s="47">
        <f t="shared" si="3"/>
        <v>0.004802060896</v>
      </c>
      <c r="G82" s="48"/>
      <c r="H82" s="25"/>
    </row>
    <row r="83">
      <c r="A83" s="37"/>
      <c r="B83" s="15">
        <v>44677.0</v>
      </c>
      <c r="C83" s="38">
        <v>145.789993</v>
      </c>
      <c r="D83" s="39">
        <f t="shared" si="1"/>
        <v>-0.03071611513</v>
      </c>
      <c r="E83" s="31">
        <f t="shared" si="2"/>
        <v>-0.03119774316</v>
      </c>
      <c r="F83" s="47">
        <f t="shared" si="3"/>
        <v>0.0009732991782</v>
      </c>
      <c r="G83" s="48"/>
      <c r="H83" s="25"/>
    </row>
    <row r="84">
      <c r="A84" s="37"/>
      <c r="B84" s="15">
        <v>44678.0</v>
      </c>
      <c r="C84" s="38">
        <v>142.429993</v>
      </c>
      <c r="D84" s="39">
        <f t="shared" si="1"/>
        <v>-0.02304684931</v>
      </c>
      <c r="E84" s="31">
        <f t="shared" si="2"/>
        <v>-0.0233165803</v>
      </c>
      <c r="F84" s="47">
        <f t="shared" si="3"/>
        <v>0.000543662917</v>
      </c>
      <c r="G84" s="48"/>
      <c r="H84" s="25"/>
    </row>
    <row r="85">
      <c r="A85" s="37"/>
      <c r="B85" s="15">
        <v>44679.0</v>
      </c>
      <c r="C85" s="38">
        <v>142.520004</v>
      </c>
      <c r="D85" s="39">
        <f t="shared" si="1"/>
        <v>0.0006319666111</v>
      </c>
      <c r="E85" s="31">
        <f t="shared" si="2"/>
        <v>0.0006317670043</v>
      </c>
      <c r="F85" s="47">
        <f t="shared" si="3"/>
        <v>0.0000003991295478</v>
      </c>
      <c r="G85" s="48"/>
      <c r="H85" s="25"/>
    </row>
    <row r="86">
      <c r="A86" s="37"/>
      <c r="B86" s="15">
        <v>44680.0</v>
      </c>
      <c r="C86" s="38">
        <v>134.410004</v>
      </c>
      <c r="D86" s="39">
        <f t="shared" si="1"/>
        <v>-0.05690429254</v>
      </c>
      <c r="E86" s="31">
        <f t="shared" si="2"/>
        <v>-0.05858750896</v>
      </c>
      <c r="F86" s="47">
        <f t="shared" si="3"/>
        <v>0.003432496206</v>
      </c>
      <c r="G86" s="48"/>
      <c r="H86" s="25"/>
    </row>
    <row r="87">
      <c r="A87" s="25"/>
      <c r="B87" s="49"/>
      <c r="C87" s="49"/>
      <c r="D87" s="25"/>
      <c r="E87" s="25"/>
      <c r="F87" s="25"/>
      <c r="G87" s="25"/>
      <c r="H87" s="25"/>
    </row>
    <row r="88">
      <c r="A88" s="25"/>
      <c r="B88" s="49"/>
      <c r="C88" s="49"/>
      <c r="D88" s="25"/>
      <c r="E88" s="25"/>
      <c r="F88" s="25"/>
      <c r="G88" s="25"/>
      <c r="H88" s="25"/>
    </row>
    <row r="89">
      <c r="B89" s="50"/>
      <c r="C89" s="50"/>
    </row>
    <row r="90">
      <c r="B90" s="50"/>
      <c r="C90" s="50"/>
    </row>
    <row r="91">
      <c r="B91" s="50"/>
      <c r="C91" s="50"/>
    </row>
    <row r="92">
      <c r="B92" s="50"/>
      <c r="C92" s="50"/>
    </row>
    <row r="93">
      <c r="B93" s="50"/>
      <c r="C93" s="50"/>
    </row>
    <row r="94">
      <c r="B94" s="50"/>
      <c r="C94" s="50"/>
    </row>
    <row r="95">
      <c r="B95" s="50"/>
      <c r="C95" s="50"/>
    </row>
    <row r="96">
      <c r="B96" s="50"/>
      <c r="C96" s="50"/>
    </row>
    <row r="97">
      <c r="B97" s="50"/>
      <c r="C97" s="50"/>
    </row>
    <row r="98">
      <c r="B98" s="50"/>
      <c r="C98" s="50"/>
    </row>
    <row r="99">
      <c r="B99" s="50"/>
      <c r="C99" s="50"/>
    </row>
    <row r="100">
      <c r="B100" s="50"/>
      <c r="C100" s="50"/>
    </row>
    <row r="101">
      <c r="B101" s="50"/>
      <c r="C101" s="50"/>
    </row>
    <row r="102">
      <c r="B102" s="50"/>
      <c r="C102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6" max="6" width="17.25"/>
    <col customWidth="1" min="8" max="8" width="13.75"/>
  </cols>
  <sheetData>
    <row r="1">
      <c r="B1" s="51"/>
      <c r="C1" s="51"/>
      <c r="D1" s="51"/>
      <c r="E1" s="51"/>
      <c r="F1" s="51"/>
      <c r="G1" s="1"/>
      <c r="H1" s="1"/>
      <c r="I1" s="1"/>
      <c r="J1" s="1"/>
    </row>
    <row r="2">
      <c r="A2" s="6"/>
      <c r="B2" s="52" t="s">
        <v>0</v>
      </c>
      <c r="C2" s="53" t="s">
        <v>1</v>
      </c>
      <c r="D2" s="53" t="s">
        <v>10</v>
      </c>
      <c r="E2" s="53" t="s">
        <v>3</v>
      </c>
      <c r="F2" s="53" t="s">
        <v>9</v>
      </c>
      <c r="G2" s="1"/>
      <c r="H2" s="54" t="s">
        <v>5</v>
      </c>
      <c r="I2" s="55">
        <f>(sum(E4:E171))/(count(B3:B171)-1)</f>
        <v>-0.00603851952</v>
      </c>
      <c r="J2" s="1"/>
    </row>
    <row r="3">
      <c r="A3" s="6"/>
      <c r="B3" s="56">
        <v>44438.0</v>
      </c>
      <c r="C3" s="38">
        <v>370.690002</v>
      </c>
      <c r="D3" s="39"/>
      <c r="E3" s="57"/>
      <c r="F3" s="57"/>
      <c r="G3" s="1"/>
      <c r="H3" s="1"/>
      <c r="I3" s="1"/>
      <c r="J3" s="1"/>
    </row>
    <row r="4">
      <c r="A4" s="6"/>
      <c r="B4" s="56">
        <v>44439.0</v>
      </c>
      <c r="C4" s="38">
        <v>376.690002</v>
      </c>
      <c r="D4" s="58">
        <f t="shared" ref="D4:D171" si="1">(C4-C3)/C3</f>
        <v>0.01618603137</v>
      </c>
      <c r="E4" s="55">
        <f t="shared" ref="E4:E171" si="2">ln(D4+1)</f>
        <v>0.01605643413</v>
      </c>
      <c r="F4" s="55">
        <f t="shared" ref="F4:F171" si="3">(E4-$I$2)^2</f>
        <v>0.000488186977</v>
      </c>
      <c r="G4" s="1"/>
      <c r="H4" s="54" t="s">
        <v>6</v>
      </c>
      <c r="I4" s="55">
        <f>sum(F4:F171)/((count(B3:B171))-2)</f>
        <v>0.002823950464</v>
      </c>
      <c r="J4" s="1"/>
    </row>
    <row r="5">
      <c r="A5" s="6"/>
      <c r="B5" s="56">
        <v>44440.0</v>
      </c>
      <c r="C5" s="38">
        <v>389.940002</v>
      </c>
      <c r="D5" s="58">
        <f t="shared" si="1"/>
        <v>0.03517481199</v>
      </c>
      <c r="E5" s="55">
        <f t="shared" si="2"/>
        <v>0.03457031293</v>
      </c>
      <c r="F5" s="55">
        <f t="shared" si="3"/>
        <v>0.001649077273</v>
      </c>
      <c r="G5" s="1"/>
      <c r="H5" s="1"/>
      <c r="I5" s="1"/>
      <c r="J5" s="1"/>
    </row>
    <row r="6">
      <c r="A6" s="6"/>
      <c r="B6" s="56">
        <v>44441.0</v>
      </c>
      <c r="C6" s="38">
        <v>397.660004</v>
      </c>
      <c r="D6" s="58">
        <f t="shared" si="1"/>
        <v>0.01979792266</v>
      </c>
      <c r="E6" s="55">
        <f t="shared" si="2"/>
        <v>0.01960449263</v>
      </c>
      <c r="F6" s="55">
        <f t="shared" si="3"/>
        <v>0.0006575640719</v>
      </c>
      <c r="G6" s="1"/>
      <c r="H6" s="54" t="s">
        <v>7</v>
      </c>
      <c r="I6" s="55">
        <f>(I4^0.5)*(252)^0.5</f>
        <v>0.8435849199</v>
      </c>
      <c r="J6" s="1"/>
    </row>
    <row r="7">
      <c r="A7" s="6"/>
      <c r="B7" s="56">
        <v>44442.0</v>
      </c>
      <c r="C7" s="38">
        <v>416.700012</v>
      </c>
      <c r="D7" s="58">
        <f t="shared" si="1"/>
        <v>0.04788011821</v>
      </c>
      <c r="E7" s="55">
        <f t="shared" si="2"/>
        <v>0.04676918834</v>
      </c>
      <c r="F7" s="55">
        <f t="shared" si="3"/>
        <v>0.002788654009</v>
      </c>
      <c r="G7" s="1"/>
      <c r="H7" s="1"/>
      <c r="I7" s="1"/>
      <c r="J7" s="1"/>
    </row>
    <row r="8">
      <c r="A8" s="6"/>
      <c r="B8" s="56">
        <v>44446.0</v>
      </c>
      <c r="C8" s="38">
        <v>436.390015</v>
      </c>
      <c r="D8" s="58">
        <f t="shared" si="1"/>
        <v>0.04725222566</v>
      </c>
      <c r="E8" s="55">
        <f t="shared" si="2"/>
        <v>0.04616980609</v>
      </c>
      <c r="F8" s="59">
        <f t="shared" si="3"/>
        <v>0.002725709263</v>
      </c>
      <c r="G8" s="60"/>
      <c r="H8" s="1"/>
      <c r="I8" s="1"/>
      <c r="J8" s="1"/>
    </row>
    <row r="9">
      <c r="A9" s="6"/>
      <c r="B9" s="56">
        <v>44447.0</v>
      </c>
      <c r="C9" s="38">
        <v>422.899994</v>
      </c>
      <c r="D9" s="58">
        <f t="shared" si="1"/>
        <v>-0.03091276275</v>
      </c>
      <c r="E9" s="55">
        <f t="shared" si="2"/>
        <v>-0.03140064302</v>
      </c>
      <c r="F9" s="59">
        <f t="shared" si="3"/>
        <v>0.0006432373085</v>
      </c>
      <c r="G9" s="60"/>
      <c r="J9" s="1"/>
    </row>
    <row r="10">
      <c r="A10" s="6"/>
      <c r="B10" s="56">
        <v>44448.0</v>
      </c>
      <c r="C10" s="38">
        <v>455.920013</v>
      </c>
      <c r="D10" s="58">
        <f t="shared" si="1"/>
        <v>0.07807997037</v>
      </c>
      <c r="E10" s="55">
        <f t="shared" si="2"/>
        <v>0.07518165375</v>
      </c>
      <c r="F10" s="59">
        <f t="shared" si="3"/>
        <v>0.006596716546</v>
      </c>
      <c r="G10" s="60"/>
      <c r="J10" s="1"/>
    </row>
    <row r="11">
      <c r="A11" s="6"/>
      <c r="B11" s="56">
        <v>44449.0</v>
      </c>
      <c r="C11" s="38">
        <v>449.380005</v>
      </c>
      <c r="D11" s="58">
        <f t="shared" si="1"/>
        <v>-0.014344639</v>
      </c>
      <c r="E11" s="55">
        <f t="shared" si="2"/>
        <v>-0.01444851794</v>
      </c>
      <c r="F11" s="59">
        <f t="shared" si="3"/>
        <v>0.00007072807336</v>
      </c>
      <c r="G11" s="60"/>
      <c r="J11" s="1"/>
    </row>
    <row r="12">
      <c r="A12" s="6"/>
      <c r="B12" s="56">
        <v>44452.0</v>
      </c>
      <c r="C12" s="38">
        <v>419.720001</v>
      </c>
      <c r="D12" s="58">
        <f t="shared" si="1"/>
        <v>-0.06600205543</v>
      </c>
      <c r="E12" s="55">
        <f t="shared" si="2"/>
        <v>-0.06828104143</v>
      </c>
      <c r="F12" s="55">
        <f t="shared" si="3"/>
        <v>0.003874131534</v>
      </c>
      <c r="G12" s="1"/>
      <c r="H12" s="1"/>
      <c r="I12" s="1"/>
      <c r="J12" s="1"/>
    </row>
    <row r="13">
      <c r="A13" s="6"/>
      <c r="B13" s="56">
        <v>44453.0</v>
      </c>
      <c r="C13" s="38">
        <v>427.709991</v>
      </c>
      <c r="D13" s="58">
        <f t="shared" si="1"/>
        <v>0.01903647665</v>
      </c>
      <c r="E13" s="55">
        <f t="shared" si="2"/>
        <v>0.01885755012</v>
      </c>
      <c r="F13" s="55">
        <f t="shared" si="3"/>
        <v>0.0006198142835</v>
      </c>
      <c r="G13" s="1"/>
      <c r="H13" s="1"/>
      <c r="I13" s="1"/>
      <c r="J13" s="1"/>
    </row>
    <row r="14">
      <c r="A14" s="6"/>
      <c r="B14" s="56">
        <v>44454.0</v>
      </c>
      <c r="C14" s="38">
        <v>434.459991</v>
      </c>
      <c r="D14" s="58">
        <f t="shared" si="1"/>
        <v>0.01578172159</v>
      </c>
      <c r="E14" s="55">
        <f t="shared" si="2"/>
        <v>0.01565848512</v>
      </c>
      <c r="F14" s="55">
        <f t="shared" si="3"/>
        <v>0.0004707600104</v>
      </c>
      <c r="G14" s="1"/>
      <c r="H14" s="1"/>
      <c r="I14" s="1"/>
      <c r="J14" s="1"/>
    </row>
    <row r="15">
      <c r="A15" s="61"/>
      <c r="B15" s="62">
        <v>44455.0</v>
      </c>
      <c r="C15" s="38">
        <v>440.649994</v>
      </c>
      <c r="D15" s="58">
        <f t="shared" si="1"/>
        <v>0.0142475789</v>
      </c>
      <c r="E15" s="55">
        <f t="shared" si="2"/>
        <v>0.01414703602</v>
      </c>
      <c r="F15" s="55">
        <f t="shared" si="3"/>
        <v>0.0004074566523</v>
      </c>
      <c r="G15" s="1"/>
      <c r="H15" s="1"/>
      <c r="I15" s="1"/>
      <c r="J15" s="1"/>
    </row>
    <row r="16">
      <c r="A16" s="61"/>
      <c r="B16" s="62">
        <v>44456.0</v>
      </c>
      <c r="C16" s="38">
        <v>430.049988</v>
      </c>
      <c r="D16" s="58">
        <f t="shared" si="1"/>
        <v>-0.02405538669</v>
      </c>
      <c r="E16" s="55">
        <f t="shared" si="2"/>
        <v>-0.02434944284</v>
      </c>
      <c r="F16" s="55">
        <f t="shared" si="3"/>
        <v>0.0003352899127</v>
      </c>
      <c r="G16" s="1"/>
      <c r="H16" s="1"/>
      <c r="I16" s="1"/>
      <c r="J16" s="1"/>
    </row>
    <row r="17">
      <c r="A17" s="61"/>
      <c r="B17" s="62">
        <v>44459.0</v>
      </c>
      <c r="C17" s="38">
        <v>423.329987</v>
      </c>
      <c r="D17" s="58">
        <f t="shared" si="1"/>
        <v>-0.01562609275</v>
      </c>
      <c r="E17" s="55">
        <f t="shared" si="2"/>
        <v>-0.01574946706</v>
      </c>
      <c r="F17" s="55">
        <f t="shared" si="3"/>
        <v>0.00009430250222</v>
      </c>
      <c r="G17" s="1"/>
      <c r="H17" s="1"/>
      <c r="I17" s="1"/>
      <c r="J17" s="1"/>
    </row>
    <row r="18">
      <c r="A18" s="61"/>
      <c r="B18" s="62">
        <v>44460.0</v>
      </c>
      <c r="C18" s="38">
        <v>434.040009</v>
      </c>
      <c r="D18" s="58">
        <f t="shared" si="1"/>
        <v>0.02529946455</v>
      </c>
      <c r="E18" s="55">
        <f t="shared" si="2"/>
        <v>0.02498473046</v>
      </c>
      <c r="F18" s="55">
        <f t="shared" si="3"/>
        <v>0.0009624420392</v>
      </c>
      <c r="G18" s="1"/>
      <c r="H18" s="1"/>
      <c r="I18" s="1"/>
      <c r="J18" s="1"/>
    </row>
    <row r="19">
      <c r="A19" s="61"/>
      <c r="B19" s="62">
        <v>44461.0</v>
      </c>
      <c r="C19" s="38">
        <v>440.720001</v>
      </c>
      <c r="D19" s="58">
        <f t="shared" si="1"/>
        <v>0.01539026786</v>
      </c>
      <c r="E19" s="55">
        <f t="shared" si="2"/>
        <v>0.01527303895</v>
      </c>
      <c r="F19" s="55">
        <f t="shared" si="3"/>
        <v>0.0004541825243</v>
      </c>
      <c r="G19" s="1"/>
      <c r="H19" s="1"/>
      <c r="I19" s="1"/>
      <c r="J19" s="1"/>
    </row>
    <row r="20">
      <c r="A20" s="61"/>
      <c r="B20" s="62">
        <v>44462.0</v>
      </c>
      <c r="C20" s="38">
        <v>454.600006</v>
      </c>
      <c r="D20" s="58">
        <f t="shared" si="1"/>
        <v>0.03149393032</v>
      </c>
      <c r="E20" s="55">
        <f t="shared" si="2"/>
        <v>0.03100816918</v>
      </c>
      <c r="F20" s="55">
        <f t="shared" si="3"/>
        <v>0.001372457144</v>
      </c>
      <c r="G20" s="1"/>
      <c r="H20" s="1"/>
      <c r="I20" s="1"/>
      <c r="J20" s="1"/>
    </row>
    <row r="21">
      <c r="A21" s="63"/>
      <c r="B21" s="64">
        <v>44463.0</v>
      </c>
      <c r="C21" s="38">
        <v>430.140015</v>
      </c>
      <c r="D21" s="58">
        <f t="shared" si="1"/>
        <v>-0.05380552283</v>
      </c>
      <c r="E21" s="55">
        <f t="shared" si="2"/>
        <v>-0.05530715265</v>
      </c>
      <c r="F21" s="55">
        <f t="shared" si="3"/>
        <v>0.002427398211</v>
      </c>
      <c r="G21" s="1"/>
      <c r="H21" s="1"/>
      <c r="I21" s="1"/>
      <c r="J21" s="1"/>
    </row>
    <row r="22">
      <c r="A22" s="63"/>
      <c r="B22" s="64">
        <v>44466.0</v>
      </c>
      <c r="C22" s="38">
        <v>408.839996</v>
      </c>
      <c r="D22" s="58">
        <f t="shared" si="1"/>
        <v>-0.04951880378</v>
      </c>
      <c r="E22" s="55">
        <f t="shared" si="2"/>
        <v>-0.05078690029</v>
      </c>
      <c r="F22" s="55">
        <f t="shared" si="3"/>
        <v>0.002002417581</v>
      </c>
      <c r="G22" s="1"/>
      <c r="H22" s="1"/>
      <c r="I22" s="1"/>
      <c r="J22" s="1"/>
    </row>
    <row r="23">
      <c r="A23" s="6"/>
      <c r="B23" s="64">
        <v>44467.0</v>
      </c>
      <c r="C23" s="38">
        <v>384.209991</v>
      </c>
      <c r="D23" s="58">
        <f t="shared" si="1"/>
        <v>-0.0602436289</v>
      </c>
      <c r="E23" s="55">
        <f t="shared" si="2"/>
        <v>-0.062134617</v>
      </c>
      <c r="F23" s="55">
        <f t="shared" si="3"/>
        <v>0.003146772152</v>
      </c>
      <c r="G23" s="1"/>
      <c r="H23" s="1"/>
      <c r="I23" s="1"/>
      <c r="J23" s="1"/>
    </row>
    <row r="24">
      <c r="A24" s="6"/>
      <c r="B24" s="56">
        <v>44468.0</v>
      </c>
      <c r="C24" s="38">
        <v>378.899994</v>
      </c>
      <c r="D24" s="58">
        <f t="shared" si="1"/>
        <v>-0.01382055939</v>
      </c>
      <c r="E24" s="55">
        <f t="shared" si="2"/>
        <v>-0.01391695249</v>
      </c>
      <c r="F24" s="55">
        <f t="shared" si="3"/>
        <v>0.0000620697061</v>
      </c>
      <c r="G24" s="1"/>
      <c r="H24" s="1"/>
      <c r="I24" s="1"/>
      <c r="J24" s="1"/>
    </row>
    <row r="25">
      <c r="A25" s="6"/>
      <c r="B25" s="56">
        <v>44469.0</v>
      </c>
      <c r="C25" s="38">
        <v>384.859985</v>
      </c>
      <c r="D25" s="58">
        <f t="shared" si="1"/>
        <v>0.01572972049</v>
      </c>
      <c r="E25" s="55">
        <f t="shared" si="2"/>
        <v>0.01560729063</v>
      </c>
      <c r="F25" s="55">
        <f t="shared" si="3"/>
        <v>0.000468541097</v>
      </c>
      <c r="G25" s="1"/>
      <c r="H25" s="1"/>
      <c r="I25" s="1"/>
      <c r="J25" s="1"/>
    </row>
    <row r="26">
      <c r="A26" s="6"/>
      <c r="B26" s="56">
        <v>44470.0</v>
      </c>
      <c r="C26" s="38">
        <v>341.089996</v>
      </c>
      <c r="D26" s="58">
        <f t="shared" si="1"/>
        <v>-0.1137296438</v>
      </c>
      <c r="E26" s="55">
        <f t="shared" si="2"/>
        <v>-0.1207332325</v>
      </c>
      <c r="F26" s="55">
        <f t="shared" si="3"/>
        <v>0.01315487718</v>
      </c>
      <c r="G26" s="1"/>
      <c r="H26" s="1"/>
      <c r="I26" s="1"/>
      <c r="J26" s="1"/>
    </row>
    <row r="27">
      <c r="A27" s="6"/>
      <c r="B27" s="56">
        <v>44473.0</v>
      </c>
      <c r="C27" s="38">
        <v>325.839996</v>
      </c>
      <c r="D27" s="58">
        <f t="shared" si="1"/>
        <v>-0.04470960796</v>
      </c>
      <c r="E27" s="55">
        <f t="shared" si="2"/>
        <v>-0.04573990929</v>
      </c>
      <c r="F27" s="55">
        <f t="shared" si="3"/>
        <v>0.001576200349</v>
      </c>
      <c r="G27" s="1"/>
      <c r="H27" s="1"/>
      <c r="I27" s="1"/>
      <c r="J27" s="1"/>
    </row>
    <row r="28">
      <c r="A28" s="6"/>
      <c r="B28" s="56">
        <v>44474.0</v>
      </c>
      <c r="C28" s="38">
        <v>332.109985</v>
      </c>
      <c r="D28" s="58">
        <f t="shared" si="1"/>
        <v>0.01924253952</v>
      </c>
      <c r="E28" s="55">
        <f t="shared" si="2"/>
        <v>0.01905974311</v>
      </c>
      <c r="F28" s="55">
        <f t="shared" si="3"/>
        <v>0.0006299227871</v>
      </c>
      <c r="G28" s="1"/>
      <c r="H28" s="1"/>
      <c r="I28" s="1"/>
      <c r="J28" s="1"/>
    </row>
    <row r="29">
      <c r="A29" s="6"/>
      <c r="B29" s="56">
        <v>44475.0</v>
      </c>
      <c r="C29" s="38">
        <v>302.420013</v>
      </c>
      <c r="D29" s="58">
        <f t="shared" si="1"/>
        <v>-0.08939801072</v>
      </c>
      <c r="E29" s="55">
        <f t="shared" si="2"/>
        <v>-0.0936493715</v>
      </c>
      <c r="F29" s="55">
        <f t="shared" si="3"/>
        <v>0.007675661385</v>
      </c>
      <c r="G29" s="1"/>
      <c r="H29" s="1"/>
      <c r="I29" s="1"/>
      <c r="J29" s="1"/>
    </row>
    <row r="30">
      <c r="A30" s="6"/>
      <c r="B30" s="56">
        <v>44476.0</v>
      </c>
      <c r="C30" s="38">
        <v>309.359985</v>
      </c>
      <c r="D30" s="58">
        <f t="shared" si="1"/>
        <v>0.02294812414</v>
      </c>
      <c r="E30" s="55">
        <f t="shared" si="2"/>
        <v>0.02268877614</v>
      </c>
      <c r="F30" s="55">
        <f t="shared" si="3"/>
        <v>0.000825257516</v>
      </c>
      <c r="G30" s="1"/>
      <c r="H30" s="1"/>
      <c r="I30" s="1"/>
      <c r="J30" s="1"/>
    </row>
    <row r="31">
      <c r="A31" s="6"/>
      <c r="B31" s="56">
        <v>44477.0</v>
      </c>
      <c r="C31" s="38">
        <v>304.910004</v>
      </c>
      <c r="D31" s="58">
        <f t="shared" si="1"/>
        <v>-0.0143844751</v>
      </c>
      <c r="E31" s="55">
        <f t="shared" si="2"/>
        <v>-0.0144889346</v>
      </c>
      <c r="F31" s="55">
        <f t="shared" si="3"/>
        <v>0.000071409515</v>
      </c>
      <c r="G31" s="1"/>
      <c r="H31" s="1"/>
      <c r="I31" s="1"/>
      <c r="J31" s="1"/>
    </row>
    <row r="32">
      <c r="A32" s="6"/>
      <c r="B32" s="56">
        <v>44480.0</v>
      </c>
      <c r="C32" s="38">
        <v>305.100006</v>
      </c>
      <c r="D32" s="58">
        <f t="shared" si="1"/>
        <v>0.0006231412466</v>
      </c>
      <c r="E32" s="55">
        <f t="shared" si="2"/>
        <v>0.0006229471747</v>
      </c>
      <c r="F32" s="55">
        <f t="shared" si="3"/>
        <v>0.00004437513852</v>
      </c>
      <c r="G32" s="1"/>
      <c r="H32" s="1"/>
      <c r="I32" s="1"/>
      <c r="J32" s="1"/>
    </row>
    <row r="33">
      <c r="A33" s="6"/>
      <c r="B33" s="56">
        <v>44481.0</v>
      </c>
      <c r="C33" s="38">
        <v>311.130005</v>
      </c>
      <c r="D33" s="58">
        <f t="shared" si="1"/>
        <v>0.01976400813</v>
      </c>
      <c r="E33" s="55">
        <f t="shared" si="2"/>
        <v>0.01957123595</v>
      </c>
      <c r="F33" s="55">
        <f t="shared" si="3"/>
        <v>0.0006558595753</v>
      </c>
      <c r="G33" s="1"/>
      <c r="H33" s="1"/>
      <c r="I33" s="1"/>
      <c r="J33" s="1"/>
    </row>
    <row r="34">
      <c r="A34" s="6"/>
      <c r="B34" s="56">
        <v>44482.0</v>
      </c>
      <c r="C34" s="38">
        <v>321.5</v>
      </c>
      <c r="D34" s="58">
        <f t="shared" si="1"/>
        <v>0.03333010264</v>
      </c>
      <c r="E34" s="55">
        <f t="shared" si="2"/>
        <v>0.03278669634</v>
      </c>
      <c r="F34" s="55">
        <f t="shared" si="3"/>
        <v>0.001507397386</v>
      </c>
      <c r="G34" s="1"/>
      <c r="H34" s="1"/>
      <c r="I34" s="1"/>
      <c r="J34" s="1"/>
    </row>
    <row r="35">
      <c r="A35" s="61"/>
      <c r="B35" s="62">
        <v>44483.0</v>
      </c>
      <c r="C35" s="38">
        <v>331.880005</v>
      </c>
      <c r="D35" s="58">
        <f t="shared" si="1"/>
        <v>0.03228617418</v>
      </c>
      <c r="E35" s="55">
        <f t="shared" si="2"/>
        <v>0.03177592918</v>
      </c>
      <c r="F35" s="55">
        <f t="shared" si="3"/>
        <v>0.001429932531</v>
      </c>
      <c r="G35" s="1"/>
      <c r="H35" s="1"/>
      <c r="I35" s="1"/>
      <c r="J35" s="1"/>
    </row>
    <row r="36">
      <c r="A36" s="61"/>
      <c r="B36" s="62">
        <v>44484.0</v>
      </c>
      <c r="C36" s="38">
        <v>324.209991</v>
      </c>
      <c r="D36" s="58">
        <f t="shared" si="1"/>
        <v>-0.02311080476</v>
      </c>
      <c r="E36" s="55">
        <f t="shared" si="2"/>
        <v>-0.02338204664</v>
      </c>
      <c r="F36" s="55">
        <f t="shared" si="3"/>
        <v>0.0003007979329</v>
      </c>
      <c r="G36" s="1"/>
      <c r="H36" s="1"/>
      <c r="I36" s="1"/>
      <c r="J36" s="1"/>
    </row>
    <row r="37">
      <c r="A37" s="61"/>
      <c r="B37" s="62">
        <v>44487.0</v>
      </c>
      <c r="C37" s="38">
        <v>334.839996</v>
      </c>
      <c r="D37" s="58">
        <f t="shared" si="1"/>
        <v>0.03278740722</v>
      </c>
      <c r="E37" s="55">
        <f t="shared" si="2"/>
        <v>0.03226136762</v>
      </c>
      <c r="F37" s="55">
        <f t="shared" si="3"/>
        <v>0.001466881355</v>
      </c>
      <c r="G37" s="1"/>
      <c r="H37" s="1"/>
      <c r="I37" s="1"/>
      <c r="J37" s="1"/>
    </row>
    <row r="38">
      <c r="A38" s="61"/>
      <c r="B38" s="62">
        <v>44488.0</v>
      </c>
      <c r="C38" s="38">
        <v>333.609985</v>
      </c>
      <c r="D38" s="58">
        <f t="shared" si="1"/>
        <v>-0.003673429144</v>
      </c>
      <c r="E38" s="55">
        <f t="shared" si="2"/>
        <v>-0.003680192754</v>
      </c>
      <c r="F38" s="55">
        <f t="shared" si="3"/>
        <v>0.000005561705135</v>
      </c>
      <c r="G38" s="1"/>
      <c r="H38" s="1"/>
      <c r="I38" s="1"/>
      <c r="J38" s="1"/>
    </row>
    <row r="39">
      <c r="A39" s="61"/>
      <c r="B39" s="62">
        <v>44489.0</v>
      </c>
      <c r="C39" s="38">
        <v>333.01001</v>
      </c>
      <c r="D39" s="58">
        <f t="shared" si="1"/>
        <v>-0.001798432382</v>
      </c>
      <c r="E39" s="55">
        <f t="shared" si="2"/>
        <v>-0.001800051503</v>
      </c>
      <c r="F39" s="55">
        <f t="shared" si="3"/>
        <v>0.00001796461113</v>
      </c>
      <c r="G39" s="1"/>
      <c r="H39" s="1"/>
      <c r="I39" s="1"/>
      <c r="J39" s="1"/>
    </row>
    <row r="40">
      <c r="A40" s="61"/>
      <c r="B40" s="62">
        <v>44490.0</v>
      </c>
      <c r="C40" s="38">
        <v>339.570007</v>
      </c>
      <c r="D40" s="58">
        <f t="shared" si="1"/>
        <v>0.01969909853</v>
      </c>
      <c r="E40" s="55">
        <f t="shared" si="2"/>
        <v>0.01950758234</v>
      </c>
      <c r="F40" s="55">
        <f t="shared" si="3"/>
        <v>0.0006526033201</v>
      </c>
      <c r="G40" s="1"/>
      <c r="H40" s="1"/>
      <c r="I40" s="1"/>
      <c r="J40" s="1"/>
    </row>
    <row r="41">
      <c r="A41" s="61"/>
      <c r="B41" s="62">
        <v>44491.0</v>
      </c>
      <c r="C41" s="38">
        <v>326.540009</v>
      </c>
      <c r="D41" s="58">
        <f t="shared" si="1"/>
        <v>-0.0383720521</v>
      </c>
      <c r="E41" s="55">
        <f t="shared" si="2"/>
        <v>-0.03912765167</v>
      </c>
      <c r="F41" s="55">
        <f t="shared" si="3"/>
        <v>0.001094890666</v>
      </c>
      <c r="G41" s="1"/>
      <c r="H41" s="1"/>
      <c r="I41" s="1"/>
      <c r="J41" s="1"/>
    </row>
    <row r="42">
      <c r="A42" s="63"/>
      <c r="B42" s="64">
        <v>44494.0</v>
      </c>
      <c r="C42" s="38">
        <v>349.559998</v>
      </c>
      <c r="D42" s="58">
        <f t="shared" si="1"/>
        <v>0.07049668759</v>
      </c>
      <c r="E42" s="55">
        <f t="shared" si="2"/>
        <v>0.06812273478</v>
      </c>
      <c r="F42" s="55">
        <f t="shared" si="3"/>
        <v>0.005499891639</v>
      </c>
      <c r="G42" s="1"/>
      <c r="H42" s="1"/>
      <c r="I42" s="1"/>
      <c r="J42" s="1"/>
    </row>
    <row r="43">
      <c r="A43" s="63"/>
      <c r="B43" s="64">
        <v>44495.0</v>
      </c>
      <c r="C43" s="38">
        <v>345.73999</v>
      </c>
      <c r="D43" s="58">
        <f t="shared" si="1"/>
        <v>-0.01092804675</v>
      </c>
      <c r="E43" s="55">
        <f t="shared" si="2"/>
        <v>-0.01098819647</v>
      </c>
      <c r="F43" s="55">
        <f t="shared" si="3"/>
        <v>0.00002449930188</v>
      </c>
      <c r="G43" s="1"/>
      <c r="H43" s="1"/>
      <c r="I43" s="1"/>
      <c r="J43" s="1"/>
    </row>
    <row r="44">
      <c r="A44" s="6"/>
      <c r="B44" s="56">
        <v>44496.0</v>
      </c>
      <c r="C44" s="38">
        <v>340.880005</v>
      </c>
      <c r="D44" s="58">
        <f t="shared" si="1"/>
        <v>-0.01405676271</v>
      </c>
      <c r="E44" s="55">
        <f t="shared" si="2"/>
        <v>-0.01415649471</v>
      </c>
      <c r="F44" s="55">
        <f t="shared" si="3"/>
        <v>0.00006590152121</v>
      </c>
      <c r="G44" s="1"/>
      <c r="H44" s="1"/>
      <c r="I44" s="1"/>
      <c r="J44" s="1"/>
    </row>
    <row r="45">
      <c r="A45" s="6"/>
      <c r="B45" s="56">
        <v>44497.0</v>
      </c>
      <c r="C45" s="38">
        <v>347.920013</v>
      </c>
      <c r="D45" s="58">
        <f t="shared" si="1"/>
        <v>0.02065245217</v>
      </c>
      <c r="E45" s="55">
        <f t="shared" si="2"/>
        <v>0.02044208179</v>
      </c>
      <c r="F45" s="55">
        <f t="shared" si="3"/>
        <v>0.000701222246</v>
      </c>
      <c r="G45" s="1"/>
      <c r="H45" s="1"/>
      <c r="I45" s="1"/>
      <c r="J45" s="1"/>
    </row>
    <row r="46">
      <c r="A46" s="6"/>
      <c r="B46" s="56">
        <v>44498.0</v>
      </c>
      <c r="C46" s="38">
        <v>345.209991</v>
      </c>
      <c r="D46" s="58">
        <f t="shared" si="1"/>
        <v>-0.007789209872</v>
      </c>
      <c r="E46" s="55">
        <f t="shared" si="2"/>
        <v>-0.007819704222</v>
      </c>
      <c r="F46" s="55">
        <f t="shared" si="3"/>
        <v>0.000003172618942</v>
      </c>
      <c r="G46" s="1"/>
      <c r="H46" s="1"/>
      <c r="I46" s="1"/>
      <c r="J46" s="1"/>
    </row>
    <row r="47">
      <c r="A47" s="6"/>
      <c r="B47" s="56">
        <v>44501.0</v>
      </c>
      <c r="C47" s="38">
        <v>337.170013</v>
      </c>
      <c r="D47" s="58">
        <f t="shared" si="1"/>
        <v>-0.02329010808</v>
      </c>
      <c r="E47" s="55">
        <f t="shared" si="2"/>
        <v>-0.02356560868</v>
      </c>
      <c r="F47" s="55">
        <f t="shared" si="3"/>
        <v>0.0003071988543</v>
      </c>
      <c r="G47" s="1"/>
      <c r="H47" s="1"/>
      <c r="I47" s="1"/>
      <c r="J47" s="1"/>
    </row>
    <row r="48">
      <c r="A48" s="6"/>
      <c r="B48" s="56">
        <v>44502.0</v>
      </c>
      <c r="C48" s="38">
        <v>348.640015</v>
      </c>
      <c r="D48" s="58">
        <f t="shared" si="1"/>
        <v>0.03401845229</v>
      </c>
      <c r="E48" s="55">
        <f t="shared" si="2"/>
        <v>0.03345262147</v>
      </c>
      <c r="F48" s="55">
        <f t="shared" si="3"/>
        <v>0.001559550216</v>
      </c>
      <c r="G48" s="1"/>
      <c r="H48" s="1"/>
      <c r="I48" s="1"/>
      <c r="J48" s="1"/>
    </row>
    <row r="49">
      <c r="A49" s="6"/>
      <c r="B49" s="56">
        <v>44503.0</v>
      </c>
      <c r="C49" s="38">
        <v>345.920013</v>
      </c>
      <c r="D49" s="58">
        <f t="shared" si="1"/>
        <v>-0.00780174932</v>
      </c>
      <c r="E49" s="55">
        <f t="shared" si="2"/>
        <v>-0.007832342189</v>
      </c>
      <c r="F49" s="55">
        <f t="shared" si="3"/>
        <v>0.000003217799767</v>
      </c>
      <c r="G49" s="1"/>
      <c r="H49" s="1"/>
      <c r="I49" s="1"/>
      <c r="J49" s="1"/>
    </row>
    <row r="50">
      <c r="A50" s="6"/>
      <c r="B50" s="56">
        <v>44504.0</v>
      </c>
      <c r="C50" s="38">
        <v>284.019989</v>
      </c>
      <c r="D50" s="58">
        <f t="shared" si="1"/>
        <v>-0.1789431709</v>
      </c>
      <c r="E50" s="55">
        <f t="shared" si="2"/>
        <v>-0.1971629525</v>
      </c>
      <c r="F50" s="55">
        <f t="shared" si="3"/>
        <v>0.0365285489</v>
      </c>
      <c r="G50" s="1"/>
      <c r="H50" s="1"/>
      <c r="I50" s="1"/>
      <c r="J50" s="1"/>
    </row>
    <row r="51">
      <c r="A51" s="6"/>
      <c r="B51" s="56">
        <v>44505.0</v>
      </c>
      <c r="C51" s="38">
        <v>236.990005</v>
      </c>
      <c r="D51" s="58">
        <f t="shared" si="1"/>
        <v>-0.1655868806</v>
      </c>
      <c r="E51" s="55">
        <f t="shared" si="2"/>
        <v>-0.1810266522</v>
      </c>
      <c r="F51" s="55">
        <f t="shared" si="3"/>
        <v>0.03062084659</v>
      </c>
      <c r="G51" s="1"/>
      <c r="H51" s="1"/>
      <c r="I51" s="1"/>
      <c r="J51" s="1"/>
    </row>
    <row r="52">
      <c r="A52" s="6"/>
      <c r="B52" s="56">
        <v>44508.0</v>
      </c>
      <c r="C52" s="38">
        <v>244.679993</v>
      </c>
      <c r="D52" s="58">
        <f t="shared" si="1"/>
        <v>0.0324485752</v>
      </c>
      <c r="E52" s="55">
        <f t="shared" si="2"/>
        <v>0.03193323852</v>
      </c>
      <c r="F52" s="55">
        <f t="shared" si="3"/>
        <v>0.001441854408</v>
      </c>
      <c r="G52" s="1"/>
      <c r="H52" s="1"/>
      <c r="I52" s="1"/>
      <c r="J52" s="1"/>
    </row>
    <row r="53">
      <c r="A53" s="6"/>
      <c r="B53" s="56">
        <v>44509.0</v>
      </c>
      <c r="C53" s="38">
        <v>236.850006</v>
      </c>
      <c r="D53" s="58">
        <f t="shared" si="1"/>
        <v>-0.03200092866</v>
      </c>
      <c r="E53" s="55">
        <f t="shared" si="2"/>
        <v>-0.03252415106</v>
      </c>
      <c r="F53" s="55">
        <f t="shared" si="3"/>
        <v>0.0007014886783</v>
      </c>
      <c r="G53" s="1"/>
      <c r="H53" s="1"/>
      <c r="I53" s="1"/>
      <c r="J53" s="1"/>
    </row>
    <row r="54">
      <c r="A54" s="6"/>
      <c r="B54" s="56">
        <v>44510.0</v>
      </c>
      <c r="C54" s="38">
        <v>228.960007</v>
      </c>
      <c r="D54" s="58">
        <f t="shared" si="1"/>
        <v>-0.03331221786</v>
      </c>
      <c r="E54" s="55">
        <f t="shared" si="2"/>
        <v>-0.03387970832</v>
      </c>
      <c r="F54" s="55">
        <f t="shared" si="3"/>
        <v>0.0007751317939</v>
      </c>
      <c r="G54" s="1"/>
      <c r="H54" s="1"/>
      <c r="I54" s="1"/>
      <c r="J54" s="1"/>
    </row>
    <row r="55">
      <c r="A55" s="6"/>
      <c r="B55" s="56">
        <v>44511.0</v>
      </c>
      <c r="C55" s="38">
        <v>225.820007</v>
      </c>
      <c r="D55" s="58">
        <f t="shared" si="1"/>
        <v>-0.01371418546</v>
      </c>
      <c r="E55" s="55">
        <f t="shared" si="2"/>
        <v>-0.01380909363</v>
      </c>
      <c r="F55" s="55">
        <f t="shared" si="3"/>
        <v>0.00006038182201</v>
      </c>
      <c r="G55" s="1"/>
      <c r="H55" s="1"/>
      <c r="I55" s="1"/>
      <c r="J55" s="1"/>
    </row>
    <row r="56">
      <c r="A56" s="6"/>
      <c r="B56" s="56">
        <v>44512.0</v>
      </c>
      <c r="C56" s="38">
        <v>231.190002</v>
      </c>
      <c r="D56" s="58">
        <f t="shared" si="1"/>
        <v>0.02377997889</v>
      </c>
      <c r="E56" s="55">
        <f t="shared" si="2"/>
        <v>0.02350163917</v>
      </c>
      <c r="F56" s="55">
        <f t="shared" si="3"/>
        <v>0.0008726209753</v>
      </c>
      <c r="G56" s="1"/>
      <c r="H56" s="1"/>
      <c r="I56" s="1"/>
      <c r="J56" s="1"/>
    </row>
    <row r="57">
      <c r="A57" s="61"/>
      <c r="B57" s="62">
        <v>44515.0</v>
      </c>
      <c r="C57" s="38">
        <v>235.070007</v>
      </c>
      <c r="D57" s="58">
        <f t="shared" si="1"/>
        <v>0.0167827543</v>
      </c>
      <c r="E57" s="55">
        <f t="shared" si="2"/>
        <v>0.01664347999</v>
      </c>
      <c r="F57" s="55">
        <f t="shared" si="3"/>
        <v>0.0005144731017</v>
      </c>
      <c r="G57" s="1"/>
      <c r="H57" s="1"/>
      <c r="I57" s="1"/>
      <c r="J57" s="1"/>
    </row>
    <row r="58">
      <c r="A58" s="61"/>
      <c r="B58" s="62">
        <v>44516.0</v>
      </c>
      <c r="C58" s="38">
        <v>234.279999</v>
      </c>
      <c r="D58" s="58">
        <f t="shared" si="1"/>
        <v>-0.003360735</v>
      </c>
      <c r="E58" s="55">
        <f t="shared" si="2"/>
        <v>-0.003366394955</v>
      </c>
      <c r="F58" s="55">
        <f t="shared" si="3"/>
        <v>0.000007140249693</v>
      </c>
      <c r="G58" s="1"/>
      <c r="H58" s="1"/>
      <c r="I58" s="1"/>
      <c r="J58" s="1"/>
    </row>
    <row r="59">
      <c r="A59" s="61"/>
      <c r="B59" s="62">
        <v>44517.0</v>
      </c>
      <c r="C59" s="38">
        <v>242.229996</v>
      </c>
      <c r="D59" s="58">
        <f t="shared" si="1"/>
        <v>0.03393374182</v>
      </c>
      <c r="E59" s="55">
        <f t="shared" si="2"/>
        <v>0.03337069456</v>
      </c>
      <c r="F59" s="55">
        <f t="shared" si="3"/>
        <v>0.001553086154</v>
      </c>
      <c r="G59" s="1"/>
      <c r="H59" s="1"/>
      <c r="I59" s="1"/>
      <c r="J59" s="1"/>
    </row>
    <row r="60">
      <c r="A60" s="61"/>
      <c r="B60" s="62">
        <v>44518.0</v>
      </c>
      <c r="C60" s="38">
        <v>251.410004</v>
      </c>
      <c r="D60" s="58">
        <f t="shared" si="1"/>
        <v>0.03789789932</v>
      </c>
      <c r="E60" s="55">
        <f t="shared" si="2"/>
        <v>0.03719741701</v>
      </c>
      <c r="F60" s="55">
        <f t="shared" si="3"/>
        <v>0.001869346208</v>
      </c>
      <c r="G60" s="1"/>
      <c r="H60" s="1"/>
      <c r="I60" s="1"/>
      <c r="J60" s="1"/>
    </row>
    <row r="61">
      <c r="A61" s="61"/>
      <c r="B61" s="62">
        <v>44519.0</v>
      </c>
      <c r="C61" s="38">
        <v>263.779999</v>
      </c>
      <c r="D61" s="58">
        <f t="shared" si="1"/>
        <v>0.04920247724</v>
      </c>
      <c r="E61" s="55">
        <f t="shared" si="2"/>
        <v>0.04803033008</v>
      </c>
      <c r="F61" s="55">
        <f t="shared" si="3"/>
        <v>0.002923440497</v>
      </c>
      <c r="G61" s="1"/>
      <c r="H61" s="1"/>
      <c r="I61" s="1"/>
      <c r="J61" s="1"/>
    </row>
    <row r="62">
      <c r="A62" s="61"/>
      <c r="B62" s="62">
        <v>44522.0</v>
      </c>
      <c r="C62" s="38">
        <v>282.690002</v>
      </c>
      <c r="D62" s="58">
        <f t="shared" si="1"/>
        <v>0.07168853996</v>
      </c>
      <c r="E62" s="55">
        <f t="shared" si="2"/>
        <v>0.06923547935</v>
      </c>
      <c r="F62" s="55">
        <f t="shared" si="3"/>
        <v>0.005666174907</v>
      </c>
      <c r="G62" s="1"/>
      <c r="H62" s="1"/>
      <c r="I62" s="1"/>
      <c r="J62" s="1"/>
    </row>
    <row r="63">
      <c r="A63" s="61"/>
      <c r="B63" s="62">
        <v>44523.0</v>
      </c>
      <c r="C63" s="38">
        <v>276.380005</v>
      </c>
      <c r="D63" s="58">
        <f t="shared" si="1"/>
        <v>-0.02232125988</v>
      </c>
      <c r="E63" s="55">
        <f t="shared" si="2"/>
        <v>-0.0225741495</v>
      </c>
      <c r="F63" s="55">
        <f t="shared" si="3"/>
        <v>0.0002734270587</v>
      </c>
      <c r="G63" s="1"/>
      <c r="H63" s="1"/>
      <c r="I63" s="1"/>
      <c r="J63" s="1"/>
    </row>
    <row r="64">
      <c r="A64" s="6"/>
      <c r="B64" s="56">
        <v>44524.0</v>
      </c>
      <c r="C64" s="38">
        <v>273.390015</v>
      </c>
      <c r="D64" s="58">
        <f t="shared" si="1"/>
        <v>-0.010818402</v>
      </c>
      <c r="E64" s="55">
        <f t="shared" si="2"/>
        <v>-0.01087734642</v>
      </c>
      <c r="F64" s="55">
        <f t="shared" si="3"/>
        <v>0.0000234142458</v>
      </c>
      <c r="G64" s="1"/>
      <c r="H64" s="1"/>
      <c r="I64" s="1"/>
      <c r="J64" s="1"/>
    </row>
    <row r="65">
      <c r="A65" s="6"/>
      <c r="B65" s="56">
        <v>44526.0</v>
      </c>
      <c r="C65" s="38">
        <v>329.630005</v>
      </c>
      <c r="D65" s="58">
        <f t="shared" si="1"/>
        <v>0.2057134018</v>
      </c>
      <c r="E65" s="55">
        <f t="shared" si="2"/>
        <v>0.1870714264</v>
      </c>
      <c r="F65" s="55">
        <f t="shared" si="3"/>
        <v>0.03729145123</v>
      </c>
      <c r="G65" s="1"/>
      <c r="H65" s="1"/>
      <c r="I65" s="1"/>
      <c r="J65" s="1"/>
    </row>
    <row r="66">
      <c r="A66" s="6"/>
      <c r="B66" s="56">
        <v>44529.0</v>
      </c>
      <c r="C66" s="38">
        <v>368.51001</v>
      </c>
      <c r="D66" s="58">
        <f t="shared" si="1"/>
        <v>0.1179504426</v>
      </c>
      <c r="E66" s="55">
        <f t="shared" si="2"/>
        <v>0.111497047</v>
      </c>
      <c r="F66" s="55">
        <f t="shared" si="3"/>
        <v>0.01381460939</v>
      </c>
      <c r="G66" s="1"/>
      <c r="H66" s="1"/>
      <c r="I66" s="1"/>
      <c r="J66" s="1"/>
    </row>
    <row r="67">
      <c r="A67" s="6"/>
      <c r="B67" s="56">
        <v>44530.0</v>
      </c>
      <c r="C67" s="38">
        <v>352.429993</v>
      </c>
      <c r="D67" s="58">
        <f t="shared" si="1"/>
        <v>-0.04363522445</v>
      </c>
      <c r="E67" s="55">
        <f t="shared" si="2"/>
        <v>-0.04461587433</v>
      </c>
      <c r="F67" s="55">
        <f t="shared" si="3"/>
        <v>0.001488212304</v>
      </c>
      <c r="G67" s="1"/>
      <c r="H67" s="1"/>
      <c r="I67" s="1"/>
      <c r="J67" s="1"/>
    </row>
    <row r="68">
      <c r="A68" s="6"/>
      <c r="B68" s="56">
        <v>44531.0</v>
      </c>
      <c r="C68" s="38">
        <v>310.609985</v>
      </c>
      <c r="D68" s="58">
        <f t="shared" si="1"/>
        <v>-0.118661887</v>
      </c>
      <c r="E68" s="55">
        <f t="shared" si="2"/>
        <v>-0.1263139435</v>
      </c>
      <c r="F68" s="55">
        <f t="shared" si="3"/>
        <v>0.0144661776</v>
      </c>
      <c r="G68" s="1"/>
      <c r="H68" s="1"/>
      <c r="I68" s="1"/>
      <c r="J68" s="1"/>
    </row>
    <row r="69">
      <c r="A69" s="6"/>
      <c r="B69" s="56">
        <v>44532.0</v>
      </c>
      <c r="C69" s="38">
        <v>301.48999</v>
      </c>
      <c r="D69" s="58">
        <f t="shared" si="1"/>
        <v>-0.02936156415</v>
      </c>
      <c r="E69" s="55">
        <f t="shared" si="2"/>
        <v>-0.0298012427</v>
      </c>
      <c r="F69" s="55">
        <f t="shared" si="3"/>
        <v>0.000564667013</v>
      </c>
      <c r="G69" s="1"/>
      <c r="H69" s="1"/>
      <c r="I69" s="1"/>
      <c r="J69" s="1"/>
    </row>
    <row r="70">
      <c r="A70" s="6"/>
      <c r="B70" s="56">
        <v>44533.0</v>
      </c>
      <c r="C70" s="38">
        <v>306.720001</v>
      </c>
      <c r="D70" s="58">
        <f t="shared" si="1"/>
        <v>0.01734721275</v>
      </c>
      <c r="E70" s="55">
        <f t="shared" si="2"/>
        <v>0.0171984676</v>
      </c>
      <c r="F70" s="55">
        <f t="shared" si="3"/>
        <v>0.0005399575706</v>
      </c>
      <c r="G70" s="1"/>
      <c r="H70" s="1"/>
      <c r="I70" s="1"/>
      <c r="J70" s="1"/>
    </row>
    <row r="71">
      <c r="A71" s="6"/>
      <c r="B71" s="56">
        <v>44536.0</v>
      </c>
      <c r="C71" s="38">
        <v>265.329987</v>
      </c>
      <c r="D71" s="58">
        <f t="shared" si="1"/>
        <v>-0.134943968</v>
      </c>
      <c r="E71" s="55">
        <f t="shared" si="2"/>
        <v>-0.1449609973</v>
      </c>
      <c r="F71" s="55">
        <f t="shared" si="3"/>
        <v>0.01929945482</v>
      </c>
      <c r="G71" s="1"/>
      <c r="H71" s="1"/>
      <c r="I71" s="1"/>
      <c r="J71" s="1"/>
    </row>
    <row r="72">
      <c r="A72" s="6"/>
      <c r="B72" s="56">
        <v>44537.0</v>
      </c>
      <c r="C72" s="38">
        <v>282.350006</v>
      </c>
      <c r="D72" s="58">
        <f t="shared" si="1"/>
        <v>0.06414660926</v>
      </c>
      <c r="E72" s="55">
        <f t="shared" si="2"/>
        <v>0.06217317208</v>
      </c>
      <c r="F72" s="55">
        <f t="shared" si="3"/>
        <v>0.004652834871</v>
      </c>
      <c r="G72" s="1"/>
      <c r="H72" s="1"/>
      <c r="I72" s="1"/>
      <c r="J72" s="1"/>
    </row>
    <row r="73">
      <c r="A73" s="6"/>
      <c r="B73" s="56">
        <v>44538.0</v>
      </c>
      <c r="C73" s="38">
        <v>283.399994</v>
      </c>
      <c r="D73" s="58">
        <f t="shared" si="1"/>
        <v>0.003718746158</v>
      </c>
      <c r="E73" s="55">
        <f t="shared" si="2"/>
        <v>0.003711848716</v>
      </c>
      <c r="F73" s="55">
        <f t="shared" si="3"/>
        <v>0.00009506968074</v>
      </c>
      <c r="G73" s="1"/>
      <c r="H73" s="1"/>
      <c r="I73" s="1"/>
      <c r="J73" s="1"/>
    </row>
    <row r="74">
      <c r="A74" s="6"/>
      <c r="B74" s="56">
        <v>44539.0</v>
      </c>
      <c r="C74" s="38">
        <v>272.209991</v>
      </c>
      <c r="D74" s="58">
        <f t="shared" si="1"/>
        <v>-0.03948483852</v>
      </c>
      <c r="E74" s="55">
        <f t="shared" si="2"/>
        <v>-0.04028551191</v>
      </c>
      <c r="F74" s="55">
        <f t="shared" si="3"/>
        <v>0.001172856488</v>
      </c>
      <c r="G74" s="1"/>
      <c r="H74" s="1"/>
      <c r="I74" s="1"/>
      <c r="J74" s="1"/>
    </row>
    <row r="75">
      <c r="A75" s="6"/>
      <c r="B75" s="56">
        <v>44540.0</v>
      </c>
      <c r="C75" s="38">
        <v>257.059998</v>
      </c>
      <c r="D75" s="58">
        <f t="shared" si="1"/>
        <v>-0.05565553617</v>
      </c>
      <c r="E75" s="55">
        <f t="shared" si="2"/>
        <v>-0.05726428127</v>
      </c>
      <c r="F75" s="55">
        <f t="shared" si="3"/>
        <v>0.002624078667</v>
      </c>
      <c r="G75" s="1"/>
      <c r="H75" s="1"/>
      <c r="I75" s="1"/>
      <c r="J75" s="1"/>
    </row>
    <row r="76">
      <c r="A76" s="61"/>
      <c r="B76" s="62">
        <v>44543.0</v>
      </c>
      <c r="C76" s="38">
        <v>271.98999</v>
      </c>
      <c r="D76" s="58">
        <f t="shared" si="1"/>
        <v>0.05807979505</v>
      </c>
      <c r="E76" s="55">
        <f t="shared" si="2"/>
        <v>0.05645575125</v>
      </c>
      <c r="F76" s="55">
        <f t="shared" si="3"/>
        <v>0.003905533879</v>
      </c>
      <c r="G76" s="1"/>
      <c r="H76" s="1"/>
      <c r="I76" s="1"/>
      <c r="J76" s="1"/>
    </row>
    <row r="77">
      <c r="A77" s="61"/>
      <c r="B77" s="62">
        <v>44544.0</v>
      </c>
      <c r="C77" s="38">
        <v>277.160004</v>
      </c>
      <c r="D77" s="58">
        <f t="shared" si="1"/>
        <v>0.01900810394</v>
      </c>
      <c r="E77" s="55">
        <f t="shared" si="2"/>
        <v>0.01882970704</v>
      </c>
      <c r="F77" s="55">
        <f t="shared" si="3"/>
        <v>0.0006184286924</v>
      </c>
      <c r="G77" s="1"/>
      <c r="H77" s="1"/>
      <c r="I77" s="1"/>
      <c r="J77" s="1"/>
    </row>
    <row r="78">
      <c r="A78" s="61"/>
      <c r="B78" s="62">
        <v>44545.0</v>
      </c>
      <c r="C78" s="38">
        <v>283.279999</v>
      </c>
      <c r="D78" s="58">
        <f t="shared" si="1"/>
        <v>0.02208109003</v>
      </c>
      <c r="E78" s="55">
        <f t="shared" si="2"/>
        <v>0.02184083308</v>
      </c>
      <c r="F78" s="55">
        <f t="shared" si="3"/>
        <v>0.0007772583015</v>
      </c>
      <c r="G78" s="1"/>
      <c r="H78" s="1"/>
      <c r="I78" s="1"/>
      <c r="J78" s="1"/>
    </row>
    <row r="79">
      <c r="A79" s="61"/>
      <c r="B79" s="62">
        <v>44546.0</v>
      </c>
      <c r="C79" s="38">
        <v>282.019989</v>
      </c>
      <c r="D79" s="58">
        <f t="shared" si="1"/>
        <v>-0.004447931391</v>
      </c>
      <c r="E79" s="55">
        <f t="shared" si="2"/>
        <v>-0.004457852869</v>
      </c>
      <c r="F79" s="55">
        <f t="shared" si="3"/>
        <v>0.000002498507062</v>
      </c>
      <c r="G79" s="1"/>
      <c r="H79" s="1"/>
      <c r="I79" s="1"/>
      <c r="J79" s="1"/>
    </row>
    <row r="80">
      <c r="A80" s="61"/>
      <c r="B80" s="62">
        <v>44547.0</v>
      </c>
      <c r="C80" s="38">
        <v>294.799988</v>
      </c>
      <c r="D80" s="58">
        <f t="shared" si="1"/>
        <v>0.04531593326</v>
      </c>
      <c r="E80" s="55">
        <f t="shared" si="2"/>
        <v>0.0443191682</v>
      </c>
      <c r="F80" s="55">
        <f t="shared" si="3"/>
        <v>0.002535896713</v>
      </c>
      <c r="G80" s="1"/>
      <c r="H80" s="1"/>
      <c r="I80" s="1"/>
      <c r="J80" s="1"/>
    </row>
    <row r="81">
      <c r="A81" s="61"/>
      <c r="B81" s="62">
        <v>44550.0</v>
      </c>
      <c r="C81" s="38">
        <v>276.380005</v>
      </c>
      <c r="D81" s="58">
        <f t="shared" si="1"/>
        <v>-0.06248298423</v>
      </c>
      <c r="E81" s="55">
        <f t="shared" si="2"/>
        <v>-0.06452037114</v>
      </c>
      <c r="F81" s="55">
        <f t="shared" si="3"/>
        <v>0.003420126969</v>
      </c>
      <c r="G81" s="1"/>
      <c r="H81" s="1"/>
      <c r="I81" s="1"/>
      <c r="J81" s="1"/>
    </row>
    <row r="82">
      <c r="A82" s="61"/>
      <c r="B82" s="62">
        <v>44551.0</v>
      </c>
      <c r="C82" s="38">
        <v>268.140015</v>
      </c>
      <c r="D82" s="58">
        <f t="shared" si="1"/>
        <v>-0.02981398745</v>
      </c>
      <c r="E82" s="55">
        <f t="shared" si="2"/>
        <v>-0.03026746035</v>
      </c>
      <c r="F82" s="55">
        <f t="shared" si="3"/>
        <v>0.0005870415738</v>
      </c>
      <c r="G82" s="1"/>
      <c r="H82" s="1"/>
      <c r="I82" s="1"/>
      <c r="J82" s="1"/>
    </row>
    <row r="83">
      <c r="A83" s="61"/>
      <c r="B83" s="62">
        <v>44552.0</v>
      </c>
      <c r="C83" s="38">
        <v>251.360001</v>
      </c>
      <c r="D83" s="58">
        <f t="shared" si="1"/>
        <v>-0.06257929836</v>
      </c>
      <c r="E83" s="55">
        <f t="shared" si="2"/>
        <v>-0.06462310963</v>
      </c>
      <c r="F83" s="55">
        <f t="shared" si="3"/>
        <v>0.003432154198</v>
      </c>
      <c r="G83" s="1"/>
      <c r="H83" s="1"/>
      <c r="I83" s="1"/>
      <c r="J83" s="1"/>
    </row>
    <row r="84">
      <c r="A84" s="61"/>
      <c r="B84" s="62">
        <v>44553.0</v>
      </c>
      <c r="C84" s="38">
        <v>249.990005</v>
      </c>
      <c r="D84" s="58">
        <f t="shared" si="1"/>
        <v>-0.00545033416</v>
      </c>
      <c r="E84" s="55">
        <f t="shared" si="2"/>
        <v>-0.005465241423</v>
      </c>
      <c r="F84" s="55">
        <f t="shared" si="3"/>
        <v>0.0000003286477769</v>
      </c>
      <c r="G84" s="1"/>
      <c r="H84" s="1"/>
      <c r="I84" s="1"/>
      <c r="J84" s="1"/>
    </row>
    <row r="85">
      <c r="A85" s="61"/>
      <c r="B85" s="62">
        <v>44557.0</v>
      </c>
      <c r="C85" s="38">
        <v>246.880005</v>
      </c>
      <c r="D85" s="58">
        <f t="shared" si="1"/>
        <v>-0.01244049737</v>
      </c>
      <c r="E85" s="55">
        <f t="shared" si="2"/>
        <v>-0.0125185282</v>
      </c>
      <c r="F85" s="55">
        <f t="shared" si="3"/>
        <v>0.00004199051243</v>
      </c>
      <c r="G85" s="1"/>
      <c r="H85" s="1"/>
      <c r="I85" s="1"/>
      <c r="J85" s="1"/>
    </row>
    <row r="86">
      <c r="A86" s="6"/>
      <c r="B86" s="56">
        <v>44558.0</v>
      </c>
      <c r="C86" s="38">
        <v>241.440002</v>
      </c>
      <c r="D86" s="58">
        <f t="shared" si="1"/>
        <v>-0.02203500846</v>
      </c>
      <c r="E86" s="55">
        <f t="shared" si="2"/>
        <v>-0.02228140556</v>
      </c>
      <c r="F86" s="55">
        <f t="shared" si="3"/>
        <v>0.0002638313471</v>
      </c>
      <c r="G86" s="1"/>
      <c r="H86" s="1"/>
      <c r="I86" s="1"/>
      <c r="J86" s="1"/>
    </row>
    <row r="87">
      <c r="A87" s="6"/>
      <c r="B87" s="56">
        <v>44559.0</v>
      </c>
      <c r="C87" s="38">
        <v>247.880005</v>
      </c>
      <c r="D87" s="58">
        <f t="shared" si="1"/>
        <v>0.02667330578</v>
      </c>
      <c r="E87" s="55">
        <f t="shared" si="2"/>
        <v>0.02632377496</v>
      </c>
      <c r="F87" s="55">
        <f t="shared" si="3"/>
        <v>0.001047318104</v>
      </c>
      <c r="G87" s="1"/>
      <c r="H87" s="1"/>
      <c r="I87" s="1"/>
      <c r="J87" s="1"/>
    </row>
    <row r="88">
      <c r="A88" s="6"/>
      <c r="B88" s="56">
        <v>44560.0</v>
      </c>
      <c r="C88" s="38">
        <v>251.600006</v>
      </c>
      <c r="D88" s="58">
        <f t="shared" si="1"/>
        <v>0.01500726531</v>
      </c>
      <c r="E88" s="55">
        <f t="shared" si="2"/>
        <v>0.01489577041</v>
      </c>
      <c r="F88" s="55">
        <f t="shared" si="3"/>
        <v>0.0004382444948</v>
      </c>
      <c r="G88" s="1"/>
      <c r="H88" s="1"/>
      <c r="I88" s="1"/>
      <c r="J88" s="1"/>
    </row>
    <row r="89">
      <c r="A89" s="6"/>
      <c r="B89" s="56">
        <v>44561.0</v>
      </c>
      <c r="C89" s="38">
        <v>253.979996</v>
      </c>
      <c r="D89" s="58">
        <f t="shared" si="1"/>
        <v>0.009459419488</v>
      </c>
      <c r="E89" s="55">
        <f t="shared" si="2"/>
        <v>0.009414959338</v>
      </c>
      <c r="F89" s="55">
        <f t="shared" si="3"/>
        <v>0.0002388100088</v>
      </c>
      <c r="G89" s="1"/>
      <c r="H89" s="1"/>
      <c r="I89" s="1"/>
      <c r="J89" s="1"/>
    </row>
    <row r="90">
      <c r="A90" s="6"/>
      <c r="B90" s="56">
        <v>44564.0</v>
      </c>
      <c r="C90" s="38">
        <v>235.050003</v>
      </c>
      <c r="D90" s="58">
        <f t="shared" si="1"/>
        <v>-0.07453340144</v>
      </c>
      <c r="E90" s="55">
        <f t="shared" si="2"/>
        <v>-0.07745723778</v>
      </c>
      <c r="F90" s="55">
        <f t="shared" si="3"/>
        <v>0.005100633318</v>
      </c>
      <c r="G90" s="1"/>
      <c r="H90" s="1"/>
      <c r="I90" s="1"/>
      <c r="J90" s="1"/>
    </row>
    <row r="91">
      <c r="A91" s="6"/>
      <c r="B91" s="56">
        <v>44565.0</v>
      </c>
      <c r="C91" s="38">
        <v>233.059998</v>
      </c>
      <c r="D91" s="58">
        <f t="shared" si="1"/>
        <v>-0.008466304933</v>
      </c>
      <c r="E91" s="55">
        <f t="shared" si="2"/>
        <v>-0.00850234767</v>
      </c>
      <c r="F91" s="55">
        <f t="shared" si="3"/>
        <v>0.000006070449152</v>
      </c>
      <c r="G91" s="1"/>
      <c r="H91" s="1"/>
      <c r="I91" s="1"/>
      <c r="J91" s="1"/>
    </row>
    <row r="92">
      <c r="A92" s="6"/>
      <c r="B92" s="56">
        <v>44566.0</v>
      </c>
      <c r="C92" s="38">
        <v>215.229996</v>
      </c>
      <c r="D92" s="58">
        <f t="shared" si="1"/>
        <v>-0.07650391381</v>
      </c>
      <c r="E92" s="55">
        <f t="shared" si="2"/>
        <v>-0.07958871737</v>
      </c>
      <c r="F92" s="55">
        <f t="shared" si="3"/>
        <v>0.005409631604</v>
      </c>
      <c r="G92" s="1"/>
      <c r="H92" s="1"/>
      <c r="I92" s="1"/>
      <c r="J92" s="1"/>
    </row>
    <row r="93">
      <c r="A93" s="6"/>
      <c r="B93" s="56">
        <v>44567.0</v>
      </c>
      <c r="C93" s="38">
        <v>216.059998</v>
      </c>
      <c r="D93" s="58">
        <f t="shared" si="1"/>
        <v>0.003856349094</v>
      </c>
      <c r="E93" s="55">
        <f t="shared" si="2"/>
        <v>0.003848932441</v>
      </c>
      <c r="F93" s="55">
        <f t="shared" si="3"/>
        <v>0.00009776170628</v>
      </c>
      <c r="G93" s="1"/>
      <c r="H93" s="1"/>
      <c r="I93" s="1"/>
      <c r="J93" s="1"/>
    </row>
    <row r="94">
      <c r="A94" s="6"/>
      <c r="B94" s="56">
        <v>44568.0</v>
      </c>
      <c r="C94" s="38">
        <v>213.860001</v>
      </c>
      <c r="D94" s="58">
        <f t="shared" si="1"/>
        <v>-0.01018234296</v>
      </c>
      <c r="E94" s="55">
        <f t="shared" si="2"/>
        <v>-0.01023453763</v>
      </c>
      <c r="F94" s="55">
        <f t="shared" si="3"/>
        <v>0.00001760656796</v>
      </c>
      <c r="G94" s="1"/>
      <c r="H94" s="1"/>
      <c r="I94" s="1"/>
      <c r="J94" s="1"/>
    </row>
    <row r="95">
      <c r="A95" s="61"/>
      <c r="B95" s="62">
        <v>44571.0</v>
      </c>
      <c r="C95" s="38">
        <v>233.699997</v>
      </c>
      <c r="D95" s="58">
        <f t="shared" si="1"/>
        <v>0.09277095253</v>
      </c>
      <c r="E95" s="55">
        <f t="shared" si="2"/>
        <v>0.0887166287</v>
      </c>
      <c r="F95" s="55">
        <f t="shared" si="3"/>
        <v>0.008978538115</v>
      </c>
      <c r="G95" s="1"/>
      <c r="H95" s="1"/>
      <c r="I95" s="1"/>
      <c r="J95" s="1"/>
    </row>
    <row r="96">
      <c r="A96" s="61"/>
      <c r="B96" s="62">
        <v>44572.0</v>
      </c>
      <c r="C96" s="38">
        <v>221.389999</v>
      </c>
      <c r="D96" s="58">
        <f t="shared" si="1"/>
        <v>-0.05267436097</v>
      </c>
      <c r="E96" s="55">
        <f t="shared" si="2"/>
        <v>-0.05411238109</v>
      </c>
      <c r="F96" s="55">
        <f t="shared" si="3"/>
        <v>0.002311096166</v>
      </c>
      <c r="G96" s="1"/>
      <c r="H96" s="1"/>
      <c r="I96" s="1"/>
      <c r="J96" s="1"/>
    </row>
    <row r="97">
      <c r="A97" s="61"/>
      <c r="B97" s="62">
        <v>44573.0</v>
      </c>
      <c r="C97" s="38">
        <v>222.889999</v>
      </c>
      <c r="D97" s="58">
        <f t="shared" si="1"/>
        <v>0.006775373805</v>
      </c>
      <c r="E97" s="55">
        <f t="shared" si="2"/>
        <v>0.006752524112</v>
      </c>
      <c r="F97" s="55">
        <f t="shared" si="3"/>
        <v>0.0001636107972</v>
      </c>
      <c r="G97" s="1"/>
      <c r="H97" s="1"/>
      <c r="I97" s="1"/>
      <c r="J97" s="1"/>
    </row>
    <row r="98">
      <c r="A98" s="61"/>
      <c r="B98" s="62">
        <v>44574.0</v>
      </c>
      <c r="C98" s="38">
        <v>210.169998</v>
      </c>
      <c r="D98" s="58">
        <f t="shared" si="1"/>
        <v>-0.05706851387</v>
      </c>
      <c r="E98" s="55">
        <f t="shared" si="2"/>
        <v>-0.05876165421</v>
      </c>
      <c r="F98" s="55">
        <f t="shared" si="3"/>
        <v>0.002779728931</v>
      </c>
      <c r="G98" s="1"/>
      <c r="H98" s="1"/>
      <c r="I98" s="1"/>
      <c r="J98" s="1"/>
    </row>
    <row r="99">
      <c r="A99" s="61"/>
      <c r="B99" s="62">
        <v>44575.0</v>
      </c>
      <c r="C99" s="38">
        <v>204.729996</v>
      </c>
      <c r="D99" s="58">
        <f t="shared" si="1"/>
        <v>-0.02588381811</v>
      </c>
      <c r="E99" s="55">
        <f t="shared" si="2"/>
        <v>-0.0262246992</v>
      </c>
      <c r="F99" s="55">
        <f t="shared" si="3"/>
        <v>0.0004074818499</v>
      </c>
      <c r="G99" s="1"/>
      <c r="H99" s="1"/>
      <c r="I99" s="1"/>
      <c r="J99" s="1"/>
    </row>
    <row r="100">
      <c r="A100" s="61"/>
      <c r="B100" s="62">
        <v>44579.0</v>
      </c>
      <c r="C100" s="38">
        <v>186.610001</v>
      </c>
      <c r="D100" s="58">
        <f t="shared" si="1"/>
        <v>-0.08850679116</v>
      </c>
      <c r="E100" s="55">
        <f t="shared" si="2"/>
        <v>-0.09267113542</v>
      </c>
      <c r="F100" s="55">
        <f t="shared" si="3"/>
        <v>0.007505210138</v>
      </c>
      <c r="G100" s="1"/>
      <c r="H100" s="1"/>
      <c r="I100" s="1"/>
      <c r="J100" s="1"/>
    </row>
    <row r="101">
      <c r="A101" s="61"/>
      <c r="B101" s="62">
        <v>44580.0</v>
      </c>
      <c r="C101" s="38">
        <v>174.070007</v>
      </c>
      <c r="D101" s="58">
        <f t="shared" si="1"/>
        <v>-0.0671989386</v>
      </c>
      <c r="E101" s="55">
        <f t="shared" si="2"/>
        <v>-0.06956332553</v>
      </c>
      <c r="F101" s="55">
        <f t="shared" si="3"/>
        <v>0.004035400978</v>
      </c>
      <c r="G101" s="1"/>
      <c r="H101" s="1"/>
      <c r="I101" s="1"/>
      <c r="J101" s="1"/>
    </row>
    <row r="102">
      <c r="A102" s="61"/>
      <c r="B102" s="62">
        <v>44581.0</v>
      </c>
      <c r="C102" s="38">
        <v>167.520004</v>
      </c>
      <c r="D102" s="58">
        <f t="shared" si="1"/>
        <v>-0.03762855596</v>
      </c>
      <c r="E102" s="55">
        <f t="shared" si="2"/>
        <v>-0.03835478638</v>
      </c>
      <c r="F102" s="55">
        <f t="shared" si="3"/>
        <v>0.001044341104</v>
      </c>
      <c r="G102" s="1"/>
      <c r="H102" s="1"/>
      <c r="I102" s="1"/>
      <c r="J102" s="1"/>
    </row>
    <row r="103">
      <c r="A103" s="61"/>
      <c r="B103" s="62">
        <v>44582.0</v>
      </c>
      <c r="C103" s="38">
        <v>160.070007</v>
      </c>
      <c r="D103" s="58">
        <f t="shared" si="1"/>
        <v>-0.04447228284</v>
      </c>
      <c r="E103" s="55">
        <f t="shared" si="2"/>
        <v>-0.04549150771</v>
      </c>
      <c r="F103" s="55">
        <f t="shared" si="3"/>
        <v>0.001556538277</v>
      </c>
      <c r="G103" s="1"/>
      <c r="H103" s="1"/>
      <c r="I103" s="1"/>
      <c r="J103" s="1"/>
    </row>
    <row r="104">
      <c r="A104" s="61"/>
      <c r="B104" s="62">
        <v>44585.0</v>
      </c>
      <c r="C104" s="38">
        <v>157.300003</v>
      </c>
      <c r="D104" s="58">
        <f t="shared" si="1"/>
        <v>-0.01730495333</v>
      </c>
      <c r="E104" s="55">
        <f t="shared" si="2"/>
        <v>-0.01745643415</v>
      </c>
      <c r="F104" s="55">
        <f t="shared" si="3"/>
        <v>0.0001303687746</v>
      </c>
      <c r="G104" s="1"/>
      <c r="H104" s="1"/>
      <c r="I104" s="1"/>
      <c r="J104" s="1"/>
    </row>
    <row r="105">
      <c r="A105" s="6"/>
      <c r="B105" s="56">
        <v>44586.0</v>
      </c>
      <c r="C105" s="38">
        <v>152.539993</v>
      </c>
      <c r="D105" s="58">
        <f t="shared" si="1"/>
        <v>-0.03026071144</v>
      </c>
      <c r="E105" s="55">
        <f t="shared" si="2"/>
        <v>-0.03072801829</v>
      </c>
      <c r="F105" s="55">
        <f t="shared" si="3"/>
        <v>0.0006095713495</v>
      </c>
      <c r="G105" s="1"/>
      <c r="H105" s="1"/>
      <c r="I105" s="1"/>
      <c r="J105" s="1"/>
    </row>
    <row r="106">
      <c r="A106" s="6"/>
      <c r="B106" s="56">
        <v>44587.0</v>
      </c>
      <c r="C106" s="38">
        <v>154.960007</v>
      </c>
      <c r="D106" s="58">
        <f t="shared" si="1"/>
        <v>0.01586478374</v>
      </c>
      <c r="E106" s="55">
        <f t="shared" si="2"/>
        <v>0.01574025343</v>
      </c>
      <c r="F106" s="55">
        <f t="shared" si="3"/>
        <v>0.000474314951</v>
      </c>
      <c r="G106" s="1"/>
      <c r="H106" s="1"/>
      <c r="I106" s="1"/>
      <c r="J106" s="1"/>
    </row>
    <row r="107">
      <c r="A107" s="6"/>
      <c r="B107" s="56">
        <v>44588.0</v>
      </c>
      <c r="C107" s="38">
        <v>148.619995</v>
      </c>
      <c r="D107" s="58">
        <f t="shared" si="1"/>
        <v>-0.04091385979</v>
      </c>
      <c r="E107" s="55">
        <f t="shared" si="2"/>
        <v>-0.04177438519</v>
      </c>
      <c r="F107" s="55">
        <f t="shared" si="3"/>
        <v>0.001277052095</v>
      </c>
      <c r="G107" s="1"/>
      <c r="H107" s="1"/>
      <c r="I107" s="1"/>
      <c r="J107" s="1"/>
    </row>
    <row r="108">
      <c r="A108" s="6"/>
      <c r="B108" s="56">
        <v>44589.0</v>
      </c>
      <c r="C108" s="38">
        <v>159.470001</v>
      </c>
      <c r="D108" s="58">
        <f t="shared" si="1"/>
        <v>0.07300502197</v>
      </c>
      <c r="E108" s="55">
        <f t="shared" si="2"/>
        <v>0.07046314394</v>
      </c>
      <c r="F108" s="55">
        <f t="shared" si="3"/>
        <v>0.005852504513</v>
      </c>
      <c r="G108" s="1"/>
      <c r="H108" s="1"/>
      <c r="I108" s="1"/>
      <c r="J108" s="1"/>
    </row>
    <row r="109">
      <c r="A109" s="6"/>
      <c r="B109" s="56">
        <v>44592.0</v>
      </c>
      <c r="C109" s="38">
        <v>169.330002</v>
      </c>
      <c r="D109" s="58">
        <f t="shared" si="1"/>
        <v>0.06182981713</v>
      </c>
      <c r="E109" s="55">
        <f t="shared" si="2"/>
        <v>0.05999366246</v>
      </c>
      <c r="F109" s="55">
        <f t="shared" si="3"/>
        <v>0.004360249057</v>
      </c>
      <c r="G109" s="1"/>
      <c r="H109" s="1"/>
      <c r="I109" s="1"/>
      <c r="J109" s="1"/>
    </row>
    <row r="110">
      <c r="A110" s="6"/>
      <c r="B110" s="56">
        <v>44593.0</v>
      </c>
      <c r="C110" s="38">
        <v>172.740005</v>
      </c>
      <c r="D110" s="58">
        <f t="shared" si="1"/>
        <v>0.02013820918</v>
      </c>
      <c r="E110" s="55">
        <f t="shared" si="2"/>
        <v>0.01993811731</v>
      </c>
      <c r="F110" s="55">
        <f t="shared" si="3"/>
        <v>0.0006747856609</v>
      </c>
      <c r="G110" s="1"/>
      <c r="H110" s="1"/>
      <c r="I110" s="1"/>
      <c r="J110" s="1"/>
    </row>
    <row r="111">
      <c r="A111" s="6"/>
      <c r="B111" s="56">
        <v>44594.0</v>
      </c>
      <c r="C111" s="38">
        <v>169.610001</v>
      </c>
      <c r="D111" s="58">
        <f t="shared" si="1"/>
        <v>-0.01811974013</v>
      </c>
      <c r="E111" s="55">
        <f t="shared" si="2"/>
        <v>-0.01828591302</v>
      </c>
      <c r="F111" s="55">
        <f t="shared" si="3"/>
        <v>0.0001499986475</v>
      </c>
      <c r="G111" s="1"/>
      <c r="H111" s="1"/>
      <c r="I111" s="1"/>
      <c r="J111" s="1"/>
    </row>
    <row r="112">
      <c r="A112" s="6"/>
      <c r="B112" s="56">
        <v>44595.0</v>
      </c>
      <c r="C112" s="38">
        <v>163.949997</v>
      </c>
      <c r="D112" s="58">
        <f t="shared" si="1"/>
        <v>-0.03337069729</v>
      </c>
      <c r="E112" s="55">
        <f t="shared" si="2"/>
        <v>-0.03394020479</v>
      </c>
      <c r="F112" s="55">
        <f t="shared" si="3"/>
        <v>0.0007785040408</v>
      </c>
      <c r="G112" s="1"/>
      <c r="H112" s="1"/>
      <c r="I112" s="1"/>
      <c r="J112" s="1"/>
    </row>
    <row r="113">
      <c r="A113" s="6"/>
      <c r="B113" s="56">
        <v>44596.0</v>
      </c>
      <c r="C113" s="38">
        <v>163.009995</v>
      </c>
      <c r="D113" s="58">
        <f t="shared" si="1"/>
        <v>-0.005733467625</v>
      </c>
      <c r="E113" s="55">
        <f t="shared" si="2"/>
        <v>-0.005749967047</v>
      </c>
      <c r="F113" s="55">
        <f t="shared" si="3"/>
        <v>0.00000008326252956</v>
      </c>
      <c r="G113" s="1"/>
      <c r="H113" s="1"/>
      <c r="I113" s="1"/>
      <c r="J113" s="1"/>
    </row>
    <row r="114">
      <c r="A114" s="6"/>
      <c r="B114" s="56">
        <v>44599.0</v>
      </c>
      <c r="C114" s="38">
        <v>160.270004</v>
      </c>
      <c r="D114" s="58">
        <f t="shared" si="1"/>
        <v>-0.01680873004</v>
      </c>
      <c r="E114" s="55">
        <f t="shared" si="2"/>
        <v>-0.01695159998</v>
      </c>
      <c r="F114" s="55">
        <f t="shared" si="3"/>
        <v>0.0001190953252</v>
      </c>
      <c r="G114" s="1"/>
      <c r="H114" s="1"/>
      <c r="I114" s="1"/>
      <c r="J114" s="1"/>
    </row>
    <row r="115">
      <c r="A115" s="6"/>
      <c r="B115" s="56">
        <v>44600.0</v>
      </c>
      <c r="C115" s="38">
        <v>153.309998</v>
      </c>
      <c r="D115" s="58">
        <f t="shared" si="1"/>
        <v>-0.04342675377</v>
      </c>
      <c r="E115" s="55">
        <f t="shared" si="2"/>
        <v>-0.04439791569</v>
      </c>
      <c r="F115" s="55">
        <f t="shared" si="3"/>
        <v>0.001471443274</v>
      </c>
      <c r="G115" s="1"/>
      <c r="H115" s="1"/>
      <c r="I115" s="1"/>
      <c r="J115" s="1"/>
    </row>
    <row r="116">
      <c r="A116" s="6"/>
      <c r="B116" s="56">
        <v>44601.0</v>
      </c>
      <c r="C116" s="38">
        <v>164.029999</v>
      </c>
      <c r="D116" s="58">
        <f t="shared" si="1"/>
        <v>0.06992369147</v>
      </c>
      <c r="E116" s="55">
        <f t="shared" si="2"/>
        <v>0.06758732955</v>
      </c>
      <c r="F116" s="55">
        <f t="shared" si="3"/>
        <v>0.005420765651</v>
      </c>
      <c r="G116" s="1"/>
      <c r="H116" s="1"/>
      <c r="I116" s="1"/>
      <c r="J116" s="1"/>
    </row>
    <row r="117">
      <c r="A117" s="6"/>
      <c r="B117" s="56">
        <v>44602.0</v>
      </c>
      <c r="C117" s="38">
        <v>160.419998</v>
      </c>
      <c r="D117" s="58">
        <f t="shared" si="1"/>
        <v>-0.02200817547</v>
      </c>
      <c r="E117" s="55">
        <f t="shared" si="2"/>
        <v>-0.02225396836</v>
      </c>
      <c r="F117" s="55">
        <f t="shared" si="3"/>
        <v>0.000262940781</v>
      </c>
      <c r="G117" s="1"/>
      <c r="H117" s="1"/>
      <c r="I117" s="1"/>
      <c r="J117" s="1"/>
    </row>
    <row r="118">
      <c r="A118" s="61"/>
      <c r="B118" s="62">
        <v>44603.0</v>
      </c>
      <c r="C118" s="38">
        <v>161.320007</v>
      </c>
      <c r="D118" s="58">
        <f t="shared" si="1"/>
        <v>0.005610329206</v>
      </c>
      <c r="E118" s="55">
        <f t="shared" si="2"/>
        <v>0.005594649926</v>
      </c>
      <c r="F118" s="55">
        <f t="shared" si="3"/>
        <v>0.0001353306314</v>
      </c>
      <c r="G118" s="1"/>
      <c r="H118" s="1"/>
      <c r="I118" s="1"/>
      <c r="J118" s="1"/>
    </row>
    <row r="119">
      <c r="A119" s="61"/>
      <c r="B119" s="62">
        <v>44606.0</v>
      </c>
      <c r="C119" s="38">
        <v>142.470001</v>
      </c>
      <c r="D119" s="58">
        <f t="shared" si="1"/>
        <v>-0.116848532</v>
      </c>
      <c r="E119" s="55">
        <f t="shared" si="2"/>
        <v>-0.1242585551</v>
      </c>
      <c r="F119" s="55">
        <f t="shared" si="3"/>
        <v>0.01397597682</v>
      </c>
      <c r="G119" s="1"/>
      <c r="H119" s="1"/>
      <c r="I119" s="1"/>
      <c r="J119" s="1"/>
    </row>
    <row r="120">
      <c r="A120" s="61"/>
      <c r="B120" s="62">
        <v>44607.0</v>
      </c>
      <c r="C120" s="38">
        <v>151.119995</v>
      </c>
      <c r="D120" s="58">
        <f t="shared" si="1"/>
        <v>0.06071449385</v>
      </c>
      <c r="E120" s="55">
        <f t="shared" si="2"/>
        <v>0.05894273186</v>
      </c>
      <c r="F120" s="55">
        <f t="shared" si="3"/>
        <v>0.004222563031</v>
      </c>
      <c r="G120" s="1"/>
      <c r="H120" s="1"/>
      <c r="I120" s="1"/>
      <c r="J120" s="1"/>
    </row>
    <row r="121">
      <c r="A121" s="61"/>
      <c r="B121" s="62">
        <v>44608.0</v>
      </c>
      <c r="C121" s="38">
        <v>151.809998</v>
      </c>
      <c r="D121" s="58">
        <f t="shared" si="1"/>
        <v>0.004565927891</v>
      </c>
      <c r="E121" s="55">
        <f t="shared" si="2"/>
        <v>0.004555535663</v>
      </c>
      <c r="F121" s="55">
        <f t="shared" si="3"/>
        <v>0.0001122340052</v>
      </c>
      <c r="G121" s="1"/>
      <c r="H121" s="1"/>
      <c r="I121" s="1"/>
      <c r="J121" s="1"/>
    </row>
    <row r="122">
      <c r="A122" s="61"/>
      <c r="B122" s="62">
        <v>44609.0</v>
      </c>
      <c r="C122" s="38">
        <v>146.360001</v>
      </c>
      <c r="D122" s="58">
        <f t="shared" si="1"/>
        <v>-0.03590011904</v>
      </c>
      <c r="E122" s="55">
        <f t="shared" si="2"/>
        <v>-0.03656037879</v>
      </c>
      <c r="F122" s="55">
        <f t="shared" si="3"/>
        <v>0.0009315838931</v>
      </c>
      <c r="G122" s="1"/>
      <c r="H122" s="1"/>
      <c r="I122" s="1"/>
      <c r="J122" s="1"/>
    </row>
    <row r="123">
      <c r="A123" s="61"/>
      <c r="B123" s="62">
        <v>44610.0</v>
      </c>
      <c r="C123" s="38">
        <v>145.740005</v>
      </c>
      <c r="D123" s="58">
        <f t="shared" si="1"/>
        <v>-0.004236102731</v>
      </c>
      <c r="E123" s="55">
        <f t="shared" si="2"/>
        <v>-0.004245100434</v>
      </c>
      <c r="F123" s="55">
        <f t="shared" si="3"/>
        <v>0.000003216352019</v>
      </c>
      <c r="G123" s="1"/>
      <c r="H123" s="1"/>
      <c r="I123" s="1"/>
      <c r="J123" s="1"/>
    </row>
    <row r="124">
      <c r="A124" s="61"/>
      <c r="B124" s="62">
        <v>44614.0</v>
      </c>
      <c r="C124" s="38">
        <v>144.970001</v>
      </c>
      <c r="D124" s="58">
        <f t="shared" si="1"/>
        <v>-0.005283408629</v>
      </c>
      <c r="E124" s="55">
        <f t="shared" si="2"/>
        <v>-0.005297415189</v>
      </c>
      <c r="F124" s="55">
        <f t="shared" si="3"/>
        <v>0.0000005492356293</v>
      </c>
      <c r="G124" s="1"/>
      <c r="H124" s="1"/>
      <c r="I124" s="1"/>
      <c r="J124" s="1"/>
    </row>
    <row r="125">
      <c r="A125" s="6"/>
      <c r="B125" s="56">
        <v>44615.0</v>
      </c>
      <c r="C125" s="38">
        <v>135.729996</v>
      </c>
      <c r="D125" s="58">
        <f t="shared" si="1"/>
        <v>-0.06373735901</v>
      </c>
      <c r="E125" s="55">
        <f t="shared" si="2"/>
        <v>-0.06585924252</v>
      </c>
      <c r="F125" s="55">
        <f t="shared" si="3"/>
        <v>0.0035785189</v>
      </c>
      <c r="G125" s="1"/>
      <c r="H125" s="1"/>
      <c r="I125" s="1"/>
      <c r="J125" s="1"/>
    </row>
    <row r="126">
      <c r="A126" s="6"/>
      <c r="B126" s="56">
        <v>44616.0</v>
      </c>
      <c r="C126" s="38">
        <v>156.229996</v>
      </c>
      <c r="D126" s="58">
        <f t="shared" si="1"/>
        <v>0.1510351478</v>
      </c>
      <c r="E126" s="55">
        <f t="shared" si="2"/>
        <v>0.140661666</v>
      </c>
      <c r="F126" s="55">
        <f t="shared" si="3"/>
        <v>0.02152094443</v>
      </c>
      <c r="G126" s="1"/>
      <c r="H126" s="1"/>
      <c r="I126" s="1"/>
      <c r="J126" s="1"/>
    </row>
    <row r="127">
      <c r="A127" s="6"/>
      <c r="B127" s="56">
        <v>44617.0</v>
      </c>
      <c r="C127" s="38">
        <v>151.330002</v>
      </c>
      <c r="D127" s="58">
        <f t="shared" si="1"/>
        <v>-0.03136397699</v>
      </c>
      <c r="E127" s="55">
        <f t="shared" si="2"/>
        <v>-0.03186635891</v>
      </c>
      <c r="F127" s="55">
        <f t="shared" si="3"/>
        <v>0.0006670772873</v>
      </c>
      <c r="G127" s="1"/>
      <c r="H127" s="1"/>
      <c r="I127" s="1"/>
      <c r="J127" s="1"/>
    </row>
    <row r="128">
      <c r="A128" s="6"/>
      <c r="B128" s="56">
        <v>44620.0</v>
      </c>
      <c r="C128" s="38">
        <v>153.600006</v>
      </c>
      <c r="D128" s="58">
        <f t="shared" si="1"/>
        <v>0.01500035664</v>
      </c>
      <c r="E128" s="55">
        <f t="shared" si="2"/>
        <v>0.01488896386</v>
      </c>
      <c r="F128" s="55">
        <f t="shared" si="3"/>
        <v>0.0004379595607</v>
      </c>
      <c r="G128" s="1"/>
      <c r="H128" s="1"/>
      <c r="I128" s="1"/>
      <c r="J128" s="1"/>
    </row>
    <row r="129">
      <c r="A129" s="6"/>
      <c r="B129" s="56">
        <v>44621.0</v>
      </c>
      <c r="C129" s="38">
        <v>149.520004</v>
      </c>
      <c r="D129" s="58">
        <f t="shared" si="1"/>
        <v>-0.02656251198</v>
      </c>
      <c r="E129" s="55">
        <f t="shared" si="2"/>
        <v>-0.02692166988</v>
      </c>
      <c r="F129" s="55">
        <f t="shared" si="3"/>
        <v>0.0004361059688</v>
      </c>
      <c r="G129" s="1"/>
      <c r="H129" s="1"/>
      <c r="I129" s="1"/>
      <c r="J129" s="1"/>
    </row>
    <row r="130">
      <c r="A130" s="6"/>
      <c r="B130" s="56">
        <v>44622.0</v>
      </c>
      <c r="C130" s="38">
        <v>147.860001</v>
      </c>
      <c r="D130" s="58">
        <f t="shared" si="1"/>
        <v>-0.01110221345</v>
      </c>
      <c r="E130" s="55">
        <f t="shared" si="2"/>
        <v>-0.01116430301</v>
      </c>
      <c r="F130" s="55">
        <f t="shared" si="3"/>
        <v>0.00002627365636</v>
      </c>
      <c r="G130" s="1"/>
      <c r="H130" s="1"/>
      <c r="I130" s="1"/>
      <c r="J130" s="1"/>
    </row>
    <row r="131">
      <c r="A131" s="6"/>
      <c r="B131" s="56">
        <v>44623.0</v>
      </c>
      <c r="C131" s="38">
        <v>141.520004</v>
      </c>
      <c r="D131" s="58">
        <f t="shared" si="1"/>
        <v>-0.04287837791</v>
      </c>
      <c r="E131" s="55">
        <f t="shared" si="2"/>
        <v>-0.04382480878</v>
      </c>
      <c r="F131" s="55">
        <f t="shared" si="3"/>
        <v>0.001427803656</v>
      </c>
      <c r="G131" s="1"/>
      <c r="H131" s="1"/>
      <c r="I131" s="1"/>
      <c r="J131" s="1"/>
    </row>
    <row r="132">
      <c r="A132" s="6"/>
      <c r="B132" s="56">
        <v>44624.0</v>
      </c>
      <c r="C132" s="38">
        <v>136.460007</v>
      </c>
      <c r="D132" s="58">
        <f t="shared" si="1"/>
        <v>-0.03575464144</v>
      </c>
      <c r="E132" s="55">
        <f t="shared" si="2"/>
        <v>-0.03640949543</v>
      </c>
      <c r="F132" s="55">
        <f t="shared" si="3"/>
        <v>0.0009223961778</v>
      </c>
      <c r="G132" s="1"/>
      <c r="H132" s="1"/>
      <c r="I132" s="1"/>
      <c r="J132" s="1"/>
    </row>
    <row r="133">
      <c r="A133" s="6"/>
      <c r="B133" s="56">
        <v>44627.0</v>
      </c>
      <c r="C133" s="38">
        <v>126.459999</v>
      </c>
      <c r="D133" s="58">
        <f t="shared" si="1"/>
        <v>-0.07328160257</v>
      </c>
      <c r="E133" s="55">
        <f t="shared" si="2"/>
        <v>-0.07610553796</v>
      </c>
      <c r="F133" s="55">
        <f t="shared" si="3"/>
        <v>0.004909387073</v>
      </c>
      <c r="G133" s="1"/>
      <c r="H133" s="1"/>
      <c r="I133" s="1"/>
      <c r="J133" s="1"/>
    </row>
    <row r="134">
      <c r="A134" s="6"/>
      <c r="B134" s="56">
        <v>44628.0</v>
      </c>
      <c r="C134" s="38">
        <v>129.279999</v>
      </c>
      <c r="D134" s="58">
        <f t="shared" si="1"/>
        <v>0.02229954153</v>
      </c>
      <c r="E134" s="55">
        <f t="shared" si="2"/>
        <v>0.02205454231</v>
      </c>
      <c r="F134" s="55">
        <f t="shared" si="3"/>
        <v>0.0007892201233</v>
      </c>
      <c r="G134" s="1"/>
      <c r="H134" s="1"/>
      <c r="I134" s="1"/>
      <c r="J134" s="1"/>
    </row>
    <row r="135">
      <c r="A135" s="6"/>
      <c r="B135" s="56">
        <v>44629.0</v>
      </c>
      <c r="C135" s="38">
        <v>142.490005</v>
      </c>
      <c r="D135" s="58">
        <f t="shared" si="1"/>
        <v>0.1021813591</v>
      </c>
      <c r="E135" s="55">
        <f t="shared" si="2"/>
        <v>0.09729126986</v>
      </c>
      <c r="F135" s="55">
        <f t="shared" si="3"/>
        <v>0.01067704537</v>
      </c>
      <c r="G135" s="1"/>
      <c r="H135" s="1"/>
      <c r="I135" s="1"/>
      <c r="J135" s="1"/>
    </row>
    <row r="136">
      <c r="A136" s="6"/>
      <c r="B136" s="56">
        <v>44630.0</v>
      </c>
      <c r="C136" s="38">
        <v>139.520004</v>
      </c>
      <c r="D136" s="58">
        <f t="shared" si="1"/>
        <v>-0.02084357426</v>
      </c>
      <c r="E136" s="55">
        <f t="shared" si="2"/>
        <v>-0.02106386807</v>
      </c>
      <c r="F136" s="55">
        <f t="shared" si="3"/>
        <v>0.000225761099</v>
      </c>
      <c r="G136" s="1"/>
      <c r="H136" s="1"/>
      <c r="I136" s="1"/>
      <c r="J136" s="1"/>
    </row>
    <row r="137">
      <c r="A137" s="6"/>
      <c r="B137" s="56">
        <v>44631.0</v>
      </c>
      <c r="C137" s="38">
        <v>138.199997</v>
      </c>
      <c r="D137" s="58">
        <f t="shared" si="1"/>
        <v>-0.009461059075</v>
      </c>
      <c r="E137" s="55">
        <f t="shared" si="2"/>
        <v>-0.009506099204</v>
      </c>
      <c r="F137" s="55">
        <f t="shared" si="3"/>
        <v>0.00001202410887</v>
      </c>
      <c r="G137" s="1"/>
      <c r="H137" s="1"/>
      <c r="I137" s="1"/>
      <c r="J137" s="1"/>
    </row>
    <row r="138">
      <c r="A138" s="6"/>
      <c r="B138" s="56">
        <v>44634.0</v>
      </c>
      <c r="C138" s="38">
        <v>150.070007</v>
      </c>
      <c r="D138" s="58">
        <f t="shared" si="1"/>
        <v>0.0858900887</v>
      </c>
      <c r="E138" s="55">
        <f t="shared" si="2"/>
        <v>0.08240000893</v>
      </c>
      <c r="F138" s="55">
        <f t="shared" si="3"/>
        <v>0.007821373314</v>
      </c>
      <c r="G138" s="1"/>
      <c r="H138" s="1"/>
      <c r="I138" s="1"/>
      <c r="J138" s="1"/>
    </row>
    <row r="139">
      <c r="A139" s="61"/>
      <c r="B139" s="62">
        <v>44635.0</v>
      </c>
      <c r="C139" s="38">
        <v>148.119995</v>
      </c>
      <c r="D139" s="58">
        <f t="shared" si="1"/>
        <v>-0.01299401552</v>
      </c>
      <c r="E139" s="55">
        <f t="shared" si="2"/>
        <v>-0.01307917626</v>
      </c>
      <c r="F139" s="55">
        <f t="shared" si="3"/>
        <v>0.00004957084738</v>
      </c>
      <c r="G139" s="1"/>
      <c r="H139" s="1"/>
      <c r="I139" s="1"/>
      <c r="J139" s="1"/>
    </row>
    <row r="140">
      <c r="A140" s="61"/>
      <c r="B140" s="62">
        <v>44636.0</v>
      </c>
      <c r="C140" s="38">
        <v>169.360001</v>
      </c>
      <c r="D140" s="58">
        <f t="shared" si="1"/>
        <v>0.1433972908</v>
      </c>
      <c r="E140" s="55">
        <f t="shared" si="2"/>
        <v>0.1340039104</v>
      </c>
      <c r="F140" s="55">
        <f t="shared" si="3"/>
        <v>0.01961188219</v>
      </c>
      <c r="G140" s="1"/>
      <c r="H140" s="1"/>
      <c r="I140" s="1"/>
      <c r="J140" s="1"/>
    </row>
    <row r="141">
      <c r="A141" s="61"/>
      <c r="B141" s="62">
        <v>44637.0</v>
      </c>
      <c r="C141" s="38">
        <v>168.259995</v>
      </c>
      <c r="D141" s="58">
        <f t="shared" si="1"/>
        <v>-0.00649507554</v>
      </c>
      <c r="E141" s="55">
        <f t="shared" si="2"/>
        <v>-0.006516260324</v>
      </c>
      <c r="F141" s="55">
        <f t="shared" si="3"/>
        <v>0.0000002282362763</v>
      </c>
      <c r="G141" s="1"/>
      <c r="H141" s="1"/>
      <c r="I141" s="1"/>
      <c r="J141" s="1"/>
    </row>
    <row r="142">
      <c r="A142" s="61"/>
      <c r="B142" s="62">
        <v>44638.0</v>
      </c>
      <c r="C142" s="38">
        <v>178.929993</v>
      </c>
      <c r="D142" s="58">
        <f t="shared" si="1"/>
        <v>0.06341375441</v>
      </c>
      <c r="E142" s="55">
        <f t="shared" si="2"/>
        <v>0.06148425638</v>
      </c>
      <c r="F142" s="55">
        <f t="shared" si="3"/>
        <v>0.004559325265</v>
      </c>
      <c r="G142" s="1"/>
      <c r="H142" s="1"/>
      <c r="I142" s="1"/>
      <c r="J142" s="1"/>
    </row>
    <row r="143">
      <c r="A143" s="61"/>
      <c r="B143" s="62">
        <v>44641.0</v>
      </c>
      <c r="C143" s="38">
        <v>175.380005</v>
      </c>
      <c r="D143" s="58">
        <f t="shared" si="1"/>
        <v>-0.01984009467</v>
      </c>
      <c r="E143" s="55">
        <f t="shared" si="2"/>
        <v>-0.02003955192</v>
      </c>
      <c r="F143" s="55">
        <f t="shared" si="3"/>
        <v>0.0001960289083</v>
      </c>
      <c r="G143" s="1"/>
      <c r="H143" s="1"/>
      <c r="I143" s="1"/>
      <c r="J143" s="1"/>
    </row>
    <row r="144">
      <c r="A144" s="61"/>
      <c r="B144" s="62">
        <v>44642.0</v>
      </c>
      <c r="C144" s="38">
        <v>186.720001</v>
      </c>
      <c r="D144" s="58">
        <f t="shared" si="1"/>
        <v>0.06465957165</v>
      </c>
      <c r="E144" s="55">
        <f t="shared" si="2"/>
        <v>0.06265509703</v>
      </c>
      <c r="F144" s="55">
        <f t="shared" si="3"/>
        <v>0.004718812955</v>
      </c>
      <c r="G144" s="1"/>
      <c r="H144" s="1"/>
      <c r="I144" s="1"/>
      <c r="J144" s="1"/>
    </row>
    <row r="145">
      <c r="A145" s="61"/>
      <c r="B145" s="62">
        <v>44643.0</v>
      </c>
      <c r="C145" s="38">
        <v>178.729996</v>
      </c>
      <c r="D145" s="58">
        <f t="shared" si="1"/>
        <v>-0.04279137188</v>
      </c>
      <c r="E145" s="55">
        <f t="shared" si="2"/>
        <v>-0.04373390907</v>
      </c>
      <c r="F145" s="55">
        <f t="shared" si="3"/>
        <v>0.001420942393</v>
      </c>
      <c r="G145" s="1"/>
      <c r="H145" s="1"/>
      <c r="I145" s="1"/>
      <c r="J145" s="1"/>
    </row>
    <row r="146">
      <c r="A146" s="61"/>
      <c r="B146" s="62">
        <v>44644.0</v>
      </c>
      <c r="C146" s="38">
        <v>179.679993</v>
      </c>
      <c r="D146" s="58">
        <f t="shared" si="1"/>
        <v>0.005315263365</v>
      </c>
      <c r="E146" s="55">
        <f t="shared" si="2"/>
        <v>0.00530118721</v>
      </c>
      <c r="F146" s="55">
        <f t="shared" si="3"/>
        <v>0.0001285889487</v>
      </c>
      <c r="G146" s="1"/>
      <c r="H146" s="1"/>
      <c r="I146" s="1"/>
      <c r="J146" s="1"/>
    </row>
    <row r="147">
      <c r="A147" s="6"/>
      <c r="B147" s="56">
        <v>44645.0</v>
      </c>
      <c r="C147" s="38">
        <v>165.919998</v>
      </c>
      <c r="D147" s="58">
        <f t="shared" si="1"/>
        <v>-0.07658056287</v>
      </c>
      <c r="E147" s="55">
        <f t="shared" si="2"/>
        <v>-0.0796717196</v>
      </c>
      <c r="F147" s="55">
        <f t="shared" si="3"/>
        <v>0.005421848155</v>
      </c>
      <c r="G147" s="1"/>
      <c r="H147" s="1"/>
      <c r="I147" s="1"/>
      <c r="J147" s="1"/>
    </row>
    <row r="148">
      <c r="A148" s="6"/>
      <c r="B148" s="56">
        <v>44648.0</v>
      </c>
      <c r="C148" s="38">
        <v>173.080002</v>
      </c>
      <c r="D148" s="58">
        <f t="shared" si="1"/>
        <v>0.04315335153</v>
      </c>
      <c r="E148" s="55">
        <f t="shared" si="2"/>
        <v>0.04224819448</v>
      </c>
      <c r="F148" s="55">
        <f t="shared" si="3"/>
        <v>0.002331606749</v>
      </c>
      <c r="G148" s="1"/>
      <c r="H148" s="1"/>
      <c r="I148" s="1"/>
      <c r="J148" s="1"/>
    </row>
    <row r="149">
      <c r="A149" s="6"/>
      <c r="B149" s="56">
        <v>44649.0</v>
      </c>
      <c r="C149" s="38">
        <v>180.639999</v>
      </c>
      <c r="D149" s="58">
        <f t="shared" si="1"/>
        <v>0.04367920564</v>
      </c>
      <c r="E149" s="55">
        <f t="shared" si="2"/>
        <v>0.04275216795</v>
      </c>
      <c r="F149" s="55">
        <f t="shared" si="3"/>
        <v>0.002380531184</v>
      </c>
      <c r="G149" s="1"/>
      <c r="H149" s="1"/>
      <c r="I149" s="1"/>
      <c r="J149" s="1"/>
    </row>
    <row r="150">
      <c r="A150" s="6"/>
      <c r="B150" s="56">
        <v>44650.0</v>
      </c>
      <c r="C150" s="38">
        <v>174.919998</v>
      </c>
      <c r="D150" s="58">
        <f t="shared" si="1"/>
        <v>-0.03166519615</v>
      </c>
      <c r="E150" s="55">
        <f t="shared" si="2"/>
        <v>-0.03217737975</v>
      </c>
      <c r="F150" s="55">
        <f t="shared" si="3"/>
        <v>0.0006832400144</v>
      </c>
      <c r="G150" s="1"/>
      <c r="H150" s="1"/>
      <c r="I150" s="1"/>
      <c r="J150" s="1"/>
    </row>
    <row r="151">
      <c r="A151" s="6"/>
      <c r="B151" s="56">
        <v>44651.0</v>
      </c>
      <c r="C151" s="38">
        <v>172.259995</v>
      </c>
      <c r="D151" s="58">
        <f t="shared" si="1"/>
        <v>-0.01520696907</v>
      </c>
      <c r="E151" s="55">
        <f t="shared" si="2"/>
        <v>-0.01532378078</v>
      </c>
      <c r="F151" s="55">
        <f t="shared" si="3"/>
        <v>0.00008621607659</v>
      </c>
      <c r="G151" s="1"/>
      <c r="H151" s="1"/>
      <c r="I151" s="1"/>
      <c r="J151" s="1"/>
    </row>
    <row r="152">
      <c r="A152" s="6"/>
      <c r="B152" s="56">
        <v>44652.0</v>
      </c>
      <c r="C152" s="38">
        <v>176.589996</v>
      </c>
      <c r="D152" s="58">
        <f t="shared" si="1"/>
        <v>0.02513642822</v>
      </c>
      <c r="E152" s="55">
        <f t="shared" si="2"/>
        <v>0.02482570444</v>
      </c>
      <c r="F152" s="55">
        <f t="shared" si="3"/>
        <v>0.0009526003206</v>
      </c>
      <c r="G152" s="1"/>
      <c r="H152" s="1"/>
      <c r="I152" s="1"/>
      <c r="J152" s="1"/>
    </row>
    <row r="153">
      <c r="A153" s="6"/>
      <c r="B153" s="56">
        <v>44655.0</v>
      </c>
      <c r="C153" s="38">
        <v>172.539993</v>
      </c>
      <c r="D153" s="58">
        <f t="shared" si="1"/>
        <v>-0.02293449851</v>
      </c>
      <c r="E153" s="55">
        <f t="shared" si="2"/>
        <v>-0.0232015857</v>
      </c>
      <c r="F153" s="55">
        <f t="shared" si="3"/>
        <v>0.0002945708405</v>
      </c>
      <c r="G153" s="1"/>
      <c r="H153" s="1"/>
      <c r="I153" s="1"/>
      <c r="J153" s="1"/>
    </row>
    <row r="154">
      <c r="A154" s="6"/>
      <c r="B154" s="56">
        <v>44656.0</v>
      </c>
      <c r="C154" s="38">
        <v>162.050003</v>
      </c>
      <c r="D154" s="58">
        <f t="shared" si="1"/>
        <v>-0.06079744074</v>
      </c>
      <c r="E154" s="55">
        <f t="shared" si="2"/>
        <v>-0.06272410498</v>
      </c>
      <c r="F154" s="55">
        <f t="shared" si="3"/>
        <v>0.003213255599</v>
      </c>
      <c r="G154" s="1"/>
      <c r="H154" s="1"/>
      <c r="I154" s="1"/>
      <c r="J154" s="1"/>
    </row>
    <row r="155">
      <c r="A155" s="6"/>
      <c r="B155" s="56">
        <v>44657.0</v>
      </c>
      <c r="C155" s="38">
        <v>154.619995</v>
      </c>
      <c r="D155" s="58">
        <f t="shared" si="1"/>
        <v>-0.0458500948</v>
      </c>
      <c r="E155" s="55">
        <f t="shared" si="2"/>
        <v>-0.04693448655</v>
      </c>
      <c r="F155" s="55">
        <f t="shared" si="3"/>
        <v>0.001672480119</v>
      </c>
      <c r="G155" s="1"/>
      <c r="H155" s="1"/>
      <c r="I155" s="1"/>
      <c r="J155" s="1"/>
    </row>
    <row r="156">
      <c r="A156" s="6"/>
      <c r="B156" s="56">
        <v>44658.0</v>
      </c>
      <c r="C156" s="38">
        <v>159.0</v>
      </c>
      <c r="D156" s="58">
        <f t="shared" si="1"/>
        <v>0.02832754586</v>
      </c>
      <c r="E156" s="55">
        <f t="shared" si="2"/>
        <v>0.02793374067</v>
      </c>
      <c r="F156" s="55">
        <f t="shared" si="3"/>
        <v>0.001154114462</v>
      </c>
      <c r="G156" s="1"/>
      <c r="H156" s="1"/>
      <c r="I156" s="1"/>
      <c r="J156" s="1"/>
    </row>
    <row r="157">
      <c r="A157" s="6"/>
      <c r="B157" s="56">
        <v>44659.0</v>
      </c>
      <c r="C157" s="38">
        <v>160.839996</v>
      </c>
      <c r="D157" s="58">
        <f t="shared" si="1"/>
        <v>0.01157230189</v>
      </c>
      <c r="E157" s="55">
        <f t="shared" si="2"/>
        <v>0.01150585494</v>
      </c>
      <c r="F157" s="55">
        <f t="shared" si="3"/>
        <v>0.0003078050752</v>
      </c>
      <c r="G157" s="1"/>
      <c r="H157" s="1"/>
      <c r="I157" s="1"/>
      <c r="J157" s="1"/>
    </row>
    <row r="158">
      <c r="A158" s="6"/>
      <c r="B158" s="56">
        <v>44662.0</v>
      </c>
      <c r="C158" s="38">
        <v>160.0</v>
      </c>
      <c r="D158" s="58">
        <f t="shared" si="1"/>
        <v>-0.005222556708</v>
      </c>
      <c r="E158" s="55">
        <f t="shared" si="2"/>
        <v>-0.005236241926</v>
      </c>
      <c r="F158" s="55">
        <f t="shared" si="3"/>
        <v>0.0000006436493381</v>
      </c>
      <c r="G158" s="1"/>
      <c r="H158" s="1"/>
      <c r="I158" s="1"/>
      <c r="J158" s="1"/>
    </row>
    <row r="159">
      <c r="A159" s="61"/>
      <c r="B159" s="62">
        <v>44663.0</v>
      </c>
      <c r="C159" s="38">
        <v>159.5</v>
      </c>
      <c r="D159" s="58">
        <f t="shared" si="1"/>
        <v>-0.003125</v>
      </c>
      <c r="E159" s="55">
        <f t="shared" si="2"/>
        <v>-0.003129893009</v>
      </c>
      <c r="F159" s="55">
        <f t="shared" si="3"/>
        <v>0.000008460108181</v>
      </c>
      <c r="G159" s="1"/>
      <c r="H159" s="1"/>
      <c r="I159" s="1"/>
      <c r="J159" s="1"/>
    </row>
    <row r="160">
      <c r="A160" s="61"/>
      <c r="B160" s="62">
        <v>44664.0</v>
      </c>
      <c r="C160" s="38">
        <v>169.660004</v>
      </c>
      <c r="D160" s="58">
        <f t="shared" si="1"/>
        <v>0.06369908464</v>
      </c>
      <c r="E160" s="55">
        <f t="shared" si="2"/>
        <v>0.06175253573</v>
      </c>
      <c r="F160" s="55">
        <f t="shared" si="3"/>
        <v>0.004595627172</v>
      </c>
      <c r="G160" s="1"/>
      <c r="H160" s="1"/>
      <c r="I160" s="1"/>
      <c r="J160" s="1"/>
    </row>
    <row r="161">
      <c r="A161" s="61"/>
      <c r="B161" s="62">
        <v>44665.0</v>
      </c>
      <c r="C161" s="38">
        <v>165.490005</v>
      </c>
      <c r="D161" s="58">
        <f t="shared" si="1"/>
        <v>-0.02457856243</v>
      </c>
      <c r="E161" s="55">
        <f t="shared" si="2"/>
        <v>-0.02488565771</v>
      </c>
      <c r="F161" s="55">
        <f t="shared" si="3"/>
        <v>0.000355214618</v>
      </c>
      <c r="G161" s="1"/>
      <c r="H161" s="1"/>
      <c r="I161" s="1"/>
      <c r="J161" s="1"/>
    </row>
    <row r="162">
      <c r="A162" s="61"/>
      <c r="B162" s="62">
        <v>44669.0</v>
      </c>
      <c r="C162" s="38">
        <v>154.75</v>
      </c>
      <c r="D162" s="58">
        <f t="shared" si="1"/>
        <v>-0.06489820941</v>
      </c>
      <c r="E162" s="55">
        <f t="shared" si="2"/>
        <v>-0.06709988868</v>
      </c>
      <c r="F162" s="55">
        <f t="shared" si="3"/>
        <v>0.003728490804</v>
      </c>
      <c r="G162" s="1"/>
      <c r="H162" s="1"/>
      <c r="I162" s="1"/>
      <c r="J162" s="1"/>
    </row>
    <row r="163">
      <c r="A163" s="61"/>
      <c r="B163" s="62">
        <v>44670.0</v>
      </c>
      <c r="C163" s="38">
        <v>152.720001</v>
      </c>
      <c r="D163" s="58">
        <f t="shared" si="1"/>
        <v>-0.01311792569</v>
      </c>
      <c r="E163" s="55">
        <f t="shared" si="2"/>
        <v>-0.0132047256</v>
      </c>
      <c r="F163" s="55">
        <f t="shared" si="3"/>
        <v>0.00005135450957</v>
      </c>
      <c r="G163" s="1"/>
      <c r="H163" s="1"/>
      <c r="I163" s="1"/>
      <c r="J163" s="1"/>
    </row>
    <row r="164">
      <c r="A164" s="61"/>
      <c r="B164" s="62">
        <v>44671.0</v>
      </c>
      <c r="C164" s="38">
        <v>150.119995</v>
      </c>
      <c r="D164" s="58">
        <f t="shared" si="1"/>
        <v>-0.0170246594</v>
      </c>
      <c r="E164" s="55">
        <f t="shared" si="2"/>
        <v>-0.01717124501</v>
      </c>
      <c r="F164" s="55">
        <f t="shared" si="3"/>
        <v>0.0001239375767</v>
      </c>
      <c r="G164" s="1"/>
      <c r="H164" s="1"/>
      <c r="I164" s="1"/>
      <c r="J164" s="1"/>
    </row>
    <row r="165">
      <c r="A165" s="61"/>
      <c r="B165" s="62">
        <v>44672.0</v>
      </c>
      <c r="C165" s="38">
        <v>144.5</v>
      </c>
      <c r="D165" s="58">
        <f t="shared" si="1"/>
        <v>-0.03743668523</v>
      </c>
      <c r="E165" s="55">
        <f t="shared" si="2"/>
        <v>-0.03815543341</v>
      </c>
      <c r="F165" s="55">
        <f t="shared" si="3"/>
        <v>0.001031496158</v>
      </c>
      <c r="G165" s="1"/>
      <c r="H165" s="1"/>
      <c r="I165" s="1"/>
      <c r="J165" s="1"/>
    </row>
    <row r="166">
      <c r="A166" s="61"/>
      <c r="B166" s="62">
        <v>44673.0</v>
      </c>
      <c r="C166" s="38">
        <v>140.339996</v>
      </c>
      <c r="D166" s="58">
        <f t="shared" si="1"/>
        <v>-0.02878895502</v>
      </c>
      <c r="E166" s="55">
        <f t="shared" si="2"/>
        <v>-0.02921148623</v>
      </c>
      <c r="F166" s="55">
        <f t="shared" si="3"/>
        <v>0.0005369863862</v>
      </c>
      <c r="G166" s="1"/>
      <c r="H166" s="1"/>
      <c r="I166" s="1"/>
      <c r="J166" s="1"/>
    </row>
    <row r="167">
      <c r="A167" s="61"/>
      <c r="B167" s="62">
        <v>44676.0</v>
      </c>
      <c r="C167" s="38">
        <v>150.410004</v>
      </c>
      <c r="D167" s="58">
        <f t="shared" si="1"/>
        <v>0.07175437001</v>
      </c>
      <c r="E167" s="55">
        <f t="shared" si="2"/>
        <v>0.06929690394</v>
      </c>
      <c r="F167" s="55">
        <f t="shared" si="3"/>
        <v>0.005675426028</v>
      </c>
      <c r="G167" s="1"/>
      <c r="H167" s="1"/>
      <c r="I167" s="1"/>
      <c r="J167" s="1"/>
    </row>
    <row r="168">
      <c r="A168" s="1"/>
      <c r="B168" s="56">
        <v>44677.0</v>
      </c>
      <c r="C168" s="38">
        <v>145.789993</v>
      </c>
      <c r="D168" s="58">
        <f t="shared" si="1"/>
        <v>-0.03071611513</v>
      </c>
      <c r="E168" s="55">
        <f t="shared" si="2"/>
        <v>-0.03119774316</v>
      </c>
      <c r="F168" s="55">
        <f t="shared" si="3"/>
        <v>0.0006329865341</v>
      </c>
      <c r="G168" s="1"/>
      <c r="H168" s="1"/>
      <c r="I168" s="1"/>
      <c r="J168" s="1"/>
    </row>
    <row r="169">
      <c r="A169" s="1"/>
      <c r="B169" s="56">
        <v>44678.0</v>
      </c>
      <c r="C169" s="38">
        <v>142.429993</v>
      </c>
      <c r="D169" s="58">
        <f t="shared" si="1"/>
        <v>-0.02304684931</v>
      </c>
      <c r="E169" s="55">
        <f t="shared" si="2"/>
        <v>-0.0233165803</v>
      </c>
      <c r="F169" s="55">
        <f t="shared" si="3"/>
        <v>0.0002985313844</v>
      </c>
      <c r="G169" s="1"/>
      <c r="H169" s="1"/>
      <c r="I169" s="1"/>
      <c r="J169" s="1"/>
    </row>
    <row r="170">
      <c r="A170" s="1"/>
      <c r="B170" s="56">
        <v>44679.0</v>
      </c>
      <c r="C170" s="38">
        <v>142.520004</v>
      </c>
      <c r="D170" s="58">
        <f t="shared" si="1"/>
        <v>0.0006319666111</v>
      </c>
      <c r="E170" s="55">
        <f t="shared" si="2"/>
        <v>0.0006317670043</v>
      </c>
      <c r="F170" s="55">
        <f t="shared" si="3"/>
        <v>0.00004449272232</v>
      </c>
      <c r="G170" s="1"/>
      <c r="H170" s="1"/>
      <c r="I170" s="1"/>
      <c r="J170" s="1"/>
    </row>
    <row r="171">
      <c r="A171" s="1"/>
      <c r="B171" s="56">
        <v>44680.0</v>
      </c>
      <c r="C171" s="38">
        <v>134.410004</v>
      </c>
      <c r="D171" s="58">
        <f t="shared" si="1"/>
        <v>-0.05690429254</v>
      </c>
      <c r="E171" s="55">
        <f t="shared" si="2"/>
        <v>-0.05858750896</v>
      </c>
      <c r="F171" s="55">
        <f t="shared" si="3"/>
        <v>0.002761396291</v>
      </c>
      <c r="G171" s="1"/>
      <c r="H171" s="1"/>
      <c r="I171" s="1"/>
      <c r="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8" max="8" width="13.38"/>
  </cols>
  <sheetData>
    <row r="1">
      <c r="A1" s="60"/>
      <c r="B1" s="51"/>
      <c r="C1" s="51"/>
      <c r="D1" s="51"/>
      <c r="E1" s="51"/>
      <c r="F1" s="51"/>
      <c r="G1" s="1"/>
      <c r="H1" s="1"/>
      <c r="I1" s="1"/>
    </row>
    <row r="2">
      <c r="A2" s="65"/>
      <c r="B2" s="52" t="s">
        <v>0</v>
      </c>
      <c r="C2" s="53" t="s">
        <v>1</v>
      </c>
      <c r="D2" s="53" t="s">
        <v>11</v>
      </c>
      <c r="E2" s="53" t="s">
        <v>3</v>
      </c>
      <c r="F2" s="53" t="s">
        <v>12</v>
      </c>
      <c r="G2" s="1"/>
      <c r="H2" s="66" t="s">
        <v>5</v>
      </c>
      <c r="I2" s="55">
        <f>SUM(E4:E254)/((COUNT(B3:B254)-1))</f>
        <v>-0.001294658791</v>
      </c>
    </row>
    <row r="3">
      <c r="A3" s="67"/>
      <c r="B3" s="68">
        <v>44319.0</v>
      </c>
      <c r="C3" s="38">
        <v>186.020004</v>
      </c>
      <c r="D3" s="39"/>
      <c r="E3" s="57"/>
      <c r="F3" s="57"/>
      <c r="G3" s="1"/>
      <c r="I3" s="1"/>
    </row>
    <row r="4">
      <c r="A4" s="69"/>
      <c r="B4" s="70">
        <v>44320.0</v>
      </c>
      <c r="C4" s="38">
        <v>173.589996</v>
      </c>
      <c r="D4" s="58">
        <f t="shared" ref="D4:D254" si="1">(C4-C3)/C3</f>
        <v>-0.06682081353</v>
      </c>
      <c r="E4" s="55">
        <f t="shared" ref="E4:E254" si="2">ln(D4+1)</f>
        <v>-0.06915804248</v>
      </c>
      <c r="F4" s="55">
        <f t="shared" ref="F4:F254" si="3">((E4-$I$2)^2)</f>
        <v>0.004605438846</v>
      </c>
      <c r="G4" s="1"/>
      <c r="H4" s="66" t="s">
        <v>6</v>
      </c>
      <c r="I4" s="55">
        <f>SUM(F4:F254)/(COUNT(B3:B254)-2)</f>
        <v>0.002678659855</v>
      </c>
    </row>
    <row r="5">
      <c r="A5" s="69"/>
      <c r="B5" s="70">
        <v>44321.0</v>
      </c>
      <c r="C5" s="38">
        <v>162.839996</v>
      </c>
      <c r="D5" s="58">
        <f t="shared" si="1"/>
        <v>-0.06192753181</v>
      </c>
      <c r="E5" s="55">
        <f t="shared" si="2"/>
        <v>-0.06392807477</v>
      </c>
      <c r="F5" s="55">
        <f t="shared" si="3"/>
        <v>0.003922944797</v>
      </c>
      <c r="G5" s="1"/>
      <c r="H5" s="1"/>
      <c r="I5" s="1"/>
    </row>
    <row r="6">
      <c r="A6" s="69"/>
      <c r="B6" s="70">
        <v>44322.0</v>
      </c>
      <c r="C6" s="38">
        <v>160.5</v>
      </c>
      <c r="D6" s="58">
        <f t="shared" si="1"/>
        <v>-0.01436990947</v>
      </c>
      <c r="E6" s="55">
        <f t="shared" si="2"/>
        <v>-0.0144741565</v>
      </c>
      <c r="F6" s="59">
        <f t="shared" si="3"/>
        <v>0.0001736991599</v>
      </c>
      <c r="G6" s="60"/>
      <c r="H6" s="66" t="s">
        <v>13</v>
      </c>
      <c r="I6" s="55">
        <f>(I4^0.5)*(252)^0.5</f>
        <v>0.8215973975</v>
      </c>
    </row>
    <row r="7">
      <c r="A7" s="69"/>
      <c r="B7" s="70">
        <v>44323.0</v>
      </c>
      <c r="C7" s="38">
        <v>163.149994</v>
      </c>
      <c r="D7" s="58">
        <f t="shared" si="1"/>
        <v>0.01651086604</v>
      </c>
      <c r="E7" s="55">
        <f t="shared" si="2"/>
        <v>0.01637604369</v>
      </c>
      <c r="F7" s="59">
        <f t="shared" si="3"/>
        <v>0.0003122537263</v>
      </c>
      <c r="G7" s="60"/>
    </row>
    <row r="8">
      <c r="A8" s="69"/>
      <c r="B8" s="70">
        <v>44326.0</v>
      </c>
      <c r="C8" s="38">
        <v>158.550003</v>
      </c>
      <c r="D8" s="58">
        <f t="shared" si="1"/>
        <v>-0.02819485853</v>
      </c>
      <c r="E8" s="55">
        <f t="shared" si="2"/>
        <v>-0.02859996636</v>
      </c>
      <c r="F8" s="59">
        <f t="shared" si="3"/>
        <v>0.0007455798213</v>
      </c>
      <c r="G8" s="60"/>
      <c r="H8" s="1"/>
      <c r="I8" s="1"/>
    </row>
    <row r="9">
      <c r="A9" s="69"/>
      <c r="B9" s="70">
        <v>44327.0</v>
      </c>
      <c r="C9" s="38">
        <v>158.990005</v>
      </c>
      <c r="D9" s="58">
        <f t="shared" si="1"/>
        <v>0.002775162357</v>
      </c>
      <c r="E9" s="55">
        <f t="shared" si="2"/>
        <v>0.002771318703</v>
      </c>
      <c r="F9" s="59">
        <f t="shared" si="3"/>
        <v>0.00001653217298</v>
      </c>
      <c r="G9" s="60"/>
    </row>
    <row r="10">
      <c r="A10" s="69"/>
      <c r="B10" s="70">
        <v>44328.0</v>
      </c>
      <c r="C10" s="38">
        <v>152.679993</v>
      </c>
      <c r="D10" s="58">
        <f t="shared" si="1"/>
        <v>-0.03968810492</v>
      </c>
      <c r="E10" s="55">
        <f t="shared" si="2"/>
        <v>-0.04049715658</v>
      </c>
      <c r="F10" s="59">
        <f t="shared" si="3"/>
        <v>0.001536835833</v>
      </c>
      <c r="G10" s="60"/>
      <c r="H10" s="1"/>
      <c r="I10" s="1"/>
    </row>
    <row r="11">
      <c r="A11" s="69"/>
      <c r="B11" s="70">
        <v>44329.0</v>
      </c>
      <c r="C11" s="38">
        <v>149.869995</v>
      </c>
      <c r="D11" s="58">
        <f t="shared" si="1"/>
        <v>-0.0184044939</v>
      </c>
      <c r="E11" s="55">
        <f t="shared" si="2"/>
        <v>-0.01857596373</v>
      </c>
      <c r="F11" s="59">
        <f t="shared" si="3"/>
        <v>0.0002986435006</v>
      </c>
      <c r="G11" s="60"/>
    </row>
    <row r="12">
      <c r="A12" s="69"/>
      <c r="B12" s="70">
        <v>44330.0</v>
      </c>
      <c r="C12" s="38">
        <v>161.380005</v>
      </c>
      <c r="D12" s="58">
        <f t="shared" si="1"/>
        <v>0.07679996253</v>
      </c>
      <c r="E12" s="55">
        <f t="shared" si="2"/>
        <v>0.07399364511</v>
      </c>
      <c r="F12" s="59">
        <f t="shared" si="3"/>
        <v>0.005668328704</v>
      </c>
      <c r="G12" s="60"/>
      <c r="H12" s="1"/>
      <c r="I12" s="1"/>
    </row>
    <row r="13">
      <c r="A13" s="69"/>
      <c r="B13" s="70">
        <v>44333.0</v>
      </c>
      <c r="C13" s="38">
        <v>160.429993</v>
      </c>
      <c r="D13" s="58">
        <f t="shared" si="1"/>
        <v>-0.005886801156</v>
      </c>
      <c r="E13" s="55">
        <f t="shared" si="2"/>
        <v>-0.005904196673</v>
      </c>
      <c r="F13" s="55">
        <f t="shared" si="3"/>
        <v>0.00002124783949</v>
      </c>
      <c r="G13" s="1"/>
      <c r="H13" s="1"/>
      <c r="I13" s="1"/>
    </row>
    <row r="14">
      <c r="A14" s="69"/>
      <c r="B14" s="70">
        <v>44334.0</v>
      </c>
      <c r="C14" s="38">
        <v>159.529999</v>
      </c>
      <c r="D14" s="58">
        <f t="shared" si="1"/>
        <v>-0.005609886176</v>
      </c>
      <c r="E14" s="55">
        <f t="shared" si="2"/>
        <v>-0.005625680686</v>
      </c>
      <c r="F14" s="55">
        <f t="shared" si="3"/>
        <v>0.00001875775066</v>
      </c>
      <c r="G14" s="1"/>
      <c r="H14" s="1"/>
      <c r="I14" s="1"/>
    </row>
    <row r="15">
      <c r="A15" s="69"/>
      <c r="B15" s="70">
        <v>44335.0</v>
      </c>
      <c r="C15" s="38">
        <v>157.990005</v>
      </c>
      <c r="D15" s="58">
        <f t="shared" si="1"/>
        <v>-0.009653319185</v>
      </c>
      <c r="E15" s="55">
        <f t="shared" si="2"/>
        <v>-0.009700214512</v>
      </c>
      <c r="F15" s="55">
        <f t="shared" si="3"/>
        <v>0.00007065336699</v>
      </c>
      <c r="G15" s="1"/>
      <c r="H15" s="1"/>
      <c r="I15" s="1"/>
    </row>
    <row r="16">
      <c r="A16" s="69"/>
      <c r="B16" s="70">
        <v>44336.0</v>
      </c>
      <c r="C16" s="38">
        <v>165.970001</v>
      </c>
      <c r="D16" s="58">
        <f t="shared" si="1"/>
        <v>0.050509499</v>
      </c>
      <c r="E16" s="55">
        <f t="shared" si="2"/>
        <v>0.04927528363</v>
      </c>
      <c r="F16" s="55">
        <f t="shared" si="3"/>
        <v>0.002557319076</v>
      </c>
      <c r="G16" s="1"/>
      <c r="H16" s="1"/>
      <c r="I16" s="1"/>
    </row>
    <row r="17">
      <c r="A17" s="69"/>
      <c r="B17" s="70">
        <v>44337.0</v>
      </c>
      <c r="C17" s="38">
        <v>161.449997</v>
      </c>
      <c r="D17" s="58">
        <f t="shared" si="1"/>
        <v>-0.02723386138</v>
      </c>
      <c r="E17" s="55">
        <f t="shared" si="2"/>
        <v>-0.02761157654</v>
      </c>
      <c r="F17" s="55">
        <f t="shared" si="3"/>
        <v>0.0006925801596</v>
      </c>
      <c r="G17" s="1"/>
      <c r="H17" s="1"/>
      <c r="I17" s="1"/>
    </row>
    <row r="18">
      <c r="A18" s="69"/>
      <c r="B18" s="70">
        <v>44340.0</v>
      </c>
      <c r="C18" s="38">
        <v>164.169998</v>
      </c>
      <c r="D18" s="58">
        <f t="shared" si="1"/>
        <v>0.01684732766</v>
      </c>
      <c r="E18" s="55">
        <f t="shared" si="2"/>
        <v>0.0167069855</v>
      </c>
      <c r="F18" s="55">
        <f t="shared" si="3"/>
        <v>0.0003240591972</v>
      </c>
      <c r="G18" s="1"/>
      <c r="H18" s="1"/>
      <c r="I18" s="1"/>
    </row>
    <row r="19">
      <c r="A19" s="69"/>
      <c r="B19" s="70">
        <v>44341.0</v>
      </c>
      <c r="C19" s="38">
        <v>169.259995</v>
      </c>
      <c r="D19" s="58">
        <f t="shared" si="1"/>
        <v>0.03100442871</v>
      </c>
      <c r="E19" s="55">
        <f t="shared" si="2"/>
        <v>0.03053350058</v>
      </c>
      <c r="F19" s="55">
        <f t="shared" si="3"/>
        <v>0.001013031729</v>
      </c>
      <c r="G19" s="1"/>
      <c r="H19" s="1"/>
      <c r="I19" s="1"/>
    </row>
    <row r="20">
      <c r="A20" s="69"/>
      <c r="B20" s="70">
        <v>44342.0</v>
      </c>
      <c r="C20" s="38">
        <v>175.589996</v>
      </c>
      <c r="D20" s="58">
        <f t="shared" si="1"/>
        <v>0.0373980928</v>
      </c>
      <c r="E20" s="55">
        <f t="shared" si="2"/>
        <v>0.03671574449</v>
      </c>
      <c r="F20" s="55">
        <f t="shared" si="3"/>
        <v>0.001444790758</v>
      </c>
      <c r="G20" s="1"/>
      <c r="H20" s="1"/>
      <c r="I20" s="1"/>
    </row>
    <row r="21">
      <c r="A21" s="69"/>
      <c r="B21" s="70">
        <v>44343.0</v>
      </c>
      <c r="C21" s="38">
        <v>179.539993</v>
      </c>
      <c r="D21" s="58">
        <f t="shared" si="1"/>
        <v>0.02249556974</v>
      </c>
      <c r="E21" s="55">
        <f t="shared" si="2"/>
        <v>0.02224627615</v>
      </c>
      <c r="F21" s="55">
        <f t="shared" si="3"/>
        <v>0.0005541756178</v>
      </c>
      <c r="G21" s="1"/>
      <c r="H21" s="1"/>
      <c r="I21" s="1"/>
    </row>
    <row r="22">
      <c r="A22" s="69"/>
      <c r="B22" s="70">
        <v>44344.0</v>
      </c>
      <c r="C22" s="38">
        <v>185.009995</v>
      </c>
      <c r="D22" s="58">
        <f t="shared" si="1"/>
        <v>0.03046676068</v>
      </c>
      <c r="E22" s="55">
        <f t="shared" si="2"/>
        <v>0.03001186531</v>
      </c>
      <c r="F22" s="55">
        <f t="shared" si="3"/>
        <v>0.000980098451</v>
      </c>
      <c r="G22" s="1"/>
      <c r="H22" s="1"/>
      <c r="I22" s="1"/>
    </row>
    <row r="23">
      <c r="A23" s="69"/>
      <c r="B23" s="70">
        <v>44348.0</v>
      </c>
      <c r="C23" s="38">
        <v>184.660004</v>
      </c>
      <c r="D23" s="58">
        <f t="shared" si="1"/>
        <v>-0.001891741038</v>
      </c>
      <c r="E23" s="55">
        <f t="shared" si="2"/>
        <v>-0.00189353264</v>
      </c>
      <c r="F23" s="55">
        <f t="shared" si="3"/>
        <v>0.0000003586498874</v>
      </c>
      <c r="G23" s="1"/>
      <c r="H23" s="1"/>
      <c r="I23" s="1"/>
    </row>
    <row r="24">
      <c r="A24" s="69"/>
      <c r="B24" s="70">
        <v>44349.0</v>
      </c>
      <c r="C24" s="38">
        <v>191.600006</v>
      </c>
      <c r="D24" s="58">
        <f t="shared" si="1"/>
        <v>0.03758259423</v>
      </c>
      <c r="E24" s="55">
        <f t="shared" si="2"/>
        <v>0.03689357885</v>
      </c>
      <c r="F24" s="55">
        <f t="shared" si="3"/>
        <v>0.001458341494</v>
      </c>
      <c r="G24" s="1"/>
      <c r="H24" s="1"/>
      <c r="I24" s="1"/>
    </row>
    <row r="25">
      <c r="A25" s="69"/>
      <c r="B25" s="70">
        <v>44350.0</v>
      </c>
      <c r="C25" s="38">
        <v>195.220001</v>
      </c>
      <c r="D25" s="58">
        <f t="shared" si="1"/>
        <v>0.0188935015</v>
      </c>
      <c r="E25" s="55">
        <f t="shared" si="2"/>
        <v>0.01871723602</v>
      </c>
      <c r="F25" s="55">
        <f t="shared" si="3"/>
        <v>0.0004004759338</v>
      </c>
      <c r="G25" s="1"/>
      <c r="H25" s="1"/>
      <c r="I25" s="1"/>
    </row>
    <row r="26">
      <c r="A26" s="69"/>
      <c r="B26" s="70">
        <v>44351.0</v>
      </c>
      <c r="C26" s="38">
        <v>206.070007</v>
      </c>
      <c r="D26" s="58">
        <f t="shared" si="1"/>
        <v>0.05557835234</v>
      </c>
      <c r="E26" s="55">
        <f t="shared" si="2"/>
        <v>0.05408881799</v>
      </c>
      <c r="F26" s="55">
        <f t="shared" si="3"/>
        <v>0.003067329501</v>
      </c>
      <c r="G26" s="1"/>
      <c r="H26" s="1"/>
      <c r="I26" s="1"/>
    </row>
    <row r="27">
      <c r="A27" s="69"/>
      <c r="B27" s="70">
        <v>44354.0</v>
      </c>
      <c r="C27" s="38">
        <v>219.570007</v>
      </c>
      <c r="D27" s="58">
        <f t="shared" si="1"/>
        <v>0.06551171709</v>
      </c>
      <c r="E27" s="55">
        <f t="shared" si="2"/>
        <v>0.0634551693</v>
      </c>
      <c r="F27" s="55">
        <f t="shared" si="3"/>
        <v>0.004192540238</v>
      </c>
      <c r="G27" s="1"/>
      <c r="H27" s="1"/>
      <c r="I27" s="1"/>
    </row>
    <row r="28">
      <c r="A28" s="69"/>
      <c r="B28" s="70">
        <v>44355.0</v>
      </c>
      <c r="C28" s="38">
        <v>213.0</v>
      </c>
      <c r="D28" s="58">
        <f t="shared" si="1"/>
        <v>-0.02992215143</v>
      </c>
      <c r="E28" s="55">
        <f t="shared" si="2"/>
        <v>-0.03037895445</v>
      </c>
      <c r="F28" s="55">
        <f t="shared" si="3"/>
        <v>0.0008458962541</v>
      </c>
      <c r="G28" s="1"/>
      <c r="H28" s="1"/>
      <c r="I28" s="1"/>
    </row>
    <row r="29">
      <c r="A29" s="69"/>
      <c r="B29" s="70">
        <v>44356.0</v>
      </c>
      <c r="C29" s="38">
        <v>217.440002</v>
      </c>
      <c r="D29" s="58">
        <f t="shared" si="1"/>
        <v>0.02084507981</v>
      </c>
      <c r="E29" s="55">
        <f t="shared" si="2"/>
        <v>0.02063079389</v>
      </c>
      <c r="F29" s="55">
        <f t="shared" si="3"/>
        <v>0.0004807254753</v>
      </c>
      <c r="G29" s="1"/>
      <c r="H29" s="1"/>
      <c r="I29" s="1"/>
    </row>
    <row r="30">
      <c r="A30" s="69"/>
      <c r="B30" s="70">
        <v>44357.0</v>
      </c>
      <c r="C30" s="38">
        <v>217.0</v>
      </c>
      <c r="D30" s="58">
        <f t="shared" si="1"/>
        <v>-0.002023555905</v>
      </c>
      <c r="E30" s="55">
        <f t="shared" si="2"/>
        <v>-0.00202560606</v>
      </c>
      <c r="F30" s="55">
        <f t="shared" si="3"/>
        <v>0.0000005342839109</v>
      </c>
      <c r="G30" s="1"/>
      <c r="H30" s="1"/>
      <c r="I30" s="1"/>
    </row>
    <row r="31">
      <c r="A31" s="69"/>
      <c r="B31" s="70">
        <v>44358.0</v>
      </c>
      <c r="C31" s="38">
        <v>218.850006</v>
      </c>
      <c r="D31" s="58">
        <f t="shared" si="1"/>
        <v>0.008525373272</v>
      </c>
      <c r="E31" s="55">
        <f t="shared" si="2"/>
        <v>0.008489237512</v>
      </c>
      <c r="F31" s="55">
        <f t="shared" si="3"/>
        <v>0.00009572462687</v>
      </c>
      <c r="G31" s="1"/>
      <c r="H31" s="1"/>
      <c r="I31" s="1"/>
    </row>
    <row r="32">
      <c r="A32" s="69"/>
      <c r="B32" s="70">
        <v>44361.0</v>
      </c>
      <c r="C32" s="38">
        <v>207.410004</v>
      </c>
      <c r="D32" s="58">
        <f t="shared" si="1"/>
        <v>-0.05227325422</v>
      </c>
      <c r="E32" s="55">
        <f t="shared" si="2"/>
        <v>-0.05368906113</v>
      </c>
      <c r="F32" s="55">
        <f t="shared" si="3"/>
        <v>0.002745173396</v>
      </c>
      <c r="G32" s="1"/>
      <c r="H32" s="1"/>
      <c r="I32" s="1"/>
    </row>
    <row r="33">
      <c r="A33" s="69"/>
      <c r="B33" s="70">
        <v>44362.0</v>
      </c>
      <c r="C33" s="38">
        <v>201.589996</v>
      </c>
      <c r="D33" s="58">
        <f t="shared" si="1"/>
        <v>-0.02806040156</v>
      </c>
      <c r="E33" s="55">
        <f t="shared" si="2"/>
        <v>-0.02846161798</v>
      </c>
      <c r="F33" s="55">
        <f t="shared" si="3"/>
        <v>0.0007380436714</v>
      </c>
      <c r="G33" s="1"/>
      <c r="H33" s="1"/>
      <c r="I33" s="1"/>
    </row>
    <row r="34">
      <c r="A34" s="69"/>
      <c r="B34" s="70">
        <v>44363.0</v>
      </c>
      <c r="C34" s="38">
        <v>197.839996</v>
      </c>
      <c r="D34" s="58">
        <f t="shared" si="1"/>
        <v>-0.01860211357</v>
      </c>
      <c r="E34" s="55">
        <f t="shared" si="2"/>
        <v>-0.01877730896</v>
      </c>
      <c r="F34" s="55">
        <f t="shared" si="3"/>
        <v>0.0003056430568</v>
      </c>
      <c r="G34" s="1"/>
      <c r="H34" s="1"/>
      <c r="I34" s="1"/>
    </row>
    <row r="35">
      <c r="A35" s="69"/>
      <c r="B35" s="70">
        <v>44364.0</v>
      </c>
      <c r="C35" s="38">
        <v>202.470001</v>
      </c>
      <c r="D35" s="58">
        <f t="shared" si="1"/>
        <v>0.02340277544</v>
      </c>
      <c r="E35" s="55">
        <f t="shared" si="2"/>
        <v>0.02313312937</v>
      </c>
      <c r="F35" s="55">
        <f t="shared" si="3"/>
        <v>0.0005967168343</v>
      </c>
      <c r="G35" s="1"/>
      <c r="H35" s="1"/>
      <c r="I35" s="1"/>
    </row>
    <row r="36">
      <c r="A36" s="69"/>
      <c r="B36" s="70">
        <v>44365.0</v>
      </c>
      <c r="C36" s="38">
        <v>199.190002</v>
      </c>
      <c r="D36" s="58">
        <f t="shared" si="1"/>
        <v>-0.01619992583</v>
      </c>
      <c r="E36" s="55">
        <f t="shared" si="2"/>
        <v>-0.01633257923</v>
      </c>
      <c r="F36" s="55">
        <f t="shared" si="3"/>
        <v>0.0002261390513</v>
      </c>
      <c r="G36" s="1"/>
      <c r="H36" s="1"/>
      <c r="I36" s="1"/>
    </row>
    <row r="37">
      <c r="A37" s="69"/>
      <c r="B37" s="70">
        <v>44368.0</v>
      </c>
      <c r="C37" s="38">
        <v>208.240005</v>
      </c>
      <c r="D37" s="58">
        <f t="shared" si="1"/>
        <v>0.04543402234</v>
      </c>
      <c r="E37" s="55">
        <f t="shared" si="2"/>
        <v>0.04443213157</v>
      </c>
      <c r="F37" s="55">
        <f t="shared" si="3"/>
        <v>0.002090939357</v>
      </c>
      <c r="G37" s="1"/>
      <c r="H37" s="1"/>
      <c r="I37" s="1"/>
    </row>
    <row r="38">
      <c r="A38" s="69"/>
      <c r="B38" s="70">
        <v>44369.0</v>
      </c>
      <c r="C38" s="38">
        <v>221.360001</v>
      </c>
      <c r="D38" s="58">
        <f t="shared" si="1"/>
        <v>0.06300420517</v>
      </c>
      <c r="E38" s="55">
        <f t="shared" si="2"/>
        <v>0.0610990553</v>
      </c>
      <c r="F38" s="55">
        <f t="shared" si="3"/>
        <v>0.003892975558</v>
      </c>
      <c r="G38" s="1"/>
      <c r="H38" s="1"/>
      <c r="I38" s="1"/>
    </row>
    <row r="39">
      <c r="A39" s="69"/>
      <c r="B39" s="70">
        <v>44370.0</v>
      </c>
      <c r="C39" s="38">
        <v>212.039993</v>
      </c>
      <c r="D39" s="58">
        <f t="shared" si="1"/>
        <v>-0.04210339699</v>
      </c>
      <c r="E39" s="55">
        <f t="shared" si="2"/>
        <v>-0.04301543689</v>
      </c>
      <c r="F39" s="55">
        <f t="shared" si="3"/>
        <v>0.001740623325</v>
      </c>
      <c r="G39" s="1"/>
      <c r="H39" s="1"/>
      <c r="I39" s="1"/>
    </row>
    <row r="40">
      <c r="A40" s="69"/>
      <c r="B40" s="70">
        <v>44371.0</v>
      </c>
      <c r="C40" s="38">
        <v>220.139999</v>
      </c>
      <c r="D40" s="58">
        <f t="shared" si="1"/>
        <v>0.03820036912</v>
      </c>
      <c r="E40" s="55">
        <f t="shared" si="2"/>
        <v>0.03748879995</v>
      </c>
      <c r="F40" s="55">
        <f t="shared" si="3"/>
        <v>0.001504156672</v>
      </c>
      <c r="G40" s="1"/>
      <c r="H40" s="1"/>
      <c r="I40" s="1"/>
    </row>
    <row r="41">
      <c r="A41" s="69"/>
      <c r="B41" s="70">
        <v>44372.0</v>
      </c>
      <c r="C41" s="38">
        <v>219.940002</v>
      </c>
      <c r="D41" s="58">
        <f t="shared" si="1"/>
        <v>-0.000908499141</v>
      </c>
      <c r="E41" s="55">
        <f t="shared" si="2"/>
        <v>-0.0009089120765</v>
      </c>
      <c r="F41" s="55">
        <f t="shared" si="3"/>
        <v>0.0000001488005275</v>
      </c>
      <c r="G41" s="1"/>
      <c r="H41" s="1"/>
      <c r="I41" s="1"/>
    </row>
    <row r="42">
      <c r="A42" s="69"/>
      <c r="B42" s="70">
        <v>44375.0</v>
      </c>
      <c r="C42" s="38">
        <v>222.940002</v>
      </c>
      <c r="D42" s="58">
        <f t="shared" si="1"/>
        <v>0.01364008354</v>
      </c>
      <c r="E42" s="55">
        <f t="shared" si="2"/>
        <v>0.01354789496</v>
      </c>
      <c r="F42" s="55">
        <f t="shared" si="3"/>
        <v>0.0002203014017</v>
      </c>
      <c r="G42" s="1"/>
      <c r="H42" s="1"/>
      <c r="I42" s="1"/>
    </row>
    <row r="43">
      <c r="A43" s="69"/>
      <c r="B43" s="70">
        <v>44376.0</v>
      </c>
      <c r="C43" s="38">
        <v>234.460007</v>
      </c>
      <c r="D43" s="58">
        <f t="shared" si="1"/>
        <v>0.05167311786</v>
      </c>
      <c r="E43" s="55">
        <f t="shared" si="2"/>
        <v>0.05038234157</v>
      </c>
      <c r="F43" s="55">
        <f t="shared" si="3"/>
        <v>0.002670512366</v>
      </c>
      <c r="G43" s="1"/>
      <c r="H43" s="1"/>
      <c r="I43" s="1"/>
    </row>
    <row r="44">
      <c r="A44" s="69"/>
      <c r="B44" s="70">
        <v>44377.0</v>
      </c>
      <c r="C44" s="38">
        <v>234.979996</v>
      </c>
      <c r="D44" s="58">
        <f t="shared" si="1"/>
        <v>0.002217815339</v>
      </c>
      <c r="E44" s="55">
        <f t="shared" si="2"/>
        <v>0.002215359617</v>
      </c>
      <c r="F44" s="55">
        <f t="shared" si="3"/>
        <v>0.00001232022922</v>
      </c>
      <c r="G44" s="1"/>
      <c r="H44" s="1"/>
      <c r="I44" s="1"/>
    </row>
    <row r="45">
      <c r="A45" s="69"/>
      <c r="B45" s="70">
        <v>44378.0</v>
      </c>
      <c r="C45" s="38">
        <v>235.110001</v>
      </c>
      <c r="D45" s="58">
        <f t="shared" si="1"/>
        <v>0.0005532598613</v>
      </c>
      <c r="E45" s="55">
        <f t="shared" si="2"/>
        <v>0.0005531068695</v>
      </c>
      <c r="F45" s="55">
        <f t="shared" si="3"/>
        <v>0.000003414237935</v>
      </c>
      <c r="G45" s="1"/>
      <c r="H45" s="1"/>
      <c r="I45" s="1"/>
    </row>
    <row r="46">
      <c r="A46" s="69"/>
      <c r="B46" s="70">
        <v>44379.0</v>
      </c>
      <c r="C46" s="38">
        <v>234.300003</v>
      </c>
      <c r="D46" s="58">
        <f t="shared" si="1"/>
        <v>-0.003445187344</v>
      </c>
      <c r="E46" s="55">
        <f t="shared" si="2"/>
        <v>-0.003451135668</v>
      </c>
      <c r="F46" s="55">
        <f t="shared" si="3"/>
        <v>0.000004650392524</v>
      </c>
      <c r="G46" s="1"/>
      <c r="H46" s="1"/>
      <c r="I46" s="1"/>
    </row>
    <row r="47">
      <c r="A47" s="71"/>
      <c r="B47" s="56">
        <v>44383.0</v>
      </c>
      <c r="C47" s="38">
        <v>233.339996</v>
      </c>
      <c r="D47" s="58">
        <f t="shared" si="1"/>
        <v>-0.004097340963</v>
      </c>
      <c r="E47" s="55">
        <f t="shared" si="2"/>
        <v>-0.004105758065</v>
      </c>
      <c r="F47" s="55">
        <f t="shared" si="3"/>
        <v>0.000007902279127</v>
      </c>
      <c r="G47" s="1"/>
      <c r="H47" s="1"/>
      <c r="I47" s="1"/>
    </row>
    <row r="48">
      <c r="A48" s="71"/>
      <c r="B48" s="56">
        <v>44384.0</v>
      </c>
      <c r="C48" s="38">
        <v>221.899994</v>
      </c>
      <c r="D48" s="58">
        <f t="shared" si="1"/>
        <v>-0.04902718006</v>
      </c>
      <c r="E48" s="55">
        <f t="shared" si="2"/>
        <v>-0.05026979735</v>
      </c>
      <c r="F48" s="55">
        <f t="shared" si="3"/>
        <v>0.002398564197</v>
      </c>
      <c r="G48" s="1"/>
      <c r="H48" s="1"/>
      <c r="I48" s="1"/>
    </row>
    <row r="49">
      <c r="A49" s="71"/>
      <c r="B49" s="56">
        <v>44385.0</v>
      </c>
      <c r="C49" s="38">
        <v>232.789993</v>
      </c>
      <c r="D49" s="58">
        <f t="shared" si="1"/>
        <v>0.04907615725</v>
      </c>
      <c r="E49" s="55">
        <f t="shared" si="2"/>
        <v>0.04790992664</v>
      </c>
      <c r="F49" s="55">
        <f t="shared" si="3"/>
        <v>0.002421091227</v>
      </c>
      <c r="G49" s="1"/>
      <c r="H49" s="1"/>
      <c r="I49" s="1"/>
    </row>
    <row r="50">
      <c r="A50" s="71"/>
      <c r="B50" s="56">
        <v>44386.0</v>
      </c>
      <c r="C50" s="38">
        <v>232.809998</v>
      </c>
      <c r="D50" s="58">
        <f t="shared" si="1"/>
        <v>0.00008593582457</v>
      </c>
      <c r="E50" s="55">
        <f t="shared" si="2"/>
        <v>0.0000859321323</v>
      </c>
      <c r="F50" s="55">
        <f t="shared" si="3"/>
        <v>0.000001906031297</v>
      </c>
      <c r="G50" s="1"/>
      <c r="H50" s="1"/>
      <c r="I50" s="1"/>
    </row>
    <row r="51">
      <c r="A51" s="71"/>
      <c r="B51" s="56">
        <v>44389.0</v>
      </c>
      <c r="C51" s="38">
        <v>239.339996</v>
      </c>
      <c r="D51" s="58">
        <f t="shared" si="1"/>
        <v>0.02804861499</v>
      </c>
      <c r="E51" s="55">
        <f t="shared" si="2"/>
        <v>0.02766245676</v>
      </c>
      <c r="F51" s="55">
        <f t="shared" si="3"/>
        <v>0.0008385145411</v>
      </c>
      <c r="G51" s="1"/>
      <c r="H51" s="1"/>
      <c r="I51" s="1"/>
    </row>
    <row r="52">
      <c r="A52" s="71"/>
      <c r="B52" s="56">
        <v>44390.0</v>
      </c>
      <c r="C52" s="38">
        <v>235.149994</v>
      </c>
      <c r="D52" s="58">
        <f t="shared" si="1"/>
        <v>-0.01750648479</v>
      </c>
      <c r="E52" s="55">
        <f t="shared" si="2"/>
        <v>-0.01766153556</v>
      </c>
      <c r="F52" s="55">
        <f t="shared" si="3"/>
        <v>0.0002678746551</v>
      </c>
      <c r="G52" s="1"/>
      <c r="H52" s="1"/>
      <c r="I52" s="1"/>
    </row>
    <row r="53">
      <c r="A53" s="71"/>
      <c r="B53" s="56">
        <v>44391.0</v>
      </c>
      <c r="C53" s="38">
        <v>246.660004</v>
      </c>
      <c r="D53" s="58">
        <f t="shared" si="1"/>
        <v>0.04894752411</v>
      </c>
      <c r="E53" s="55">
        <f t="shared" si="2"/>
        <v>0.04778730348</v>
      </c>
      <c r="F53" s="55">
        <f t="shared" si="3"/>
        <v>0.00240903902</v>
      </c>
      <c r="G53" s="1"/>
      <c r="H53" s="1"/>
      <c r="I53" s="1"/>
    </row>
    <row r="54">
      <c r="A54" s="71"/>
      <c r="B54" s="56">
        <v>44392.0</v>
      </c>
      <c r="C54" s="38">
        <v>259.674988</v>
      </c>
      <c r="D54" s="58">
        <f t="shared" si="1"/>
        <v>0.05276487387</v>
      </c>
      <c r="E54" s="55">
        <f t="shared" si="2"/>
        <v>0.05141991655</v>
      </c>
      <c r="F54" s="55">
        <f t="shared" si="3"/>
        <v>0.002778826453</v>
      </c>
      <c r="G54" s="1"/>
      <c r="H54" s="1"/>
      <c r="I54" s="1"/>
    </row>
    <row r="55">
      <c r="A55" s="71"/>
      <c r="B55" s="56">
        <v>44393.0</v>
      </c>
      <c r="C55" s="38">
        <v>286.429993</v>
      </c>
      <c r="D55" s="58">
        <f t="shared" si="1"/>
        <v>0.103032661</v>
      </c>
      <c r="E55" s="55">
        <f t="shared" si="2"/>
        <v>0.09806335086</v>
      </c>
      <c r="F55" s="55">
        <f t="shared" si="3"/>
        <v>0.009872014082</v>
      </c>
      <c r="G55" s="1"/>
      <c r="H55" s="1"/>
      <c r="I55" s="1"/>
    </row>
    <row r="56">
      <c r="A56" s="71"/>
      <c r="B56" s="56">
        <v>44396.0</v>
      </c>
      <c r="C56" s="38">
        <v>313.589996</v>
      </c>
      <c r="D56" s="58">
        <f t="shared" si="1"/>
        <v>0.0948224825</v>
      </c>
      <c r="E56" s="55">
        <f t="shared" si="2"/>
        <v>0.09059223369</v>
      </c>
      <c r="F56" s="55">
        <f t="shared" si="3"/>
        <v>0.00844320101</v>
      </c>
      <c r="G56" s="1"/>
      <c r="H56" s="1"/>
      <c r="I56" s="1"/>
    </row>
    <row r="57">
      <c r="A57" s="71"/>
      <c r="B57" s="56">
        <v>44397.0</v>
      </c>
      <c r="C57" s="38">
        <v>307.329987</v>
      </c>
      <c r="D57" s="58">
        <f t="shared" si="1"/>
        <v>-0.0199624002</v>
      </c>
      <c r="E57" s="55">
        <f t="shared" si="2"/>
        <v>-0.02016434091</v>
      </c>
      <c r="F57" s="55">
        <f t="shared" si="3"/>
        <v>0.0003560649034</v>
      </c>
      <c r="G57" s="1"/>
      <c r="H57" s="1"/>
      <c r="I57" s="1"/>
    </row>
    <row r="58">
      <c r="A58" s="71"/>
      <c r="B58" s="56">
        <v>44398.0</v>
      </c>
      <c r="C58" s="38">
        <v>321.109985</v>
      </c>
      <c r="D58" s="58">
        <f t="shared" si="1"/>
        <v>0.04483779189</v>
      </c>
      <c r="E58" s="55">
        <f t="shared" si="2"/>
        <v>0.0438616503</v>
      </c>
      <c r="F58" s="55">
        <f t="shared" si="3"/>
        <v>0.002039092251</v>
      </c>
      <c r="G58" s="1"/>
      <c r="H58" s="1"/>
      <c r="I58" s="1"/>
    </row>
    <row r="59">
      <c r="A59" s="71"/>
      <c r="B59" s="56">
        <v>44399.0</v>
      </c>
      <c r="C59" s="38">
        <v>323.480011</v>
      </c>
      <c r="D59" s="58">
        <f t="shared" si="1"/>
        <v>0.00738072969</v>
      </c>
      <c r="E59" s="55">
        <f t="shared" si="2"/>
        <v>0.007353625389</v>
      </c>
      <c r="F59" s="55">
        <f t="shared" si="3"/>
        <v>0.00007479281926</v>
      </c>
      <c r="G59" s="1"/>
      <c r="H59" s="1"/>
      <c r="I59" s="1"/>
    </row>
    <row r="60">
      <c r="A60" s="71"/>
      <c r="B60" s="56">
        <v>44400.0</v>
      </c>
      <c r="C60" s="38">
        <v>348.829987</v>
      </c>
      <c r="D60" s="58">
        <f t="shared" si="1"/>
        <v>0.0783664373</v>
      </c>
      <c r="E60" s="55">
        <f t="shared" si="2"/>
        <v>0.07544733801</v>
      </c>
      <c r="F60" s="55">
        <f t="shared" si="3"/>
        <v>0.005889334073</v>
      </c>
      <c r="G60" s="1"/>
      <c r="H60" s="1"/>
      <c r="I60" s="1"/>
    </row>
    <row r="61">
      <c r="A61" s="71"/>
      <c r="B61" s="56">
        <v>44403.0</v>
      </c>
      <c r="C61" s="38">
        <v>335.869995</v>
      </c>
      <c r="D61" s="58">
        <f t="shared" si="1"/>
        <v>-0.03715274627</v>
      </c>
      <c r="E61" s="55">
        <f t="shared" si="2"/>
        <v>-0.0378604948</v>
      </c>
      <c r="F61" s="55">
        <f t="shared" si="3"/>
        <v>0.001337060363</v>
      </c>
      <c r="G61" s="1"/>
      <c r="H61" s="1"/>
      <c r="I61" s="1"/>
    </row>
    <row r="62">
      <c r="A62" s="71"/>
      <c r="B62" s="56">
        <v>44404.0</v>
      </c>
      <c r="C62" s="38">
        <v>328.5</v>
      </c>
      <c r="D62" s="58">
        <f t="shared" si="1"/>
        <v>-0.02194299911</v>
      </c>
      <c r="E62" s="55">
        <f t="shared" si="2"/>
        <v>-0.02218732752</v>
      </c>
      <c r="F62" s="55">
        <f t="shared" si="3"/>
        <v>0.0004365036068</v>
      </c>
      <c r="G62" s="1"/>
      <c r="H62" s="1"/>
      <c r="I62" s="1"/>
    </row>
    <row r="63">
      <c r="A63" s="71"/>
      <c r="B63" s="56">
        <v>44405.0</v>
      </c>
      <c r="C63" s="38">
        <v>349.320007</v>
      </c>
      <c r="D63" s="58">
        <f t="shared" si="1"/>
        <v>0.06337901674</v>
      </c>
      <c r="E63" s="55">
        <f t="shared" si="2"/>
        <v>0.06145158966</v>
      </c>
      <c r="F63" s="55">
        <f t="shared" si="3"/>
        <v>0.003937091695</v>
      </c>
      <c r="G63" s="1"/>
      <c r="H63" s="1"/>
      <c r="I63" s="1"/>
    </row>
    <row r="64">
      <c r="A64" s="71"/>
      <c r="B64" s="56">
        <v>44406.0</v>
      </c>
      <c r="C64" s="38">
        <v>345.640015</v>
      </c>
      <c r="D64" s="58">
        <f t="shared" si="1"/>
        <v>-0.01053473012</v>
      </c>
      <c r="E64" s="55">
        <f t="shared" si="2"/>
        <v>-0.01059061321</v>
      </c>
      <c r="F64" s="55">
        <f t="shared" si="3"/>
        <v>0.00008641476863</v>
      </c>
      <c r="G64" s="1"/>
      <c r="H64" s="1"/>
      <c r="I64" s="1"/>
    </row>
    <row r="65">
      <c r="A65" s="71"/>
      <c r="B65" s="56">
        <v>44407.0</v>
      </c>
      <c r="C65" s="38">
        <v>353.600006</v>
      </c>
      <c r="D65" s="58">
        <f t="shared" si="1"/>
        <v>0.02302971489</v>
      </c>
      <c r="E65" s="55">
        <f t="shared" si="2"/>
        <v>0.02276853336</v>
      </c>
      <c r="F65" s="55">
        <f t="shared" si="3"/>
        <v>0.0005790372165</v>
      </c>
      <c r="G65" s="1"/>
      <c r="H65" s="1"/>
      <c r="I65" s="1"/>
    </row>
    <row r="66">
      <c r="A66" s="71"/>
      <c r="B66" s="56">
        <v>44410.0</v>
      </c>
      <c r="C66" s="38">
        <v>346.609985</v>
      </c>
      <c r="D66" s="58">
        <f t="shared" si="1"/>
        <v>-0.0197681586</v>
      </c>
      <c r="E66" s="55">
        <f t="shared" si="2"/>
        <v>-0.01996616244</v>
      </c>
      <c r="F66" s="55">
        <f t="shared" si="3"/>
        <v>0.0003486250485</v>
      </c>
      <c r="G66" s="1"/>
      <c r="H66" s="1"/>
      <c r="I66" s="1"/>
    </row>
    <row r="67">
      <c r="A67" s="71"/>
      <c r="B67" s="56">
        <v>44411.0</v>
      </c>
      <c r="C67" s="38">
        <v>386.51001</v>
      </c>
      <c r="D67" s="58">
        <f t="shared" si="1"/>
        <v>0.1151150478</v>
      </c>
      <c r="E67" s="55">
        <f t="shared" si="2"/>
        <v>0.1089575815</v>
      </c>
      <c r="F67" s="55">
        <f t="shared" si="3"/>
        <v>0.01215555649</v>
      </c>
      <c r="G67" s="1"/>
      <c r="H67" s="1"/>
      <c r="I67" s="1"/>
    </row>
    <row r="68">
      <c r="A68" s="71"/>
      <c r="B68" s="56">
        <v>44412.0</v>
      </c>
      <c r="C68" s="38">
        <v>419.049988</v>
      </c>
      <c r="D68" s="58">
        <f t="shared" si="1"/>
        <v>0.08418922449</v>
      </c>
      <c r="E68" s="55">
        <f t="shared" si="2"/>
        <v>0.08083244912</v>
      </c>
      <c r="F68" s="55">
        <f t="shared" si="3"/>
        <v>0.006744861854</v>
      </c>
      <c r="G68" s="1"/>
      <c r="H68" s="1"/>
      <c r="I68" s="1"/>
    </row>
    <row r="69">
      <c r="A69" s="71"/>
      <c r="B69" s="56">
        <v>44413.0</v>
      </c>
      <c r="C69" s="38">
        <v>416.26001</v>
      </c>
      <c r="D69" s="58">
        <f t="shared" si="1"/>
        <v>-0.006657864407</v>
      </c>
      <c r="E69" s="55">
        <f t="shared" si="2"/>
        <v>-0.006680126855</v>
      </c>
      <c r="F69" s="55">
        <f t="shared" si="3"/>
        <v>0.00002900326627</v>
      </c>
      <c r="G69" s="1"/>
      <c r="H69" s="1"/>
      <c r="I69" s="1"/>
    </row>
    <row r="70">
      <c r="A70" s="71"/>
      <c r="B70" s="56">
        <v>44414.0</v>
      </c>
      <c r="C70" s="38">
        <v>413.720001</v>
      </c>
      <c r="D70" s="58">
        <f t="shared" si="1"/>
        <v>-0.006101976983</v>
      </c>
      <c r="E70" s="55">
        <f t="shared" si="2"/>
        <v>-0.006120670127</v>
      </c>
      <c r="F70" s="55">
        <f t="shared" si="3"/>
        <v>0.00002329038542</v>
      </c>
      <c r="G70" s="1"/>
      <c r="H70" s="1"/>
      <c r="I70" s="1"/>
    </row>
    <row r="71">
      <c r="A71" s="71"/>
      <c r="B71" s="56">
        <v>44417.0</v>
      </c>
      <c r="C71" s="38">
        <v>484.470001</v>
      </c>
      <c r="D71" s="58">
        <f t="shared" si="1"/>
        <v>0.1710093779</v>
      </c>
      <c r="E71" s="55">
        <f t="shared" si="2"/>
        <v>0.157866093</v>
      </c>
      <c r="F71" s="55">
        <f t="shared" si="3"/>
        <v>0.02533214493</v>
      </c>
      <c r="G71" s="1"/>
      <c r="H71" s="1"/>
      <c r="I71" s="1"/>
    </row>
    <row r="72">
      <c r="A72" s="71"/>
      <c r="B72" s="56">
        <v>44418.0</v>
      </c>
      <c r="C72" s="38">
        <v>456.76001</v>
      </c>
      <c r="D72" s="58">
        <f t="shared" si="1"/>
        <v>-0.05719650534</v>
      </c>
      <c r="E72" s="55">
        <f t="shared" si="2"/>
        <v>-0.05889740125</v>
      </c>
      <c r="F72" s="55">
        <f t="shared" si="3"/>
        <v>0.003318075938</v>
      </c>
      <c r="G72" s="1"/>
      <c r="H72" s="1"/>
      <c r="I72" s="1"/>
    </row>
    <row r="73">
      <c r="A73" s="71"/>
      <c r="B73" s="56">
        <v>44419.0</v>
      </c>
      <c r="C73" s="38">
        <v>385.329987</v>
      </c>
      <c r="D73" s="58">
        <f t="shared" si="1"/>
        <v>-0.1563841436</v>
      </c>
      <c r="E73" s="55">
        <f t="shared" si="2"/>
        <v>-0.1700580345</v>
      </c>
      <c r="F73" s="55">
        <f t="shared" si="3"/>
        <v>0.02848107697</v>
      </c>
      <c r="G73" s="1"/>
      <c r="H73" s="1"/>
      <c r="I73" s="1"/>
    </row>
    <row r="74">
      <c r="A74" s="71"/>
      <c r="B74" s="56">
        <v>44420.0</v>
      </c>
      <c r="C74" s="38">
        <v>391.420013</v>
      </c>
      <c r="D74" s="58">
        <f t="shared" si="1"/>
        <v>0.015804703</v>
      </c>
      <c r="E74" s="55">
        <f t="shared" si="2"/>
        <v>0.01568110922</v>
      </c>
      <c r="F74" s="55">
        <f t="shared" si="3"/>
        <v>0.0002881766995</v>
      </c>
      <c r="G74" s="1"/>
      <c r="H74" s="1"/>
      <c r="I74" s="1"/>
    </row>
    <row r="75">
      <c r="A75" s="71"/>
      <c r="B75" s="56">
        <v>44421.0</v>
      </c>
      <c r="C75" s="38">
        <v>389.779999</v>
      </c>
      <c r="D75" s="58">
        <f t="shared" si="1"/>
        <v>-0.004189908399</v>
      </c>
      <c r="E75" s="55">
        <f t="shared" si="2"/>
        <v>-0.004198710661</v>
      </c>
      <c r="F75" s="55">
        <f t="shared" si="3"/>
        <v>0.000008433517265</v>
      </c>
      <c r="G75" s="1"/>
      <c r="H75" s="1"/>
      <c r="I75" s="1"/>
    </row>
    <row r="76">
      <c r="A76" s="71"/>
      <c r="B76" s="56">
        <v>44424.0</v>
      </c>
      <c r="C76" s="38">
        <v>373.859985</v>
      </c>
      <c r="D76" s="58">
        <f t="shared" si="1"/>
        <v>-0.0408435888</v>
      </c>
      <c r="E76" s="55">
        <f t="shared" si="2"/>
        <v>-0.04170111917</v>
      </c>
      <c r="F76" s="55">
        <f t="shared" si="3"/>
        <v>0.00163268204</v>
      </c>
      <c r="G76" s="1"/>
      <c r="H76" s="1"/>
      <c r="I76" s="1"/>
    </row>
    <row r="77">
      <c r="A77" s="71"/>
      <c r="B77" s="56">
        <v>44425.0</v>
      </c>
      <c r="C77" s="38">
        <v>401.859985</v>
      </c>
      <c r="D77" s="58">
        <f t="shared" si="1"/>
        <v>0.07489434848</v>
      </c>
      <c r="E77" s="55">
        <f t="shared" si="2"/>
        <v>0.07222237627</v>
      </c>
      <c r="F77" s="55">
        <f t="shared" si="3"/>
        <v>0.005404754444</v>
      </c>
      <c r="G77" s="1"/>
      <c r="H77" s="1"/>
      <c r="I77" s="1"/>
    </row>
    <row r="78">
      <c r="A78" s="71"/>
      <c r="B78" s="56">
        <v>44426.0</v>
      </c>
      <c r="C78" s="38">
        <v>398.799988</v>
      </c>
      <c r="D78" s="58">
        <f t="shared" si="1"/>
        <v>-0.007614584965</v>
      </c>
      <c r="E78" s="55">
        <f t="shared" si="2"/>
        <v>-0.007643723933</v>
      </c>
      <c r="F78" s="55">
        <f t="shared" si="3"/>
        <v>0.00004031062818</v>
      </c>
      <c r="G78" s="1"/>
      <c r="H78" s="1"/>
      <c r="I78" s="1"/>
    </row>
    <row r="79">
      <c r="A79" s="71"/>
      <c r="B79" s="56">
        <v>44427.0</v>
      </c>
      <c r="C79" s="38">
        <v>375.529999</v>
      </c>
      <c r="D79" s="58">
        <f t="shared" si="1"/>
        <v>-0.05835002432</v>
      </c>
      <c r="E79" s="55">
        <f t="shared" si="2"/>
        <v>-0.06012164917</v>
      </c>
      <c r="F79" s="55">
        <f t="shared" si="3"/>
        <v>0.003460614797</v>
      </c>
      <c r="G79" s="1"/>
      <c r="H79" s="1"/>
      <c r="I79" s="1"/>
    </row>
    <row r="80">
      <c r="A80" s="71"/>
      <c r="B80" s="56">
        <v>44428.0</v>
      </c>
      <c r="C80" s="38">
        <v>382.980011</v>
      </c>
      <c r="D80" s="58">
        <f t="shared" si="1"/>
        <v>0.01983866008</v>
      </c>
      <c r="E80" s="55">
        <f t="shared" si="2"/>
        <v>0.01964443839</v>
      </c>
      <c r="F80" s="55">
        <f t="shared" si="3"/>
        <v>0.0004384457909</v>
      </c>
      <c r="G80" s="1"/>
      <c r="H80" s="1"/>
      <c r="I80" s="1"/>
    </row>
    <row r="81">
      <c r="A81" s="71"/>
      <c r="B81" s="56">
        <v>44431.0</v>
      </c>
      <c r="C81" s="38">
        <v>411.890015</v>
      </c>
      <c r="D81" s="58">
        <f t="shared" si="1"/>
        <v>0.07548697888</v>
      </c>
      <c r="E81" s="55">
        <f t="shared" si="2"/>
        <v>0.07277356261</v>
      </c>
      <c r="F81" s="55">
        <f t="shared" si="3"/>
        <v>0.005486101421</v>
      </c>
      <c r="G81" s="1"/>
      <c r="H81" s="1"/>
      <c r="I81" s="1"/>
    </row>
    <row r="82">
      <c r="A82" s="71"/>
      <c r="B82" s="56">
        <v>44432.0</v>
      </c>
      <c r="C82" s="38">
        <v>394.940002</v>
      </c>
      <c r="D82" s="58">
        <f t="shared" si="1"/>
        <v>-0.04115179388</v>
      </c>
      <c r="E82" s="55">
        <f t="shared" si="2"/>
        <v>-0.04202250013</v>
      </c>
      <c r="F82" s="55">
        <f t="shared" si="3"/>
        <v>0.001658757061</v>
      </c>
      <c r="G82" s="1"/>
      <c r="H82" s="1"/>
      <c r="I82" s="1"/>
    </row>
    <row r="83">
      <c r="A83" s="71"/>
      <c r="B83" s="56">
        <v>44433.0</v>
      </c>
      <c r="C83" s="38">
        <v>397.869995</v>
      </c>
      <c r="D83" s="58">
        <f t="shared" si="1"/>
        <v>0.007418830671</v>
      </c>
      <c r="E83" s="55">
        <f t="shared" si="2"/>
        <v>0.007391446502</v>
      </c>
      <c r="F83" s="55">
        <f t="shared" si="3"/>
        <v>0.00007544842516</v>
      </c>
      <c r="G83" s="1"/>
      <c r="H83" s="1"/>
      <c r="I83" s="1"/>
    </row>
    <row r="84">
      <c r="A84" s="71"/>
      <c r="B84" s="56">
        <v>44434.0</v>
      </c>
      <c r="C84" s="38">
        <v>400.299988</v>
      </c>
      <c r="D84" s="58">
        <f t="shared" si="1"/>
        <v>0.006107505041</v>
      </c>
      <c r="E84" s="55">
        <f t="shared" si="2"/>
        <v>0.006088929826</v>
      </c>
      <c r="F84" s="55">
        <f t="shared" si="3"/>
        <v>0.00005451738085</v>
      </c>
      <c r="G84" s="1"/>
      <c r="H84" s="1"/>
      <c r="I84" s="1"/>
    </row>
    <row r="85">
      <c r="A85" s="71"/>
      <c r="B85" s="56">
        <v>44435.0</v>
      </c>
      <c r="C85" s="38">
        <v>382.220001</v>
      </c>
      <c r="D85" s="58">
        <f t="shared" si="1"/>
        <v>-0.04516609428</v>
      </c>
      <c r="E85" s="55">
        <f t="shared" si="2"/>
        <v>-0.04621787434</v>
      </c>
      <c r="F85" s="55">
        <f t="shared" si="3"/>
        <v>0.002018095296</v>
      </c>
      <c r="G85" s="1"/>
      <c r="H85" s="1"/>
      <c r="I85" s="1"/>
    </row>
    <row r="86">
      <c r="A86" s="71"/>
      <c r="B86" s="56">
        <v>44438.0</v>
      </c>
      <c r="C86" s="38">
        <v>370.690002</v>
      </c>
      <c r="D86" s="58">
        <f t="shared" si="1"/>
        <v>-0.03016587036</v>
      </c>
      <c r="E86" s="55">
        <f t="shared" si="2"/>
        <v>-0.03063022248</v>
      </c>
      <c r="F86" s="55">
        <f t="shared" si="3"/>
        <v>0.000860575297</v>
      </c>
      <c r="G86" s="1"/>
      <c r="H86" s="1"/>
      <c r="I86" s="1"/>
    </row>
    <row r="87">
      <c r="A87" s="71"/>
      <c r="B87" s="56">
        <v>44439.0</v>
      </c>
      <c r="C87" s="38">
        <v>376.690002</v>
      </c>
      <c r="D87" s="58">
        <f t="shared" si="1"/>
        <v>0.01618603137</v>
      </c>
      <c r="E87" s="55">
        <f t="shared" si="2"/>
        <v>0.01605643413</v>
      </c>
      <c r="F87" s="55">
        <f t="shared" si="3"/>
        <v>0.0003010604257</v>
      </c>
      <c r="G87" s="1"/>
      <c r="H87" s="1"/>
      <c r="I87" s="1"/>
    </row>
    <row r="88">
      <c r="A88" s="71"/>
      <c r="B88" s="56">
        <v>44440.0</v>
      </c>
      <c r="C88" s="38">
        <v>389.940002</v>
      </c>
      <c r="D88" s="58">
        <f t="shared" si="1"/>
        <v>0.03517481199</v>
      </c>
      <c r="E88" s="55">
        <f t="shared" si="2"/>
        <v>0.03457031293</v>
      </c>
      <c r="F88" s="55">
        <f t="shared" si="3"/>
        <v>0.001286296197</v>
      </c>
      <c r="G88" s="1"/>
      <c r="H88" s="1"/>
      <c r="I88" s="1"/>
    </row>
    <row r="89">
      <c r="A89" s="71"/>
      <c r="B89" s="56">
        <v>44441.0</v>
      </c>
      <c r="C89" s="38">
        <v>397.660004</v>
      </c>
      <c r="D89" s="58">
        <f t="shared" si="1"/>
        <v>0.01979792266</v>
      </c>
      <c r="E89" s="55">
        <f t="shared" si="2"/>
        <v>0.01960449263</v>
      </c>
      <c r="F89" s="55">
        <f t="shared" si="3"/>
        <v>0.0004367745299</v>
      </c>
      <c r="G89" s="1"/>
      <c r="H89" s="1"/>
      <c r="I89" s="1"/>
    </row>
    <row r="90">
      <c r="A90" s="71"/>
      <c r="B90" s="56">
        <v>44442.0</v>
      </c>
      <c r="C90" s="38">
        <v>416.700012</v>
      </c>
      <c r="D90" s="58">
        <f t="shared" si="1"/>
        <v>0.04788011821</v>
      </c>
      <c r="E90" s="55">
        <f t="shared" si="2"/>
        <v>0.04676918834</v>
      </c>
      <c r="F90" s="55">
        <f t="shared" si="3"/>
        <v>0.002310133401</v>
      </c>
      <c r="G90" s="1"/>
      <c r="H90" s="1"/>
      <c r="I90" s="1"/>
    </row>
    <row r="91">
      <c r="A91" s="71"/>
      <c r="B91" s="56">
        <v>44446.0</v>
      </c>
      <c r="C91" s="38">
        <v>436.390015</v>
      </c>
      <c r="D91" s="58">
        <f t="shared" si="1"/>
        <v>0.04725222566</v>
      </c>
      <c r="E91" s="55">
        <f t="shared" si="2"/>
        <v>0.04616980609</v>
      </c>
      <c r="F91" s="55">
        <f t="shared" si="3"/>
        <v>0.002252875426</v>
      </c>
      <c r="G91" s="1"/>
      <c r="H91" s="1"/>
      <c r="I91" s="1"/>
    </row>
    <row r="92">
      <c r="A92" s="71"/>
      <c r="B92" s="56">
        <v>44447.0</v>
      </c>
      <c r="C92" s="38">
        <v>422.899994</v>
      </c>
      <c r="D92" s="58">
        <f t="shared" si="1"/>
        <v>-0.03091276275</v>
      </c>
      <c r="E92" s="55">
        <f t="shared" si="2"/>
        <v>-0.03140064302</v>
      </c>
      <c r="F92" s="55">
        <f t="shared" si="3"/>
        <v>0.0009063702865</v>
      </c>
      <c r="G92" s="1"/>
      <c r="H92" s="1"/>
      <c r="I92" s="1"/>
    </row>
    <row r="93">
      <c r="A93" s="71"/>
      <c r="B93" s="56">
        <v>44448.0</v>
      </c>
      <c r="C93" s="38">
        <v>455.920013</v>
      </c>
      <c r="D93" s="58">
        <f t="shared" si="1"/>
        <v>0.07807997037</v>
      </c>
      <c r="E93" s="55">
        <f t="shared" si="2"/>
        <v>0.07518165375</v>
      </c>
      <c r="F93" s="55">
        <f t="shared" si="3"/>
        <v>0.00584862638</v>
      </c>
      <c r="G93" s="1"/>
      <c r="H93" s="1"/>
      <c r="I93" s="1"/>
    </row>
    <row r="94">
      <c r="A94" s="71"/>
      <c r="B94" s="56">
        <v>44449.0</v>
      </c>
      <c r="C94" s="38">
        <v>449.380005</v>
      </c>
      <c r="D94" s="58">
        <f t="shared" si="1"/>
        <v>-0.014344639</v>
      </c>
      <c r="E94" s="55">
        <f t="shared" si="2"/>
        <v>-0.01444851794</v>
      </c>
      <c r="F94" s="55">
        <f t="shared" si="3"/>
        <v>0.0001730240104</v>
      </c>
      <c r="G94" s="1"/>
      <c r="H94" s="1"/>
      <c r="I94" s="1"/>
    </row>
    <row r="95">
      <c r="A95" s="71"/>
      <c r="B95" s="56">
        <v>44452.0</v>
      </c>
      <c r="C95" s="38">
        <v>419.720001</v>
      </c>
      <c r="D95" s="58">
        <f t="shared" si="1"/>
        <v>-0.06600205543</v>
      </c>
      <c r="E95" s="55">
        <f t="shared" si="2"/>
        <v>-0.06828104143</v>
      </c>
      <c r="F95" s="55">
        <f t="shared" si="3"/>
        <v>0.004487175459</v>
      </c>
      <c r="G95" s="1"/>
      <c r="H95" s="1"/>
      <c r="I95" s="1"/>
    </row>
    <row r="96">
      <c r="A96" s="71"/>
      <c r="B96" s="56">
        <v>44453.0</v>
      </c>
      <c r="C96" s="38">
        <v>427.709991</v>
      </c>
      <c r="D96" s="58">
        <f t="shared" si="1"/>
        <v>0.01903647665</v>
      </c>
      <c r="E96" s="55">
        <f t="shared" si="2"/>
        <v>0.01885755012</v>
      </c>
      <c r="F96" s="55">
        <f t="shared" si="3"/>
        <v>0.000406111524</v>
      </c>
      <c r="G96" s="1"/>
      <c r="H96" s="1"/>
      <c r="I96" s="1"/>
    </row>
    <row r="97">
      <c r="A97" s="71"/>
      <c r="B97" s="56">
        <v>44454.0</v>
      </c>
      <c r="C97" s="38">
        <v>434.459991</v>
      </c>
      <c r="D97" s="58">
        <f t="shared" si="1"/>
        <v>0.01578172159</v>
      </c>
      <c r="E97" s="55">
        <f t="shared" si="2"/>
        <v>0.01565848512</v>
      </c>
      <c r="F97" s="55">
        <f t="shared" si="3"/>
        <v>0.0002874090885</v>
      </c>
      <c r="G97" s="1"/>
      <c r="H97" s="1"/>
      <c r="I97" s="1"/>
    </row>
    <row r="98">
      <c r="A98" s="71"/>
      <c r="B98" s="56">
        <v>44455.0</v>
      </c>
      <c r="C98" s="38">
        <v>440.649994</v>
      </c>
      <c r="D98" s="58">
        <f t="shared" si="1"/>
        <v>0.0142475789</v>
      </c>
      <c r="E98" s="55">
        <f t="shared" si="2"/>
        <v>0.01414703602</v>
      </c>
      <c r="F98" s="55">
        <f t="shared" si="3"/>
        <v>0.0002384459385</v>
      </c>
      <c r="G98" s="1"/>
      <c r="H98" s="1"/>
      <c r="I98" s="1"/>
    </row>
    <row r="99">
      <c r="A99" s="71"/>
      <c r="B99" s="56">
        <v>44456.0</v>
      </c>
      <c r="C99" s="38">
        <v>430.049988</v>
      </c>
      <c r="D99" s="58">
        <f t="shared" si="1"/>
        <v>-0.02405538669</v>
      </c>
      <c r="E99" s="55">
        <f t="shared" si="2"/>
        <v>-0.02434944284</v>
      </c>
      <c r="F99" s="55">
        <f t="shared" si="3"/>
        <v>0.0005315230674</v>
      </c>
      <c r="G99" s="1"/>
      <c r="H99" s="1"/>
      <c r="I99" s="1"/>
    </row>
    <row r="100">
      <c r="A100" s="71"/>
      <c r="B100" s="56">
        <v>44459.0</v>
      </c>
      <c r="C100" s="38">
        <v>423.329987</v>
      </c>
      <c r="D100" s="58">
        <f t="shared" si="1"/>
        <v>-0.01562609275</v>
      </c>
      <c r="E100" s="55">
        <f t="shared" si="2"/>
        <v>-0.01574946706</v>
      </c>
      <c r="F100" s="55">
        <f t="shared" si="3"/>
        <v>0.0002089414822</v>
      </c>
      <c r="G100" s="1"/>
      <c r="H100" s="1"/>
      <c r="I100" s="1"/>
    </row>
    <row r="101">
      <c r="A101" s="71"/>
      <c r="B101" s="56">
        <v>44460.0</v>
      </c>
      <c r="C101" s="38">
        <v>434.040009</v>
      </c>
      <c r="D101" s="58">
        <f t="shared" si="1"/>
        <v>0.02529946455</v>
      </c>
      <c r="E101" s="55">
        <f t="shared" si="2"/>
        <v>0.02498473046</v>
      </c>
      <c r="F101" s="55">
        <f t="shared" si="3"/>
        <v>0.0006906062993</v>
      </c>
      <c r="G101" s="1"/>
      <c r="H101" s="1"/>
      <c r="I101" s="1"/>
    </row>
    <row r="102">
      <c r="A102" s="71"/>
      <c r="B102" s="56">
        <v>44461.0</v>
      </c>
      <c r="C102" s="38">
        <v>440.720001</v>
      </c>
      <c r="D102" s="58">
        <f t="shared" si="1"/>
        <v>0.01539026786</v>
      </c>
      <c r="E102" s="55">
        <f t="shared" si="2"/>
        <v>0.01527303895</v>
      </c>
      <c r="F102" s="55">
        <f t="shared" si="3"/>
        <v>0.0002744886083</v>
      </c>
      <c r="G102" s="1"/>
      <c r="H102" s="1"/>
      <c r="I102" s="1"/>
    </row>
    <row r="103">
      <c r="A103" s="71"/>
      <c r="B103" s="56">
        <v>44462.0</v>
      </c>
      <c r="C103" s="38">
        <v>454.600006</v>
      </c>
      <c r="D103" s="58">
        <f t="shared" si="1"/>
        <v>0.03149393032</v>
      </c>
      <c r="E103" s="55">
        <f t="shared" si="2"/>
        <v>0.03100816918</v>
      </c>
      <c r="F103" s="55">
        <f t="shared" si="3"/>
        <v>0.001043472695</v>
      </c>
      <c r="G103" s="1"/>
      <c r="H103" s="1"/>
      <c r="I103" s="1"/>
    </row>
    <row r="104">
      <c r="A104" s="71"/>
      <c r="B104" s="56">
        <v>44463.0</v>
      </c>
      <c r="C104" s="38">
        <v>430.140015</v>
      </c>
      <c r="D104" s="58">
        <f t="shared" si="1"/>
        <v>-0.05380552283</v>
      </c>
      <c r="E104" s="55">
        <f t="shared" si="2"/>
        <v>-0.05530715265</v>
      </c>
      <c r="F104" s="55">
        <f t="shared" si="3"/>
        <v>0.002917349493</v>
      </c>
      <c r="G104" s="1"/>
      <c r="H104" s="1"/>
      <c r="I104" s="1"/>
    </row>
    <row r="105">
      <c r="A105" s="71"/>
      <c r="B105" s="56">
        <v>44466.0</v>
      </c>
      <c r="C105" s="38">
        <v>408.839996</v>
      </c>
      <c r="D105" s="58">
        <f t="shared" si="1"/>
        <v>-0.04951880378</v>
      </c>
      <c r="E105" s="55">
        <f t="shared" si="2"/>
        <v>-0.05078690029</v>
      </c>
      <c r="F105" s="55">
        <f t="shared" si="3"/>
        <v>0.002449481968</v>
      </c>
      <c r="G105" s="1"/>
      <c r="H105" s="1"/>
      <c r="I105" s="1"/>
    </row>
    <row r="106">
      <c r="A106" s="71"/>
      <c r="B106" s="56">
        <v>44467.0</v>
      </c>
      <c r="C106" s="38">
        <v>384.209991</v>
      </c>
      <c r="D106" s="58">
        <f t="shared" si="1"/>
        <v>-0.0602436289</v>
      </c>
      <c r="E106" s="55">
        <f t="shared" si="2"/>
        <v>-0.062134617</v>
      </c>
      <c r="F106" s="55">
        <f t="shared" si="3"/>
        <v>0.003701500514</v>
      </c>
      <c r="G106" s="1"/>
      <c r="H106" s="1"/>
      <c r="I106" s="1"/>
    </row>
    <row r="107">
      <c r="A107" s="71"/>
      <c r="B107" s="56">
        <v>44468.0</v>
      </c>
      <c r="C107" s="38">
        <v>378.899994</v>
      </c>
      <c r="D107" s="58">
        <f t="shared" si="1"/>
        <v>-0.01382055939</v>
      </c>
      <c r="E107" s="55">
        <f t="shared" si="2"/>
        <v>-0.01391695249</v>
      </c>
      <c r="F107" s="55">
        <f t="shared" si="3"/>
        <v>0.0001593222983</v>
      </c>
      <c r="G107" s="1"/>
      <c r="H107" s="1"/>
      <c r="I107" s="1"/>
    </row>
    <row r="108">
      <c r="A108" s="71"/>
      <c r="B108" s="56">
        <v>44469.0</v>
      </c>
      <c r="C108" s="38">
        <v>384.859985</v>
      </c>
      <c r="D108" s="58">
        <f t="shared" si="1"/>
        <v>0.01572972049</v>
      </c>
      <c r="E108" s="55">
        <f t="shared" si="2"/>
        <v>0.01560729063</v>
      </c>
      <c r="F108" s="55">
        <f t="shared" si="3"/>
        <v>0.0002856758942</v>
      </c>
      <c r="G108" s="1"/>
      <c r="H108" s="1"/>
      <c r="I108" s="1"/>
    </row>
    <row r="109">
      <c r="A109" s="71"/>
      <c r="B109" s="56">
        <v>44470.0</v>
      </c>
      <c r="C109" s="38">
        <v>341.089996</v>
      </c>
      <c r="D109" s="58">
        <f t="shared" si="1"/>
        <v>-0.1137296438</v>
      </c>
      <c r="E109" s="55">
        <f t="shared" si="2"/>
        <v>-0.1207332325</v>
      </c>
      <c r="F109" s="55">
        <f t="shared" si="3"/>
        <v>0.01426557288</v>
      </c>
      <c r="G109" s="1"/>
      <c r="H109" s="1"/>
      <c r="I109" s="1"/>
    </row>
    <row r="110">
      <c r="A110" s="71"/>
      <c r="B110" s="56">
        <v>44473.0</v>
      </c>
      <c r="C110" s="38">
        <v>325.839996</v>
      </c>
      <c r="D110" s="58">
        <f t="shared" si="1"/>
        <v>-0.04470960796</v>
      </c>
      <c r="E110" s="55">
        <f t="shared" si="2"/>
        <v>-0.04573990929</v>
      </c>
      <c r="F110" s="55">
        <f t="shared" si="3"/>
        <v>0.001975380292</v>
      </c>
      <c r="G110" s="1"/>
      <c r="H110" s="1"/>
      <c r="I110" s="1"/>
    </row>
    <row r="111">
      <c r="A111" s="71"/>
      <c r="B111" s="56">
        <v>44474.0</v>
      </c>
      <c r="C111" s="38">
        <v>332.109985</v>
      </c>
      <c r="D111" s="58">
        <f t="shared" si="1"/>
        <v>0.01924253952</v>
      </c>
      <c r="E111" s="55">
        <f t="shared" si="2"/>
        <v>0.01905974311</v>
      </c>
      <c r="F111" s="55">
        <f t="shared" si="3"/>
        <v>0.0004143016768</v>
      </c>
      <c r="G111" s="1"/>
      <c r="H111" s="1"/>
      <c r="I111" s="1"/>
    </row>
    <row r="112">
      <c r="A112" s="71"/>
      <c r="B112" s="56">
        <v>44475.0</v>
      </c>
      <c r="C112" s="38">
        <v>302.420013</v>
      </c>
      <c r="D112" s="58">
        <f t="shared" si="1"/>
        <v>-0.08939801072</v>
      </c>
      <c r="E112" s="55">
        <f t="shared" si="2"/>
        <v>-0.0936493715</v>
      </c>
      <c r="F112" s="55">
        <f t="shared" si="3"/>
        <v>0.00852939296</v>
      </c>
      <c r="G112" s="1"/>
      <c r="H112" s="1"/>
      <c r="I112" s="1"/>
    </row>
    <row r="113">
      <c r="A113" s="71"/>
      <c r="B113" s="56">
        <v>44476.0</v>
      </c>
      <c r="C113" s="38">
        <v>309.359985</v>
      </c>
      <c r="D113" s="58">
        <f t="shared" si="1"/>
        <v>0.02294812414</v>
      </c>
      <c r="E113" s="55">
        <f t="shared" si="2"/>
        <v>0.02268877614</v>
      </c>
      <c r="F113" s="55">
        <f t="shared" si="3"/>
        <v>0.0005752051511</v>
      </c>
      <c r="G113" s="1"/>
      <c r="H113" s="1"/>
      <c r="I113" s="1"/>
    </row>
    <row r="114">
      <c r="A114" s="71"/>
      <c r="B114" s="56">
        <v>44477.0</v>
      </c>
      <c r="C114" s="38">
        <v>304.910004</v>
      </c>
      <c r="D114" s="58">
        <f t="shared" si="1"/>
        <v>-0.0143844751</v>
      </c>
      <c r="E114" s="55">
        <f t="shared" si="2"/>
        <v>-0.0144889346</v>
      </c>
      <c r="F114" s="55">
        <f t="shared" si="3"/>
        <v>0.0001740889141</v>
      </c>
      <c r="G114" s="1"/>
      <c r="H114" s="1"/>
      <c r="I114" s="1"/>
    </row>
    <row r="115">
      <c r="A115" s="71"/>
      <c r="B115" s="56">
        <v>44480.0</v>
      </c>
      <c r="C115" s="38">
        <v>305.100006</v>
      </c>
      <c r="D115" s="58">
        <f t="shared" si="1"/>
        <v>0.0006231412466</v>
      </c>
      <c r="E115" s="55">
        <f t="shared" si="2"/>
        <v>0.0006229471747</v>
      </c>
      <c r="F115" s="55">
        <f t="shared" si="3"/>
        <v>0.000003677212639</v>
      </c>
      <c r="G115" s="1"/>
      <c r="H115" s="1"/>
      <c r="I115" s="1"/>
    </row>
    <row r="116">
      <c r="A116" s="71"/>
      <c r="B116" s="56">
        <v>44481.0</v>
      </c>
      <c r="C116" s="38">
        <v>311.130005</v>
      </c>
      <c r="D116" s="58">
        <f t="shared" si="1"/>
        <v>0.01976400813</v>
      </c>
      <c r="E116" s="55">
        <f t="shared" si="2"/>
        <v>0.01957123595</v>
      </c>
      <c r="F116" s="55">
        <f t="shared" si="3"/>
        <v>0.0004353855634</v>
      </c>
      <c r="G116" s="1"/>
      <c r="H116" s="1"/>
      <c r="I116" s="1"/>
    </row>
    <row r="117">
      <c r="A117" s="71"/>
      <c r="B117" s="56">
        <v>44482.0</v>
      </c>
      <c r="C117" s="38">
        <v>321.5</v>
      </c>
      <c r="D117" s="58">
        <f t="shared" si="1"/>
        <v>0.03333010264</v>
      </c>
      <c r="E117" s="55">
        <f t="shared" si="2"/>
        <v>0.03278669634</v>
      </c>
      <c r="F117" s="55">
        <f t="shared" si="3"/>
        <v>0.001161538767</v>
      </c>
      <c r="G117" s="1"/>
      <c r="H117" s="1"/>
      <c r="I117" s="1"/>
    </row>
    <row r="118">
      <c r="A118" s="71"/>
      <c r="B118" s="56">
        <v>44483.0</v>
      </c>
      <c r="C118" s="38">
        <v>331.880005</v>
      </c>
      <c r="D118" s="58">
        <f t="shared" si="1"/>
        <v>0.03228617418</v>
      </c>
      <c r="E118" s="55">
        <f t="shared" si="2"/>
        <v>0.03177592918</v>
      </c>
      <c r="F118" s="55">
        <f t="shared" si="3"/>
        <v>0.001093663789</v>
      </c>
      <c r="G118" s="1"/>
      <c r="H118" s="1"/>
      <c r="I118" s="1"/>
    </row>
    <row r="119">
      <c r="A119" s="71"/>
      <c r="B119" s="56">
        <v>44484.0</v>
      </c>
      <c r="C119" s="38">
        <v>324.209991</v>
      </c>
      <c r="D119" s="58">
        <f t="shared" si="1"/>
        <v>-0.02311080476</v>
      </c>
      <c r="E119" s="55">
        <f t="shared" si="2"/>
        <v>-0.02338204664</v>
      </c>
      <c r="F119" s="55">
        <f t="shared" si="3"/>
        <v>0.0004878527019</v>
      </c>
      <c r="G119" s="1"/>
      <c r="H119" s="1"/>
      <c r="I119" s="1"/>
    </row>
    <row r="120">
      <c r="A120" s="71"/>
      <c r="B120" s="56">
        <v>44487.0</v>
      </c>
      <c r="C120" s="38">
        <v>334.839996</v>
      </c>
      <c r="D120" s="58">
        <f t="shared" si="1"/>
        <v>0.03278740722</v>
      </c>
      <c r="E120" s="55">
        <f t="shared" si="2"/>
        <v>0.03226136762</v>
      </c>
      <c r="F120" s="55">
        <f t="shared" si="3"/>
        <v>0.001126006909</v>
      </c>
      <c r="G120" s="1"/>
      <c r="H120" s="1"/>
      <c r="I120" s="1"/>
    </row>
    <row r="121">
      <c r="A121" s="71"/>
      <c r="B121" s="56">
        <v>44488.0</v>
      </c>
      <c r="C121" s="38">
        <v>333.609985</v>
      </c>
      <c r="D121" s="58">
        <f t="shared" si="1"/>
        <v>-0.003673429144</v>
      </c>
      <c r="E121" s="55">
        <f t="shared" si="2"/>
        <v>-0.003680192754</v>
      </c>
      <c r="F121" s="55">
        <f t="shared" si="3"/>
        <v>0.00000569077229</v>
      </c>
      <c r="G121" s="1"/>
      <c r="H121" s="1"/>
      <c r="I121" s="1"/>
    </row>
    <row r="122">
      <c r="A122" s="71"/>
      <c r="B122" s="56">
        <v>44489.0</v>
      </c>
      <c r="C122" s="38">
        <v>333.01001</v>
      </c>
      <c r="D122" s="58">
        <f t="shared" si="1"/>
        <v>-0.001798432382</v>
      </c>
      <c r="E122" s="55">
        <f t="shared" si="2"/>
        <v>-0.001800051503</v>
      </c>
      <c r="F122" s="55">
        <f t="shared" si="3"/>
        <v>0.0000002554217937</v>
      </c>
      <c r="G122" s="1"/>
      <c r="H122" s="1"/>
      <c r="I122" s="1"/>
    </row>
    <row r="123">
      <c r="A123" s="71"/>
      <c r="B123" s="56">
        <v>44490.0</v>
      </c>
      <c r="C123" s="38">
        <v>339.570007</v>
      </c>
      <c r="D123" s="58">
        <f t="shared" si="1"/>
        <v>0.01969909853</v>
      </c>
      <c r="E123" s="55">
        <f t="shared" si="2"/>
        <v>0.01950758234</v>
      </c>
      <c r="F123" s="55">
        <f t="shared" si="3"/>
        <v>0.000432733236</v>
      </c>
      <c r="G123" s="1"/>
      <c r="H123" s="1"/>
      <c r="I123" s="1"/>
    </row>
    <row r="124">
      <c r="A124" s="71"/>
      <c r="B124" s="56">
        <v>44491.0</v>
      </c>
      <c r="C124" s="38">
        <v>326.540009</v>
      </c>
      <c r="D124" s="58">
        <f t="shared" si="1"/>
        <v>-0.0383720521</v>
      </c>
      <c r="E124" s="55">
        <f t="shared" si="2"/>
        <v>-0.03912765167</v>
      </c>
      <c r="F124" s="55">
        <f t="shared" si="3"/>
        <v>0.00143133535</v>
      </c>
      <c r="G124" s="1"/>
      <c r="H124" s="1"/>
      <c r="I124" s="1"/>
    </row>
    <row r="125">
      <c r="A125" s="71"/>
      <c r="B125" s="56">
        <v>44494.0</v>
      </c>
      <c r="C125" s="38">
        <v>349.559998</v>
      </c>
      <c r="D125" s="58">
        <f t="shared" si="1"/>
        <v>0.07049668759</v>
      </c>
      <c r="E125" s="55">
        <f t="shared" si="2"/>
        <v>0.06812273478</v>
      </c>
      <c r="F125" s="55">
        <f t="shared" si="3"/>
        <v>0.00481877453</v>
      </c>
      <c r="G125" s="1"/>
      <c r="H125" s="1"/>
      <c r="I125" s="1"/>
    </row>
    <row r="126">
      <c r="A126" s="71"/>
      <c r="B126" s="56">
        <v>44495.0</v>
      </c>
      <c r="C126" s="38">
        <v>345.73999</v>
      </c>
      <c r="D126" s="58">
        <f t="shared" si="1"/>
        <v>-0.01092804675</v>
      </c>
      <c r="E126" s="55">
        <f t="shared" si="2"/>
        <v>-0.01098819647</v>
      </c>
      <c r="F126" s="55">
        <f t="shared" si="3"/>
        <v>0.00009396467268</v>
      </c>
      <c r="G126" s="1"/>
      <c r="H126" s="1"/>
      <c r="I126" s="1"/>
    </row>
    <row r="127">
      <c r="A127" s="71"/>
      <c r="B127" s="56">
        <v>44496.0</v>
      </c>
      <c r="C127" s="38">
        <v>340.880005</v>
      </c>
      <c r="D127" s="58">
        <f t="shared" si="1"/>
        <v>-0.01405676271</v>
      </c>
      <c r="E127" s="55">
        <f t="shared" si="2"/>
        <v>-0.01415649471</v>
      </c>
      <c r="F127" s="55">
        <f t="shared" si="3"/>
        <v>0.0001654268233</v>
      </c>
      <c r="G127" s="1"/>
      <c r="H127" s="1"/>
      <c r="I127" s="1"/>
    </row>
    <row r="128">
      <c r="A128" s="71"/>
      <c r="B128" s="56">
        <v>44497.0</v>
      </c>
      <c r="C128" s="38">
        <v>347.920013</v>
      </c>
      <c r="D128" s="58">
        <f t="shared" si="1"/>
        <v>0.02065245217</v>
      </c>
      <c r="E128" s="55">
        <f t="shared" si="2"/>
        <v>0.02044208179</v>
      </c>
      <c r="F128" s="55">
        <f t="shared" si="3"/>
        <v>0.0004724858913</v>
      </c>
      <c r="G128" s="1"/>
      <c r="H128" s="1"/>
      <c r="I128" s="1"/>
    </row>
    <row r="129">
      <c r="A129" s="71"/>
      <c r="B129" s="56">
        <v>44498.0</v>
      </c>
      <c r="C129" s="38">
        <v>345.209991</v>
      </c>
      <c r="D129" s="58">
        <f t="shared" si="1"/>
        <v>-0.007789209872</v>
      </c>
      <c r="E129" s="55">
        <f t="shared" si="2"/>
        <v>-0.007819704222</v>
      </c>
      <c r="F129" s="55">
        <f t="shared" si="3"/>
        <v>0.00004257621788</v>
      </c>
      <c r="G129" s="1"/>
      <c r="H129" s="1"/>
      <c r="I129" s="1"/>
    </row>
    <row r="130">
      <c r="A130" s="71"/>
      <c r="B130" s="56">
        <v>44501.0</v>
      </c>
      <c r="C130" s="38">
        <v>337.170013</v>
      </c>
      <c r="D130" s="58">
        <f t="shared" si="1"/>
        <v>-0.02329010808</v>
      </c>
      <c r="E130" s="55">
        <f t="shared" si="2"/>
        <v>-0.02356560868</v>
      </c>
      <c r="F130" s="55">
        <f t="shared" si="3"/>
        <v>0.0004959952089</v>
      </c>
      <c r="G130" s="1"/>
      <c r="H130" s="1"/>
      <c r="I130" s="1"/>
    </row>
    <row r="131">
      <c r="A131" s="71"/>
      <c r="B131" s="56">
        <v>44502.0</v>
      </c>
      <c r="C131" s="38">
        <v>348.640015</v>
      </c>
      <c r="D131" s="58">
        <f t="shared" si="1"/>
        <v>0.03401845229</v>
      </c>
      <c r="E131" s="55">
        <f t="shared" si="2"/>
        <v>0.03345262147</v>
      </c>
      <c r="F131" s="55">
        <f t="shared" si="3"/>
        <v>0.001207373485</v>
      </c>
      <c r="G131" s="1"/>
      <c r="H131" s="1"/>
      <c r="I131" s="1"/>
    </row>
    <row r="132">
      <c r="A132" s="71"/>
      <c r="B132" s="56">
        <v>44503.0</v>
      </c>
      <c r="C132" s="38">
        <v>345.920013</v>
      </c>
      <c r="D132" s="58">
        <f t="shared" si="1"/>
        <v>-0.00780174932</v>
      </c>
      <c r="E132" s="55">
        <f t="shared" si="2"/>
        <v>-0.007832342189</v>
      </c>
      <c r="F132" s="55">
        <f t="shared" si="3"/>
        <v>0.00004274130421</v>
      </c>
      <c r="G132" s="1"/>
      <c r="H132" s="1"/>
      <c r="I132" s="1"/>
    </row>
    <row r="133">
      <c r="A133" s="71"/>
      <c r="B133" s="56">
        <v>44504.0</v>
      </c>
      <c r="C133" s="38">
        <v>284.019989</v>
      </c>
      <c r="D133" s="58">
        <f t="shared" si="1"/>
        <v>-0.1789431709</v>
      </c>
      <c r="E133" s="55">
        <f t="shared" si="2"/>
        <v>-0.1971629525</v>
      </c>
      <c r="F133" s="55">
        <f t="shared" si="3"/>
        <v>0.0383643885</v>
      </c>
      <c r="G133" s="1"/>
      <c r="H133" s="1"/>
      <c r="I133" s="1"/>
    </row>
    <row r="134">
      <c r="A134" s="71"/>
      <c r="B134" s="56">
        <v>44505.0</v>
      </c>
      <c r="C134" s="38">
        <v>236.990005</v>
      </c>
      <c r="D134" s="58">
        <f t="shared" si="1"/>
        <v>-0.1655868806</v>
      </c>
      <c r="E134" s="55">
        <f t="shared" si="2"/>
        <v>-0.1810266522</v>
      </c>
      <c r="F134" s="55">
        <f t="shared" si="3"/>
        <v>0.03230358947</v>
      </c>
      <c r="G134" s="1"/>
      <c r="H134" s="1"/>
      <c r="I134" s="1"/>
    </row>
    <row r="135">
      <c r="A135" s="71"/>
      <c r="B135" s="56">
        <v>44508.0</v>
      </c>
      <c r="C135" s="38">
        <v>244.679993</v>
      </c>
      <c r="D135" s="58">
        <f t="shared" si="1"/>
        <v>0.0324485752</v>
      </c>
      <c r="E135" s="55">
        <f t="shared" si="2"/>
        <v>0.03193323852</v>
      </c>
      <c r="F135" s="55">
        <f t="shared" si="3"/>
        <v>0.001104093159</v>
      </c>
      <c r="G135" s="1"/>
      <c r="H135" s="1"/>
      <c r="I135" s="1"/>
    </row>
    <row r="136">
      <c r="A136" s="71"/>
      <c r="B136" s="56">
        <v>44509.0</v>
      </c>
      <c r="C136" s="38">
        <v>236.850006</v>
      </c>
      <c r="D136" s="58">
        <f t="shared" si="1"/>
        <v>-0.03200092866</v>
      </c>
      <c r="E136" s="55">
        <f t="shared" si="2"/>
        <v>-0.03252415106</v>
      </c>
      <c r="F136" s="55">
        <f t="shared" si="3"/>
        <v>0.0009752811876</v>
      </c>
      <c r="G136" s="1"/>
      <c r="H136" s="1"/>
      <c r="I136" s="1"/>
    </row>
    <row r="137">
      <c r="A137" s="71"/>
      <c r="B137" s="56">
        <v>44510.0</v>
      </c>
      <c r="C137" s="38">
        <v>228.960007</v>
      </c>
      <c r="D137" s="58">
        <f t="shared" si="1"/>
        <v>-0.03331221786</v>
      </c>
      <c r="E137" s="55">
        <f t="shared" si="2"/>
        <v>-0.03387970832</v>
      </c>
      <c r="F137" s="55">
        <f t="shared" si="3"/>
        <v>0.001061785453</v>
      </c>
      <c r="G137" s="1"/>
      <c r="H137" s="1"/>
      <c r="I137" s="1"/>
    </row>
    <row r="138">
      <c r="A138" s="71"/>
      <c r="B138" s="56">
        <v>44511.0</v>
      </c>
      <c r="C138" s="38">
        <v>225.820007</v>
      </c>
      <c r="D138" s="58">
        <f t="shared" si="1"/>
        <v>-0.01371418546</v>
      </c>
      <c r="E138" s="55">
        <f t="shared" si="2"/>
        <v>-0.01380909363</v>
      </c>
      <c r="F138" s="55">
        <f t="shared" si="3"/>
        <v>0.0001566110794</v>
      </c>
      <c r="G138" s="1"/>
      <c r="H138" s="1"/>
      <c r="I138" s="1"/>
    </row>
    <row r="139">
      <c r="A139" s="71"/>
      <c r="B139" s="56">
        <v>44512.0</v>
      </c>
      <c r="C139" s="38">
        <v>231.190002</v>
      </c>
      <c r="D139" s="58">
        <f t="shared" si="1"/>
        <v>0.02377997889</v>
      </c>
      <c r="E139" s="55">
        <f t="shared" si="2"/>
        <v>0.02350163917</v>
      </c>
      <c r="F139" s="55">
        <f t="shared" si="3"/>
        <v>0.0006148563925</v>
      </c>
      <c r="G139" s="1"/>
      <c r="H139" s="1"/>
      <c r="I139" s="1"/>
    </row>
    <row r="140">
      <c r="A140" s="71"/>
      <c r="B140" s="56">
        <v>44515.0</v>
      </c>
      <c r="C140" s="38">
        <v>235.070007</v>
      </c>
      <c r="D140" s="58">
        <f t="shared" si="1"/>
        <v>0.0167827543</v>
      </c>
      <c r="E140" s="55">
        <f t="shared" si="2"/>
        <v>0.01664347999</v>
      </c>
      <c r="F140" s="55">
        <f t="shared" si="3"/>
        <v>0.0003217768229</v>
      </c>
      <c r="G140" s="1"/>
      <c r="H140" s="1"/>
      <c r="I140" s="1"/>
    </row>
    <row r="141">
      <c r="A141" s="71"/>
      <c r="B141" s="56">
        <v>44516.0</v>
      </c>
      <c r="C141" s="38">
        <v>234.279999</v>
      </c>
      <c r="D141" s="58">
        <f t="shared" si="1"/>
        <v>-0.003360735</v>
      </c>
      <c r="E141" s="55">
        <f t="shared" si="2"/>
        <v>-0.003366394955</v>
      </c>
      <c r="F141" s="55">
        <f t="shared" si="3"/>
        <v>0.000004292090733</v>
      </c>
      <c r="G141" s="1"/>
      <c r="H141" s="1"/>
      <c r="I141" s="1"/>
    </row>
    <row r="142">
      <c r="A142" s="71"/>
      <c r="B142" s="56">
        <v>44517.0</v>
      </c>
      <c r="C142" s="38">
        <v>242.229996</v>
      </c>
      <c r="D142" s="58">
        <f t="shared" si="1"/>
        <v>0.03393374182</v>
      </c>
      <c r="E142" s="55">
        <f t="shared" si="2"/>
        <v>0.03337069456</v>
      </c>
      <c r="F142" s="55">
        <f t="shared" si="3"/>
        <v>0.001201686723</v>
      </c>
      <c r="G142" s="1"/>
      <c r="H142" s="1"/>
      <c r="I142" s="1"/>
    </row>
    <row r="143">
      <c r="A143" s="71"/>
      <c r="B143" s="56">
        <v>44518.0</v>
      </c>
      <c r="C143" s="38">
        <v>251.410004</v>
      </c>
      <c r="D143" s="58">
        <f t="shared" si="1"/>
        <v>0.03789789932</v>
      </c>
      <c r="E143" s="55">
        <f t="shared" si="2"/>
        <v>0.03719741701</v>
      </c>
      <c r="F143" s="55">
        <f t="shared" si="3"/>
        <v>0.0014816399</v>
      </c>
      <c r="G143" s="1"/>
      <c r="H143" s="1"/>
      <c r="I143" s="1"/>
    </row>
    <row r="144">
      <c r="A144" s="71"/>
      <c r="B144" s="56">
        <v>44519.0</v>
      </c>
      <c r="C144" s="38">
        <v>263.779999</v>
      </c>
      <c r="D144" s="58">
        <f t="shared" si="1"/>
        <v>0.04920247724</v>
      </c>
      <c r="E144" s="55">
        <f t="shared" si="2"/>
        <v>0.04803033008</v>
      </c>
      <c r="F144" s="55">
        <f t="shared" si="3"/>
        <v>0.002432954527</v>
      </c>
      <c r="G144" s="1"/>
      <c r="H144" s="1"/>
      <c r="I144" s="1"/>
    </row>
    <row r="145">
      <c r="A145" s="71"/>
      <c r="B145" s="56">
        <v>44522.0</v>
      </c>
      <c r="C145" s="38">
        <v>282.690002</v>
      </c>
      <c r="D145" s="58">
        <f t="shared" si="1"/>
        <v>0.07168853996</v>
      </c>
      <c r="E145" s="55">
        <f t="shared" si="2"/>
        <v>0.06923547935</v>
      </c>
      <c r="F145" s="55">
        <f t="shared" si="3"/>
        <v>0.004974500387</v>
      </c>
      <c r="G145" s="1"/>
      <c r="H145" s="1"/>
      <c r="I145" s="1"/>
    </row>
    <row r="146">
      <c r="A146" s="71"/>
      <c r="B146" s="56">
        <v>44523.0</v>
      </c>
      <c r="C146" s="38">
        <v>276.380005</v>
      </c>
      <c r="D146" s="58">
        <f t="shared" si="1"/>
        <v>-0.02232125988</v>
      </c>
      <c r="E146" s="55">
        <f t="shared" si="2"/>
        <v>-0.0225741495</v>
      </c>
      <c r="F146" s="55">
        <f t="shared" si="3"/>
        <v>0.0004528167246</v>
      </c>
      <c r="G146" s="1"/>
      <c r="H146" s="1"/>
      <c r="I146" s="1"/>
    </row>
    <row r="147">
      <c r="A147" s="71"/>
      <c r="B147" s="56">
        <v>44524.0</v>
      </c>
      <c r="C147" s="38">
        <v>273.390015</v>
      </c>
      <c r="D147" s="58">
        <f t="shared" si="1"/>
        <v>-0.010818402</v>
      </c>
      <c r="E147" s="55">
        <f t="shared" si="2"/>
        <v>-0.01087734642</v>
      </c>
      <c r="F147" s="55">
        <f t="shared" si="3"/>
        <v>0.00009182790227</v>
      </c>
      <c r="G147" s="1"/>
      <c r="H147" s="1"/>
      <c r="I147" s="1"/>
    </row>
    <row r="148">
      <c r="A148" s="71"/>
      <c r="B148" s="56">
        <v>44526.0</v>
      </c>
      <c r="C148" s="38">
        <v>329.630005</v>
      </c>
      <c r="D148" s="58">
        <f t="shared" si="1"/>
        <v>0.2057134018</v>
      </c>
      <c r="E148" s="55">
        <f t="shared" si="2"/>
        <v>0.1870714264</v>
      </c>
      <c r="F148" s="55">
        <f t="shared" si="3"/>
        <v>0.03548178206</v>
      </c>
      <c r="G148" s="1"/>
      <c r="H148" s="1"/>
      <c r="I148" s="1"/>
    </row>
    <row r="149">
      <c r="A149" s="71"/>
      <c r="B149" s="56">
        <v>44529.0</v>
      </c>
      <c r="C149" s="38">
        <v>368.51001</v>
      </c>
      <c r="D149" s="58">
        <f t="shared" si="1"/>
        <v>0.1179504426</v>
      </c>
      <c r="E149" s="55">
        <f t="shared" si="2"/>
        <v>0.111497047</v>
      </c>
      <c r="F149" s="55">
        <f t="shared" si="3"/>
        <v>0.01272196889</v>
      </c>
      <c r="G149" s="1"/>
      <c r="H149" s="1"/>
      <c r="I149" s="1"/>
    </row>
    <row r="150">
      <c r="A150" s="71"/>
      <c r="B150" s="56">
        <v>44530.0</v>
      </c>
      <c r="C150" s="38">
        <v>352.429993</v>
      </c>
      <c r="D150" s="58">
        <f t="shared" si="1"/>
        <v>-0.04363522445</v>
      </c>
      <c r="E150" s="55">
        <f t="shared" si="2"/>
        <v>-0.04461587433</v>
      </c>
      <c r="F150" s="55">
        <f t="shared" si="3"/>
        <v>0.001876727716</v>
      </c>
      <c r="G150" s="1"/>
      <c r="H150" s="1"/>
      <c r="I150" s="1"/>
    </row>
    <row r="151">
      <c r="A151" s="71"/>
      <c r="B151" s="56">
        <v>44531.0</v>
      </c>
      <c r="C151" s="38">
        <v>310.609985</v>
      </c>
      <c r="D151" s="58">
        <f t="shared" si="1"/>
        <v>-0.118661887</v>
      </c>
      <c r="E151" s="55">
        <f t="shared" si="2"/>
        <v>-0.1263139435</v>
      </c>
      <c r="F151" s="55">
        <f t="shared" si="3"/>
        <v>0.01562982154</v>
      </c>
      <c r="G151" s="1"/>
      <c r="H151" s="1"/>
      <c r="I151" s="1"/>
    </row>
    <row r="152">
      <c r="A152" s="71"/>
      <c r="B152" s="56">
        <v>44532.0</v>
      </c>
      <c r="C152" s="38">
        <v>301.48999</v>
      </c>
      <c r="D152" s="58">
        <f t="shared" si="1"/>
        <v>-0.02936156415</v>
      </c>
      <c r="E152" s="55">
        <f t="shared" si="2"/>
        <v>-0.0298012427</v>
      </c>
      <c r="F152" s="55">
        <f t="shared" si="3"/>
        <v>0.0008126253263</v>
      </c>
      <c r="G152" s="1"/>
      <c r="H152" s="1"/>
      <c r="I152" s="1"/>
    </row>
    <row r="153">
      <c r="A153" s="71"/>
      <c r="B153" s="56">
        <v>44533.0</v>
      </c>
      <c r="C153" s="38">
        <v>306.720001</v>
      </c>
      <c r="D153" s="58">
        <f t="shared" si="1"/>
        <v>0.01734721275</v>
      </c>
      <c r="E153" s="55">
        <f t="shared" si="2"/>
        <v>0.0171984676</v>
      </c>
      <c r="F153" s="55">
        <f t="shared" si="3"/>
        <v>0.0003419957239</v>
      </c>
      <c r="G153" s="1"/>
      <c r="H153" s="1"/>
      <c r="I153" s="1"/>
    </row>
    <row r="154">
      <c r="A154" s="71"/>
      <c r="B154" s="56">
        <v>44536.0</v>
      </c>
      <c r="C154" s="38">
        <v>265.329987</v>
      </c>
      <c r="D154" s="58">
        <f t="shared" si="1"/>
        <v>-0.134943968</v>
      </c>
      <c r="E154" s="55">
        <f t="shared" si="2"/>
        <v>-0.1449609973</v>
      </c>
      <c r="F154" s="55">
        <f t="shared" si="3"/>
        <v>0.02064001681</v>
      </c>
      <c r="G154" s="1"/>
      <c r="H154" s="1"/>
      <c r="I154" s="1"/>
    </row>
    <row r="155">
      <c r="A155" s="71"/>
      <c r="B155" s="56">
        <v>44537.0</v>
      </c>
      <c r="C155" s="38">
        <v>282.350006</v>
      </c>
      <c r="D155" s="58">
        <f t="shared" si="1"/>
        <v>0.06414660926</v>
      </c>
      <c r="E155" s="55">
        <f t="shared" si="2"/>
        <v>0.06217317208</v>
      </c>
      <c r="F155" s="55">
        <f t="shared" si="3"/>
        <v>0.004028165556</v>
      </c>
      <c r="G155" s="1"/>
      <c r="H155" s="1"/>
      <c r="I155" s="1"/>
    </row>
    <row r="156">
      <c r="A156" s="71"/>
      <c r="B156" s="56">
        <v>44538.0</v>
      </c>
      <c r="C156" s="38">
        <v>283.399994</v>
      </c>
      <c r="D156" s="58">
        <f t="shared" si="1"/>
        <v>0.003718746158</v>
      </c>
      <c r="E156" s="55">
        <f t="shared" si="2"/>
        <v>0.003711848716</v>
      </c>
      <c r="F156" s="55">
        <f t="shared" si="3"/>
        <v>0.00002506511742</v>
      </c>
      <c r="G156" s="1"/>
      <c r="H156" s="1"/>
      <c r="I156" s="1"/>
    </row>
    <row r="157">
      <c r="A157" s="71"/>
      <c r="B157" s="56">
        <v>44539.0</v>
      </c>
      <c r="C157" s="38">
        <v>272.209991</v>
      </c>
      <c r="D157" s="58">
        <f t="shared" si="1"/>
        <v>-0.03948483852</v>
      </c>
      <c r="E157" s="55">
        <f t="shared" si="2"/>
        <v>-0.04028551191</v>
      </c>
      <c r="F157" s="55">
        <f t="shared" si="3"/>
        <v>0.001520286627</v>
      </c>
      <c r="G157" s="1"/>
      <c r="H157" s="1"/>
      <c r="I157" s="1"/>
    </row>
    <row r="158">
      <c r="A158" s="71"/>
      <c r="B158" s="56">
        <v>44540.0</v>
      </c>
      <c r="C158" s="38">
        <v>257.059998</v>
      </c>
      <c r="D158" s="58">
        <f t="shared" si="1"/>
        <v>-0.05565553617</v>
      </c>
      <c r="E158" s="55">
        <f t="shared" si="2"/>
        <v>-0.05726428127</v>
      </c>
      <c r="F158" s="55">
        <f t="shared" si="3"/>
        <v>0.003132598641</v>
      </c>
      <c r="G158" s="1"/>
      <c r="H158" s="1"/>
      <c r="I158" s="1"/>
    </row>
    <row r="159">
      <c r="A159" s="71"/>
      <c r="B159" s="56">
        <v>44543.0</v>
      </c>
      <c r="C159" s="38">
        <v>271.98999</v>
      </c>
      <c r="D159" s="58">
        <f t="shared" si="1"/>
        <v>0.05807979505</v>
      </c>
      <c r="E159" s="55">
        <f t="shared" si="2"/>
        <v>0.05645575125</v>
      </c>
      <c r="F159" s="55">
        <f t="shared" si="3"/>
        <v>0.003335109859</v>
      </c>
      <c r="G159" s="1"/>
      <c r="H159" s="1"/>
      <c r="I159" s="1"/>
    </row>
    <row r="160">
      <c r="A160" s="71"/>
      <c r="B160" s="56">
        <v>44544.0</v>
      </c>
      <c r="C160" s="38">
        <v>277.160004</v>
      </c>
      <c r="D160" s="58">
        <f t="shared" si="1"/>
        <v>0.01900810394</v>
      </c>
      <c r="E160" s="55">
        <f t="shared" si="2"/>
        <v>0.01882970704</v>
      </c>
      <c r="F160" s="55">
        <f t="shared" si="3"/>
        <v>0.0004049901002</v>
      </c>
      <c r="G160" s="1"/>
      <c r="H160" s="1"/>
      <c r="I160" s="1"/>
    </row>
    <row r="161">
      <c r="A161" s="71"/>
      <c r="B161" s="56">
        <v>44545.0</v>
      </c>
      <c r="C161" s="38">
        <v>283.279999</v>
      </c>
      <c r="D161" s="58">
        <f t="shared" si="1"/>
        <v>0.02208109003</v>
      </c>
      <c r="E161" s="55">
        <f t="shared" si="2"/>
        <v>0.02184083308</v>
      </c>
      <c r="F161" s="55">
        <f t="shared" si="3"/>
        <v>0.0005352509842</v>
      </c>
      <c r="G161" s="1"/>
      <c r="H161" s="1"/>
      <c r="I161" s="1"/>
    </row>
    <row r="162">
      <c r="A162" s="71"/>
      <c r="B162" s="56">
        <v>44546.0</v>
      </c>
      <c r="C162" s="38">
        <v>282.019989</v>
      </c>
      <c r="D162" s="58">
        <f t="shared" si="1"/>
        <v>-0.004447931391</v>
      </c>
      <c r="E162" s="55">
        <f t="shared" si="2"/>
        <v>-0.004457852869</v>
      </c>
      <c r="F162" s="55">
        <f t="shared" si="3"/>
        <v>0.00001000579678</v>
      </c>
      <c r="G162" s="1"/>
      <c r="H162" s="1"/>
      <c r="I162" s="1"/>
    </row>
    <row r="163">
      <c r="A163" s="71"/>
      <c r="B163" s="56">
        <v>44547.0</v>
      </c>
      <c r="C163" s="38">
        <v>294.799988</v>
      </c>
      <c r="D163" s="58">
        <f t="shared" si="1"/>
        <v>0.04531593326</v>
      </c>
      <c r="E163" s="55">
        <f t="shared" si="2"/>
        <v>0.0443191682</v>
      </c>
      <c r="F163" s="55">
        <f t="shared" si="3"/>
        <v>0.002080621213</v>
      </c>
      <c r="G163" s="1"/>
      <c r="H163" s="1"/>
      <c r="I163" s="1"/>
    </row>
    <row r="164">
      <c r="A164" s="71"/>
      <c r="B164" s="56">
        <v>44550.0</v>
      </c>
      <c r="C164" s="38">
        <v>276.380005</v>
      </c>
      <c r="D164" s="58">
        <f t="shared" si="1"/>
        <v>-0.06248298423</v>
      </c>
      <c r="E164" s="55">
        <f t="shared" si="2"/>
        <v>-0.06452037114</v>
      </c>
      <c r="F164" s="55">
        <f t="shared" si="3"/>
        <v>0.003997490702</v>
      </c>
      <c r="G164" s="1"/>
      <c r="H164" s="1"/>
      <c r="I164" s="1"/>
    </row>
    <row r="165">
      <c r="A165" s="71"/>
      <c r="B165" s="56">
        <v>44551.0</v>
      </c>
      <c r="C165" s="38">
        <v>268.140015</v>
      </c>
      <c r="D165" s="58">
        <f t="shared" si="1"/>
        <v>-0.02981398745</v>
      </c>
      <c r="E165" s="55">
        <f t="shared" si="2"/>
        <v>-0.03026746035</v>
      </c>
      <c r="F165" s="55">
        <f t="shared" si="3"/>
        <v>0.0008394232303</v>
      </c>
      <c r="G165" s="1"/>
      <c r="H165" s="1"/>
      <c r="I165" s="1"/>
    </row>
    <row r="166">
      <c r="A166" s="71"/>
      <c r="B166" s="56">
        <v>44552.0</v>
      </c>
      <c r="C166" s="38">
        <v>251.360001</v>
      </c>
      <c r="D166" s="58">
        <f t="shared" si="1"/>
        <v>-0.06257929836</v>
      </c>
      <c r="E166" s="55">
        <f t="shared" si="2"/>
        <v>-0.06462310963</v>
      </c>
      <c r="F166" s="55">
        <f t="shared" si="3"/>
        <v>0.004010492686</v>
      </c>
      <c r="G166" s="1"/>
      <c r="H166" s="1"/>
      <c r="I166" s="1"/>
    </row>
    <row r="167">
      <c r="A167" s="71"/>
      <c r="B167" s="56">
        <v>44553.0</v>
      </c>
      <c r="C167" s="38">
        <v>249.990005</v>
      </c>
      <c r="D167" s="58">
        <f t="shared" si="1"/>
        <v>-0.00545033416</v>
      </c>
      <c r="E167" s="55">
        <f t="shared" si="2"/>
        <v>-0.005465241423</v>
      </c>
      <c r="F167" s="55">
        <f t="shared" si="3"/>
        <v>0.00001739375949</v>
      </c>
      <c r="G167" s="1"/>
      <c r="H167" s="1"/>
      <c r="I167" s="1"/>
    </row>
    <row r="168">
      <c r="A168" s="71"/>
      <c r="B168" s="56">
        <v>44557.0</v>
      </c>
      <c r="C168" s="38">
        <v>246.880005</v>
      </c>
      <c r="D168" s="58">
        <f t="shared" si="1"/>
        <v>-0.01244049737</v>
      </c>
      <c r="E168" s="55">
        <f t="shared" si="2"/>
        <v>-0.0125185282</v>
      </c>
      <c r="F168" s="55">
        <f t="shared" si="3"/>
        <v>0.0001259752444</v>
      </c>
      <c r="G168" s="1"/>
      <c r="H168" s="1"/>
      <c r="I168" s="1"/>
    </row>
    <row r="169">
      <c r="A169" s="71"/>
      <c r="B169" s="56">
        <v>44558.0</v>
      </c>
      <c r="C169" s="38">
        <v>241.440002</v>
      </c>
      <c r="D169" s="58">
        <f t="shared" si="1"/>
        <v>-0.02203500846</v>
      </c>
      <c r="E169" s="55">
        <f t="shared" si="2"/>
        <v>-0.02228140556</v>
      </c>
      <c r="F169" s="55">
        <f t="shared" si="3"/>
        <v>0.0004404435401</v>
      </c>
      <c r="G169" s="1"/>
      <c r="H169" s="1"/>
      <c r="I169" s="1"/>
    </row>
    <row r="170">
      <c r="A170" s="71"/>
      <c r="B170" s="56">
        <v>44559.0</v>
      </c>
      <c r="C170" s="38">
        <v>247.880005</v>
      </c>
      <c r="D170" s="58">
        <f t="shared" si="1"/>
        <v>0.02667330578</v>
      </c>
      <c r="E170" s="55">
        <f t="shared" si="2"/>
        <v>0.02632377496</v>
      </c>
      <c r="F170" s="55">
        <f t="shared" si="3"/>
        <v>0.0007627778829</v>
      </c>
      <c r="G170" s="1"/>
      <c r="H170" s="1"/>
      <c r="I170" s="1"/>
    </row>
    <row r="171">
      <c r="A171" s="71"/>
      <c r="B171" s="56">
        <v>44560.0</v>
      </c>
      <c r="C171" s="38">
        <v>251.600006</v>
      </c>
      <c r="D171" s="58">
        <f t="shared" si="1"/>
        <v>0.01500726531</v>
      </c>
      <c r="E171" s="55">
        <f t="shared" si="2"/>
        <v>0.01489577041</v>
      </c>
      <c r="F171" s="55">
        <f t="shared" si="3"/>
        <v>0.0002621299977</v>
      </c>
      <c r="G171" s="1"/>
      <c r="H171" s="1"/>
      <c r="I171" s="1"/>
    </row>
    <row r="172">
      <c r="A172" s="71"/>
      <c r="B172" s="56">
        <v>44561.0</v>
      </c>
      <c r="C172" s="38">
        <v>253.979996</v>
      </c>
      <c r="D172" s="58">
        <f t="shared" si="1"/>
        <v>0.009459419488</v>
      </c>
      <c r="E172" s="55">
        <f t="shared" si="2"/>
        <v>0.009414959338</v>
      </c>
      <c r="F172" s="55">
        <f t="shared" si="3"/>
        <v>0.0001146959205</v>
      </c>
      <c r="G172" s="1"/>
      <c r="H172" s="1"/>
      <c r="I172" s="1"/>
    </row>
    <row r="173">
      <c r="A173" s="71"/>
      <c r="B173" s="56">
        <v>44564.0</v>
      </c>
      <c r="C173" s="38">
        <v>235.050003</v>
      </c>
      <c r="D173" s="58">
        <f t="shared" si="1"/>
        <v>-0.07453340144</v>
      </c>
      <c r="E173" s="55">
        <f t="shared" si="2"/>
        <v>-0.07745723778</v>
      </c>
      <c r="F173" s="55">
        <f t="shared" si="3"/>
        <v>0.005800738438</v>
      </c>
      <c r="G173" s="1"/>
      <c r="H173" s="1"/>
      <c r="I173" s="1"/>
    </row>
    <row r="174">
      <c r="A174" s="71"/>
      <c r="B174" s="56">
        <v>44565.0</v>
      </c>
      <c r="C174" s="38">
        <v>233.059998</v>
      </c>
      <c r="D174" s="58">
        <f t="shared" si="1"/>
        <v>-0.008466304933</v>
      </c>
      <c r="E174" s="55">
        <f t="shared" si="2"/>
        <v>-0.00850234767</v>
      </c>
      <c r="F174" s="55">
        <f t="shared" si="3"/>
        <v>0.00005195077898</v>
      </c>
      <c r="G174" s="1"/>
      <c r="H174" s="1"/>
      <c r="I174" s="1"/>
    </row>
    <row r="175">
      <c r="A175" s="71"/>
      <c r="B175" s="56">
        <v>44566.0</v>
      </c>
      <c r="C175" s="38">
        <v>215.229996</v>
      </c>
      <c r="D175" s="58">
        <f t="shared" si="1"/>
        <v>-0.07650391381</v>
      </c>
      <c r="E175" s="55">
        <f t="shared" si="2"/>
        <v>-0.07958871737</v>
      </c>
      <c r="F175" s="55">
        <f t="shared" si="3"/>
        <v>0.006129959609</v>
      </c>
      <c r="G175" s="1"/>
      <c r="H175" s="1"/>
      <c r="I175" s="1"/>
    </row>
    <row r="176">
      <c r="A176" s="71"/>
      <c r="B176" s="56">
        <v>44567.0</v>
      </c>
      <c r="C176" s="38">
        <v>216.059998</v>
      </c>
      <c r="D176" s="58">
        <f t="shared" si="1"/>
        <v>0.003856349094</v>
      </c>
      <c r="E176" s="55">
        <f t="shared" si="2"/>
        <v>0.003848932441</v>
      </c>
      <c r="F176" s="55">
        <f t="shared" si="3"/>
        <v>0.00002645653076</v>
      </c>
      <c r="G176" s="1"/>
      <c r="H176" s="1"/>
      <c r="I176" s="1"/>
    </row>
    <row r="177">
      <c r="A177" s="71"/>
      <c r="B177" s="56">
        <v>44568.0</v>
      </c>
      <c r="C177" s="38">
        <v>213.860001</v>
      </c>
      <c r="D177" s="58">
        <f t="shared" si="1"/>
        <v>-0.01018234296</v>
      </c>
      <c r="E177" s="55">
        <f t="shared" si="2"/>
        <v>-0.01023453763</v>
      </c>
      <c r="F177" s="55">
        <f t="shared" si="3"/>
        <v>0.00007992143362</v>
      </c>
      <c r="G177" s="1"/>
      <c r="H177" s="1"/>
      <c r="I177" s="1"/>
    </row>
    <row r="178">
      <c r="A178" s="71"/>
      <c r="B178" s="56">
        <v>44571.0</v>
      </c>
      <c r="C178" s="38">
        <v>233.699997</v>
      </c>
      <c r="D178" s="58">
        <f t="shared" si="1"/>
        <v>0.09277095253</v>
      </c>
      <c r="E178" s="55">
        <f t="shared" si="2"/>
        <v>0.0887166287</v>
      </c>
      <c r="F178" s="55">
        <f t="shared" si="3"/>
        <v>0.008102031876</v>
      </c>
      <c r="G178" s="1"/>
      <c r="H178" s="1"/>
      <c r="I178" s="1"/>
    </row>
    <row r="179">
      <c r="A179" s="71"/>
      <c r="B179" s="56">
        <v>44572.0</v>
      </c>
      <c r="C179" s="38">
        <v>221.389999</v>
      </c>
      <c r="D179" s="58">
        <f t="shared" si="1"/>
        <v>-0.05267436097</v>
      </c>
      <c r="E179" s="55">
        <f t="shared" si="2"/>
        <v>-0.05411238109</v>
      </c>
      <c r="F179" s="55">
        <f t="shared" si="3"/>
        <v>0.002789711789</v>
      </c>
      <c r="G179" s="1"/>
      <c r="H179" s="1"/>
      <c r="I179" s="1"/>
    </row>
    <row r="180">
      <c r="A180" s="71"/>
      <c r="B180" s="56">
        <v>44573.0</v>
      </c>
      <c r="C180" s="38">
        <v>222.889999</v>
      </c>
      <c r="D180" s="58">
        <f t="shared" si="1"/>
        <v>0.006775373805</v>
      </c>
      <c r="E180" s="55">
        <f t="shared" si="2"/>
        <v>0.006752524112</v>
      </c>
      <c r="F180" s="55">
        <f t="shared" si="3"/>
        <v>0.00006475715268</v>
      </c>
      <c r="G180" s="1"/>
      <c r="H180" s="1"/>
      <c r="I180" s="1"/>
    </row>
    <row r="181">
      <c r="A181" s="71"/>
      <c r="B181" s="56">
        <v>44574.0</v>
      </c>
      <c r="C181" s="38">
        <v>210.169998</v>
      </c>
      <c r="D181" s="58">
        <f t="shared" si="1"/>
        <v>-0.05706851387</v>
      </c>
      <c r="E181" s="55">
        <f t="shared" si="2"/>
        <v>-0.05876165421</v>
      </c>
      <c r="F181" s="55">
        <f t="shared" si="3"/>
        <v>0.003302455562</v>
      </c>
      <c r="G181" s="1"/>
      <c r="H181" s="1"/>
      <c r="I181" s="1"/>
    </row>
    <row r="182">
      <c r="A182" s="71"/>
      <c r="B182" s="56">
        <v>44575.0</v>
      </c>
      <c r="C182" s="38">
        <v>204.729996</v>
      </c>
      <c r="D182" s="58">
        <f t="shared" si="1"/>
        <v>-0.02588381811</v>
      </c>
      <c r="E182" s="55">
        <f t="shared" si="2"/>
        <v>-0.0262246992</v>
      </c>
      <c r="F182" s="55">
        <f t="shared" si="3"/>
        <v>0.0006215069146</v>
      </c>
      <c r="G182" s="1"/>
      <c r="H182" s="1"/>
      <c r="I182" s="1"/>
    </row>
    <row r="183">
      <c r="A183" s="71"/>
      <c r="B183" s="56">
        <v>44579.0</v>
      </c>
      <c r="C183" s="38">
        <v>186.610001</v>
      </c>
      <c r="D183" s="58">
        <f t="shared" si="1"/>
        <v>-0.08850679116</v>
      </c>
      <c r="E183" s="55">
        <f t="shared" si="2"/>
        <v>-0.09267113542</v>
      </c>
      <c r="F183" s="55">
        <f t="shared" si="3"/>
        <v>0.008349660482</v>
      </c>
      <c r="G183" s="1"/>
      <c r="H183" s="1"/>
      <c r="I183" s="1"/>
    </row>
    <row r="184">
      <c r="A184" s="71"/>
      <c r="B184" s="56">
        <v>44580.0</v>
      </c>
      <c r="C184" s="38">
        <v>174.070007</v>
      </c>
      <c r="D184" s="58">
        <f t="shared" si="1"/>
        <v>-0.0671989386</v>
      </c>
      <c r="E184" s="55">
        <f t="shared" si="2"/>
        <v>-0.06956332553</v>
      </c>
      <c r="F184" s="55">
        <f t="shared" si="3"/>
        <v>0.004660610858</v>
      </c>
      <c r="G184" s="1"/>
      <c r="H184" s="1"/>
      <c r="I184" s="1"/>
    </row>
    <row r="185">
      <c r="A185" s="71"/>
      <c r="B185" s="56">
        <v>44581.0</v>
      </c>
      <c r="C185" s="38">
        <v>167.520004</v>
      </c>
      <c r="D185" s="58">
        <f t="shared" si="1"/>
        <v>-0.03762855596</v>
      </c>
      <c r="E185" s="55">
        <f t="shared" si="2"/>
        <v>-0.03835478638</v>
      </c>
      <c r="F185" s="55">
        <f t="shared" si="3"/>
        <v>0.001373453057</v>
      </c>
      <c r="G185" s="1"/>
      <c r="H185" s="1"/>
      <c r="I185" s="1"/>
    </row>
    <row r="186">
      <c r="A186" s="71"/>
      <c r="B186" s="56">
        <v>44582.0</v>
      </c>
      <c r="C186" s="38">
        <v>160.070007</v>
      </c>
      <c r="D186" s="58">
        <f t="shared" si="1"/>
        <v>-0.04447228284</v>
      </c>
      <c r="E186" s="55">
        <f t="shared" si="2"/>
        <v>-0.04549150771</v>
      </c>
      <c r="F186" s="55">
        <f t="shared" si="3"/>
        <v>0.001953361454</v>
      </c>
      <c r="G186" s="1"/>
      <c r="H186" s="1"/>
      <c r="I186" s="1"/>
    </row>
    <row r="187">
      <c r="A187" s="71"/>
      <c r="B187" s="56">
        <v>44585.0</v>
      </c>
      <c r="C187" s="38">
        <v>157.300003</v>
      </c>
      <c r="D187" s="58">
        <f t="shared" si="1"/>
        <v>-0.01730495333</v>
      </c>
      <c r="E187" s="55">
        <f t="shared" si="2"/>
        <v>-0.01745643415</v>
      </c>
      <c r="F187" s="55">
        <f t="shared" si="3"/>
        <v>0.0002612029829</v>
      </c>
      <c r="G187" s="1"/>
      <c r="H187" s="1"/>
      <c r="I187" s="1"/>
    </row>
    <row r="188">
      <c r="A188" s="71"/>
      <c r="B188" s="56">
        <v>44586.0</v>
      </c>
      <c r="C188" s="38">
        <v>152.539993</v>
      </c>
      <c r="D188" s="58">
        <f t="shared" si="1"/>
        <v>-0.03026071144</v>
      </c>
      <c r="E188" s="55">
        <f t="shared" si="2"/>
        <v>-0.03072801829</v>
      </c>
      <c r="F188" s="55">
        <f t="shared" si="3"/>
        <v>0.0008663226514</v>
      </c>
      <c r="G188" s="1"/>
      <c r="H188" s="1"/>
      <c r="I188" s="1"/>
    </row>
    <row r="189">
      <c r="A189" s="71"/>
      <c r="B189" s="56">
        <v>44587.0</v>
      </c>
      <c r="C189" s="38">
        <v>154.960007</v>
      </c>
      <c r="D189" s="58">
        <f t="shared" si="1"/>
        <v>0.01586478374</v>
      </c>
      <c r="E189" s="55">
        <f t="shared" si="2"/>
        <v>0.01574025343</v>
      </c>
      <c r="F189" s="55">
        <f t="shared" si="3"/>
        <v>0.0002901882342</v>
      </c>
      <c r="G189" s="1"/>
      <c r="H189" s="1"/>
      <c r="I189" s="1"/>
    </row>
    <row r="190">
      <c r="A190" s="71"/>
      <c r="B190" s="56">
        <v>44588.0</v>
      </c>
      <c r="C190" s="38">
        <v>148.619995</v>
      </c>
      <c r="D190" s="58">
        <f t="shared" si="1"/>
        <v>-0.04091385979</v>
      </c>
      <c r="E190" s="55">
        <f t="shared" si="2"/>
        <v>-0.04177438519</v>
      </c>
      <c r="F190" s="55">
        <f t="shared" si="3"/>
        <v>0.001638608249</v>
      </c>
      <c r="G190" s="1"/>
      <c r="H190" s="1"/>
      <c r="I190" s="1"/>
    </row>
    <row r="191">
      <c r="A191" s="71"/>
      <c r="B191" s="56">
        <v>44589.0</v>
      </c>
      <c r="C191" s="38">
        <v>159.470001</v>
      </c>
      <c r="D191" s="58">
        <f t="shared" si="1"/>
        <v>0.07300502197</v>
      </c>
      <c r="E191" s="55">
        <f t="shared" si="2"/>
        <v>0.07046314394</v>
      </c>
      <c r="F191" s="55">
        <f t="shared" si="3"/>
        <v>0.005149182253</v>
      </c>
      <c r="G191" s="1"/>
      <c r="H191" s="1"/>
      <c r="I191" s="1"/>
    </row>
    <row r="192">
      <c r="A192" s="71"/>
      <c r="B192" s="56">
        <v>44592.0</v>
      </c>
      <c r="C192" s="38">
        <v>169.330002</v>
      </c>
      <c r="D192" s="58">
        <f t="shared" si="1"/>
        <v>0.06182981713</v>
      </c>
      <c r="E192" s="55">
        <f t="shared" si="2"/>
        <v>0.05999366246</v>
      </c>
      <c r="F192" s="55">
        <f t="shared" si="3"/>
        <v>0.003756258321</v>
      </c>
      <c r="G192" s="1"/>
      <c r="H192" s="1"/>
      <c r="I192" s="1"/>
    </row>
    <row r="193">
      <c r="A193" s="71"/>
      <c r="B193" s="56">
        <v>44593.0</v>
      </c>
      <c r="C193" s="38">
        <v>172.740005</v>
      </c>
      <c r="D193" s="58">
        <f t="shared" si="1"/>
        <v>0.02013820918</v>
      </c>
      <c r="E193" s="55">
        <f t="shared" si="2"/>
        <v>0.01993811731</v>
      </c>
      <c r="F193" s="55">
        <f t="shared" si="3"/>
        <v>0.0004508307809</v>
      </c>
      <c r="G193" s="1"/>
      <c r="H193" s="1"/>
      <c r="I193" s="1"/>
    </row>
    <row r="194">
      <c r="A194" s="71"/>
      <c r="B194" s="56">
        <v>44594.0</v>
      </c>
      <c r="C194" s="38">
        <v>169.610001</v>
      </c>
      <c r="D194" s="58">
        <f t="shared" si="1"/>
        <v>-0.01811974013</v>
      </c>
      <c r="E194" s="55">
        <f t="shared" si="2"/>
        <v>-0.01828591302</v>
      </c>
      <c r="F194" s="55">
        <f t="shared" si="3"/>
        <v>0.0002887027202</v>
      </c>
      <c r="G194" s="1"/>
      <c r="H194" s="1"/>
      <c r="I194" s="1"/>
    </row>
    <row r="195">
      <c r="A195" s="71"/>
      <c r="B195" s="56">
        <v>44595.0</v>
      </c>
      <c r="C195" s="38">
        <v>163.949997</v>
      </c>
      <c r="D195" s="58">
        <f t="shared" si="1"/>
        <v>-0.03337069729</v>
      </c>
      <c r="E195" s="55">
        <f t="shared" si="2"/>
        <v>-0.03394020479</v>
      </c>
      <c r="F195" s="55">
        <f t="shared" si="3"/>
        <v>0.001065731673</v>
      </c>
      <c r="G195" s="1"/>
      <c r="H195" s="1"/>
      <c r="I195" s="1"/>
    </row>
    <row r="196">
      <c r="A196" s="71"/>
      <c r="B196" s="56">
        <v>44596.0</v>
      </c>
      <c r="C196" s="38">
        <v>163.009995</v>
      </c>
      <c r="D196" s="58">
        <f t="shared" si="1"/>
        <v>-0.005733467625</v>
      </c>
      <c r="E196" s="55">
        <f t="shared" si="2"/>
        <v>-0.005749967047</v>
      </c>
      <c r="F196" s="55">
        <f t="shared" si="3"/>
        <v>0.00001984977166</v>
      </c>
      <c r="G196" s="1"/>
      <c r="H196" s="1"/>
      <c r="I196" s="1"/>
    </row>
    <row r="197">
      <c r="A197" s="71"/>
      <c r="B197" s="56">
        <v>44599.0</v>
      </c>
      <c r="C197" s="38">
        <v>160.270004</v>
      </c>
      <c r="D197" s="58">
        <f t="shared" si="1"/>
        <v>-0.01680873004</v>
      </c>
      <c r="E197" s="55">
        <f t="shared" si="2"/>
        <v>-0.01695159998</v>
      </c>
      <c r="F197" s="55">
        <f t="shared" si="3"/>
        <v>0.0002451398075</v>
      </c>
      <c r="G197" s="1"/>
      <c r="H197" s="1"/>
      <c r="I197" s="1"/>
    </row>
    <row r="198">
      <c r="A198" s="71"/>
      <c r="B198" s="56">
        <v>44600.0</v>
      </c>
      <c r="C198" s="38">
        <v>153.309998</v>
      </c>
      <c r="D198" s="58">
        <f t="shared" si="1"/>
        <v>-0.04342675377</v>
      </c>
      <c r="E198" s="55">
        <f t="shared" si="2"/>
        <v>-0.04439791569</v>
      </c>
      <c r="F198" s="55">
        <f t="shared" si="3"/>
        <v>0.001857890755</v>
      </c>
      <c r="G198" s="1"/>
      <c r="H198" s="1"/>
      <c r="I198" s="1"/>
    </row>
    <row r="199">
      <c r="A199" s="71"/>
      <c r="B199" s="56">
        <v>44601.0</v>
      </c>
      <c r="C199" s="38">
        <v>164.029999</v>
      </c>
      <c r="D199" s="58">
        <f t="shared" si="1"/>
        <v>0.06992369147</v>
      </c>
      <c r="E199" s="55">
        <f t="shared" si="2"/>
        <v>0.06758732955</v>
      </c>
      <c r="F199" s="55">
        <f t="shared" si="3"/>
        <v>0.004744728318</v>
      </c>
      <c r="G199" s="1"/>
      <c r="H199" s="1"/>
      <c r="I199" s="1"/>
    </row>
    <row r="200">
      <c r="A200" s="71"/>
      <c r="B200" s="56">
        <v>44602.0</v>
      </c>
      <c r="C200" s="38">
        <v>160.419998</v>
      </c>
      <c r="D200" s="58">
        <f t="shared" si="1"/>
        <v>-0.02200817547</v>
      </c>
      <c r="E200" s="55">
        <f t="shared" si="2"/>
        <v>-0.02225396836</v>
      </c>
      <c r="F200" s="55">
        <f t="shared" si="3"/>
        <v>0.0004392926575</v>
      </c>
      <c r="G200" s="1"/>
      <c r="H200" s="1"/>
      <c r="I200" s="1"/>
    </row>
    <row r="201">
      <c r="A201" s="71"/>
      <c r="B201" s="56">
        <v>44603.0</v>
      </c>
      <c r="C201" s="38">
        <v>161.320007</v>
      </c>
      <c r="D201" s="58">
        <f t="shared" si="1"/>
        <v>0.005610329206</v>
      </c>
      <c r="E201" s="55">
        <f t="shared" si="2"/>
        <v>0.005594649926</v>
      </c>
      <c r="F201" s="55">
        <f t="shared" si="3"/>
        <v>0.00004746257459</v>
      </c>
      <c r="G201" s="1"/>
      <c r="H201" s="1"/>
      <c r="I201" s="1"/>
    </row>
    <row r="202">
      <c r="A202" s="71"/>
      <c r="B202" s="56">
        <v>44606.0</v>
      </c>
      <c r="C202" s="38">
        <v>142.470001</v>
      </c>
      <c r="D202" s="58">
        <f t="shared" si="1"/>
        <v>-0.116848532</v>
      </c>
      <c r="E202" s="55">
        <f t="shared" si="2"/>
        <v>-0.1242585551</v>
      </c>
      <c r="F202" s="55">
        <f t="shared" si="3"/>
        <v>0.01512011981</v>
      </c>
      <c r="G202" s="1"/>
      <c r="H202" s="1"/>
      <c r="I202" s="1"/>
    </row>
    <row r="203">
      <c r="A203" s="71"/>
      <c r="B203" s="56">
        <v>44607.0</v>
      </c>
      <c r="C203" s="38">
        <v>151.119995</v>
      </c>
      <c r="D203" s="58">
        <f t="shared" si="1"/>
        <v>0.06071449385</v>
      </c>
      <c r="E203" s="55">
        <f t="shared" si="2"/>
        <v>0.05894273186</v>
      </c>
      <c r="F203" s="55">
        <f t="shared" si="3"/>
        <v>0.003628543232</v>
      </c>
      <c r="G203" s="1"/>
      <c r="H203" s="1"/>
      <c r="I203" s="1"/>
    </row>
    <row r="204">
      <c r="A204" s="71"/>
      <c r="B204" s="56">
        <v>44608.0</v>
      </c>
      <c r="C204" s="38">
        <v>151.809998</v>
      </c>
      <c r="D204" s="58">
        <f t="shared" si="1"/>
        <v>0.004565927891</v>
      </c>
      <c r="E204" s="55">
        <f t="shared" si="2"/>
        <v>0.004555535663</v>
      </c>
      <c r="F204" s="55">
        <f t="shared" si="3"/>
        <v>0.00003422477515</v>
      </c>
      <c r="G204" s="1"/>
      <c r="H204" s="1"/>
      <c r="I204" s="1"/>
    </row>
    <row r="205">
      <c r="A205" s="71"/>
      <c r="B205" s="56">
        <v>44609.0</v>
      </c>
      <c r="C205" s="38">
        <v>146.360001</v>
      </c>
      <c r="D205" s="58">
        <f t="shared" si="1"/>
        <v>-0.03590011904</v>
      </c>
      <c r="E205" s="55">
        <f t="shared" si="2"/>
        <v>-0.03656037879</v>
      </c>
      <c r="F205" s="55">
        <f t="shared" si="3"/>
        <v>0.001243671007</v>
      </c>
      <c r="G205" s="1"/>
      <c r="H205" s="1"/>
      <c r="I205" s="1"/>
    </row>
    <row r="206">
      <c r="A206" s="71"/>
      <c r="B206" s="56">
        <v>44610.0</v>
      </c>
      <c r="C206" s="38">
        <v>145.740005</v>
      </c>
      <c r="D206" s="58">
        <f t="shared" si="1"/>
        <v>-0.004236102731</v>
      </c>
      <c r="E206" s="55">
        <f t="shared" si="2"/>
        <v>-0.004245100434</v>
      </c>
      <c r="F206" s="55">
        <f t="shared" si="3"/>
        <v>0.000008705105888</v>
      </c>
      <c r="G206" s="1"/>
      <c r="H206" s="1"/>
      <c r="I206" s="1"/>
    </row>
    <row r="207">
      <c r="A207" s="71"/>
      <c r="B207" s="56">
        <v>44614.0</v>
      </c>
      <c r="C207" s="38">
        <v>144.970001</v>
      </c>
      <c r="D207" s="58">
        <f t="shared" si="1"/>
        <v>-0.005283408629</v>
      </c>
      <c r="E207" s="55">
        <f t="shared" si="2"/>
        <v>-0.005297415189</v>
      </c>
      <c r="F207" s="55">
        <f t="shared" si="3"/>
        <v>0.00001602205878</v>
      </c>
      <c r="G207" s="1"/>
      <c r="H207" s="1"/>
      <c r="I207" s="1"/>
    </row>
    <row r="208">
      <c r="A208" s="71"/>
      <c r="B208" s="56">
        <v>44615.0</v>
      </c>
      <c r="C208" s="38">
        <v>135.729996</v>
      </c>
      <c r="D208" s="58">
        <f t="shared" si="1"/>
        <v>-0.06373735901</v>
      </c>
      <c r="E208" s="55">
        <f t="shared" si="2"/>
        <v>-0.06585924252</v>
      </c>
      <c r="F208" s="55">
        <f t="shared" si="3"/>
        <v>0.004168585472</v>
      </c>
      <c r="G208" s="1"/>
      <c r="H208" s="1"/>
      <c r="I208" s="1"/>
    </row>
    <row r="209">
      <c r="A209" s="71"/>
      <c r="B209" s="56">
        <v>44616.0</v>
      </c>
      <c r="C209" s="38">
        <v>156.229996</v>
      </c>
      <c r="D209" s="58">
        <f t="shared" si="1"/>
        <v>0.1510351478</v>
      </c>
      <c r="E209" s="55">
        <f t="shared" si="2"/>
        <v>0.140661666</v>
      </c>
      <c r="F209" s="55">
        <f t="shared" si="3"/>
        <v>0.02015159814</v>
      </c>
      <c r="G209" s="1"/>
      <c r="H209" s="1"/>
      <c r="I209" s="1"/>
    </row>
    <row r="210">
      <c r="A210" s="71"/>
      <c r="B210" s="56">
        <v>44617.0</v>
      </c>
      <c r="C210" s="38">
        <v>151.330002</v>
      </c>
      <c r="D210" s="58">
        <f t="shared" si="1"/>
        <v>-0.03136397699</v>
      </c>
      <c r="E210" s="55">
        <f t="shared" si="2"/>
        <v>-0.03186635891</v>
      </c>
      <c r="F210" s="55">
        <f t="shared" si="3"/>
        <v>0.0009346288479</v>
      </c>
      <c r="G210" s="1"/>
      <c r="H210" s="1"/>
      <c r="I210" s="1"/>
    </row>
    <row r="211">
      <c r="A211" s="71"/>
      <c r="B211" s="56">
        <v>44620.0</v>
      </c>
      <c r="C211" s="38">
        <v>153.600006</v>
      </c>
      <c r="D211" s="58">
        <f t="shared" si="1"/>
        <v>0.01500035664</v>
      </c>
      <c r="E211" s="55">
        <f t="shared" si="2"/>
        <v>0.01488896386</v>
      </c>
      <c r="F211" s="55">
        <f t="shared" si="3"/>
        <v>0.0002619096421</v>
      </c>
      <c r="G211" s="1"/>
      <c r="H211" s="1"/>
      <c r="I211" s="1"/>
    </row>
    <row r="212">
      <c r="A212" s="71"/>
      <c r="B212" s="56">
        <v>44621.0</v>
      </c>
      <c r="C212" s="38">
        <v>149.520004</v>
      </c>
      <c r="D212" s="58">
        <f t="shared" si="1"/>
        <v>-0.02656251198</v>
      </c>
      <c r="E212" s="55">
        <f t="shared" si="2"/>
        <v>-0.02692166988</v>
      </c>
      <c r="F212" s="55">
        <f t="shared" si="3"/>
        <v>0.0006567436972</v>
      </c>
      <c r="G212" s="1"/>
      <c r="H212" s="1"/>
      <c r="I212" s="1"/>
    </row>
    <row r="213">
      <c r="A213" s="71"/>
      <c r="B213" s="56">
        <v>44622.0</v>
      </c>
      <c r="C213" s="38">
        <v>147.860001</v>
      </c>
      <c r="D213" s="58">
        <f t="shared" si="1"/>
        <v>-0.01110221345</v>
      </c>
      <c r="E213" s="55">
        <f t="shared" si="2"/>
        <v>-0.01116430301</v>
      </c>
      <c r="F213" s="55">
        <f t="shared" si="3"/>
        <v>0.00009740987696</v>
      </c>
      <c r="G213" s="1"/>
      <c r="H213" s="1"/>
      <c r="I213" s="1"/>
    </row>
    <row r="214">
      <c r="A214" s="71"/>
      <c r="B214" s="56">
        <v>44623.0</v>
      </c>
      <c r="C214" s="38">
        <v>141.520004</v>
      </c>
      <c r="D214" s="58">
        <f t="shared" si="1"/>
        <v>-0.04287837791</v>
      </c>
      <c r="E214" s="55">
        <f t="shared" si="2"/>
        <v>-0.04382480878</v>
      </c>
      <c r="F214" s="55">
        <f t="shared" si="3"/>
        <v>0.001808813658</v>
      </c>
      <c r="G214" s="1"/>
      <c r="H214" s="1"/>
      <c r="I214" s="1"/>
    </row>
    <row r="215">
      <c r="A215" s="71"/>
      <c r="B215" s="56">
        <v>44624.0</v>
      </c>
      <c r="C215" s="38">
        <v>136.460007</v>
      </c>
      <c r="D215" s="58">
        <f t="shared" si="1"/>
        <v>-0.03575464144</v>
      </c>
      <c r="E215" s="55">
        <f t="shared" si="2"/>
        <v>-0.03640949543</v>
      </c>
      <c r="F215" s="55">
        <f t="shared" si="3"/>
        <v>0.001233051752</v>
      </c>
      <c r="G215" s="1"/>
      <c r="H215" s="1"/>
      <c r="I215" s="1"/>
    </row>
    <row r="216">
      <c r="A216" s="71"/>
      <c r="B216" s="56">
        <v>44627.0</v>
      </c>
      <c r="C216" s="38">
        <v>126.459999</v>
      </c>
      <c r="D216" s="58">
        <f t="shared" si="1"/>
        <v>-0.07328160257</v>
      </c>
      <c r="E216" s="55">
        <f t="shared" si="2"/>
        <v>-0.07610553796</v>
      </c>
      <c r="F216" s="55">
        <f t="shared" si="3"/>
        <v>0.005596667642</v>
      </c>
      <c r="G216" s="1"/>
      <c r="H216" s="1"/>
      <c r="I216" s="1"/>
    </row>
    <row r="217">
      <c r="A217" s="71"/>
      <c r="B217" s="56">
        <v>44628.0</v>
      </c>
      <c r="C217" s="38">
        <v>129.279999</v>
      </c>
      <c r="D217" s="58">
        <f t="shared" si="1"/>
        <v>0.02229954153</v>
      </c>
      <c r="E217" s="55">
        <f t="shared" si="2"/>
        <v>0.02205454231</v>
      </c>
      <c r="F217" s="55">
        <f t="shared" si="3"/>
        <v>0.0005451851923</v>
      </c>
      <c r="G217" s="1"/>
      <c r="H217" s="1"/>
      <c r="I217" s="1"/>
    </row>
    <row r="218">
      <c r="A218" s="71"/>
      <c r="B218" s="56">
        <v>44629.0</v>
      </c>
      <c r="C218" s="38">
        <v>142.490005</v>
      </c>
      <c r="D218" s="58">
        <f t="shared" si="1"/>
        <v>0.1021813591</v>
      </c>
      <c r="E218" s="55">
        <f t="shared" si="2"/>
        <v>0.09729126986</v>
      </c>
      <c r="F218" s="55">
        <f t="shared" si="3"/>
        <v>0.009719185328</v>
      </c>
      <c r="G218" s="1"/>
      <c r="H218" s="1"/>
      <c r="I218" s="1"/>
    </row>
    <row r="219">
      <c r="A219" s="71"/>
      <c r="B219" s="56">
        <v>44630.0</v>
      </c>
      <c r="C219" s="38">
        <v>139.520004</v>
      </c>
      <c r="D219" s="58">
        <f t="shared" si="1"/>
        <v>-0.02084357426</v>
      </c>
      <c r="E219" s="55">
        <f t="shared" si="2"/>
        <v>-0.02106386807</v>
      </c>
      <c r="F219" s="55">
        <f t="shared" si="3"/>
        <v>0.0003908216354</v>
      </c>
      <c r="G219" s="1"/>
      <c r="H219" s="1"/>
      <c r="I219" s="1"/>
    </row>
    <row r="220">
      <c r="A220" s="71"/>
      <c r="B220" s="56">
        <v>44631.0</v>
      </c>
      <c r="C220" s="38">
        <v>138.199997</v>
      </c>
      <c r="D220" s="58">
        <f t="shared" si="1"/>
        <v>-0.009461059075</v>
      </c>
      <c r="E220" s="55">
        <f t="shared" si="2"/>
        <v>-0.009506099204</v>
      </c>
      <c r="F220" s="55">
        <f t="shared" si="3"/>
        <v>0.00006742775367</v>
      </c>
      <c r="G220" s="1"/>
      <c r="H220" s="1"/>
      <c r="I220" s="1"/>
    </row>
    <row r="221">
      <c r="A221" s="71"/>
      <c r="B221" s="56">
        <v>44634.0</v>
      </c>
      <c r="C221" s="38">
        <v>150.070007</v>
      </c>
      <c r="D221" s="58">
        <f t="shared" si="1"/>
        <v>0.0858900887</v>
      </c>
      <c r="E221" s="55">
        <f t="shared" si="2"/>
        <v>0.08240000893</v>
      </c>
      <c r="F221" s="55">
        <f t="shared" si="3"/>
        <v>0.007004797404</v>
      </c>
      <c r="G221" s="1"/>
      <c r="H221" s="1"/>
      <c r="I221" s="1"/>
    </row>
    <row r="222">
      <c r="A222" s="71"/>
      <c r="B222" s="56">
        <v>44635.0</v>
      </c>
      <c r="C222" s="38">
        <v>148.119995</v>
      </c>
      <c r="D222" s="58">
        <f t="shared" si="1"/>
        <v>-0.01299401552</v>
      </c>
      <c r="E222" s="55">
        <f t="shared" si="2"/>
        <v>-0.01307917626</v>
      </c>
      <c r="F222" s="55">
        <f t="shared" si="3"/>
        <v>0.0001388748521</v>
      </c>
      <c r="G222" s="1"/>
      <c r="H222" s="1"/>
      <c r="I222" s="1"/>
    </row>
    <row r="223">
      <c r="A223" s="71"/>
      <c r="B223" s="56">
        <v>44636.0</v>
      </c>
      <c r="C223" s="38">
        <v>169.360001</v>
      </c>
      <c r="D223" s="58">
        <f t="shared" si="1"/>
        <v>0.1433972908</v>
      </c>
      <c r="E223" s="55">
        <f t="shared" si="2"/>
        <v>0.1340039104</v>
      </c>
      <c r="F223" s="55">
        <f t="shared" si="3"/>
        <v>0.01830570284</v>
      </c>
      <c r="G223" s="1"/>
      <c r="H223" s="1"/>
      <c r="I223" s="1"/>
    </row>
    <row r="224">
      <c r="A224" s="71"/>
      <c r="B224" s="56">
        <v>44637.0</v>
      </c>
      <c r="C224" s="38">
        <v>168.259995</v>
      </c>
      <c r="D224" s="58">
        <f t="shared" si="1"/>
        <v>-0.00649507554</v>
      </c>
      <c r="E224" s="55">
        <f t="shared" si="2"/>
        <v>-0.006516260324</v>
      </c>
      <c r="F224" s="55">
        <f t="shared" si="3"/>
        <v>0.00002726512258</v>
      </c>
      <c r="G224" s="1"/>
      <c r="H224" s="1"/>
      <c r="I224" s="1"/>
    </row>
    <row r="225">
      <c r="A225" s="71"/>
      <c r="B225" s="56">
        <v>44638.0</v>
      </c>
      <c r="C225" s="38">
        <v>178.929993</v>
      </c>
      <c r="D225" s="58">
        <f t="shared" si="1"/>
        <v>0.06341375441</v>
      </c>
      <c r="E225" s="55">
        <f t="shared" si="2"/>
        <v>0.06148425638</v>
      </c>
      <c r="F225" s="55">
        <f t="shared" si="3"/>
        <v>0.003941192189</v>
      </c>
      <c r="G225" s="1"/>
      <c r="H225" s="1"/>
      <c r="I225" s="1"/>
    </row>
    <row r="226">
      <c r="A226" s="71"/>
      <c r="B226" s="56">
        <v>44641.0</v>
      </c>
      <c r="C226" s="38">
        <v>175.380005</v>
      </c>
      <c r="D226" s="58">
        <f t="shared" si="1"/>
        <v>-0.01984009467</v>
      </c>
      <c r="E226" s="55">
        <f t="shared" si="2"/>
        <v>-0.02003955192</v>
      </c>
      <c r="F226" s="55">
        <f t="shared" si="3"/>
        <v>0.0003513710185</v>
      </c>
      <c r="G226" s="1"/>
      <c r="H226" s="1"/>
      <c r="I226" s="1"/>
    </row>
    <row r="227">
      <c r="A227" s="71"/>
      <c r="B227" s="56">
        <v>44642.0</v>
      </c>
      <c r="C227" s="38">
        <v>186.720001</v>
      </c>
      <c r="D227" s="58">
        <f t="shared" si="1"/>
        <v>0.06465957165</v>
      </c>
      <c r="E227" s="55">
        <f t="shared" si="2"/>
        <v>0.06265509703</v>
      </c>
      <c r="F227" s="55">
        <f t="shared" si="3"/>
        <v>0.00408957127</v>
      </c>
      <c r="G227" s="1"/>
      <c r="H227" s="1"/>
      <c r="I227" s="1"/>
    </row>
    <row r="228">
      <c r="A228" s="71"/>
      <c r="B228" s="56">
        <v>44643.0</v>
      </c>
      <c r="C228" s="38">
        <v>178.729996</v>
      </c>
      <c r="D228" s="58">
        <f t="shared" si="1"/>
        <v>-0.04279137188</v>
      </c>
      <c r="E228" s="55">
        <f t="shared" si="2"/>
        <v>-0.04373390907</v>
      </c>
      <c r="F228" s="55">
        <f t="shared" si="3"/>
        <v>0.001801089964</v>
      </c>
      <c r="G228" s="1"/>
      <c r="H228" s="1"/>
      <c r="I228" s="1"/>
    </row>
    <row r="229">
      <c r="A229" s="71"/>
      <c r="B229" s="56">
        <v>44644.0</v>
      </c>
      <c r="C229" s="38">
        <v>179.679993</v>
      </c>
      <c r="D229" s="58">
        <f t="shared" si="1"/>
        <v>0.005315263365</v>
      </c>
      <c r="E229" s="55">
        <f t="shared" si="2"/>
        <v>0.00530118721</v>
      </c>
      <c r="F229" s="55">
        <f t="shared" si="3"/>
        <v>0.00004350518446</v>
      </c>
      <c r="G229" s="1"/>
      <c r="H229" s="1"/>
      <c r="I229" s="1"/>
    </row>
    <row r="230">
      <c r="A230" s="71"/>
      <c r="B230" s="56">
        <v>44645.0</v>
      </c>
      <c r="C230" s="38">
        <v>165.919998</v>
      </c>
      <c r="D230" s="58">
        <f t="shared" si="1"/>
        <v>-0.07658056287</v>
      </c>
      <c r="E230" s="55">
        <f t="shared" si="2"/>
        <v>-0.0796717196</v>
      </c>
      <c r="F230" s="55">
        <f t="shared" si="3"/>
        <v>0.006142963662</v>
      </c>
      <c r="G230" s="1"/>
      <c r="H230" s="1"/>
      <c r="I230" s="1"/>
    </row>
    <row r="231">
      <c r="A231" s="71"/>
      <c r="B231" s="56">
        <v>44648.0</v>
      </c>
      <c r="C231" s="38">
        <v>173.080002</v>
      </c>
      <c r="D231" s="58">
        <f t="shared" si="1"/>
        <v>0.04315335153</v>
      </c>
      <c r="E231" s="55">
        <f t="shared" si="2"/>
        <v>0.04224819448</v>
      </c>
      <c r="F231" s="55">
        <f t="shared" si="3"/>
        <v>0.001895980071</v>
      </c>
      <c r="G231" s="1"/>
      <c r="H231" s="1"/>
      <c r="I231" s="1"/>
    </row>
    <row r="232">
      <c r="A232" s="71"/>
      <c r="B232" s="56">
        <v>44649.0</v>
      </c>
      <c r="C232" s="38">
        <v>180.639999</v>
      </c>
      <c r="D232" s="58">
        <f t="shared" si="1"/>
        <v>0.04367920564</v>
      </c>
      <c r="E232" s="55">
        <f t="shared" si="2"/>
        <v>0.04275216795</v>
      </c>
      <c r="F232" s="55">
        <f t="shared" si="3"/>
        <v>0.001940122946</v>
      </c>
      <c r="G232" s="1"/>
      <c r="H232" s="1"/>
      <c r="I232" s="1"/>
    </row>
    <row r="233">
      <c r="A233" s="71"/>
      <c r="B233" s="56">
        <v>44650.0</v>
      </c>
      <c r="C233" s="38">
        <v>174.919998</v>
      </c>
      <c r="D233" s="58">
        <f t="shared" si="1"/>
        <v>-0.03166519615</v>
      </c>
      <c r="E233" s="55">
        <f t="shared" si="2"/>
        <v>-0.03217737975</v>
      </c>
      <c r="F233" s="55">
        <f t="shared" si="3"/>
        <v>0.0009537424541</v>
      </c>
      <c r="G233" s="1"/>
      <c r="H233" s="1"/>
      <c r="I233" s="1"/>
    </row>
    <row r="234">
      <c r="A234" s="71"/>
      <c r="B234" s="56">
        <v>44651.0</v>
      </c>
      <c r="C234" s="38">
        <v>172.259995</v>
      </c>
      <c r="D234" s="58">
        <f t="shared" si="1"/>
        <v>-0.01520696907</v>
      </c>
      <c r="E234" s="55">
        <f t="shared" si="2"/>
        <v>-0.01532378078</v>
      </c>
      <c r="F234" s="55">
        <f t="shared" si="3"/>
        <v>0.0001968162637</v>
      </c>
      <c r="G234" s="1"/>
      <c r="H234" s="1"/>
      <c r="I234" s="1"/>
    </row>
    <row r="235">
      <c r="A235" s="71"/>
      <c r="B235" s="56">
        <v>44652.0</v>
      </c>
      <c r="C235" s="38">
        <v>176.589996</v>
      </c>
      <c r="D235" s="58">
        <f t="shared" si="1"/>
        <v>0.02513642822</v>
      </c>
      <c r="E235" s="55">
        <f t="shared" si="2"/>
        <v>0.02482570444</v>
      </c>
      <c r="F235" s="55">
        <f t="shared" si="3"/>
        <v>0.0006822733752</v>
      </c>
      <c r="G235" s="1"/>
      <c r="H235" s="1"/>
      <c r="I235" s="1"/>
    </row>
    <row r="236">
      <c r="A236" s="71"/>
      <c r="B236" s="56">
        <v>44655.0</v>
      </c>
      <c r="C236" s="38">
        <v>172.539993</v>
      </c>
      <c r="D236" s="58">
        <f t="shared" si="1"/>
        <v>-0.02293449851</v>
      </c>
      <c r="E236" s="55">
        <f t="shared" si="2"/>
        <v>-0.0232015857</v>
      </c>
      <c r="F236" s="55">
        <f t="shared" si="3"/>
        <v>0.0004799134464</v>
      </c>
      <c r="G236" s="1"/>
      <c r="H236" s="1"/>
      <c r="I236" s="1"/>
    </row>
    <row r="237">
      <c r="A237" s="71"/>
      <c r="B237" s="56">
        <v>44656.0</v>
      </c>
      <c r="C237" s="38">
        <v>162.050003</v>
      </c>
      <c r="D237" s="58">
        <f t="shared" si="1"/>
        <v>-0.06079744074</v>
      </c>
      <c r="E237" s="55">
        <f t="shared" si="2"/>
        <v>-0.06272410498</v>
      </c>
      <c r="F237" s="55">
        <f t="shared" si="3"/>
        <v>0.003773576859</v>
      </c>
      <c r="G237" s="1"/>
      <c r="H237" s="1"/>
      <c r="I237" s="1"/>
    </row>
    <row r="238">
      <c r="A238" s="71"/>
      <c r="B238" s="56">
        <v>44657.0</v>
      </c>
      <c r="C238" s="38">
        <v>154.619995</v>
      </c>
      <c r="D238" s="58">
        <f t="shared" si="1"/>
        <v>-0.0458500948</v>
      </c>
      <c r="E238" s="55">
        <f t="shared" si="2"/>
        <v>-0.04693448655</v>
      </c>
      <c r="F238" s="55">
        <f t="shared" si="3"/>
        <v>0.002082993877</v>
      </c>
      <c r="G238" s="1"/>
      <c r="H238" s="1"/>
      <c r="I238" s="1"/>
    </row>
    <row r="239">
      <c r="A239" s="71"/>
      <c r="B239" s="56">
        <v>44658.0</v>
      </c>
      <c r="C239" s="38">
        <v>159.0</v>
      </c>
      <c r="D239" s="58">
        <f t="shared" si="1"/>
        <v>0.02832754586</v>
      </c>
      <c r="E239" s="55">
        <f t="shared" si="2"/>
        <v>0.02793374067</v>
      </c>
      <c r="F239" s="55">
        <f t="shared" si="3"/>
        <v>0.0008542993348</v>
      </c>
      <c r="G239" s="1"/>
      <c r="H239" s="1"/>
      <c r="I239" s="1"/>
    </row>
    <row r="240">
      <c r="A240" s="71"/>
      <c r="B240" s="56">
        <v>44659.0</v>
      </c>
      <c r="C240" s="38">
        <v>160.839996</v>
      </c>
      <c r="D240" s="58">
        <f t="shared" si="1"/>
        <v>0.01157230189</v>
      </c>
      <c r="E240" s="55">
        <f t="shared" si="2"/>
        <v>0.01150585494</v>
      </c>
      <c r="F240" s="55">
        <f t="shared" si="3"/>
        <v>0.0001638531518</v>
      </c>
      <c r="G240" s="1"/>
      <c r="H240" s="1"/>
      <c r="I240" s="1"/>
    </row>
    <row r="241">
      <c r="A241" s="71"/>
      <c r="B241" s="56">
        <v>44662.0</v>
      </c>
      <c r="C241" s="38">
        <v>160.0</v>
      </c>
      <c r="D241" s="58">
        <f t="shared" si="1"/>
        <v>-0.005222556708</v>
      </c>
      <c r="E241" s="55">
        <f t="shared" si="2"/>
        <v>-0.005236241926</v>
      </c>
      <c r="F241" s="55">
        <f t="shared" si="3"/>
        <v>0.00001553607761</v>
      </c>
      <c r="G241" s="1"/>
      <c r="H241" s="1"/>
      <c r="I241" s="1"/>
    </row>
    <row r="242">
      <c r="A242" s="71"/>
      <c r="B242" s="56">
        <v>44663.0</v>
      </c>
      <c r="C242" s="38">
        <v>159.5</v>
      </c>
      <c r="D242" s="58">
        <f t="shared" si="1"/>
        <v>-0.003125</v>
      </c>
      <c r="E242" s="55">
        <f t="shared" si="2"/>
        <v>-0.003129893009</v>
      </c>
      <c r="F242" s="55">
        <f t="shared" si="3"/>
        <v>0.000003368084636</v>
      </c>
      <c r="G242" s="1"/>
      <c r="H242" s="1"/>
      <c r="I242" s="1"/>
    </row>
    <row r="243">
      <c r="A243" s="71"/>
      <c r="B243" s="56">
        <v>44664.0</v>
      </c>
      <c r="C243" s="38">
        <v>169.660004</v>
      </c>
      <c r="D243" s="58">
        <f t="shared" si="1"/>
        <v>0.06369908464</v>
      </c>
      <c r="E243" s="55">
        <f t="shared" si="2"/>
        <v>0.06175253573</v>
      </c>
      <c r="F243" s="55">
        <f t="shared" si="3"/>
        <v>0.003974948737</v>
      </c>
      <c r="G243" s="1"/>
      <c r="H243" s="1"/>
      <c r="I243" s="1"/>
    </row>
    <row r="244">
      <c r="A244" s="71"/>
      <c r="B244" s="56">
        <v>44665.0</v>
      </c>
      <c r="C244" s="38">
        <v>165.490005</v>
      </c>
      <c r="D244" s="58">
        <f t="shared" si="1"/>
        <v>-0.02457856243</v>
      </c>
      <c r="E244" s="55">
        <f t="shared" si="2"/>
        <v>-0.02488565771</v>
      </c>
      <c r="F244" s="55">
        <f t="shared" si="3"/>
        <v>0.0005565352301</v>
      </c>
      <c r="G244" s="1"/>
      <c r="H244" s="1"/>
      <c r="I244" s="1"/>
    </row>
    <row r="245">
      <c r="A245" s="71"/>
      <c r="B245" s="56">
        <v>44669.0</v>
      </c>
      <c r="C245" s="38">
        <v>154.75</v>
      </c>
      <c r="D245" s="58">
        <f t="shared" si="1"/>
        <v>-0.06489820941</v>
      </c>
      <c r="E245" s="55">
        <f t="shared" si="2"/>
        <v>-0.06709988868</v>
      </c>
      <c r="F245" s="55">
        <f t="shared" si="3"/>
        <v>0.004330328281</v>
      </c>
      <c r="G245" s="1"/>
      <c r="H245" s="1"/>
      <c r="I245" s="1"/>
    </row>
    <row r="246">
      <c r="A246" s="71"/>
      <c r="B246" s="56">
        <v>44670.0</v>
      </c>
      <c r="C246" s="38">
        <v>152.720001</v>
      </c>
      <c r="D246" s="58">
        <f t="shared" si="1"/>
        <v>-0.01311792569</v>
      </c>
      <c r="E246" s="55">
        <f t="shared" si="2"/>
        <v>-0.0132047256</v>
      </c>
      <c r="F246" s="55">
        <f t="shared" si="3"/>
        <v>0.0001418496914</v>
      </c>
      <c r="G246" s="1"/>
      <c r="H246" s="1"/>
      <c r="I246" s="1"/>
    </row>
    <row r="247">
      <c r="A247" s="71"/>
      <c r="B247" s="56">
        <v>44671.0</v>
      </c>
      <c r="C247" s="38">
        <v>150.119995</v>
      </c>
      <c r="D247" s="58">
        <f t="shared" si="1"/>
        <v>-0.0170246594</v>
      </c>
      <c r="E247" s="55">
        <f t="shared" si="2"/>
        <v>-0.01717124501</v>
      </c>
      <c r="F247" s="55">
        <f t="shared" si="3"/>
        <v>0.0002520659898</v>
      </c>
      <c r="G247" s="1"/>
      <c r="H247" s="1"/>
      <c r="I247" s="1"/>
    </row>
    <row r="248">
      <c r="A248" s="71"/>
      <c r="B248" s="56">
        <v>44672.0</v>
      </c>
      <c r="C248" s="38">
        <v>144.5</v>
      </c>
      <c r="D248" s="58">
        <f t="shared" si="1"/>
        <v>-0.03743668523</v>
      </c>
      <c r="E248" s="55">
        <f t="shared" si="2"/>
        <v>-0.03815543341</v>
      </c>
      <c r="F248" s="55">
        <f t="shared" si="3"/>
        <v>0.001358716705</v>
      </c>
      <c r="G248" s="1"/>
      <c r="H248" s="1"/>
      <c r="I248" s="1"/>
    </row>
    <row r="249">
      <c r="A249" s="71"/>
      <c r="B249" s="56">
        <v>44673.0</v>
      </c>
      <c r="C249" s="38">
        <v>140.339996</v>
      </c>
      <c r="D249" s="58">
        <f t="shared" si="1"/>
        <v>-0.02878895502</v>
      </c>
      <c r="E249" s="55">
        <f t="shared" si="2"/>
        <v>-0.02921148623</v>
      </c>
      <c r="F249" s="55">
        <f t="shared" si="3"/>
        <v>0.0007793492543</v>
      </c>
      <c r="G249" s="1"/>
      <c r="H249" s="1"/>
      <c r="I249" s="1"/>
    </row>
    <row r="250">
      <c r="A250" s="71"/>
      <c r="B250" s="56">
        <v>44676.0</v>
      </c>
      <c r="C250" s="38">
        <v>150.410004</v>
      </c>
      <c r="D250" s="58">
        <f t="shared" si="1"/>
        <v>0.07175437001</v>
      </c>
      <c r="E250" s="55">
        <f t="shared" si="2"/>
        <v>0.06929690394</v>
      </c>
      <c r="F250" s="55">
        <f t="shared" si="3"/>
        <v>0.004983168729</v>
      </c>
      <c r="G250" s="1"/>
      <c r="H250" s="1"/>
      <c r="I250" s="1"/>
    </row>
    <row r="251">
      <c r="A251" s="71"/>
      <c r="B251" s="56">
        <v>44677.0</v>
      </c>
      <c r="C251" s="38">
        <v>145.789993</v>
      </c>
      <c r="D251" s="58">
        <f t="shared" si="1"/>
        <v>-0.03071611513</v>
      </c>
      <c r="E251" s="55">
        <f t="shared" si="2"/>
        <v>-0.03119774316</v>
      </c>
      <c r="F251" s="55">
        <f t="shared" si="3"/>
        <v>0.0008941944547</v>
      </c>
      <c r="G251" s="1"/>
      <c r="H251" s="1"/>
      <c r="I251" s="1"/>
    </row>
    <row r="252">
      <c r="A252" s="71"/>
      <c r="B252" s="56">
        <v>44678.0</v>
      </c>
      <c r="C252" s="38">
        <v>142.429993</v>
      </c>
      <c r="D252" s="58">
        <f t="shared" si="1"/>
        <v>-0.02304684931</v>
      </c>
      <c r="E252" s="55">
        <f t="shared" si="2"/>
        <v>-0.0233165803</v>
      </c>
      <c r="F252" s="55">
        <f t="shared" si="3"/>
        <v>0.0004849650271</v>
      </c>
      <c r="G252" s="1"/>
      <c r="H252" s="1"/>
      <c r="I252" s="1"/>
    </row>
    <row r="253">
      <c r="A253" s="71"/>
      <c r="B253" s="56">
        <v>44679.0</v>
      </c>
      <c r="C253" s="38">
        <v>142.520004</v>
      </c>
      <c r="D253" s="58">
        <f t="shared" si="1"/>
        <v>0.0006319666111</v>
      </c>
      <c r="E253" s="55">
        <f t="shared" si="2"/>
        <v>0.0006317670043</v>
      </c>
      <c r="F253" s="55">
        <f t="shared" si="3"/>
        <v>0.000003711116344</v>
      </c>
      <c r="G253" s="1"/>
      <c r="H253" s="1"/>
      <c r="I253" s="1"/>
    </row>
    <row r="254">
      <c r="A254" s="71"/>
      <c r="B254" s="56">
        <v>44680.0</v>
      </c>
      <c r="C254" s="38">
        <v>134.410004</v>
      </c>
      <c r="D254" s="58">
        <f t="shared" si="1"/>
        <v>-0.05690429254</v>
      </c>
      <c r="E254" s="55">
        <f t="shared" si="2"/>
        <v>-0.05858750896</v>
      </c>
      <c r="F254" s="55">
        <f t="shared" si="3"/>
        <v>0.003282470681</v>
      </c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72"/>
      <c r="C1" s="72"/>
      <c r="D1" s="72"/>
      <c r="E1" s="72"/>
      <c r="F1" s="72"/>
      <c r="G1" s="72"/>
      <c r="H1" s="72"/>
      <c r="I1" s="72"/>
      <c r="J1" s="72"/>
      <c r="K1" s="72"/>
    </row>
    <row r="2">
      <c r="B2" s="73" t="s">
        <v>14</v>
      </c>
      <c r="C2" s="74" t="s">
        <v>15</v>
      </c>
      <c r="D2" s="74" t="s">
        <v>16</v>
      </c>
      <c r="E2" s="74" t="s">
        <v>17</v>
      </c>
      <c r="F2" s="74" t="s">
        <v>18</v>
      </c>
      <c r="G2" s="74" t="s">
        <v>19</v>
      </c>
      <c r="H2" s="74" t="s">
        <v>20</v>
      </c>
      <c r="I2" s="74" t="s">
        <v>21</v>
      </c>
      <c r="J2" s="73"/>
      <c r="K2" s="72"/>
    </row>
    <row r="3">
      <c r="B3" s="75">
        <f>0.7654*(1/12)^0.5</f>
        <v>0.220951948</v>
      </c>
      <c r="C3" s="75">
        <v>0.0</v>
      </c>
      <c r="D3" s="76">
        <v>134.0</v>
      </c>
      <c r="E3" s="75">
        <f>1+0.7654*(1/12)^0.5</f>
        <v>1.220951948</v>
      </c>
      <c r="F3" s="77">
        <f>1-0.7654*(1/12)^0.5</f>
        <v>0.779048052</v>
      </c>
      <c r="G3" s="76">
        <v>150.0</v>
      </c>
      <c r="H3" s="75">
        <f>(1+C3-F3)/(E3-F3)</f>
        <v>0.5</v>
      </c>
      <c r="I3" s="75">
        <f>1-H3</f>
        <v>0.5</v>
      </c>
      <c r="J3" s="73"/>
      <c r="K3" s="72"/>
    </row>
    <row r="4">
      <c r="B4" s="74"/>
      <c r="C4" s="74"/>
      <c r="D4" s="74"/>
      <c r="E4" s="74"/>
      <c r="F4" s="74"/>
      <c r="G4" s="74"/>
      <c r="H4" s="74"/>
      <c r="I4" s="73"/>
      <c r="J4" s="73"/>
      <c r="K4" s="72"/>
    </row>
    <row r="5">
      <c r="B5" s="75">
        <v>0.0</v>
      </c>
      <c r="C5" s="75">
        <v>1.0</v>
      </c>
      <c r="D5" s="75">
        <v>2.0</v>
      </c>
      <c r="E5" s="75">
        <v>3.0</v>
      </c>
      <c r="F5" s="75">
        <v>4.0</v>
      </c>
      <c r="G5" s="75">
        <v>5.0</v>
      </c>
      <c r="H5" s="75">
        <v>6.0</v>
      </c>
      <c r="I5" s="73"/>
      <c r="J5" s="73"/>
      <c r="K5" s="72"/>
    </row>
    <row r="6">
      <c r="B6" s="73"/>
      <c r="C6" s="73"/>
      <c r="D6" s="73"/>
      <c r="E6" s="73"/>
      <c r="F6" s="73"/>
      <c r="G6" s="73"/>
      <c r="H6" s="78">
        <f>G7*$E$3</f>
        <v>443.9113314</v>
      </c>
      <c r="I6" s="73"/>
      <c r="J6" s="73" t="s">
        <v>22</v>
      </c>
      <c r="K6" s="72"/>
    </row>
    <row r="7">
      <c r="B7" s="73"/>
      <c r="C7" s="73"/>
      <c r="D7" s="73"/>
      <c r="E7" s="73"/>
      <c r="F7" s="73"/>
      <c r="G7" s="78">
        <f>F8*$E$3</f>
        <v>363.5780524</v>
      </c>
      <c r="H7" s="78">
        <f>G7*$F$3</f>
        <v>283.2447735</v>
      </c>
      <c r="I7" s="73"/>
      <c r="J7" s="73" t="s">
        <v>23</v>
      </c>
      <c r="K7" s="72"/>
    </row>
    <row r="8">
      <c r="B8" s="73"/>
      <c r="C8" s="73"/>
      <c r="D8" s="73"/>
      <c r="E8" s="73"/>
      <c r="F8" s="78">
        <f>E9*$E$3</f>
        <v>297.7824418</v>
      </c>
      <c r="G8" s="78">
        <f t="shared" ref="G8:H8" si="1">F8*$F$3</f>
        <v>231.9868312</v>
      </c>
      <c r="H8" s="78">
        <f t="shared" si="1"/>
        <v>180.728889</v>
      </c>
      <c r="I8" s="73"/>
      <c r="J8" s="79" t="s">
        <v>24</v>
      </c>
      <c r="K8" s="72"/>
    </row>
    <row r="9">
      <c r="B9" s="73"/>
      <c r="C9" s="73"/>
      <c r="D9" s="73"/>
      <c r="E9" s="78">
        <f>D10*$E$3</f>
        <v>243.8936621</v>
      </c>
      <c r="F9" s="78">
        <f t="shared" ref="F9:H9" si="2">E9*$F$3</f>
        <v>190.0048823</v>
      </c>
      <c r="G9" s="78">
        <f t="shared" si="2"/>
        <v>148.0229335</v>
      </c>
      <c r="H9" s="78">
        <f t="shared" si="2"/>
        <v>115.316978</v>
      </c>
      <c r="I9" s="73"/>
      <c r="J9" s="73" t="s">
        <v>25</v>
      </c>
      <c r="K9" s="72"/>
    </row>
    <row r="10">
      <c r="B10" s="73"/>
      <c r="C10" s="73"/>
      <c r="D10" s="78">
        <f>C11*$E$3</f>
        <v>199.7569704</v>
      </c>
      <c r="E10" s="78">
        <f t="shared" ref="E10:H10" si="3">D10*$F$3</f>
        <v>155.6202786</v>
      </c>
      <c r="F10" s="78">
        <f t="shared" si="3"/>
        <v>121.2356749</v>
      </c>
      <c r="G10" s="78">
        <f t="shared" si="3"/>
        <v>94.44841637</v>
      </c>
      <c r="H10" s="78">
        <f t="shared" si="3"/>
        <v>73.57985479</v>
      </c>
      <c r="I10" s="73"/>
      <c r="J10" s="73" t="s">
        <v>26</v>
      </c>
      <c r="K10" s="72"/>
    </row>
    <row r="11">
      <c r="B11" s="73"/>
      <c r="C11" s="78">
        <f>B12*E3</f>
        <v>163.607561</v>
      </c>
      <c r="D11" s="78">
        <f t="shared" ref="D11:H11" si="4">C11*$F$3</f>
        <v>127.4581517</v>
      </c>
      <c r="E11" s="78">
        <f t="shared" si="4"/>
        <v>99.2960248</v>
      </c>
      <c r="F11" s="78">
        <f t="shared" si="4"/>
        <v>77.35637469</v>
      </c>
      <c r="G11" s="78">
        <f t="shared" si="4"/>
        <v>60.26433301</v>
      </c>
      <c r="H11" s="78">
        <f t="shared" si="4"/>
        <v>46.94881124</v>
      </c>
      <c r="I11" s="73"/>
      <c r="J11" s="73" t="s">
        <v>27</v>
      </c>
      <c r="K11" s="72"/>
    </row>
    <row r="12">
      <c r="B12" s="78">
        <f>D3</f>
        <v>134</v>
      </c>
      <c r="C12" s="78">
        <f t="shared" ref="C12:H12" si="5">B12*$F$3</f>
        <v>104.392439</v>
      </c>
      <c r="D12" s="78">
        <f t="shared" si="5"/>
        <v>81.32672622</v>
      </c>
      <c r="E12" s="78">
        <f t="shared" si="5"/>
        <v>63.35742763</v>
      </c>
      <c r="F12" s="78">
        <f t="shared" si="5"/>
        <v>49.35848058</v>
      </c>
      <c r="G12" s="78">
        <f t="shared" si="5"/>
        <v>38.45262814</v>
      </c>
      <c r="H12" s="78">
        <f t="shared" si="5"/>
        <v>29.95644505</v>
      </c>
      <c r="I12" s="73"/>
      <c r="J12" s="73" t="s">
        <v>28</v>
      </c>
      <c r="K12" s="72"/>
    </row>
    <row r="13">
      <c r="B13" s="73"/>
      <c r="C13" s="73"/>
      <c r="D13" s="73"/>
      <c r="E13" s="73"/>
      <c r="F13" s="73"/>
      <c r="G13" s="73"/>
      <c r="H13" s="73"/>
      <c r="I13" s="73"/>
      <c r="J13" s="73"/>
      <c r="K13" s="72"/>
    </row>
    <row r="14">
      <c r="B14" s="73"/>
      <c r="C14" s="73"/>
      <c r="D14" s="73"/>
      <c r="E14" s="73"/>
      <c r="F14" s="73"/>
      <c r="G14" s="73"/>
      <c r="H14" s="73"/>
      <c r="I14" s="73"/>
      <c r="J14" s="73"/>
      <c r="K14" s="72"/>
    </row>
    <row r="15">
      <c r="B15" s="74" t="s">
        <v>29</v>
      </c>
      <c r="C15" s="74"/>
      <c r="D15" s="74"/>
      <c r="E15" s="74"/>
      <c r="F15" s="74"/>
      <c r="G15" s="74"/>
      <c r="H15" s="74"/>
      <c r="I15" s="73"/>
      <c r="J15" s="73"/>
      <c r="K15" s="72"/>
    </row>
    <row r="16">
      <c r="B16" s="75">
        <v>0.0</v>
      </c>
      <c r="C16" s="75">
        <v>1.0</v>
      </c>
      <c r="D16" s="75">
        <v>2.0</v>
      </c>
      <c r="E16" s="75">
        <v>3.0</v>
      </c>
      <c r="F16" s="75">
        <v>4.0</v>
      </c>
      <c r="G16" s="75">
        <v>5.0</v>
      </c>
      <c r="H16" s="75">
        <v>6.0</v>
      </c>
      <c r="I16" s="73"/>
      <c r="J16" s="73"/>
      <c r="K16" s="72"/>
    </row>
    <row r="17">
      <c r="B17" s="73"/>
      <c r="C17" s="73"/>
      <c r="D17" s="73"/>
      <c r="E17" s="73"/>
      <c r="F17" s="73"/>
      <c r="G17" s="73"/>
      <c r="H17" s="78">
        <f t="shared" ref="H17:H23" si="6">MAX(H6-$G$3,0)</f>
        <v>293.9113314</v>
      </c>
      <c r="I17" s="73"/>
      <c r="J17" s="73"/>
      <c r="K17" s="72"/>
    </row>
    <row r="18">
      <c r="B18" s="73"/>
      <c r="C18" s="73"/>
      <c r="D18" s="73"/>
      <c r="E18" s="73"/>
      <c r="F18" s="73"/>
      <c r="G18" s="78">
        <f>1/(1+$C$3) * $H$3*(H17 + H18)</f>
        <v>213.5780524</v>
      </c>
      <c r="H18" s="78">
        <f t="shared" si="6"/>
        <v>133.2447735</v>
      </c>
      <c r="I18" s="73"/>
      <c r="J18" s="73"/>
      <c r="K18" s="72"/>
    </row>
    <row r="19">
      <c r="B19" s="73"/>
      <c r="C19" s="73"/>
      <c r="D19" s="73"/>
      <c r="E19" s="73"/>
      <c r="F19" s="78">
        <f t="shared" ref="F19:G19" si="7">1/(1+$C$3) * $H$3*(G18 + G19)</f>
        <v>147.7824418</v>
      </c>
      <c r="G19" s="78">
        <f t="shared" si="7"/>
        <v>81.98683122</v>
      </c>
      <c r="H19" s="78">
        <f t="shared" si="6"/>
        <v>30.72888895</v>
      </c>
      <c r="I19" s="73"/>
      <c r="J19" s="73"/>
      <c r="K19" s="72"/>
    </row>
    <row r="20">
      <c r="B20" s="73"/>
      <c r="C20" s="73"/>
      <c r="D20" s="73"/>
      <c r="E20" s="78">
        <f t="shared" ref="E20:G20" si="8">1/(1+$C$3) * $H$3*(F19 + F20)</f>
        <v>98.22903984</v>
      </c>
      <c r="F20" s="78">
        <f t="shared" si="8"/>
        <v>48.67563785</v>
      </c>
      <c r="G20" s="78">
        <f t="shared" si="8"/>
        <v>15.36444448</v>
      </c>
      <c r="H20" s="78">
        <f t="shared" si="6"/>
        <v>0</v>
      </c>
      <c r="I20" s="73"/>
      <c r="J20" s="73"/>
      <c r="K20" s="72"/>
    </row>
    <row r="21">
      <c r="B21" s="73"/>
      <c r="C21" s="73"/>
      <c r="D21" s="78">
        <f t="shared" ref="D21:G21" si="9">1/(1+$C$3) * $H$3*(E20 + E21)</f>
        <v>63.20398494</v>
      </c>
      <c r="E21" s="78">
        <f t="shared" si="9"/>
        <v>28.17893004</v>
      </c>
      <c r="F21" s="78">
        <f t="shared" si="9"/>
        <v>7.682222238</v>
      </c>
      <c r="G21" s="78">
        <f t="shared" si="9"/>
        <v>0</v>
      </c>
      <c r="H21" s="78">
        <f t="shared" si="6"/>
        <v>0</v>
      </c>
      <c r="I21" s="73"/>
      <c r="J21" s="73"/>
      <c r="K21" s="72"/>
    </row>
    <row r="22">
      <c r="B22" s="73"/>
      <c r="C22" s="78">
        <f t="shared" ref="C22:G22" si="10">1/(1+$C$3) * $H$3*(D21 + D22)</f>
        <v>39.60700276</v>
      </c>
      <c r="D22" s="78">
        <f t="shared" si="10"/>
        <v>16.01002058</v>
      </c>
      <c r="E22" s="78">
        <f t="shared" si="10"/>
        <v>3.841111119</v>
      </c>
      <c r="F22" s="78">
        <f t="shared" si="10"/>
        <v>0</v>
      </c>
      <c r="G22" s="78">
        <f t="shared" si="10"/>
        <v>0</v>
      </c>
      <c r="H22" s="78">
        <f t="shared" si="6"/>
        <v>0</v>
      </c>
      <c r="I22" s="73"/>
      <c r="J22" s="73"/>
      <c r="K22" s="72"/>
    </row>
    <row r="23">
      <c r="B23" s="78">
        <f t="shared" ref="B23:G23" si="11">1/(1+$C$3) * $H$3*(C22 + C23)</f>
        <v>24.28614542</v>
      </c>
      <c r="C23" s="78">
        <f t="shared" si="11"/>
        <v>8.96528807</v>
      </c>
      <c r="D23" s="78">
        <f t="shared" si="11"/>
        <v>1.920555559</v>
      </c>
      <c r="E23" s="78">
        <f t="shared" si="11"/>
        <v>0</v>
      </c>
      <c r="F23" s="78">
        <f t="shared" si="11"/>
        <v>0</v>
      </c>
      <c r="G23" s="78">
        <f t="shared" si="11"/>
        <v>0</v>
      </c>
      <c r="H23" s="78">
        <f t="shared" si="6"/>
        <v>0</v>
      </c>
      <c r="I23" s="73"/>
      <c r="J23" s="73"/>
      <c r="K23" s="72"/>
    </row>
    <row r="24">
      <c r="B24" s="73"/>
      <c r="C24" s="73"/>
      <c r="D24" s="73"/>
      <c r="E24" s="73"/>
      <c r="F24" s="73"/>
      <c r="G24" s="73"/>
      <c r="H24" s="73"/>
      <c r="I24" s="73"/>
      <c r="J24" s="73"/>
      <c r="K24" s="72"/>
    </row>
    <row r="25">
      <c r="B25" s="73"/>
      <c r="C25" s="73"/>
      <c r="D25" s="73"/>
      <c r="E25" s="73"/>
      <c r="F25" s="73"/>
      <c r="G25" s="73"/>
      <c r="H25" s="73"/>
      <c r="I25" s="73"/>
      <c r="J25" s="73"/>
      <c r="K25" s="72"/>
    </row>
    <row r="26">
      <c r="B26" s="80" t="s">
        <v>30</v>
      </c>
      <c r="C26" s="74"/>
      <c r="D26" s="74"/>
      <c r="E26" s="74"/>
      <c r="F26" s="74"/>
      <c r="G26" s="74"/>
      <c r="H26" s="73"/>
      <c r="I26" s="73"/>
      <c r="J26" s="73"/>
      <c r="K26" s="72"/>
    </row>
    <row r="27">
      <c r="B27" s="75">
        <v>0.0</v>
      </c>
      <c r="C27" s="75">
        <v>1.0</v>
      </c>
      <c r="D27" s="75">
        <v>2.0</v>
      </c>
      <c r="E27" s="75">
        <v>3.0</v>
      </c>
      <c r="F27" s="75">
        <v>4.0</v>
      </c>
      <c r="G27" s="75">
        <v>5.0</v>
      </c>
      <c r="H27" s="73"/>
      <c r="I27" s="73"/>
      <c r="J27" s="73"/>
      <c r="K27" s="72"/>
    </row>
    <row r="28">
      <c r="B28" s="73"/>
      <c r="C28" s="73"/>
      <c r="D28" s="73"/>
      <c r="E28" s="73"/>
      <c r="F28" s="73"/>
      <c r="G28" s="78">
        <f>(H17-H18)/(H6-H7)</f>
        <v>1</v>
      </c>
      <c r="H28" s="73"/>
      <c r="I28" s="73"/>
      <c r="J28" s="73"/>
      <c r="K28" s="72"/>
    </row>
    <row r="29">
      <c r="B29" s="73"/>
      <c r="C29" s="73"/>
      <c r="D29" s="73"/>
      <c r="E29" s="73"/>
      <c r="F29" s="78">
        <f t="shared" ref="F29:G29" si="12">(G18-G19)/(G7-G8)</f>
        <v>1</v>
      </c>
      <c r="G29" s="78">
        <f t="shared" si="12"/>
        <v>1</v>
      </c>
      <c r="H29" s="73"/>
      <c r="I29" s="73"/>
      <c r="J29" s="73"/>
      <c r="K29" s="72"/>
    </row>
    <row r="30">
      <c r="B30" s="73"/>
      <c r="C30" s="73"/>
      <c r="D30" s="73"/>
      <c r="E30" s="78">
        <f t="shared" ref="E30:G30" si="13">(F19-F20)/(F8-F9)</f>
        <v>0.9195495282</v>
      </c>
      <c r="F30" s="78">
        <f t="shared" si="13"/>
        <v>0.7934646737</v>
      </c>
      <c r="G30" s="78">
        <f t="shared" si="13"/>
        <v>0.4697751294</v>
      </c>
      <c r="H30" s="73"/>
      <c r="I30" s="73"/>
      <c r="J30" s="73"/>
      <c r="K30" s="72"/>
    </row>
    <row r="31">
      <c r="B31" s="73"/>
      <c r="C31" s="73"/>
      <c r="D31" s="78">
        <f t="shared" ref="D31:G31" si="14">(E20-E21)/(E9-E10)</f>
        <v>0.7935586816</v>
      </c>
      <c r="E31" s="78">
        <f t="shared" si="14"/>
        <v>0.5961013242</v>
      </c>
      <c r="F31" s="78">
        <f t="shared" si="14"/>
        <v>0.2867864297</v>
      </c>
      <c r="G31" s="78">
        <f t="shared" si="14"/>
        <v>0</v>
      </c>
      <c r="H31" s="73"/>
      <c r="I31" s="73"/>
      <c r="J31" s="73"/>
      <c r="K31" s="72"/>
    </row>
    <row r="32">
      <c r="B32" s="73"/>
      <c r="C32" s="78">
        <f t="shared" ref="C32:G32" si="15">(D21-D22)/(D10-D11)</f>
        <v>0.6527625935</v>
      </c>
      <c r="D32" s="78">
        <f t="shared" si="15"/>
        <v>0.4321019325</v>
      </c>
      <c r="E32" s="78">
        <f t="shared" si="15"/>
        <v>0.175076225</v>
      </c>
      <c r="F32" s="78">
        <f t="shared" si="15"/>
        <v>0</v>
      </c>
      <c r="G32" s="78">
        <f t="shared" si="15"/>
        <v>0</v>
      </c>
      <c r="H32" s="73"/>
      <c r="I32" s="73"/>
      <c r="J32" s="73"/>
      <c r="K32" s="72"/>
    </row>
    <row r="33">
      <c r="B33" s="78">
        <f t="shared" ref="B33:G33" si="16">(C22-C23)/(C11-C12)</f>
        <v>0.5174643507</v>
      </c>
      <c r="C33" s="78">
        <f t="shared" si="16"/>
        <v>0.3054201094</v>
      </c>
      <c r="D33" s="78">
        <f t="shared" si="16"/>
        <v>0.106879829</v>
      </c>
      <c r="E33" s="78">
        <f t="shared" si="16"/>
        <v>0</v>
      </c>
      <c r="F33" s="78">
        <f t="shared" si="16"/>
        <v>0</v>
      </c>
      <c r="G33" s="78">
        <f t="shared" si="16"/>
        <v>0</v>
      </c>
      <c r="H33" s="73"/>
      <c r="I33" s="73"/>
      <c r="J33" s="73"/>
      <c r="K33" s="72"/>
    </row>
    <row r="34">
      <c r="B34" s="73"/>
      <c r="C34" s="73"/>
      <c r="D34" s="73"/>
      <c r="E34" s="73"/>
      <c r="F34" s="73"/>
      <c r="G34" s="73"/>
      <c r="H34" s="73"/>
      <c r="I34" s="73"/>
      <c r="J34" s="73"/>
      <c r="K34" s="72"/>
    </row>
    <row r="35">
      <c r="B35" s="74"/>
      <c r="C35" s="73"/>
      <c r="D35" s="73"/>
      <c r="E35" s="73"/>
      <c r="F35" s="73"/>
      <c r="G35" s="73"/>
      <c r="H35" s="73"/>
      <c r="I35" s="73"/>
      <c r="J35" s="73"/>
      <c r="K35" s="72"/>
    </row>
    <row r="36">
      <c r="B36" s="74" t="s">
        <v>31</v>
      </c>
      <c r="C36" s="73"/>
      <c r="D36" s="73"/>
      <c r="E36" s="73"/>
      <c r="F36" s="73"/>
      <c r="G36" s="73"/>
      <c r="H36" s="73"/>
      <c r="I36" s="73"/>
      <c r="J36" s="73"/>
      <c r="K36" s="72"/>
    </row>
    <row r="37">
      <c r="B37" s="73"/>
      <c r="C37" s="80" t="s">
        <v>32</v>
      </c>
      <c r="D37" s="73"/>
      <c r="E37" s="73"/>
      <c r="F37" s="73"/>
      <c r="G37" s="73"/>
      <c r="H37" s="73"/>
      <c r="I37" s="73"/>
      <c r="J37" s="73"/>
      <c r="K37" s="72"/>
    </row>
    <row r="38">
      <c r="B38" s="78">
        <f>B23</f>
        <v>24.28614542</v>
      </c>
      <c r="C38" s="80" t="s">
        <v>33</v>
      </c>
      <c r="D38" s="73"/>
      <c r="E38" s="73"/>
      <c r="F38" s="73"/>
      <c r="G38" s="73"/>
      <c r="H38" s="73"/>
      <c r="I38" s="73"/>
      <c r="J38" s="73"/>
      <c r="K38" s="72"/>
    </row>
    <row r="39">
      <c r="B39" s="73"/>
      <c r="C39" s="74" t="s">
        <v>34</v>
      </c>
      <c r="D39" s="73"/>
      <c r="E39" s="73"/>
      <c r="F39" s="73"/>
      <c r="G39" s="73"/>
      <c r="H39" s="73"/>
      <c r="I39" s="73"/>
      <c r="J39" s="73"/>
      <c r="K39" s="72"/>
    </row>
    <row r="40">
      <c r="B40" s="74"/>
      <c r="C40" s="74" t="s">
        <v>35</v>
      </c>
      <c r="D40" s="73"/>
      <c r="E40" s="73"/>
      <c r="F40" s="73"/>
      <c r="G40" s="73"/>
      <c r="H40" s="73"/>
      <c r="I40" s="73"/>
      <c r="J40" s="73"/>
      <c r="K40" s="72"/>
    </row>
    <row r="41">
      <c r="B41" s="73"/>
      <c r="C41" s="73"/>
      <c r="D41" s="73"/>
      <c r="E41" s="73"/>
      <c r="F41" s="73"/>
      <c r="G41" s="73"/>
      <c r="H41" s="73"/>
      <c r="I41" s="73"/>
      <c r="J41" s="73"/>
      <c r="K41" s="72"/>
    </row>
    <row r="42">
      <c r="B42" s="73"/>
      <c r="C42" s="73"/>
      <c r="D42" s="73"/>
      <c r="E42" s="73"/>
      <c r="F42" s="73"/>
      <c r="G42" s="73"/>
      <c r="H42" s="73"/>
      <c r="I42" s="73"/>
      <c r="J42" s="73"/>
      <c r="K42" s="72"/>
    </row>
    <row r="43">
      <c r="B43" s="72"/>
      <c r="C43" s="72"/>
      <c r="D43" s="72"/>
      <c r="E43" s="72"/>
      <c r="F43" s="72"/>
      <c r="G43" s="72"/>
      <c r="H43" s="72"/>
      <c r="I43" s="72"/>
      <c r="J43" s="72"/>
      <c r="K43" s="72"/>
    </row>
    <row r="44">
      <c r="B44" s="72"/>
      <c r="C44" s="72"/>
      <c r="D44" s="72"/>
      <c r="E44" s="72"/>
      <c r="F44" s="72"/>
      <c r="G44" s="72"/>
      <c r="H44" s="72"/>
      <c r="I44" s="72"/>
      <c r="J44" s="72"/>
      <c r="K44" s="72"/>
    </row>
    <row r="45">
      <c r="B45" s="72"/>
      <c r="C45" s="72"/>
      <c r="D45" s="72"/>
      <c r="E45" s="72"/>
      <c r="F45" s="72"/>
      <c r="G45" s="72"/>
      <c r="H45" s="72"/>
      <c r="I45" s="72"/>
      <c r="J45" s="72"/>
      <c r="K45" s="72"/>
    </row>
    <row r="46">
      <c r="B46" s="72"/>
      <c r="C46" s="72"/>
      <c r="D46" s="72"/>
      <c r="E46" s="72"/>
      <c r="F46" s="72"/>
      <c r="G46" s="72"/>
      <c r="H46" s="72"/>
      <c r="I46" s="72"/>
      <c r="J46" s="72"/>
      <c r="K46" s="72"/>
    </row>
    <row r="47">
      <c r="B47" s="72"/>
      <c r="C47" s="72"/>
      <c r="D47" s="72"/>
      <c r="E47" s="72"/>
      <c r="F47" s="72"/>
      <c r="G47" s="72"/>
      <c r="H47" s="72"/>
      <c r="I47" s="72"/>
      <c r="J47" s="72"/>
      <c r="K47" s="72"/>
    </row>
    <row r="48">
      <c r="B48" s="72"/>
      <c r="C48" s="72"/>
      <c r="D48" s="72"/>
      <c r="E48" s="72"/>
      <c r="F48" s="72"/>
      <c r="G48" s="72"/>
      <c r="H48" s="72"/>
      <c r="I48" s="72"/>
      <c r="J48" s="72"/>
      <c r="K48" s="7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51"/>
      <c r="C1" s="51"/>
      <c r="D1" s="51"/>
      <c r="E1" s="51"/>
      <c r="F1" s="51"/>
      <c r="G1" s="51"/>
      <c r="H1" s="51"/>
      <c r="I1" s="51"/>
      <c r="J1" s="1"/>
    </row>
    <row r="2">
      <c r="A2" s="6"/>
      <c r="B2" s="81" t="s">
        <v>14</v>
      </c>
      <c r="C2" s="82" t="s">
        <v>15</v>
      </c>
      <c r="D2" s="82" t="s">
        <v>16</v>
      </c>
      <c r="E2" s="82" t="s">
        <v>17</v>
      </c>
      <c r="F2" s="82" t="s">
        <v>18</v>
      </c>
      <c r="G2" s="82" t="s">
        <v>19</v>
      </c>
      <c r="H2" s="82" t="s">
        <v>20</v>
      </c>
      <c r="I2" s="82" t="s">
        <v>21</v>
      </c>
      <c r="J2" s="1"/>
    </row>
    <row r="3">
      <c r="A3" s="6"/>
      <c r="B3" s="83">
        <f>0.76*(1/12)^0.5</f>
        <v>0.2193931023</v>
      </c>
      <c r="C3" s="84">
        <v>0.0</v>
      </c>
      <c r="D3" s="85">
        <v>134.0</v>
      </c>
      <c r="E3" s="84">
        <f>1+0.76*(1/12)^0.5</f>
        <v>1.219393102</v>
      </c>
      <c r="F3" s="86">
        <f>1-0.76*(1/12)^0.5</f>
        <v>0.7806068977</v>
      </c>
      <c r="G3" s="85">
        <v>150.0</v>
      </c>
      <c r="H3" s="84">
        <f>(1+C3-F3)/(E3-F3)</f>
        <v>0.5</v>
      </c>
      <c r="I3" s="87">
        <f>1-H3</f>
        <v>0.5</v>
      </c>
      <c r="J3" s="1"/>
    </row>
    <row r="4">
      <c r="A4" s="1"/>
      <c r="B4" s="88" t="s">
        <v>36</v>
      </c>
      <c r="C4" s="88"/>
      <c r="D4" s="88"/>
      <c r="E4" s="88"/>
      <c r="F4" s="88"/>
      <c r="G4" s="88"/>
      <c r="H4" s="88"/>
      <c r="I4" s="1"/>
      <c r="J4" s="1"/>
    </row>
    <row r="5">
      <c r="A5" s="6"/>
      <c r="B5" s="89">
        <v>0.0</v>
      </c>
      <c r="C5" s="90">
        <v>1.0</v>
      </c>
      <c r="D5" s="90">
        <v>2.0</v>
      </c>
      <c r="E5" s="90">
        <v>3.0</v>
      </c>
      <c r="F5" s="90">
        <v>4.0</v>
      </c>
      <c r="G5" s="90">
        <v>5.0</v>
      </c>
      <c r="H5" s="90">
        <v>6.0</v>
      </c>
      <c r="I5" s="1"/>
      <c r="J5" s="1"/>
    </row>
    <row r="6">
      <c r="A6" s="1"/>
      <c r="B6" s="91"/>
      <c r="C6" s="1"/>
      <c r="D6" s="1"/>
      <c r="E6" s="1"/>
      <c r="F6" s="1"/>
      <c r="G6" s="1"/>
      <c r="H6" s="92">
        <f>G7*$E$3</f>
        <v>440.5215945</v>
      </c>
      <c r="I6" s="1"/>
      <c r="J6" s="1" t="s">
        <v>22</v>
      </c>
    </row>
    <row r="7">
      <c r="A7" s="1"/>
      <c r="B7" s="1"/>
      <c r="C7" s="1"/>
      <c r="D7" s="1"/>
      <c r="E7" s="1"/>
      <c r="F7" s="1"/>
      <c r="G7" s="92">
        <f>F8*$E$3</f>
        <v>361.2629871</v>
      </c>
      <c r="H7" s="92">
        <f>G7*$F$3</f>
        <v>282.0043796</v>
      </c>
      <c r="I7" s="1"/>
      <c r="J7" s="1" t="s">
        <v>23</v>
      </c>
    </row>
    <row r="8">
      <c r="A8" s="1"/>
      <c r="B8" s="1"/>
      <c r="C8" s="1"/>
      <c r="D8" s="1"/>
      <c r="E8" s="1"/>
      <c r="F8" s="92">
        <f>E9*$E$3</f>
        <v>296.2645814</v>
      </c>
      <c r="G8" s="92">
        <f t="shared" ref="G8:H8" si="1">F8*$F$3</f>
        <v>231.2661758</v>
      </c>
      <c r="H8" s="92">
        <f t="shared" si="1"/>
        <v>180.5279721</v>
      </c>
      <c r="I8" s="1"/>
      <c r="J8" s="93" t="s">
        <v>24</v>
      </c>
    </row>
    <row r="9">
      <c r="A9" s="1"/>
      <c r="B9" s="1"/>
      <c r="C9" s="1"/>
      <c r="D9" s="1"/>
      <c r="E9" s="92">
        <f>D10*$E$3</f>
        <v>242.9606834</v>
      </c>
      <c r="F9" s="92">
        <f t="shared" ref="F9:H9" si="2">E9*$F$3</f>
        <v>189.6567853</v>
      </c>
      <c r="G9" s="92">
        <f t="shared" si="2"/>
        <v>148.0473948</v>
      </c>
      <c r="H9" s="92">
        <f t="shared" si="2"/>
        <v>115.5668176</v>
      </c>
      <c r="I9" s="1"/>
      <c r="J9" s="1" t="s">
        <v>25</v>
      </c>
    </row>
    <row r="10">
      <c r="A10" s="1"/>
      <c r="B10" s="1"/>
      <c r="C10" s="1"/>
      <c r="D10" s="92">
        <f>C11*$E$3</f>
        <v>199.2472181</v>
      </c>
      <c r="E10" s="92">
        <f t="shared" ref="E10:H10" si="3">D10*$F$3</f>
        <v>155.5337528</v>
      </c>
      <c r="F10" s="92">
        <f t="shared" si="3"/>
        <v>121.4107202</v>
      </c>
      <c r="G10" s="92">
        <f t="shared" si="3"/>
        <v>94.77404568</v>
      </c>
      <c r="H10" s="92">
        <f t="shared" si="3"/>
        <v>73.98127378</v>
      </c>
      <c r="I10" s="1"/>
      <c r="J10" s="1" t="s">
        <v>26</v>
      </c>
    </row>
    <row r="11">
      <c r="A11" s="1"/>
      <c r="B11" s="1"/>
      <c r="C11" s="92">
        <f>B12*E3</f>
        <v>163.3986757</v>
      </c>
      <c r="D11" s="92">
        <f t="shared" ref="D11:H11" si="4">C11*$F$3</f>
        <v>127.5501333</v>
      </c>
      <c r="E11" s="92">
        <f t="shared" si="4"/>
        <v>99.56651388</v>
      </c>
      <c r="F11" s="92">
        <f t="shared" si="4"/>
        <v>77.72230752</v>
      </c>
      <c r="G11" s="92">
        <f t="shared" si="4"/>
        <v>60.67056935</v>
      </c>
      <c r="H11" s="92">
        <f t="shared" si="4"/>
        <v>47.35986493</v>
      </c>
      <c r="I11" s="1"/>
      <c r="J11" s="1" t="s">
        <v>27</v>
      </c>
    </row>
    <row r="12">
      <c r="A12" s="1"/>
      <c r="B12" s="92">
        <f>D3</f>
        <v>134</v>
      </c>
      <c r="C12" s="92">
        <f t="shared" ref="C12:H12" si="5">B12*$F$3</f>
        <v>104.6013243</v>
      </c>
      <c r="D12" s="92">
        <f t="shared" si="5"/>
        <v>81.65251525</v>
      </c>
      <c r="E12" s="92">
        <f t="shared" si="5"/>
        <v>63.73851662</v>
      </c>
      <c r="F12" s="92">
        <f t="shared" si="5"/>
        <v>49.75472572</v>
      </c>
      <c r="G12" s="92">
        <f t="shared" si="5"/>
        <v>38.83888209</v>
      </c>
      <c r="H12" s="92">
        <f t="shared" si="5"/>
        <v>30.31789926</v>
      </c>
      <c r="I12" s="1"/>
      <c r="J12" s="1" t="s">
        <v>28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51"/>
      <c r="C2" s="1"/>
      <c r="D2" s="1"/>
      <c r="E2" s="1"/>
      <c r="F2" s="1"/>
      <c r="G2" s="1"/>
      <c r="H2" s="1"/>
    </row>
    <row r="3">
      <c r="A3" s="94" t="s">
        <v>37</v>
      </c>
      <c r="B3" s="95" t="s">
        <v>38</v>
      </c>
      <c r="C3" s="96"/>
      <c r="D3" s="1"/>
      <c r="E3" s="1"/>
      <c r="F3" s="1"/>
      <c r="G3" s="1"/>
      <c r="H3" s="1"/>
    </row>
    <row r="4">
      <c r="A4" s="88"/>
      <c r="B4" s="88"/>
      <c r="C4" s="88"/>
      <c r="D4" s="51"/>
      <c r="E4" s="51"/>
      <c r="F4" s="51" t="s">
        <v>39</v>
      </c>
      <c r="G4" s="51"/>
      <c r="H4" s="1"/>
    </row>
    <row r="5">
      <c r="A5" s="97" t="s">
        <v>40</v>
      </c>
      <c r="B5" s="98" t="s">
        <v>41</v>
      </c>
      <c r="C5" s="98" t="s">
        <v>42</v>
      </c>
      <c r="D5" s="98" t="s">
        <v>43</v>
      </c>
      <c r="E5" s="98" t="s">
        <v>15</v>
      </c>
      <c r="F5" s="98" t="s">
        <v>44</v>
      </c>
      <c r="G5" s="98" t="s">
        <v>19</v>
      </c>
      <c r="H5" s="1"/>
    </row>
    <row r="6">
      <c r="A6" s="99"/>
      <c r="B6" s="100">
        <v>15.57</v>
      </c>
      <c r="C6" s="96" t="s">
        <v>45</v>
      </c>
      <c r="D6" s="101">
        <v>134.0</v>
      </c>
      <c r="E6" s="102">
        <v>0.0</v>
      </c>
      <c r="F6" s="103">
        <v>44208.0</v>
      </c>
      <c r="G6" s="102">
        <v>237.5</v>
      </c>
      <c r="H6" s="1"/>
    </row>
    <row r="7">
      <c r="A7" s="104"/>
      <c r="B7" s="88"/>
      <c r="C7" s="88"/>
      <c r="D7" s="1"/>
      <c r="E7" s="1"/>
      <c r="F7" s="1"/>
      <c r="G7" s="1"/>
      <c r="H7" s="1"/>
    </row>
    <row r="8">
      <c r="A8" s="6"/>
      <c r="B8" s="105" t="s">
        <v>46</v>
      </c>
      <c r="C8" s="106">
        <f>$D$6-EXP($E$6*$F$6)*$G$6</f>
        <v>-103.5</v>
      </c>
      <c r="D8" s="1"/>
      <c r="E8" s="1"/>
      <c r="F8" s="1"/>
      <c r="G8" s="1"/>
      <c r="H8" s="1"/>
    </row>
    <row r="9">
      <c r="A9" s="6"/>
      <c r="B9" s="107" t="s">
        <v>47</v>
      </c>
      <c r="C9" s="102">
        <f>B6-C8</f>
        <v>119.07</v>
      </c>
      <c r="D9" s="1"/>
      <c r="E9" s="1"/>
      <c r="F9" s="1"/>
      <c r="G9" s="1"/>
      <c r="H9" s="1"/>
    </row>
    <row r="10">
      <c r="A10" s="6"/>
      <c r="B10" s="108" t="s">
        <v>48</v>
      </c>
      <c r="C10" s="102">
        <v>17.95</v>
      </c>
      <c r="D10" s="1"/>
      <c r="E10" s="1"/>
      <c r="F10" s="1"/>
      <c r="G10" s="1"/>
      <c r="H10" s="1"/>
    </row>
    <row r="11">
      <c r="A11" s="1"/>
      <c r="B11" s="88"/>
      <c r="C11" s="1"/>
      <c r="D11" s="1"/>
      <c r="E11" s="1"/>
      <c r="F11" s="1"/>
      <c r="G11" s="1"/>
      <c r="H11" s="1"/>
    </row>
    <row r="12">
      <c r="A12" s="94" t="s">
        <v>49</v>
      </c>
      <c r="B12" s="109" t="s">
        <v>50</v>
      </c>
      <c r="C12" s="1"/>
      <c r="D12" s="1"/>
      <c r="E12" s="1"/>
      <c r="F12" s="1"/>
      <c r="G12" s="1"/>
      <c r="H12" s="1"/>
    </row>
    <row r="13">
      <c r="A13" s="88"/>
      <c r="B13" s="88" t="s">
        <v>51</v>
      </c>
      <c r="C13" s="1"/>
      <c r="D13" s="1"/>
      <c r="E13" s="1"/>
      <c r="F13" s="1"/>
      <c r="G13" s="1"/>
      <c r="H13" s="1"/>
    </row>
    <row r="14">
      <c r="A14" s="1"/>
      <c r="B14" s="98"/>
      <c r="C14" s="57" t="s">
        <v>52</v>
      </c>
      <c r="D14" s="57"/>
      <c r="E14" s="57"/>
      <c r="F14" s="1"/>
      <c r="G14" s="1"/>
      <c r="H14" s="1"/>
    </row>
    <row r="15">
      <c r="A15" s="110" t="s">
        <v>53</v>
      </c>
      <c r="B15" s="57" t="s">
        <v>19</v>
      </c>
      <c r="C15" s="57" t="s">
        <v>54</v>
      </c>
      <c r="D15" s="57" t="s">
        <v>55</v>
      </c>
      <c r="E15" s="57" t="s">
        <v>42</v>
      </c>
      <c r="F15" s="1"/>
      <c r="G15" s="1"/>
      <c r="H15" s="1"/>
    </row>
    <row r="16">
      <c r="A16" s="57"/>
      <c r="B16" s="102">
        <v>190.0</v>
      </c>
      <c r="C16" s="102">
        <v>45.2</v>
      </c>
      <c r="D16" s="102">
        <f t="shared" ref="D16:D35" si="1">$D$6-EXP($E$6*$F$6)*B16</f>
        <v>-56</v>
      </c>
      <c r="E16" s="102">
        <f t="shared" ref="E16:E35" si="2">C16-D16</f>
        <v>101.2</v>
      </c>
      <c r="F16" s="1"/>
      <c r="G16" s="1"/>
      <c r="H16" s="1"/>
    </row>
    <row r="17">
      <c r="A17" s="57"/>
      <c r="B17" s="102">
        <v>195.0</v>
      </c>
      <c r="C17" s="102">
        <v>43.8</v>
      </c>
      <c r="D17" s="102">
        <f t="shared" si="1"/>
        <v>-61</v>
      </c>
      <c r="E17" s="102">
        <f t="shared" si="2"/>
        <v>104.8</v>
      </c>
      <c r="F17" s="1"/>
      <c r="G17" s="1"/>
      <c r="H17" s="1"/>
    </row>
    <row r="18">
      <c r="A18" s="57"/>
      <c r="B18" s="102">
        <v>197.5</v>
      </c>
      <c r="C18" s="102">
        <v>39.1</v>
      </c>
      <c r="D18" s="102">
        <f t="shared" si="1"/>
        <v>-63.5</v>
      </c>
      <c r="E18" s="102">
        <f t="shared" si="2"/>
        <v>102.6</v>
      </c>
      <c r="F18" s="1"/>
      <c r="G18" s="1"/>
      <c r="H18" s="1"/>
    </row>
    <row r="19">
      <c r="A19" s="57"/>
      <c r="B19" s="102">
        <v>200.0</v>
      </c>
      <c r="C19" s="102">
        <v>40.64</v>
      </c>
      <c r="D19" s="102">
        <f t="shared" si="1"/>
        <v>-66</v>
      </c>
      <c r="E19" s="102">
        <f t="shared" si="2"/>
        <v>106.64</v>
      </c>
      <c r="F19" s="1"/>
      <c r="G19" s="1"/>
      <c r="H19" s="1"/>
    </row>
    <row r="20">
      <c r="A20" s="57"/>
      <c r="B20" s="102">
        <v>205.0</v>
      </c>
      <c r="C20" s="102">
        <v>35.73</v>
      </c>
      <c r="D20" s="102">
        <f t="shared" si="1"/>
        <v>-71</v>
      </c>
      <c r="E20" s="102">
        <f t="shared" si="2"/>
        <v>106.73</v>
      </c>
      <c r="F20" s="1"/>
      <c r="G20" s="1"/>
      <c r="H20" s="1"/>
    </row>
    <row r="21">
      <c r="A21" s="57"/>
      <c r="B21" s="102">
        <v>210.0</v>
      </c>
      <c r="C21" s="102">
        <v>31.9</v>
      </c>
      <c r="D21" s="102">
        <f t="shared" si="1"/>
        <v>-76</v>
      </c>
      <c r="E21" s="102">
        <f t="shared" si="2"/>
        <v>107.9</v>
      </c>
      <c r="F21" s="1"/>
      <c r="G21" s="1"/>
      <c r="H21" s="1"/>
    </row>
    <row r="22">
      <c r="A22" s="57"/>
      <c r="B22" s="102">
        <v>212.5</v>
      </c>
      <c r="C22" s="102">
        <v>29.0</v>
      </c>
      <c r="D22" s="102">
        <f t="shared" si="1"/>
        <v>-78.5</v>
      </c>
      <c r="E22" s="102">
        <f t="shared" si="2"/>
        <v>107.5</v>
      </c>
      <c r="F22" s="1"/>
      <c r="G22" s="1"/>
      <c r="H22" s="1"/>
    </row>
    <row r="23">
      <c r="A23" s="57"/>
      <c r="B23" s="102">
        <v>215.0</v>
      </c>
      <c r="C23" s="102">
        <v>27.77</v>
      </c>
      <c r="D23" s="102">
        <f t="shared" si="1"/>
        <v>-81</v>
      </c>
      <c r="E23" s="102">
        <f t="shared" si="2"/>
        <v>108.77</v>
      </c>
      <c r="F23" s="1"/>
      <c r="G23" s="1"/>
      <c r="H23" s="1"/>
    </row>
    <row r="24">
      <c r="A24" s="57"/>
      <c r="B24" s="102">
        <v>217.5</v>
      </c>
      <c r="C24" s="102">
        <v>27.35</v>
      </c>
      <c r="D24" s="102">
        <f t="shared" si="1"/>
        <v>-83.5</v>
      </c>
      <c r="E24" s="102">
        <f t="shared" si="2"/>
        <v>110.85</v>
      </c>
      <c r="F24" s="1"/>
      <c r="G24" s="1"/>
      <c r="H24" s="1"/>
    </row>
    <row r="25">
      <c r="A25" s="57"/>
      <c r="B25" s="102">
        <v>220.0</v>
      </c>
      <c r="C25" s="102">
        <v>25.0</v>
      </c>
      <c r="D25" s="102">
        <f t="shared" si="1"/>
        <v>-86</v>
      </c>
      <c r="E25" s="102">
        <f t="shared" si="2"/>
        <v>111</v>
      </c>
      <c r="F25" s="1"/>
      <c r="G25" s="1"/>
      <c r="H25" s="1"/>
    </row>
    <row r="26">
      <c r="A26" s="57"/>
      <c r="B26" s="102">
        <v>225.0</v>
      </c>
      <c r="C26" s="102">
        <v>21.6</v>
      </c>
      <c r="D26" s="102">
        <f t="shared" si="1"/>
        <v>-91</v>
      </c>
      <c r="E26" s="102">
        <f t="shared" si="2"/>
        <v>112.6</v>
      </c>
      <c r="F26" s="1"/>
      <c r="G26" s="1"/>
      <c r="H26" s="1"/>
    </row>
    <row r="27">
      <c r="A27" s="57"/>
      <c r="B27" s="102">
        <v>230.0</v>
      </c>
      <c r="C27" s="102">
        <v>20.1</v>
      </c>
      <c r="D27" s="102">
        <f t="shared" si="1"/>
        <v>-96</v>
      </c>
      <c r="E27" s="102">
        <f t="shared" si="2"/>
        <v>116.1</v>
      </c>
      <c r="F27" s="1"/>
      <c r="G27" s="1"/>
      <c r="H27" s="1"/>
    </row>
    <row r="28">
      <c r="A28" s="57"/>
      <c r="B28" s="102">
        <v>235.0</v>
      </c>
      <c r="C28" s="102">
        <v>16.23</v>
      </c>
      <c r="D28" s="102">
        <f t="shared" si="1"/>
        <v>-101</v>
      </c>
      <c r="E28" s="102">
        <f t="shared" si="2"/>
        <v>117.23</v>
      </c>
      <c r="F28" s="1"/>
      <c r="G28" s="1"/>
      <c r="H28" s="1"/>
    </row>
    <row r="29">
      <c r="A29" s="57"/>
      <c r="B29" s="102">
        <v>237.5</v>
      </c>
      <c r="C29" s="102">
        <v>15.57</v>
      </c>
      <c r="D29" s="102">
        <f t="shared" si="1"/>
        <v>-103.5</v>
      </c>
      <c r="E29" s="102">
        <f t="shared" si="2"/>
        <v>119.07</v>
      </c>
      <c r="F29" s="1"/>
      <c r="G29" s="1"/>
      <c r="H29" s="1"/>
    </row>
    <row r="30">
      <c r="A30" s="57"/>
      <c r="B30" s="102">
        <v>240.0</v>
      </c>
      <c r="C30" s="102">
        <v>14.51</v>
      </c>
      <c r="D30" s="102">
        <f t="shared" si="1"/>
        <v>-106</v>
      </c>
      <c r="E30" s="102">
        <f t="shared" si="2"/>
        <v>120.51</v>
      </c>
      <c r="F30" s="1"/>
      <c r="G30" s="1"/>
      <c r="H30" s="1"/>
    </row>
    <row r="31">
      <c r="A31" s="57"/>
      <c r="B31" s="102">
        <v>242.5</v>
      </c>
      <c r="C31" s="102">
        <v>14.4</v>
      </c>
      <c r="D31" s="102">
        <f t="shared" si="1"/>
        <v>-108.5</v>
      </c>
      <c r="E31" s="102">
        <f t="shared" si="2"/>
        <v>122.9</v>
      </c>
      <c r="F31" s="1"/>
      <c r="G31" s="1"/>
      <c r="H31" s="1"/>
    </row>
    <row r="32">
      <c r="A32" s="57"/>
      <c r="B32" s="102">
        <v>250.0</v>
      </c>
      <c r="C32" s="102">
        <v>10.33</v>
      </c>
      <c r="D32" s="102">
        <f t="shared" si="1"/>
        <v>-116</v>
      </c>
      <c r="E32" s="102">
        <f t="shared" si="2"/>
        <v>126.33</v>
      </c>
      <c r="F32" s="1"/>
      <c r="G32" s="1"/>
      <c r="H32" s="1"/>
    </row>
    <row r="33">
      <c r="A33" s="57"/>
      <c r="B33" s="102">
        <v>255.0</v>
      </c>
      <c r="C33" s="102">
        <v>10.0</v>
      </c>
      <c r="D33" s="102">
        <f t="shared" si="1"/>
        <v>-121</v>
      </c>
      <c r="E33" s="102">
        <f t="shared" si="2"/>
        <v>131</v>
      </c>
      <c r="F33" s="1"/>
      <c r="G33" s="1"/>
      <c r="H33" s="1"/>
    </row>
    <row r="34">
      <c r="A34" s="57"/>
      <c r="B34" s="102">
        <v>260.0</v>
      </c>
      <c r="C34" s="102">
        <v>7.5</v>
      </c>
      <c r="D34" s="102">
        <f t="shared" si="1"/>
        <v>-126</v>
      </c>
      <c r="E34" s="102">
        <f t="shared" si="2"/>
        <v>133.5</v>
      </c>
      <c r="F34" s="1"/>
      <c r="G34" s="1"/>
      <c r="H34" s="1"/>
    </row>
    <row r="35">
      <c r="A35" s="57"/>
      <c r="B35" s="102">
        <v>265.0</v>
      </c>
      <c r="C35" s="102">
        <v>6.6</v>
      </c>
      <c r="D35" s="102">
        <f t="shared" si="1"/>
        <v>-131</v>
      </c>
      <c r="E35" s="102">
        <f t="shared" si="2"/>
        <v>137.6</v>
      </c>
      <c r="F35" s="1"/>
      <c r="G35" s="1"/>
      <c r="H35" s="1"/>
    </row>
    <row r="36">
      <c r="A36" s="1"/>
      <c r="B36" s="57"/>
      <c r="C36" s="1"/>
      <c r="D36" s="1"/>
      <c r="E36" s="1"/>
      <c r="F36" s="1"/>
      <c r="G36" s="1"/>
      <c r="H36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57"/>
      <c r="C1" s="57"/>
      <c r="D1" s="57"/>
      <c r="E1" s="57"/>
      <c r="F1" s="57"/>
      <c r="G1" s="57"/>
      <c r="H1" s="1"/>
      <c r="I1" s="1"/>
      <c r="J1" s="1"/>
    </row>
    <row r="2">
      <c r="A2" s="57"/>
      <c r="B2" s="111" t="s">
        <v>14</v>
      </c>
      <c r="C2" s="111" t="s">
        <v>15</v>
      </c>
      <c r="D2" s="111" t="s">
        <v>43</v>
      </c>
      <c r="E2" s="111" t="s">
        <v>56</v>
      </c>
      <c r="F2" s="111" t="s">
        <v>57</v>
      </c>
      <c r="G2" s="111" t="s">
        <v>58</v>
      </c>
      <c r="H2" s="1"/>
      <c r="I2" s="112" t="s">
        <v>59</v>
      </c>
      <c r="J2" s="1" t="s">
        <v>60</v>
      </c>
    </row>
    <row r="3">
      <c r="A3" s="57"/>
      <c r="B3" s="55">
        <f>0.7654</f>
        <v>0.7654</v>
      </c>
      <c r="C3" s="113">
        <v>0.02</v>
      </c>
      <c r="D3" s="113">
        <v>134.0</v>
      </c>
      <c r="E3" s="113">
        <v>175.0</v>
      </c>
      <c r="F3" s="114">
        <v>100.0</v>
      </c>
      <c r="G3" s="113">
        <v>100.0</v>
      </c>
      <c r="H3" s="1"/>
      <c r="I3" s="115">
        <f>1</f>
        <v>1</v>
      </c>
      <c r="J3" s="115">
        <f>-2*C3/B3^2</f>
        <v>-0.06827835913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1"/>
      <c r="B5" s="116" t="s">
        <v>61</v>
      </c>
      <c r="C5" s="1"/>
      <c r="D5" s="1"/>
      <c r="E5" s="1"/>
      <c r="F5" s="1"/>
      <c r="G5" s="1"/>
      <c r="H5" s="1"/>
      <c r="I5" s="1"/>
      <c r="J5" s="1"/>
    </row>
    <row r="6">
      <c r="A6" s="1"/>
      <c r="B6" s="1" t="s">
        <v>62</v>
      </c>
      <c r="C6" s="1"/>
      <c r="D6" s="1" t="s">
        <v>63</v>
      </c>
      <c r="E6" s="1"/>
      <c r="F6" s="1"/>
      <c r="G6" s="1"/>
      <c r="H6" s="1"/>
      <c r="I6" s="1"/>
      <c r="J6" s="1"/>
    </row>
    <row r="7">
      <c r="A7" s="1"/>
      <c r="B7" s="115">
        <f>(-G3*F3^(J3-1))/(E3*(E3^(J3-1)-F3^(J3-1)))</f>
        <v>1.26985922</v>
      </c>
      <c r="C7" s="1"/>
      <c r="D7" s="115">
        <f>G3/(E3*(E3^(J3-1)-F3^(J3-1)))</f>
        <v>-173.9050905</v>
      </c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</row>
    <row r="9">
      <c r="A9" s="1"/>
      <c r="B9" s="117" t="s">
        <v>64</v>
      </c>
      <c r="C9" s="1" t="s">
        <v>65</v>
      </c>
      <c r="D9" s="117" t="s">
        <v>66</v>
      </c>
      <c r="E9" s="1"/>
      <c r="F9" s="1"/>
      <c r="G9" s="1"/>
      <c r="H9" s="1"/>
      <c r="I9" s="1"/>
      <c r="J9" s="1"/>
    </row>
    <row r="10">
      <c r="A10" s="1"/>
      <c r="B10" s="115">
        <f>B7*E3+D7*(E3)^J3</f>
        <v>100</v>
      </c>
      <c r="C10" s="115">
        <f>B7*F3+D7*(F3)^J3</f>
        <v>0</v>
      </c>
      <c r="D10" s="115">
        <f t="shared" ref="D10:E10" si="1">B7*D3+D7*(D3)^J3</f>
        <v>45.68758728</v>
      </c>
      <c r="E10" s="115">
        <f t="shared" si="1"/>
        <v>0</v>
      </c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>
      <c r="A13" s="1"/>
      <c r="B13" s="118" t="s">
        <v>67</v>
      </c>
      <c r="C13" s="1"/>
      <c r="D13" s="1"/>
      <c r="E13" s="1"/>
      <c r="F13" s="1"/>
      <c r="G13" s="1"/>
      <c r="H13" s="1"/>
      <c r="I13" s="1"/>
      <c r="J13" s="1"/>
    </row>
    <row r="14">
      <c r="A14" s="1"/>
      <c r="B14" s="1" t="s">
        <v>62</v>
      </c>
      <c r="C14" s="1"/>
      <c r="D14" s="1" t="s">
        <v>63</v>
      </c>
      <c r="E14" s="1"/>
      <c r="F14" s="1"/>
      <c r="G14" s="1"/>
      <c r="H14" s="1"/>
      <c r="I14" s="1"/>
      <c r="J14" s="1"/>
    </row>
    <row r="15">
      <c r="A15" s="1"/>
      <c r="B15" s="115">
        <f>(-G3*E3^(J3-1))/(F3*(F3^(J3-1)-E3^(J3-1)))</f>
        <v>-1.222253634</v>
      </c>
      <c r="C15" s="1"/>
      <c r="D15" s="115">
        <f>G3/(F3*(F3^(J3-1)-E3^(J3-1)))</f>
        <v>304.3339083</v>
      </c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1"/>
      <c r="B17" s="117" t="s">
        <v>64</v>
      </c>
      <c r="C17" s="1" t="s">
        <v>65</v>
      </c>
      <c r="D17" s="117" t="s">
        <v>66</v>
      </c>
      <c r="E17" s="1"/>
      <c r="F17" s="1"/>
      <c r="G17" s="1"/>
      <c r="H17" s="1"/>
      <c r="I17" s="1"/>
      <c r="J17" s="1"/>
    </row>
    <row r="18">
      <c r="A18" s="1"/>
      <c r="B18" s="115">
        <f>B15*E3+D15*(E3)^J3</f>
        <v>0</v>
      </c>
      <c r="C18" s="115">
        <f>B15*F3+D15*(F3)^J3</f>
        <v>100</v>
      </c>
      <c r="D18" s="115">
        <f>B15*D3+D15*(D3)^J3</f>
        <v>54.04672225</v>
      </c>
      <c r="E18" s="1"/>
      <c r="F18" s="1"/>
      <c r="G18" s="1"/>
      <c r="H18" s="1"/>
      <c r="I18" s="1"/>
      <c r="J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>
      <c r="A21" s="1"/>
      <c r="B21" s="1"/>
      <c r="C21" s="1"/>
      <c r="D21" s="115">
        <f>D10+D18</f>
        <v>99.73430954</v>
      </c>
      <c r="E21" s="1"/>
      <c r="F21" s="1"/>
      <c r="G21" s="1"/>
      <c r="H21" s="1"/>
      <c r="I21" s="1"/>
      <c r="J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drawing r:id="rId1"/>
</worksheet>
</file>