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Data - 2 Months" sheetId="1" r:id="rId4"/>
    <sheet state="visible" name="4 Months" sheetId="2" r:id="rId5"/>
    <sheet state="visible" name="8 Months" sheetId="3" r:id="rId6"/>
    <sheet state="visible" name="1 Year" sheetId="4" r:id="rId7"/>
    <sheet state="visible" name="Binomial Model" sheetId="5" r:id="rId8"/>
    <sheet state="visible" name="Max Payout - Binomial" sheetId="6" r:id="rId9"/>
    <sheet state="visible" name="Put-Call Parity" sheetId="7" r:id="rId10"/>
    <sheet state="visible" name="Barrier Option" sheetId="8" r:id="rId11"/>
    <sheet state="visible" name="Barrier Option 2" sheetId="9" r:id="rId12"/>
    <sheet state="visible" name="Sheet12" sheetId="10" r:id="rId13"/>
  </sheets>
  <definedNames/>
  <calcPr/>
</workbook>
</file>

<file path=xl/sharedStrings.xml><?xml version="1.0" encoding="utf-8"?>
<sst xmlns="http://schemas.openxmlformats.org/spreadsheetml/2006/main" count="123" uniqueCount="69">
  <si>
    <t>Date</t>
  </si>
  <si>
    <t>Adjusted Close</t>
  </si>
  <si>
    <t>Daily Return</t>
  </si>
  <si>
    <t>Logarithmic Returns</t>
  </si>
  <si>
    <t>Sample Variance-Work</t>
  </si>
  <si>
    <t>Sample Mean</t>
  </si>
  <si>
    <t>Sample Variance</t>
  </si>
  <si>
    <t>Historical Volatility</t>
  </si>
  <si>
    <t>Daily Returns</t>
  </si>
  <si>
    <t>Sample Variance - Work</t>
  </si>
  <si>
    <t>Dailly Returns</t>
  </si>
  <si>
    <t>Sample Variannce</t>
  </si>
  <si>
    <t>Historical Votality</t>
  </si>
  <si>
    <t>volatility</t>
  </si>
  <si>
    <t>r</t>
  </si>
  <si>
    <t>s0</t>
  </si>
  <si>
    <t>u</t>
  </si>
  <si>
    <t>d</t>
  </si>
  <si>
    <t>K</t>
  </si>
  <si>
    <t>p</t>
  </si>
  <si>
    <t>q</t>
  </si>
  <si>
    <t>6H</t>
  </si>
  <si>
    <t>5H</t>
  </si>
  <si>
    <t>4H</t>
  </si>
  <si>
    <t>3H</t>
  </si>
  <si>
    <t>2H</t>
  </si>
  <si>
    <t>1H</t>
  </si>
  <si>
    <t>0H</t>
  </si>
  <si>
    <t>Value of Call</t>
  </si>
  <si>
    <t>Replicated Portfolio</t>
  </si>
  <si>
    <t>Sn</t>
  </si>
  <si>
    <t>S0</t>
  </si>
  <si>
    <t>U</t>
  </si>
  <si>
    <t>L</t>
  </si>
  <si>
    <t>A</t>
  </si>
  <si>
    <t>Alpha 1</t>
  </si>
  <si>
    <t>Alpha 2</t>
  </si>
  <si>
    <t>Pay at Upper Barrier</t>
  </si>
  <si>
    <t>C1</t>
  </si>
  <si>
    <t>C2</t>
  </si>
  <si>
    <t>U(60)</t>
  </si>
  <si>
    <t>L(30)</t>
  </si>
  <si>
    <t>So(49)</t>
  </si>
  <si>
    <t xml:space="preserve">Pays at Lower Barrier </t>
  </si>
  <si>
    <t>sigma</t>
  </si>
  <si>
    <t>x</t>
  </si>
  <si>
    <t>$$$ Conversion Rate</t>
  </si>
  <si>
    <t>beta</t>
  </si>
  <si>
    <t>(L^beta)-(U^beta)</t>
  </si>
  <si>
    <t>U^beta</t>
  </si>
  <si>
    <t>U-L</t>
  </si>
  <si>
    <t>Price</t>
  </si>
  <si>
    <t>Converted Price</t>
  </si>
  <si>
    <t>sigma*</t>
  </si>
  <si>
    <t>Equation</t>
  </si>
  <si>
    <t>v(x)=C1x^alpha1+C2x^alpha2</t>
  </si>
  <si>
    <t>z1</t>
  </si>
  <si>
    <t>z2</t>
  </si>
  <si>
    <t>alpha 1</t>
  </si>
  <si>
    <t>alpha 2</t>
  </si>
  <si>
    <t>C1 at Upper</t>
  </si>
  <si>
    <t>C2 at Upper</t>
  </si>
  <si>
    <t>C1 at Lower</t>
  </si>
  <si>
    <t>C2 at Lower</t>
  </si>
  <si>
    <t>C1 at Either</t>
  </si>
  <si>
    <t>C2 at Either</t>
  </si>
  <si>
    <t>Price at Upper</t>
  </si>
  <si>
    <t>Price at Lower</t>
  </si>
  <si>
    <t>Price at Either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</si>
</sst>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0.0000"/>
    <numFmt numFmtId="166" formatCode="mm-dd-yy"/>
    <numFmt numFmtId="167" formatCode="yyyy-mm-dd"/>
    <numFmt numFmtId="168" formatCode="m/d/yy"/>
    <numFmt numFmtId="169" formatCode="mm/dd/yyyy"/>
    <numFmt numFmtId="170" formatCode="m/d/yyyy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&quot;Times New Roman&quot;"/>
    </font>
    <font>
      <sz val="10.0"/>
      <color rgb="FF000000"/>
      <name val="Times New Roman"/>
    </font>
    <font>
      <sz val="10.0"/>
      <color theme="1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0" fontId="1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4" fillId="0" fontId="2" numFmtId="4" xfId="0" applyAlignment="1" applyBorder="1" applyFont="1" applyNumberFormat="1">
      <alignment vertical="bottom"/>
    </xf>
    <xf borderId="4" fillId="0" fontId="2" numFmtId="165" xfId="0" applyAlignment="1" applyBorder="1" applyFont="1" applyNumberFormat="1">
      <alignment vertical="bottom"/>
    </xf>
    <xf borderId="5" fillId="2" fontId="2" numFmtId="165" xfId="0" applyAlignment="1" applyBorder="1" applyFill="1" applyFont="1" applyNumberFormat="1">
      <alignment vertical="bottom"/>
    </xf>
    <xf borderId="5" fillId="0" fontId="2" numFmtId="165" xfId="0" applyAlignment="1" applyBorder="1" applyFont="1" applyNumberFormat="1">
      <alignment horizontal="right" vertical="bottom"/>
    </xf>
    <xf borderId="2" fillId="0" fontId="1" numFmtId="166" xfId="0" applyAlignment="1" applyBorder="1" applyFont="1" applyNumberFormat="1">
      <alignment vertical="top"/>
    </xf>
    <xf borderId="5" fillId="0" fontId="3" numFmtId="164" xfId="0" applyAlignment="1" applyBorder="1" applyFont="1" applyNumberFormat="1">
      <alignment horizontal="right" readingOrder="0" shrinkToFit="0" vertical="bottom" wrapText="0"/>
    </xf>
    <xf borderId="5" fillId="0" fontId="3" numFmtId="4" xfId="0" applyAlignment="1" applyBorder="1" applyFont="1" applyNumberFormat="1">
      <alignment horizontal="right" readingOrder="0" shrinkToFit="0" vertical="bottom" wrapText="0"/>
    </xf>
    <xf borderId="5" fillId="0" fontId="2" numFmtId="165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vertical="bottom"/>
    </xf>
    <xf borderId="2" fillId="0" fontId="1" numFmtId="167" xfId="0" applyAlignment="1" applyBorder="1" applyFont="1" applyNumberFormat="1">
      <alignment vertical="top"/>
    </xf>
    <xf borderId="5" fillId="2" fontId="2" numFmtId="165" xfId="0" applyAlignment="1" applyBorder="1" applyFont="1" applyNumberFormat="1">
      <alignment shrinkToFit="0" vertical="bottom" wrapText="0"/>
    </xf>
    <xf borderId="6" fillId="0" fontId="2" numFmtId="165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vertical="bottom"/>
    </xf>
    <xf borderId="8" fillId="0" fontId="3" numFmtId="164" xfId="0" applyAlignment="1" applyBorder="1" applyFont="1" applyNumberFormat="1">
      <alignment horizontal="right" readingOrder="0" shrinkToFit="0" vertical="bottom" wrapText="0"/>
    </xf>
    <xf borderId="8" fillId="0" fontId="3" numFmtId="4" xfId="0" applyAlignment="1" applyBorder="1" applyFont="1" applyNumberFormat="1">
      <alignment horizontal="right" readingOrder="0" shrinkToFit="0" vertical="bottom" wrapText="0"/>
    </xf>
    <xf borderId="8" fillId="0" fontId="2" numFmtId="165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0" fillId="0" fontId="2" numFmtId="0" xfId="0" applyAlignment="1" applyBorder="1" applyFont="1">
      <alignment horizontal="right" vertical="bottom"/>
    </xf>
    <xf borderId="2" fillId="0" fontId="1" numFmtId="167" xfId="0" applyAlignment="1" applyBorder="1" applyFont="1" applyNumberFormat="1">
      <alignment vertical="bottom"/>
    </xf>
    <xf borderId="5" fillId="0" fontId="3" numFmtId="168" xfId="0" applyAlignment="1" applyBorder="1" applyFont="1" applyNumberFormat="1">
      <alignment horizontal="righ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2" fillId="0" fontId="1" numFmtId="169" xfId="0" applyAlignment="1" applyBorder="1" applyFont="1" applyNumberFormat="1">
      <alignment vertical="bottom"/>
    </xf>
    <xf borderId="5" fillId="0" fontId="3" numFmtId="169" xfId="0" applyAlignment="1" applyBorder="1" applyFont="1" applyNumberFormat="1">
      <alignment horizontal="right" readingOrder="0" shrinkToFit="0" vertical="bottom" wrapText="0"/>
    </xf>
    <xf borderId="2" fillId="0" fontId="1" numFmtId="170" xfId="0" applyAlignment="1" applyBorder="1" applyFont="1" applyNumberFormat="1">
      <alignment vertical="bottom"/>
    </xf>
    <xf borderId="5" fillId="0" fontId="3" numFmtId="170" xfId="0" applyAlignment="1" applyBorder="1" applyFont="1" applyNumberFormat="1">
      <alignment horizontal="right" readingOrder="0" shrinkToFit="0" vertical="bottom" wrapText="0"/>
    </xf>
    <xf borderId="8" fillId="0" fontId="3" numFmtId="168" xfId="0" applyAlignment="1" applyBorder="1" applyFont="1" applyNumberForma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9" xfId="0" applyAlignment="1" applyFont="1" applyNumberFormat="1">
      <alignment vertical="bottom"/>
    </xf>
    <xf borderId="0" fillId="0" fontId="2" numFmtId="169" xfId="0" applyAlignment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5" fillId="2" fontId="2" numFmtId="0" xfId="0" applyAlignment="1" applyBorder="1" applyFont="1">
      <alignment readingOrder="0" vertical="bottom"/>
    </xf>
    <xf borderId="2" fillId="0" fontId="1" numFmtId="166" xfId="0" applyAlignment="1" applyBorder="1" applyFont="1" applyNumberFormat="1">
      <alignment vertical="bottom"/>
    </xf>
    <xf borderId="5" fillId="0" fontId="3" numFmtId="166" xfId="0" applyAlignment="1" applyBorder="1" applyFont="1" applyNumberFormat="1">
      <alignment horizontal="right" readingOrder="0" shrinkToFit="0" vertical="bottom" wrapText="0"/>
    </xf>
    <xf borderId="12" fillId="0" fontId="1" numFmtId="0" xfId="0" applyAlignment="1" applyBorder="1" applyFont="1">
      <alignment vertical="bottom"/>
    </xf>
    <xf borderId="5" fillId="0" fontId="3" numFmtId="167" xfId="0" applyAlignment="1" applyBorder="1" applyFont="1" applyNumberFormat="1">
      <alignment horizontal="right" readingOrder="0" shrinkToFit="0" vertical="bottom" wrapText="0"/>
    </xf>
    <xf borderId="12" fillId="0" fontId="2" numFmtId="0" xfId="0" applyAlignment="1" applyBorder="1" applyFont="1">
      <alignment horizontal="right" vertical="bottom"/>
    </xf>
    <xf borderId="13" fillId="2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horizontal="right" vertical="bottom"/>
    </xf>
    <xf borderId="8" fillId="0" fontId="5" numFmtId="0" xfId="0" applyBorder="1" applyFont="1"/>
    <xf borderId="2" fillId="0" fontId="1" numFmtId="168" xfId="0" applyAlignment="1" applyBorder="1" applyFont="1" applyNumberFormat="1">
      <alignment vertical="bottom"/>
    </xf>
    <xf borderId="14" fillId="0" fontId="2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4" fillId="0" fontId="4" numFmtId="0" xfId="0" applyAlignment="1" applyBorder="1" applyFont="1">
      <alignment horizontal="right" vertical="bottom"/>
    </xf>
    <xf borderId="13" fillId="0" fontId="4" numFmtId="0" xfId="0" applyAlignment="1" applyBorder="1" applyFont="1">
      <alignment horizontal="right" vertical="bottom"/>
    </xf>
    <xf borderId="13" fillId="0" fontId="4" numFmtId="0" xfId="0" applyAlignment="1" applyBorder="1" applyFont="1">
      <alignment horizontal="right" readingOrder="0" vertical="bottom"/>
    </xf>
    <xf borderId="13" fillId="3" fontId="4" numFmtId="0" xfId="0" applyAlignment="1" applyBorder="1" applyFill="1" applyFont="1">
      <alignment horizontal="right" vertical="bottom"/>
    </xf>
    <xf borderId="5" fillId="0" fontId="4" numFmtId="0" xfId="0" applyAlignment="1" applyBorder="1" applyFont="1">
      <alignment horizontal="right" vertical="bottom"/>
    </xf>
    <xf borderId="11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Font="1"/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right" vertical="bottom"/>
    </xf>
    <xf borderId="5" fillId="3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right" readingOrder="0" vertical="bottom"/>
    </xf>
    <xf borderId="5" fillId="3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5" fillId="3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6.13"/>
    <col customWidth="1" min="8" max="8" width="13.5"/>
  </cols>
  <sheetData>
    <row r="1">
      <c r="A1" s="1"/>
      <c r="B1" s="2"/>
      <c r="C1" s="3"/>
      <c r="D1" s="4"/>
      <c r="E1" s="4"/>
      <c r="F1" s="4"/>
      <c r="G1" s="5"/>
      <c r="H1" s="5"/>
      <c r="I1" s="1"/>
    </row>
    <row r="2">
      <c r="A2" s="6"/>
      <c r="B2" s="7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5"/>
      <c r="H2" s="10" t="s">
        <v>5</v>
      </c>
      <c r="I2" s="11">
        <f>SUM(E4:E45)/(COUNT(B3:B45)-1)</f>
        <v>0.00166800139</v>
      </c>
    </row>
    <row r="3">
      <c r="A3" s="12"/>
      <c r="B3" s="13">
        <v>44621.0</v>
      </c>
      <c r="C3" s="14">
        <v>45.75</v>
      </c>
      <c r="D3" s="15"/>
      <c r="E3" s="16"/>
      <c r="F3" s="16"/>
      <c r="G3" s="5"/>
      <c r="H3" s="5"/>
      <c r="I3" s="1"/>
    </row>
    <row r="4">
      <c r="A4" s="17"/>
      <c r="B4" s="13">
        <v>44622.0</v>
      </c>
      <c r="C4" s="14">
        <v>47.700001</v>
      </c>
      <c r="D4" s="11">
        <f t="shared" ref="D4:D45" si="1">(C4-C3)/C3</f>
        <v>0.04262297268</v>
      </c>
      <c r="E4" s="11">
        <f t="shared" ref="E4:E45" si="2">ln(D4+1)</f>
        <v>0.04173962714</v>
      </c>
      <c r="F4" s="11">
        <f t="shared" ref="F4:F45" si="3">((E4-$I$2)^2)</f>
        <v>0.00160573519</v>
      </c>
      <c r="G4" s="5"/>
      <c r="H4" s="10" t="s">
        <v>6</v>
      </c>
      <c r="I4" s="11">
        <f>SUM(F4:F45)/(COUNT(B3:B45)-2)</f>
        <v>0.0003574752403</v>
      </c>
    </row>
    <row r="5">
      <c r="A5" s="17"/>
      <c r="B5" s="13">
        <v>44623.0</v>
      </c>
      <c r="C5" s="14">
        <v>47.830002</v>
      </c>
      <c r="D5" s="11">
        <f t="shared" si="1"/>
        <v>0.002725387784</v>
      </c>
      <c r="E5" s="11">
        <f t="shared" si="2"/>
        <v>0.002721680648</v>
      </c>
      <c r="F5" s="11">
        <f t="shared" si="3"/>
        <v>0.000001110239979</v>
      </c>
      <c r="G5" s="5"/>
      <c r="H5" s="5"/>
      <c r="I5" s="1"/>
    </row>
    <row r="6">
      <c r="A6" s="17"/>
      <c r="B6" s="13">
        <v>44624.0</v>
      </c>
      <c r="C6" s="14">
        <v>48.650002</v>
      </c>
      <c r="D6" s="11">
        <f t="shared" si="1"/>
        <v>0.01714405113</v>
      </c>
      <c r="E6" s="11">
        <f t="shared" si="2"/>
        <v>0.01699875024</v>
      </c>
      <c r="F6" s="11">
        <f t="shared" si="3"/>
        <v>0.0002350318601</v>
      </c>
      <c r="G6" s="5"/>
      <c r="H6" s="18" t="s">
        <v>7</v>
      </c>
      <c r="I6" s="11">
        <f>(I4^0.5)*(252)^0.5</f>
        <v>0.3001395684</v>
      </c>
    </row>
    <row r="7">
      <c r="A7" s="17"/>
      <c r="B7" s="13">
        <v>44627.0</v>
      </c>
      <c r="C7" s="14">
        <v>47.98</v>
      </c>
      <c r="D7" s="11">
        <f t="shared" si="1"/>
        <v>-0.01377188021</v>
      </c>
      <c r="E7" s="11">
        <f t="shared" si="2"/>
        <v>-0.01386759233</v>
      </c>
      <c r="F7" s="11">
        <f t="shared" si="3"/>
        <v>0.0002413546722</v>
      </c>
      <c r="G7" s="5"/>
      <c r="H7" s="5"/>
      <c r="I7" s="1"/>
    </row>
    <row r="8">
      <c r="A8" s="17"/>
      <c r="B8" s="13">
        <v>44628.0</v>
      </c>
      <c r="C8" s="14">
        <v>47.439999</v>
      </c>
      <c r="D8" s="11">
        <f t="shared" si="1"/>
        <v>-0.0112547103</v>
      </c>
      <c r="E8" s="11">
        <f t="shared" si="2"/>
        <v>-0.0113185238</v>
      </c>
      <c r="F8" s="11">
        <f t="shared" si="3"/>
        <v>0.0001686498365</v>
      </c>
      <c r="G8" s="5"/>
      <c r="H8" s="5"/>
      <c r="I8" s="1"/>
    </row>
    <row r="9">
      <c r="A9" s="17"/>
      <c r="B9" s="13">
        <v>44629.0</v>
      </c>
      <c r="C9" s="14">
        <v>48.75</v>
      </c>
      <c r="D9" s="11">
        <f t="shared" si="1"/>
        <v>0.02761384965</v>
      </c>
      <c r="E9" s="11">
        <f t="shared" si="2"/>
        <v>0.02723946383</v>
      </c>
      <c r="F9" s="19">
        <f t="shared" si="3"/>
        <v>0.0006538996915</v>
      </c>
      <c r="G9" s="20"/>
      <c r="H9" s="5"/>
      <c r="I9" s="1"/>
    </row>
    <row r="10">
      <c r="A10" s="17"/>
      <c r="B10" s="13">
        <v>44630.0</v>
      </c>
      <c r="C10" s="14">
        <v>49.200001</v>
      </c>
      <c r="D10" s="11">
        <f t="shared" si="1"/>
        <v>0.009230789744</v>
      </c>
      <c r="E10" s="11">
        <f t="shared" si="2"/>
        <v>0.00918844638</v>
      </c>
      <c r="F10" s="19">
        <f t="shared" si="3"/>
        <v>0.00005655709284</v>
      </c>
      <c r="G10" s="20"/>
      <c r="H10" s="5"/>
      <c r="I10" s="1"/>
    </row>
    <row r="11">
      <c r="A11" s="17"/>
      <c r="B11" s="13">
        <v>44631.0</v>
      </c>
      <c r="C11" s="14">
        <v>50.27</v>
      </c>
      <c r="D11" s="11">
        <f t="shared" si="1"/>
        <v>0.02174794671</v>
      </c>
      <c r="E11" s="11">
        <f t="shared" si="2"/>
        <v>0.02151483388</v>
      </c>
      <c r="F11" s="19">
        <f t="shared" si="3"/>
        <v>0.0003938967599</v>
      </c>
      <c r="G11" s="20"/>
      <c r="I11" s="1"/>
    </row>
    <row r="12">
      <c r="A12" s="17"/>
      <c r="B12" s="13">
        <v>44634.0</v>
      </c>
      <c r="C12" s="14">
        <v>52.25</v>
      </c>
      <c r="D12" s="11">
        <f t="shared" si="1"/>
        <v>0.03938730853</v>
      </c>
      <c r="E12" s="11">
        <f t="shared" si="2"/>
        <v>0.03863141314</v>
      </c>
      <c r="F12" s="19">
        <f t="shared" si="3"/>
        <v>0.001366293808</v>
      </c>
      <c r="G12" s="20"/>
      <c r="I12" s="1"/>
    </row>
    <row r="13">
      <c r="A13" s="17"/>
      <c r="B13" s="13">
        <v>44635.0</v>
      </c>
      <c r="C13" s="14">
        <v>52.209999</v>
      </c>
      <c r="D13" s="11">
        <f t="shared" si="1"/>
        <v>-0.000765569378</v>
      </c>
      <c r="E13" s="11">
        <f t="shared" si="2"/>
        <v>-0.0007658625759</v>
      </c>
      <c r="F13" s="19">
        <f t="shared" si="3"/>
        <v>0.000005923693804</v>
      </c>
      <c r="G13" s="20"/>
      <c r="H13" s="5"/>
      <c r="I13" s="1"/>
    </row>
    <row r="14">
      <c r="A14" s="17"/>
      <c r="B14" s="13">
        <v>44636.0</v>
      </c>
      <c r="C14" s="14">
        <v>52.919998</v>
      </c>
      <c r="D14" s="11">
        <f t="shared" si="1"/>
        <v>0.01359890852</v>
      </c>
      <c r="E14" s="11">
        <f t="shared" si="2"/>
        <v>0.01350727318</v>
      </c>
      <c r="F14" s="19">
        <f t="shared" si="3"/>
        <v>0.0001401683566</v>
      </c>
      <c r="G14" s="20"/>
      <c r="I14" s="1"/>
    </row>
    <row r="15">
      <c r="A15" s="17"/>
      <c r="B15" s="13">
        <v>44637.0</v>
      </c>
      <c r="C15" s="14">
        <v>54.240002</v>
      </c>
      <c r="D15" s="11">
        <f t="shared" si="1"/>
        <v>0.02494338719</v>
      </c>
      <c r="E15" s="11">
        <f t="shared" si="2"/>
        <v>0.02463737905</v>
      </c>
      <c r="F15" s="19">
        <f t="shared" si="3"/>
        <v>0.0005275923102</v>
      </c>
      <c r="G15" s="20"/>
      <c r="I15" s="1"/>
    </row>
    <row r="16">
      <c r="A16" s="17"/>
      <c r="B16" s="13">
        <v>44638.0</v>
      </c>
      <c r="C16" s="14">
        <v>54.509998</v>
      </c>
      <c r="D16" s="11">
        <f t="shared" si="1"/>
        <v>0.004977802176</v>
      </c>
      <c r="E16" s="11">
        <f t="shared" si="2"/>
        <v>0.00496545388</v>
      </c>
      <c r="F16" s="19">
        <f t="shared" si="3"/>
        <v>0.00001087319293</v>
      </c>
      <c r="G16" s="20"/>
      <c r="H16" s="5"/>
      <c r="I16" s="1"/>
    </row>
    <row r="17">
      <c r="A17" s="17"/>
      <c r="B17" s="13">
        <v>44641.0</v>
      </c>
      <c r="C17" s="14">
        <v>54.189999</v>
      </c>
      <c r="D17" s="11">
        <f t="shared" si="1"/>
        <v>-0.00587046435</v>
      </c>
      <c r="E17" s="11">
        <f t="shared" si="2"/>
        <v>-0.005887763261</v>
      </c>
      <c r="F17" s="19">
        <f t="shared" si="3"/>
        <v>0.00005708957947</v>
      </c>
      <c r="G17" s="20"/>
      <c r="I17" s="1"/>
    </row>
    <row r="18">
      <c r="A18" s="17"/>
      <c r="B18" s="13">
        <v>44642.0</v>
      </c>
      <c r="C18" s="14">
        <v>53.040001</v>
      </c>
      <c r="D18" s="11">
        <f t="shared" si="1"/>
        <v>-0.02122159109</v>
      </c>
      <c r="E18" s="11">
        <f t="shared" si="2"/>
        <v>-0.02145000639</v>
      </c>
      <c r="F18" s="19">
        <f t="shared" si="3"/>
        <v>0.0005344422839</v>
      </c>
      <c r="G18" s="20"/>
      <c r="I18" s="1"/>
    </row>
    <row r="19">
      <c r="A19" s="17"/>
      <c r="B19" s="13">
        <v>44643.0</v>
      </c>
      <c r="C19" s="14">
        <v>52.189999</v>
      </c>
      <c r="D19" s="11">
        <f t="shared" si="1"/>
        <v>-0.01602567843</v>
      </c>
      <c r="E19" s="11">
        <f t="shared" si="2"/>
        <v>-0.01615547824</v>
      </c>
      <c r="F19" s="11">
        <f t="shared" si="3"/>
        <v>0.000317676426</v>
      </c>
      <c r="G19" s="5"/>
      <c r="H19" s="5"/>
      <c r="I19" s="1"/>
    </row>
    <row r="20">
      <c r="A20" s="17"/>
      <c r="B20" s="13">
        <v>44644.0</v>
      </c>
      <c r="C20" s="14">
        <v>52.59</v>
      </c>
      <c r="D20" s="11">
        <f t="shared" si="1"/>
        <v>0.007664322814</v>
      </c>
      <c r="E20" s="11">
        <f t="shared" si="2"/>
        <v>0.007635101107</v>
      </c>
      <c r="F20" s="11">
        <f t="shared" si="3"/>
        <v>0.00003560627903</v>
      </c>
      <c r="G20" s="5"/>
      <c r="H20" s="5"/>
      <c r="I20" s="1"/>
    </row>
    <row r="21">
      <c r="A21" s="17"/>
      <c r="B21" s="13">
        <v>44645.0</v>
      </c>
      <c r="C21" s="14">
        <v>52.779999</v>
      </c>
      <c r="D21" s="11">
        <f t="shared" si="1"/>
        <v>0.00361283514</v>
      </c>
      <c r="E21" s="11">
        <f t="shared" si="2"/>
        <v>0.003606324527</v>
      </c>
      <c r="F21" s="11">
        <f t="shared" si="3"/>
        <v>0.000003757096585</v>
      </c>
      <c r="G21" s="5"/>
      <c r="H21" s="5"/>
      <c r="I21" s="1"/>
    </row>
    <row r="22">
      <c r="A22" s="17"/>
      <c r="B22" s="13">
        <v>44648.0</v>
      </c>
      <c r="C22" s="14">
        <v>53.279999</v>
      </c>
      <c r="D22" s="11">
        <f t="shared" si="1"/>
        <v>0.009473285515</v>
      </c>
      <c r="E22" s="11">
        <f t="shared" si="2"/>
        <v>0.009428695335</v>
      </c>
      <c r="F22" s="11">
        <f t="shared" si="3"/>
        <v>0.0000602283705</v>
      </c>
      <c r="G22" s="5"/>
      <c r="H22" s="5"/>
      <c r="I22" s="1"/>
    </row>
    <row r="23">
      <c r="A23" s="17"/>
      <c r="B23" s="13">
        <v>44649.0</v>
      </c>
      <c r="C23" s="14">
        <v>52.740002</v>
      </c>
      <c r="D23" s="11">
        <f t="shared" si="1"/>
        <v>-0.01013507902</v>
      </c>
      <c r="E23" s="11">
        <f t="shared" si="2"/>
        <v>-0.01018678862</v>
      </c>
      <c r="F23" s="11">
        <f t="shared" si="3"/>
        <v>0.0001405360461</v>
      </c>
      <c r="G23" s="5"/>
      <c r="H23" s="5"/>
      <c r="I23" s="1"/>
    </row>
    <row r="24">
      <c r="A24" s="17"/>
      <c r="B24" s="13">
        <v>44650.0</v>
      </c>
      <c r="C24" s="14">
        <v>52.439999</v>
      </c>
      <c r="D24" s="11">
        <f t="shared" si="1"/>
        <v>-0.005688338806</v>
      </c>
      <c r="E24" s="11">
        <f t="shared" si="2"/>
        <v>-0.005704579021</v>
      </c>
      <c r="F24" s="11">
        <f t="shared" si="3"/>
        <v>0.00005435494192</v>
      </c>
      <c r="G24" s="5"/>
      <c r="H24" s="5"/>
      <c r="I24" s="1"/>
    </row>
    <row r="25">
      <c r="A25" s="17"/>
      <c r="B25" s="13">
        <v>44651.0</v>
      </c>
      <c r="C25" s="14">
        <v>51.77</v>
      </c>
      <c r="D25" s="11">
        <f t="shared" si="1"/>
        <v>-0.01277648766</v>
      </c>
      <c r="E25" s="11">
        <f t="shared" si="2"/>
        <v>-0.01285880891</v>
      </c>
      <c r="F25" s="11">
        <f t="shared" si="3"/>
        <v>0.0002110282176</v>
      </c>
      <c r="G25" s="5"/>
      <c r="H25" s="5"/>
      <c r="I25" s="1"/>
    </row>
    <row r="26">
      <c r="A26" s="17"/>
      <c r="B26" s="13">
        <v>44652.0</v>
      </c>
      <c r="C26" s="14">
        <v>51.57</v>
      </c>
      <c r="D26" s="11">
        <f t="shared" si="1"/>
        <v>-0.003863241259</v>
      </c>
      <c r="E26" s="11">
        <f t="shared" si="2"/>
        <v>-0.003870722851</v>
      </c>
      <c r="F26" s="11">
        <f t="shared" si="3"/>
        <v>0.00003067746622</v>
      </c>
      <c r="G26" s="5"/>
      <c r="H26" s="5"/>
      <c r="I26" s="1"/>
    </row>
    <row r="27">
      <c r="A27" s="17"/>
      <c r="B27" s="13">
        <v>44655.0</v>
      </c>
      <c r="C27" s="14">
        <v>50.939999</v>
      </c>
      <c r="D27" s="11">
        <f t="shared" si="1"/>
        <v>-0.01221642428</v>
      </c>
      <c r="E27" s="11">
        <f t="shared" si="2"/>
        <v>-0.01229165814</v>
      </c>
      <c r="F27" s="11">
        <f t="shared" si="3"/>
        <v>0.0001948720943</v>
      </c>
      <c r="G27" s="5"/>
      <c r="H27" s="5"/>
      <c r="I27" s="1"/>
    </row>
    <row r="28">
      <c r="A28" s="17"/>
      <c r="B28" s="13">
        <v>44656.0</v>
      </c>
      <c r="C28" s="14">
        <v>51.240002</v>
      </c>
      <c r="D28" s="11">
        <f t="shared" si="1"/>
        <v>0.005889340516</v>
      </c>
      <c r="E28" s="11">
        <f t="shared" si="2"/>
        <v>0.00587206614</v>
      </c>
      <c r="F28" s="11">
        <f t="shared" si="3"/>
        <v>0.00001767416042</v>
      </c>
      <c r="G28" s="5"/>
      <c r="H28" s="5"/>
      <c r="I28" s="1"/>
    </row>
    <row r="29">
      <c r="A29" s="17"/>
      <c r="B29" s="13">
        <v>44657.0</v>
      </c>
      <c r="C29" s="14">
        <v>52.869999</v>
      </c>
      <c r="D29" s="11">
        <f t="shared" si="1"/>
        <v>0.0318110253</v>
      </c>
      <c r="E29" s="11">
        <f t="shared" si="2"/>
        <v>0.03131553527</v>
      </c>
      <c r="F29" s="11">
        <f t="shared" si="3"/>
        <v>0.0008789762653</v>
      </c>
      <c r="G29" s="5"/>
      <c r="H29" s="5"/>
      <c r="I29" s="1"/>
    </row>
    <row r="30">
      <c r="A30" s="17"/>
      <c r="B30" s="13">
        <v>44658.0</v>
      </c>
      <c r="C30" s="14">
        <v>55.16</v>
      </c>
      <c r="D30" s="11">
        <f t="shared" si="1"/>
        <v>0.04331380827</v>
      </c>
      <c r="E30" s="11">
        <f t="shared" si="2"/>
        <v>0.04240200159</v>
      </c>
      <c r="F30" s="11">
        <f t="shared" si="3"/>
        <v>0.001659258772</v>
      </c>
      <c r="G30" s="5"/>
      <c r="H30" s="5"/>
      <c r="I30" s="1"/>
    </row>
    <row r="31">
      <c r="A31" s="17"/>
      <c r="B31" s="13">
        <v>44659.0</v>
      </c>
      <c r="C31" s="14">
        <v>55.169998</v>
      </c>
      <c r="D31" s="11">
        <f t="shared" si="1"/>
        <v>0.0001812545323</v>
      </c>
      <c r="E31" s="11">
        <f t="shared" si="2"/>
        <v>0.0001812381077</v>
      </c>
      <c r="F31" s="11">
        <f t="shared" si="3"/>
        <v>0.000002210465058</v>
      </c>
      <c r="G31" s="5"/>
      <c r="H31" s="5"/>
      <c r="I31" s="1"/>
    </row>
    <row r="32">
      <c r="A32" s="17"/>
      <c r="B32" s="13">
        <v>44662.0</v>
      </c>
      <c r="C32" s="14">
        <v>53.93</v>
      </c>
      <c r="D32" s="11">
        <f t="shared" si="1"/>
        <v>-0.02247594789</v>
      </c>
      <c r="E32" s="11">
        <f t="shared" si="2"/>
        <v>-0.02273238168</v>
      </c>
      <c r="F32" s="11">
        <f t="shared" si="3"/>
        <v>0.0005953786941</v>
      </c>
      <c r="G32" s="5"/>
      <c r="H32" s="5"/>
      <c r="I32" s="1"/>
    </row>
    <row r="33">
      <c r="A33" s="17"/>
      <c r="B33" s="13">
        <v>44663.0</v>
      </c>
      <c r="C33" s="14">
        <v>53.110001</v>
      </c>
      <c r="D33" s="11">
        <f t="shared" si="1"/>
        <v>-0.01520487669</v>
      </c>
      <c r="E33" s="11">
        <f t="shared" si="2"/>
        <v>-0.01532165609</v>
      </c>
      <c r="F33" s="11">
        <f t="shared" si="3"/>
        <v>0.0002886484612</v>
      </c>
      <c r="G33" s="5"/>
      <c r="H33" s="5"/>
      <c r="I33" s="1"/>
    </row>
    <row r="34">
      <c r="A34" s="17"/>
      <c r="B34" s="13">
        <v>44664.0</v>
      </c>
      <c r="C34" s="14">
        <v>53.099998</v>
      </c>
      <c r="D34" s="11">
        <f t="shared" si="1"/>
        <v>-0.0001883449409</v>
      </c>
      <c r="E34" s="11">
        <f t="shared" si="2"/>
        <v>-0.00018836268</v>
      </c>
      <c r="F34" s="11">
        <f t="shared" si="3"/>
        <v>0.000003446087561</v>
      </c>
      <c r="G34" s="5"/>
      <c r="H34" s="5"/>
      <c r="I34" s="1"/>
    </row>
    <row r="35">
      <c r="A35" s="17"/>
      <c r="B35" s="13">
        <v>44665.0</v>
      </c>
      <c r="C35" s="14">
        <v>53.119999</v>
      </c>
      <c r="D35" s="11">
        <f t="shared" si="1"/>
        <v>0.0003766666809</v>
      </c>
      <c r="E35" s="11">
        <f t="shared" si="2"/>
        <v>0.0003765957598</v>
      </c>
      <c r="F35" s="11">
        <f t="shared" si="3"/>
        <v>0.000001667728502</v>
      </c>
      <c r="G35" s="5"/>
      <c r="H35" s="5"/>
      <c r="I35" s="1"/>
    </row>
    <row r="36">
      <c r="A36" s="17"/>
      <c r="B36" s="13">
        <v>44669.0</v>
      </c>
      <c r="C36" s="14">
        <v>51.84</v>
      </c>
      <c r="D36" s="11">
        <f t="shared" si="1"/>
        <v>-0.02409636717</v>
      </c>
      <c r="E36" s="11">
        <f t="shared" si="2"/>
        <v>-0.0243914343</v>
      </c>
      <c r="F36" s="11">
        <f t="shared" si="3"/>
        <v>0.0006790941884</v>
      </c>
      <c r="G36" s="5"/>
      <c r="H36" s="5"/>
      <c r="I36" s="1"/>
    </row>
    <row r="37">
      <c r="A37" s="17"/>
      <c r="B37" s="13">
        <v>44670.0</v>
      </c>
      <c r="C37" s="14">
        <v>50.18</v>
      </c>
      <c r="D37" s="11">
        <f t="shared" si="1"/>
        <v>-0.03202160494</v>
      </c>
      <c r="E37" s="11">
        <f t="shared" si="2"/>
        <v>-0.03254551111</v>
      </c>
      <c r="F37" s="11">
        <f t="shared" si="3"/>
        <v>0.001170564437</v>
      </c>
      <c r="G37" s="5"/>
      <c r="H37" s="5"/>
      <c r="I37" s="1"/>
    </row>
    <row r="38">
      <c r="A38" s="17"/>
      <c r="B38" s="13">
        <v>44671.0</v>
      </c>
      <c r="C38" s="14">
        <v>49.75</v>
      </c>
      <c r="D38" s="11">
        <f t="shared" si="1"/>
        <v>-0.008569151056</v>
      </c>
      <c r="E38" s="11">
        <f t="shared" si="2"/>
        <v>-0.008606077334</v>
      </c>
      <c r="F38" s="11">
        <f t="shared" si="3"/>
        <v>0.0001055566936</v>
      </c>
      <c r="G38" s="5"/>
      <c r="H38" s="5"/>
      <c r="I38" s="1"/>
    </row>
    <row r="39">
      <c r="A39" s="17"/>
      <c r="B39" s="13">
        <v>44672.0</v>
      </c>
      <c r="C39" s="14">
        <v>49.110001</v>
      </c>
      <c r="D39" s="11">
        <f t="shared" si="1"/>
        <v>-0.01286430151</v>
      </c>
      <c r="E39" s="11">
        <f t="shared" si="2"/>
        <v>-0.01294776319</v>
      </c>
      <c r="F39" s="11">
        <f t="shared" si="3"/>
        <v>0.0002136205743</v>
      </c>
      <c r="G39" s="5"/>
      <c r="H39" s="5"/>
      <c r="I39" s="1"/>
    </row>
    <row r="40">
      <c r="A40" s="17"/>
      <c r="B40" s="13">
        <v>44673.0</v>
      </c>
      <c r="C40" s="14">
        <v>48.130001</v>
      </c>
      <c r="D40" s="11">
        <f t="shared" si="1"/>
        <v>-0.0199552022</v>
      </c>
      <c r="E40" s="11">
        <f t="shared" si="2"/>
        <v>-0.02015699632</v>
      </c>
      <c r="F40" s="11">
        <f t="shared" si="3"/>
        <v>0.0004763305251</v>
      </c>
      <c r="G40" s="5"/>
      <c r="H40" s="5"/>
      <c r="I40" s="1"/>
    </row>
    <row r="41">
      <c r="A41" s="17"/>
      <c r="B41" s="13">
        <v>44676.0</v>
      </c>
      <c r="C41" s="14">
        <v>48.950001</v>
      </c>
      <c r="D41" s="11">
        <f t="shared" si="1"/>
        <v>0.01703719059</v>
      </c>
      <c r="E41" s="11">
        <f t="shared" si="2"/>
        <v>0.01689368531</v>
      </c>
      <c r="F41" s="11">
        <f t="shared" si="3"/>
        <v>0.0002318214509</v>
      </c>
      <c r="G41" s="5"/>
      <c r="H41" s="5"/>
      <c r="I41" s="1"/>
    </row>
    <row r="42">
      <c r="A42" s="17"/>
      <c r="B42" s="13">
        <v>44677.0</v>
      </c>
      <c r="C42" s="14">
        <v>49.029999</v>
      </c>
      <c r="D42" s="11">
        <f t="shared" si="1"/>
        <v>0.001634279844</v>
      </c>
      <c r="E42" s="11">
        <f t="shared" si="2"/>
        <v>0.001632945862</v>
      </c>
      <c r="F42" s="11">
        <f t="shared" si="3"/>
        <v>0.000000001228890048</v>
      </c>
      <c r="G42" s="5"/>
      <c r="H42" s="5"/>
      <c r="I42" s="1"/>
    </row>
    <row r="43">
      <c r="A43" s="17"/>
      <c r="B43" s="13">
        <v>44678.0</v>
      </c>
      <c r="C43" s="14">
        <v>49.740002</v>
      </c>
      <c r="D43" s="11">
        <f t="shared" si="1"/>
        <v>0.01448099153</v>
      </c>
      <c r="E43" s="11">
        <f t="shared" si="2"/>
        <v>0.01437714332</v>
      </c>
      <c r="F43" s="11">
        <f t="shared" si="3"/>
        <v>0.0001615222885</v>
      </c>
      <c r="G43" s="5"/>
      <c r="H43" s="5"/>
      <c r="I43" s="1"/>
    </row>
    <row r="44">
      <c r="A44" s="17"/>
      <c r="B44" s="13">
        <v>44679.0</v>
      </c>
      <c r="C44" s="14">
        <v>50.509998</v>
      </c>
      <c r="D44" s="11">
        <f t="shared" si="1"/>
        <v>0.01548041755</v>
      </c>
      <c r="E44" s="11">
        <f t="shared" si="2"/>
        <v>0.0153618183</v>
      </c>
      <c r="F44" s="11">
        <f t="shared" si="3"/>
        <v>0.0001875206216</v>
      </c>
      <c r="G44" s="5"/>
      <c r="H44" s="5"/>
      <c r="I44" s="1"/>
    </row>
    <row r="45">
      <c r="A45" s="17"/>
      <c r="B45" s="13">
        <v>44680.0</v>
      </c>
      <c r="C45" s="14">
        <v>49.07</v>
      </c>
      <c r="D45" s="11">
        <f t="shared" si="1"/>
        <v>-0.02850916763</v>
      </c>
      <c r="E45" s="11">
        <f t="shared" si="2"/>
        <v>-0.02892344678</v>
      </c>
      <c r="F45" s="11">
        <f t="shared" si="3"/>
        <v>0.0009358367013</v>
      </c>
      <c r="G45" s="5"/>
      <c r="H45" s="5"/>
      <c r="I45" s="1"/>
    </row>
    <row r="46">
      <c r="A46" s="1"/>
      <c r="B46" s="21"/>
      <c r="C46" s="22"/>
      <c r="D46" s="23"/>
      <c r="E46" s="23"/>
      <c r="F46" s="23"/>
      <c r="G46" s="5"/>
      <c r="H46" s="5"/>
      <c r="I46" s="1"/>
    </row>
    <row r="47">
      <c r="A47" s="1"/>
      <c r="B47" s="24"/>
      <c r="C47" s="25"/>
      <c r="D47" s="5"/>
      <c r="E47" s="5"/>
      <c r="F47" s="5"/>
      <c r="G47" s="5"/>
      <c r="H47" s="5"/>
      <c r="I47" s="1"/>
    </row>
    <row r="48">
      <c r="A48" s="1"/>
      <c r="B48" s="24"/>
      <c r="C48" s="25"/>
      <c r="D48" s="5"/>
      <c r="E48" s="5"/>
      <c r="F48" s="5"/>
      <c r="G48" s="5"/>
      <c r="H48" s="5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  <c r="C1" s="1" t="s">
        <v>14</v>
      </c>
      <c r="D1" s="1" t="s">
        <v>53</v>
      </c>
      <c r="E1" s="1" t="s">
        <v>16</v>
      </c>
      <c r="F1" s="1" t="s">
        <v>17</v>
      </c>
      <c r="G1" s="1" t="s">
        <v>31</v>
      </c>
      <c r="H1" s="1"/>
      <c r="I1" s="1" t="s">
        <v>54</v>
      </c>
      <c r="J1" s="1"/>
      <c r="K1" s="1"/>
    </row>
    <row r="2">
      <c r="A2" s="94">
        <f>((1+C2)-F2)/(E2-F2)</f>
        <v>0.4963254235</v>
      </c>
      <c r="B2" s="94">
        <f>1-A2</f>
        <v>0.5036745765</v>
      </c>
      <c r="C2" s="94">
        <f>0.01/252</f>
        <v>0.00003968253968</v>
      </c>
      <c r="D2" s="94">
        <f>0.3/(SQRT(252))</f>
        <v>0.01889822365</v>
      </c>
      <c r="E2" s="94">
        <f>EXP(D2)</f>
        <v>1.019077925</v>
      </c>
      <c r="F2" s="94">
        <f>EXP(-D2)</f>
        <v>0.9812792282</v>
      </c>
      <c r="G2" s="98">
        <v>49.0</v>
      </c>
      <c r="H2" s="1"/>
      <c r="I2" s="97" t="s">
        <v>55</v>
      </c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" t="s">
        <v>56</v>
      </c>
      <c r="B4" s="1" t="s">
        <v>57</v>
      </c>
      <c r="C4" s="1" t="s">
        <v>58</v>
      </c>
      <c r="D4" s="1" t="s">
        <v>59</v>
      </c>
      <c r="E4" s="1" t="s">
        <v>32</v>
      </c>
      <c r="F4" s="1" t="s">
        <v>33</v>
      </c>
      <c r="G4" s="1"/>
      <c r="H4" s="1"/>
      <c r="I4" s="1"/>
      <c r="J4" s="1"/>
      <c r="K4" s="1"/>
    </row>
    <row r="5">
      <c r="A5" s="94">
        <f>((1+C2)+SQRT((1+C2)^2-(4*B2*A2)))/(2*A2)</f>
        <v>1.019077925</v>
      </c>
      <c r="B5" s="101">
        <f>((1+C2)-SQRT((1+C2)^2-(4*B2*A2)))/(2*A2)</f>
        <v>0.9958091531</v>
      </c>
      <c r="C5" s="94">
        <f>LN(A5)/LN(E2)</f>
        <v>1</v>
      </c>
      <c r="D5" s="94">
        <f>LN(B5)/LN(E2)</f>
        <v>-0.2222247533</v>
      </c>
      <c r="E5" s="94">
        <f>G2*E2^10</f>
        <v>59.19295519</v>
      </c>
      <c r="F5" s="94">
        <f>G2*F2^10</f>
        <v>40.56225935</v>
      </c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/>
      <c r="H7" s="1"/>
      <c r="I7" s="1"/>
      <c r="J7" s="1"/>
      <c r="K7" s="1"/>
    </row>
    <row r="8">
      <c r="A8" s="94">
        <v>0.37773</v>
      </c>
      <c r="B8" s="94">
        <v>-115.441</v>
      </c>
      <c r="C8" s="94">
        <v>-0.362194</v>
      </c>
      <c r="D8" s="94">
        <v>245.841</v>
      </c>
      <c r="E8" s="94">
        <v>0.0155362</v>
      </c>
      <c r="F8" s="94">
        <v>130.4</v>
      </c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 t="s">
        <v>66</v>
      </c>
      <c r="B10" s="1" t="s">
        <v>67</v>
      </c>
      <c r="C10" s="1" t="s">
        <v>68</v>
      </c>
      <c r="D10" s="1"/>
      <c r="E10" s="1"/>
      <c r="F10" s="1"/>
      <c r="G10" s="1"/>
      <c r="H10" s="1"/>
      <c r="I10" s="1"/>
      <c r="J10" s="1"/>
      <c r="K10" s="1"/>
    </row>
    <row r="11">
      <c r="A11" s="101">
        <f>(A8*G2^C5)+(B8*G2^D5)</f>
        <v>-30.10470574</v>
      </c>
      <c r="B11" s="101">
        <f>(C8*G2^C5)+(D8*G2^D5)</f>
        <v>85.77884504</v>
      </c>
      <c r="C11" s="101">
        <f>(E8*G2^C5)+(F8*G2^D5)</f>
        <v>55.6741491</v>
      </c>
      <c r="D11" s="1"/>
      <c r="E11" s="1"/>
      <c r="F11" s="1"/>
      <c r="G11" s="1"/>
      <c r="H11" s="1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6" max="6" width="17.63"/>
    <col customWidth="1" min="8" max="8" width="13.75"/>
  </cols>
  <sheetData>
    <row r="1">
      <c r="A1" s="1"/>
      <c r="B1" s="26"/>
      <c r="C1" s="26"/>
      <c r="D1" s="26"/>
      <c r="E1" s="26"/>
      <c r="F1" s="26"/>
      <c r="G1" s="1"/>
      <c r="H1" s="26"/>
      <c r="I1" s="26"/>
      <c r="J1" s="1"/>
      <c r="K1" s="1"/>
    </row>
    <row r="2">
      <c r="A2" s="6"/>
      <c r="B2" s="27" t="s">
        <v>0</v>
      </c>
      <c r="C2" s="27" t="s">
        <v>1</v>
      </c>
      <c r="D2" s="28" t="s">
        <v>8</v>
      </c>
      <c r="E2" s="28" t="s">
        <v>3</v>
      </c>
      <c r="F2" s="29" t="s">
        <v>9</v>
      </c>
      <c r="G2" s="30"/>
      <c r="H2" s="31" t="s">
        <v>5</v>
      </c>
      <c r="I2" s="32">
        <f>(sum(E4:E86))/(count(B3:B86)-1)</f>
        <v>-0.002005947868</v>
      </c>
      <c r="J2" s="1"/>
      <c r="K2" s="1"/>
    </row>
    <row r="3">
      <c r="A3" s="33"/>
      <c r="B3" s="34">
        <v>44560.0</v>
      </c>
      <c r="C3" s="35">
        <v>57.959328</v>
      </c>
      <c r="D3" s="36"/>
      <c r="E3" s="36"/>
      <c r="F3" s="37"/>
      <c r="G3" s="38"/>
      <c r="H3" s="39"/>
      <c r="I3" s="39"/>
      <c r="J3" s="1"/>
      <c r="K3" s="1"/>
    </row>
    <row r="4">
      <c r="A4" s="33"/>
      <c r="B4" s="34">
        <v>44561.0</v>
      </c>
      <c r="C4" s="35">
        <v>58.60442</v>
      </c>
      <c r="D4" s="40">
        <f t="shared" ref="D4:D86" si="1">(C4-C3)/C3</f>
        <v>0.01113008074</v>
      </c>
      <c r="E4" s="40">
        <f t="shared" ref="E4:E86" si="2">ln(D4+1)</f>
        <v>0.01106859718</v>
      </c>
      <c r="F4" s="41">
        <f t="shared" ref="F4:F86" si="3">(E4-$I$2)^2</f>
        <v>0.0001709437282</v>
      </c>
      <c r="G4" s="30"/>
      <c r="H4" s="31" t="s">
        <v>6</v>
      </c>
      <c r="I4" s="32">
        <f>sum(F4:F86)/((count(B3:B86))-2)</f>
        <v>0.0003457410283</v>
      </c>
      <c r="J4" s="1"/>
      <c r="K4" s="1"/>
    </row>
    <row r="5">
      <c r="A5" s="33"/>
      <c r="B5" s="34">
        <v>44564.0</v>
      </c>
      <c r="C5" s="35">
        <v>56.222534</v>
      </c>
      <c r="D5" s="40">
        <f t="shared" si="1"/>
        <v>-0.04064345317</v>
      </c>
      <c r="E5" s="40">
        <f t="shared" si="2"/>
        <v>-0.04149248297</v>
      </c>
      <c r="F5" s="41">
        <f t="shared" si="3"/>
        <v>0.001559186454</v>
      </c>
      <c r="G5" s="38"/>
      <c r="H5" s="39"/>
      <c r="I5" s="39"/>
      <c r="J5" s="1"/>
      <c r="K5" s="1"/>
    </row>
    <row r="6">
      <c r="A6" s="33"/>
      <c r="B6" s="34">
        <v>44565.0</v>
      </c>
      <c r="C6" s="35">
        <v>54.118526</v>
      </c>
      <c r="D6" s="40">
        <f t="shared" si="1"/>
        <v>-0.03742285967</v>
      </c>
      <c r="E6" s="40">
        <f t="shared" si="2"/>
        <v>-0.03814107023</v>
      </c>
      <c r="F6" s="41">
        <f t="shared" si="3"/>
        <v>0.001305747068</v>
      </c>
      <c r="G6" s="30"/>
      <c r="H6" s="42" t="s">
        <v>7</v>
      </c>
      <c r="I6" s="43">
        <f>(I4^0.5)*(252)^0.5</f>
        <v>0.2951723888</v>
      </c>
      <c r="J6" s="1"/>
      <c r="K6" s="1"/>
    </row>
    <row r="7">
      <c r="A7" s="33"/>
      <c r="B7" s="34">
        <v>44566.0</v>
      </c>
      <c r="C7" s="35">
        <v>55.210232</v>
      </c>
      <c r="D7" s="40">
        <f t="shared" si="1"/>
        <v>0.02017250063</v>
      </c>
      <c r="E7" s="40">
        <f t="shared" si="2"/>
        <v>0.01997173127</v>
      </c>
      <c r="F7" s="40">
        <f t="shared" si="3"/>
        <v>0.0004830183801</v>
      </c>
      <c r="G7" s="1"/>
      <c r="H7" s="1"/>
      <c r="I7" s="1"/>
      <c r="J7" s="1"/>
      <c r="K7" s="1"/>
    </row>
    <row r="8">
      <c r="A8" s="33"/>
      <c r="B8" s="34">
        <v>44567.0</v>
      </c>
      <c r="C8" s="35">
        <v>54.426189</v>
      </c>
      <c r="D8" s="40">
        <f t="shared" si="1"/>
        <v>-0.0142010452</v>
      </c>
      <c r="E8" s="40">
        <f t="shared" si="2"/>
        <v>-0.01430284496</v>
      </c>
      <c r="F8" s="40">
        <f t="shared" si="3"/>
        <v>0.0001512136782</v>
      </c>
      <c r="G8" s="1"/>
      <c r="H8" s="1"/>
      <c r="I8" s="1"/>
      <c r="J8" s="1"/>
      <c r="K8" s="1"/>
    </row>
    <row r="9">
      <c r="A9" s="33"/>
      <c r="B9" s="34">
        <v>44568.0</v>
      </c>
      <c r="C9" s="35">
        <v>55.299549</v>
      </c>
      <c r="D9" s="40">
        <f t="shared" si="1"/>
        <v>0.01604668664</v>
      </c>
      <c r="E9" s="40">
        <f t="shared" si="2"/>
        <v>0.01591929952</v>
      </c>
      <c r="F9" s="40">
        <f t="shared" si="3"/>
        <v>0.0003213144939</v>
      </c>
      <c r="G9" s="1"/>
      <c r="H9" s="1"/>
      <c r="I9" s="1"/>
      <c r="J9" s="1"/>
      <c r="K9" s="1"/>
    </row>
    <row r="10">
      <c r="A10" s="33"/>
      <c r="B10" s="34">
        <v>44571.0</v>
      </c>
      <c r="C10" s="35">
        <v>55.815628</v>
      </c>
      <c r="D10" s="40">
        <f t="shared" si="1"/>
        <v>0.009332426924</v>
      </c>
      <c r="E10" s="40">
        <f t="shared" si="2"/>
        <v>0.009289148879</v>
      </c>
      <c r="F10" s="40">
        <f t="shared" si="3"/>
        <v>0.0001275792105</v>
      </c>
      <c r="G10" s="1"/>
      <c r="H10" s="1"/>
      <c r="I10" s="1"/>
      <c r="J10" s="1"/>
      <c r="K10" s="1"/>
    </row>
    <row r="11">
      <c r="A11" s="33"/>
      <c r="B11" s="34">
        <v>44572.0</v>
      </c>
      <c r="C11" s="35">
        <v>56.26223</v>
      </c>
      <c r="D11" s="40">
        <f t="shared" si="1"/>
        <v>0.008001379112</v>
      </c>
      <c r="E11" s="40">
        <f t="shared" si="2"/>
        <v>0.007969537815</v>
      </c>
      <c r="F11" s="40">
        <f t="shared" si="3"/>
        <v>0.00009951031462</v>
      </c>
      <c r="G11" s="1"/>
      <c r="H11" s="1"/>
      <c r="I11" s="1"/>
      <c r="J11" s="1"/>
      <c r="K11" s="1"/>
    </row>
    <row r="12">
      <c r="A12" s="33"/>
      <c r="B12" s="34">
        <v>44573.0</v>
      </c>
      <c r="C12" s="35">
        <v>56.222534</v>
      </c>
      <c r="D12" s="40">
        <f t="shared" si="1"/>
        <v>-0.0007055532637</v>
      </c>
      <c r="E12" s="40">
        <f t="shared" si="2"/>
        <v>-0.0007058022836</v>
      </c>
      <c r="F12" s="40">
        <f t="shared" si="3"/>
        <v>0.000001690378542</v>
      </c>
      <c r="G12" s="1"/>
      <c r="H12" s="1"/>
      <c r="I12" s="1"/>
      <c r="J12" s="1"/>
      <c r="K12" s="1"/>
    </row>
    <row r="13">
      <c r="A13" s="33"/>
      <c r="B13" s="34">
        <v>44574.0</v>
      </c>
      <c r="C13" s="35">
        <v>55.120911</v>
      </c>
      <c r="D13" s="40">
        <f t="shared" si="1"/>
        <v>-0.01959397632</v>
      </c>
      <c r="E13" s="40">
        <f t="shared" si="2"/>
        <v>-0.01978848325</v>
      </c>
      <c r="F13" s="40">
        <f t="shared" si="3"/>
        <v>0.0003162185644</v>
      </c>
      <c r="G13" s="1"/>
      <c r="H13" s="1"/>
      <c r="I13" s="1"/>
      <c r="J13" s="1"/>
      <c r="K13" s="1"/>
    </row>
    <row r="14">
      <c r="A14" s="33"/>
      <c r="B14" s="34">
        <v>44575.0</v>
      </c>
      <c r="C14" s="35">
        <v>54.535362</v>
      </c>
      <c r="D14" s="40">
        <f t="shared" si="1"/>
        <v>-0.01062299206</v>
      </c>
      <c r="E14" s="40">
        <f t="shared" si="2"/>
        <v>-0.01067981885</v>
      </c>
      <c r="F14" s="40">
        <f t="shared" si="3"/>
        <v>0.00007523603776</v>
      </c>
      <c r="G14" s="1"/>
      <c r="H14" s="1"/>
      <c r="I14" s="1"/>
      <c r="J14" s="1"/>
      <c r="K14" s="1"/>
    </row>
    <row r="15">
      <c r="A15" s="44"/>
      <c r="B15" s="45">
        <v>44579.0</v>
      </c>
      <c r="C15" s="35">
        <v>53.701698</v>
      </c>
      <c r="D15" s="40">
        <f t="shared" si="1"/>
        <v>-0.01528666849</v>
      </c>
      <c r="E15" s="40">
        <f t="shared" si="2"/>
        <v>-0.01540471417</v>
      </c>
      <c r="F15" s="40">
        <f t="shared" si="3"/>
        <v>0.0001795269384</v>
      </c>
      <c r="G15" s="1"/>
      <c r="H15" s="1"/>
      <c r="I15" s="1"/>
      <c r="J15" s="1"/>
      <c r="K15" s="1"/>
    </row>
    <row r="16">
      <c r="A16" s="44"/>
      <c r="B16" s="45">
        <v>44580.0</v>
      </c>
      <c r="C16" s="35">
        <v>53.136002</v>
      </c>
      <c r="D16" s="40">
        <f t="shared" si="1"/>
        <v>-0.01053404308</v>
      </c>
      <c r="E16" s="40">
        <f t="shared" si="2"/>
        <v>-0.01058991885</v>
      </c>
      <c r="F16" s="40">
        <f t="shared" si="3"/>
        <v>0.00007368455786</v>
      </c>
      <c r="G16" s="1"/>
      <c r="H16" s="1"/>
      <c r="I16" s="1"/>
      <c r="J16" s="1"/>
      <c r="K16" s="1"/>
    </row>
    <row r="17">
      <c r="A17" s="44"/>
      <c r="B17" s="45">
        <v>44581.0</v>
      </c>
      <c r="C17" s="35">
        <v>53.642151</v>
      </c>
      <c r="D17" s="40">
        <f t="shared" si="1"/>
        <v>0.009525537883</v>
      </c>
      <c r="E17" s="40">
        <f t="shared" si="2"/>
        <v>0.009480456007</v>
      </c>
      <c r="F17" s="40">
        <f t="shared" si="3"/>
        <v>0.000131937474</v>
      </c>
      <c r="G17" s="1"/>
      <c r="H17" s="1"/>
      <c r="I17" s="1"/>
      <c r="J17" s="1"/>
      <c r="K17" s="1"/>
    </row>
    <row r="18">
      <c r="A18" s="44"/>
      <c r="B18" s="45">
        <v>44582.0</v>
      </c>
      <c r="C18" s="35">
        <v>52.391659</v>
      </c>
      <c r="D18" s="40">
        <f t="shared" si="1"/>
        <v>-0.02331174229</v>
      </c>
      <c r="E18" s="40">
        <f t="shared" si="2"/>
        <v>-0.02358775901</v>
      </c>
      <c r="F18" s="40">
        <f t="shared" si="3"/>
        <v>0.0004657745723</v>
      </c>
      <c r="G18" s="1"/>
      <c r="H18" s="1"/>
      <c r="I18" s="1"/>
      <c r="J18" s="1"/>
      <c r="K18" s="1"/>
    </row>
    <row r="19">
      <c r="A19" s="44"/>
      <c r="B19" s="45">
        <v>44585.0</v>
      </c>
      <c r="C19" s="35">
        <v>51.151093</v>
      </c>
      <c r="D19" s="40">
        <f t="shared" si="1"/>
        <v>-0.02367869282</v>
      </c>
      <c r="E19" s="40">
        <f t="shared" si="2"/>
        <v>-0.02396353857</v>
      </c>
      <c r="F19" s="40">
        <f t="shared" si="3"/>
        <v>0.0004821357896</v>
      </c>
      <c r="G19" s="1"/>
      <c r="H19" s="1"/>
      <c r="I19" s="1"/>
      <c r="J19" s="1"/>
      <c r="K19" s="1"/>
    </row>
    <row r="20">
      <c r="A20" s="44"/>
      <c r="B20" s="45">
        <v>44586.0</v>
      </c>
      <c r="C20" s="35">
        <v>52.143547</v>
      </c>
      <c r="D20" s="40">
        <f t="shared" si="1"/>
        <v>0.01940240065</v>
      </c>
      <c r="E20" s="40">
        <f t="shared" si="2"/>
        <v>0.01921657388</v>
      </c>
      <c r="F20" s="40">
        <f t="shared" si="3"/>
        <v>0.0004503954295</v>
      </c>
      <c r="G20" s="1"/>
      <c r="H20" s="1"/>
      <c r="I20" s="1"/>
      <c r="J20" s="1"/>
      <c r="K20" s="1"/>
    </row>
    <row r="21">
      <c r="A21" s="46"/>
      <c r="B21" s="47">
        <v>44587.0</v>
      </c>
      <c r="C21" s="35">
        <v>52.609997</v>
      </c>
      <c r="D21" s="40">
        <f t="shared" si="1"/>
        <v>0.008945498088</v>
      </c>
      <c r="E21" s="40">
        <f t="shared" si="2"/>
        <v>0.008905724143</v>
      </c>
      <c r="F21" s="40">
        <f t="shared" si="3"/>
        <v>0.0001190645861</v>
      </c>
      <c r="G21" s="1"/>
      <c r="H21" s="1"/>
      <c r="I21" s="1"/>
      <c r="J21" s="1"/>
      <c r="K21" s="1"/>
    </row>
    <row r="22">
      <c r="A22" s="46"/>
      <c r="B22" s="47">
        <v>44588.0</v>
      </c>
      <c r="C22" s="35">
        <v>53.369999</v>
      </c>
      <c r="D22" s="40">
        <f t="shared" si="1"/>
        <v>0.01444596167</v>
      </c>
      <c r="E22" s="40">
        <f t="shared" si="2"/>
        <v>0.01434261289</v>
      </c>
      <c r="F22" s="40">
        <f t="shared" si="3"/>
        <v>0.0002672754389</v>
      </c>
      <c r="G22" s="1"/>
      <c r="H22" s="1"/>
      <c r="I22" s="1"/>
      <c r="J22" s="1"/>
      <c r="K22" s="1"/>
    </row>
    <row r="23">
      <c r="A23" s="33"/>
      <c r="B23" s="47">
        <v>44589.0</v>
      </c>
      <c r="C23" s="35">
        <v>54.330002</v>
      </c>
      <c r="D23" s="40">
        <f t="shared" si="1"/>
        <v>0.01798769005</v>
      </c>
      <c r="E23" s="40">
        <f t="shared" si="2"/>
        <v>0.01782782577</v>
      </c>
      <c r="F23" s="40">
        <f t="shared" si="3"/>
        <v>0.0003933785766</v>
      </c>
      <c r="G23" s="1"/>
      <c r="H23" s="1"/>
      <c r="I23" s="1"/>
      <c r="J23" s="1"/>
      <c r="K23" s="1"/>
    </row>
    <row r="24">
      <c r="A24" s="33"/>
      <c r="B24" s="34">
        <v>44592.0</v>
      </c>
      <c r="C24" s="35">
        <v>52.689999</v>
      </c>
      <c r="D24" s="40">
        <f t="shared" si="1"/>
        <v>-0.03018595508</v>
      </c>
      <c r="E24" s="40">
        <f t="shared" si="2"/>
        <v>-0.03065093213</v>
      </c>
      <c r="F24" s="40">
        <f t="shared" si="3"/>
        <v>0.0008205351235</v>
      </c>
      <c r="G24" s="1"/>
      <c r="H24" s="1"/>
      <c r="I24" s="1"/>
      <c r="J24" s="1"/>
      <c r="K24" s="1"/>
    </row>
    <row r="25">
      <c r="A25" s="33"/>
      <c r="B25" s="34">
        <v>44593.0</v>
      </c>
      <c r="C25" s="35">
        <v>53.07</v>
      </c>
      <c r="D25" s="40">
        <f t="shared" si="1"/>
        <v>0.007212013802</v>
      </c>
      <c r="E25" s="40">
        <f t="shared" si="2"/>
        <v>0.007186131598</v>
      </c>
      <c r="F25" s="40">
        <f t="shared" si="3"/>
        <v>0.00008449432491</v>
      </c>
      <c r="G25" s="1"/>
      <c r="H25" s="1"/>
      <c r="I25" s="1"/>
      <c r="J25" s="1"/>
      <c r="K25" s="1"/>
    </row>
    <row r="26">
      <c r="A26" s="33"/>
      <c r="B26" s="34">
        <v>44594.0</v>
      </c>
      <c r="C26" s="35">
        <v>53.860001</v>
      </c>
      <c r="D26" s="40">
        <f t="shared" si="1"/>
        <v>0.01488601847</v>
      </c>
      <c r="E26" s="40">
        <f t="shared" si="2"/>
        <v>0.01477630911</v>
      </c>
      <c r="F26" s="40">
        <f t="shared" si="3"/>
        <v>0.0002816441493</v>
      </c>
      <c r="G26" s="1"/>
      <c r="H26" s="1"/>
      <c r="I26" s="1"/>
      <c r="J26" s="1"/>
      <c r="K26" s="1"/>
    </row>
    <row r="27">
      <c r="A27" s="33"/>
      <c r="B27" s="34">
        <v>44595.0</v>
      </c>
      <c r="C27" s="35">
        <v>53.380001</v>
      </c>
      <c r="D27" s="40">
        <f t="shared" si="1"/>
        <v>-0.008911993893</v>
      </c>
      <c r="E27" s="40">
        <f t="shared" si="2"/>
        <v>-0.00895194324</v>
      </c>
      <c r="F27" s="40">
        <f t="shared" si="3"/>
        <v>0.0000482468517</v>
      </c>
      <c r="G27" s="1"/>
      <c r="H27" s="1"/>
      <c r="I27" s="1"/>
      <c r="J27" s="1"/>
      <c r="K27" s="1"/>
    </row>
    <row r="28">
      <c r="A28" s="33"/>
      <c r="B28" s="34">
        <v>44596.0</v>
      </c>
      <c r="C28" s="35">
        <v>53.0</v>
      </c>
      <c r="D28" s="40">
        <f t="shared" si="1"/>
        <v>-0.007118789676</v>
      </c>
      <c r="E28" s="40">
        <f t="shared" si="2"/>
        <v>-0.007144249158</v>
      </c>
      <c r="F28" s="40">
        <f t="shared" si="3"/>
        <v>0.00002640214014</v>
      </c>
      <c r="G28" s="1"/>
      <c r="H28" s="1"/>
      <c r="I28" s="1"/>
      <c r="J28" s="1"/>
      <c r="K28" s="1"/>
    </row>
    <row r="29">
      <c r="A29" s="33"/>
      <c r="B29" s="34">
        <v>44599.0</v>
      </c>
      <c r="C29" s="35">
        <v>53.209999</v>
      </c>
      <c r="D29" s="40">
        <f t="shared" si="1"/>
        <v>0.003962245283</v>
      </c>
      <c r="E29" s="40">
        <f t="shared" si="2"/>
        <v>0.003954416263</v>
      </c>
      <c r="F29" s="40">
        <f t="shared" si="3"/>
        <v>0.00003552594058</v>
      </c>
      <c r="G29" s="1"/>
      <c r="H29" s="1"/>
      <c r="I29" s="1"/>
      <c r="J29" s="1"/>
      <c r="K29" s="1"/>
    </row>
    <row r="30">
      <c r="A30" s="33"/>
      <c r="B30" s="34">
        <v>44600.0</v>
      </c>
      <c r="C30" s="35">
        <v>51.700001</v>
      </c>
      <c r="D30" s="40">
        <f t="shared" si="1"/>
        <v>-0.02837808736</v>
      </c>
      <c r="E30" s="40">
        <f t="shared" si="2"/>
        <v>-0.02878852896</v>
      </c>
      <c r="F30" s="40">
        <f t="shared" si="3"/>
        <v>0.0007173066498</v>
      </c>
      <c r="G30" s="1"/>
      <c r="H30" s="1"/>
      <c r="I30" s="1"/>
      <c r="J30" s="1"/>
      <c r="K30" s="1"/>
    </row>
    <row r="31">
      <c r="A31" s="33"/>
      <c r="B31" s="34">
        <v>44601.0</v>
      </c>
      <c r="C31" s="35">
        <v>51.470001</v>
      </c>
      <c r="D31" s="40">
        <f t="shared" si="1"/>
        <v>-0.004448742661</v>
      </c>
      <c r="E31" s="40">
        <f t="shared" si="2"/>
        <v>-0.004458667763</v>
      </c>
      <c r="F31" s="40">
        <f t="shared" si="3"/>
        <v>0.000006015834883</v>
      </c>
      <c r="G31" s="1"/>
      <c r="H31" s="1"/>
      <c r="I31" s="1"/>
      <c r="J31" s="1"/>
      <c r="K31" s="1"/>
    </row>
    <row r="32">
      <c r="A32" s="33"/>
      <c r="B32" s="34">
        <v>44602.0</v>
      </c>
      <c r="C32" s="35">
        <v>50.599998</v>
      </c>
      <c r="D32" s="40">
        <f t="shared" si="1"/>
        <v>-0.01690310828</v>
      </c>
      <c r="E32" s="40">
        <f t="shared" si="2"/>
        <v>-0.01704759633</v>
      </c>
      <c r="F32" s="40">
        <f t="shared" si="3"/>
        <v>0.0002262511883</v>
      </c>
      <c r="G32" s="1"/>
      <c r="H32" s="1"/>
      <c r="I32" s="1"/>
      <c r="J32" s="1"/>
      <c r="K32" s="1"/>
    </row>
    <row r="33">
      <c r="A33" s="33"/>
      <c r="B33" s="34">
        <v>44603.0</v>
      </c>
      <c r="C33" s="35">
        <v>50.779999</v>
      </c>
      <c r="D33" s="40">
        <f t="shared" si="1"/>
        <v>0.003557332156</v>
      </c>
      <c r="E33" s="40">
        <f t="shared" si="2"/>
        <v>0.003551019816</v>
      </c>
      <c r="F33" s="40">
        <f t="shared" si="3"/>
        <v>0.00003087988985</v>
      </c>
      <c r="G33" s="1"/>
      <c r="H33" s="1"/>
      <c r="I33" s="1"/>
      <c r="J33" s="1"/>
      <c r="K33" s="1"/>
    </row>
    <row r="34">
      <c r="A34" s="33"/>
      <c r="B34" s="34">
        <v>44606.0</v>
      </c>
      <c r="C34" s="35">
        <v>49.799999</v>
      </c>
      <c r="D34" s="40">
        <f t="shared" si="1"/>
        <v>-0.01929893697</v>
      </c>
      <c r="E34" s="40">
        <f t="shared" si="2"/>
        <v>-0.01948759263</v>
      </c>
      <c r="F34" s="40">
        <f t="shared" si="3"/>
        <v>0.0003056079037</v>
      </c>
      <c r="G34" s="1"/>
      <c r="H34" s="1"/>
      <c r="I34" s="1"/>
      <c r="J34" s="1"/>
      <c r="K34" s="1"/>
    </row>
    <row r="35">
      <c r="A35" s="44"/>
      <c r="B35" s="45">
        <v>44607.0</v>
      </c>
      <c r="C35" s="35">
        <v>49.790001</v>
      </c>
      <c r="D35" s="40">
        <f t="shared" si="1"/>
        <v>-0.0002007630562</v>
      </c>
      <c r="E35" s="40">
        <f t="shared" si="2"/>
        <v>-0.0002007832118</v>
      </c>
      <c r="F35" s="40">
        <f t="shared" si="3"/>
        <v>0.000003258619437</v>
      </c>
      <c r="G35" s="1"/>
      <c r="H35" s="1"/>
      <c r="I35" s="1"/>
      <c r="J35" s="1"/>
      <c r="K35" s="1"/>
    </row>
    <row r="36">
      <c r="A36" s="44"/>
      <c r="B36" s="45">
        <v>44608.0</v>
      </c>
      <c r="C36" s="35">
        <v>49.68</v>
      </c>
      <c r="D36" s="40">
        <f t="shared" si="1"/>
        <v>-0.002209299012</v>
      </c>
      <c r="E36" s="40">
        <f t="shared" si="2"/>
        <v>-0.002211743113</v>
      </c>
      <c r="F36" s="40">
        <f t="shared" si="3"/>
        <v>0.00000004235168277</v>
      </c>
      <c r="G36" s="1"/>
      <c r="H36" s="1"/>
      <c r="I36" s="1"/>
      <c r="J36" s="1"/>
      <c r="K36" s="1"/>
    </row>
    <row r="37">
      <c r="A37" s="44"/>
      <c r="B37" s="45">
        <v>44609.0</v>
      </c>
      <c r="C37" s="35">
        <v>48.900002</v>
      </c>
      <c r="D37" s="40">
        <f t="shared" si="1"/>
        <v>-0.01570044283</v>
      </c>
      <c r="E37" s="40">
        <f t="shared" si="2"/>
        <v>-0.01582500024</v>
      </c>
      <c r="F37" s="40">
        <f t="shared" si="3"/>
        <v>0.0001909662086</v>
      </c>
      <c r="G37" s="1"/>
      <c r="H37" s="1"/>
      <c r="I37" s="1"/>
      <c r="J37" s="1"/>
      <c r="K37" s="1"/>
    </row>
    <row r="38">
      <c r="A38" s="44"/>
      <c r="B38" s="45">
        <v>44610.0</v>
      </c>
      <c r="C38" s="35">
        <v>48.529999</v>
      </c>
      <c r="D38" s="40">
        <f t="shared" si="1"/>
        <v>-0.007566523208</v>
      </c>
      <c r="E38" s="40">
        <f t="shared" si="2"/>
        <v>-0.007595294569</v>
      </c>
      <c r="F38" s="40">
        <f t="shared" si="3"/>
        <v>0.00003124079654</v>
      </c>
      <c r="G38" s="1"/>
      <c r="H38" s="1"/>
      <c r="I38" s="1"/>
      <c r="J38" s="1"/>
      <c r="K38" s="1"/>
    </row>
    <row r="39">
      <c r="A39" s="44"/>
      <c r="B39" s="45">
        <v>44614.0</v>
      </c>
      <c r="C39" s="35">
        <v>47.529999</v>
      </c>
      <c r="D39" s="40">
        <f t="shared" si="1"/>
        <v>-0.02060581126</v>
      </c>
      <c r="E39" s="40">
        <f t="shared" si="2"/>
        <v>-0.02082107322</v>
      </c>
      <c r="F39" s="40">
        <f t="shared" si="3"/>
        <v>0.0003540089422</v>
      </c>
      <c r="G39" s="1"/>
      <c r="H39" s="1"/>
      <c r="I39" s="1"/>
      <c r="J39" s="1"/>
      <c r="K39" s="1"/>
    </row>
    <row r="40">
      <c r="A40" s="44"/>
      <c r="B40" s="45">
        <v>44615.0</v>
      </c>
      <c r="C40" s="35">
        <v>46.869999</v>
      </c>
      <c r="D40" s="40">
        <f t="shared" si="1"/>
        <v>-0.01388596705</v>
      </c>
      <c r="E40" s="40">
        <f t="shared" si="2"/>
        <v>-0.01398327899</v>
      </c>
      <c r="F40" s="40">
        <f t="shared" si="3"/>
        <v>0.0001434564607</v>
      </c>
      <c r="G40" s="1"/>
      <c r="H40" s="1"/>
      <c r="I40" s="1"/>
      <c r="J40" s="1"/>
      <c r="K40" s="1"/>
    </row>
    <row r="41">
      <c r="A41" s="44"/>
      <c r="B41" s="45">
        <v>44616.0</v>
      </c>
      <c r="C41" s="35">
        <v>45.959999</v>
      </c>
      <c r="D41" s="40">
        <f t="shared" si="1"/>
        <v>-0.01941540472</v>
      </c>
      <c r="E41" s="40">
        <f t="shared" si="2"/>
        <v>-0.01960635938</v>
      </c>
      <c r="F41" s="40">
        <f t="shared" si="3"/>
        <v>0.0003097744853</v>
      </c>
      <c r="G41" s="1"/>
      <c r="H41" s="1"/>
      <c r="I41" s="1"/>
      <c r="J41" s="1"/>
      <c r="K41" s="1"/>
    </row>
    <row r="42">
      <c r="A42" s="46"/>
      <c r="B42" s="47">
        <v>44617.0</v>
      </c>
      <c r="C42" s="35">
        <v>47.720001</v>
      </c>
      <c r="D42" s="40">
        <f t="shared" si="1"/>
        <v>0.03829421319</v>
      </c>
      <c r="E42" s="40">
        <f t="shared" si="2"/>
        <v>0.03757918696</v>
      </c>
      <c r="F42" s="40">
        <f t="shared" si="3"/>
        <v>0.0015669829</v>
      </c>
      <c r="G42" s="1"/>
      <c r="H42" s="1"/>
      <c r="I42" s="1"/>
      <c r="J42" s="1"/>
      <c r="K42" s="1"/>
    </row>
    <row r="43">
      <c r="A43" s="46"/>
      <c r="B43" s="47">
        <v>44620.0</v>
      </c>
      <c r="C43" s="35">
        <v>46.939999</v>
      </c>
      <c r="D43" s="40">
        <f t="shared" si="1"/>
        <v>-0.01634538943</v>
      </c>
      <c r="E43" s="40">
        <f t="shared" si="2"/>
        <v>-0.01648044907</v>
      </c>
      <c r="F43" s="40">
        <f t="shared" si="3"/>
        <v>0.0002095111849</v>
      </c>
      <c r="G43" s="1"/>
      <c r="H43" s="1"/>
      <c r="I43" s="1"/>
      <c r="J43" s="1"/>
      <c r="K43" s="1"/>
    </row>
    <row r="44">
      <c r="A44" s="33"/>
      <c r="B44" s="34">
        <v>44621.0</v>
      </c>
      <c r="C44" s="35">
        <v>45.75</v>
      </c>
      <c r="D44" s="40">
        <f t="shared" si="1"/>
        <v>-0.02535149181</v>
      </c>
      <c r="E44" s="40">
        <f t="shared" si="2"/>
        <v>-0.0256783774</v>
      </c>
      <c r="F44" s="40">
        <f t="shared" si="3"/>
        <v>0.0005603839198</v>
      </c>
      <c r="G44" s="1"/>
      <c r="H44" s="1"/>
      <c r="I44" s="1"/>
      <c r="J44" s="1"/>
      <c r="K44" s="1"/>
    </row>
    <row r="45">
      <c r="A45" s="33"/>
      <c r="B45" s="34">
        <v>44622.0</v>
      </c>
      <c r="C45" s="35">
        <v>47.700001</v>
      </c>
      <c r="D45" s="40">
        <f t="shared" si="1"/>
        <v>0.04262297268</v>
      </c>
      <c r="E45" s="40">
        <f t="shared" si="2"/>
        <v>0.04173962714</v>
      </c>
      <c r="F45" s="40">
        <f t="shared" si="3"/>
        <v>0.001913675333</v>
      </c>
      <c r="G45" s="1"/>
      <c r="H45" s="1"/>
      <c r="I45" s="1"/>
      <c r="J45" s="1"/>
      <c r="K45" s="1"/>
    </row>
    <row r="46">
      <c r="A46" s="33"/>
      <c r="B46" s="34">
        <v>44623.0</v>
      </c>
      <c r="C46" s="35">
        <v>47.830002</v>
      </c>
      <c r="D46" s="40">
        <f t="shared" si="1"/>
        <v>0.002725387784</v>
      </c>
      <c r="E46" s="40">
        <f t="shared" si="2"/>
        <v>0.002721680648</v>
      </c>
      <c r="F46" s="40">
        <f t="shared" si="3"/>
        <v>0.00002235047139</v>
      </c>
      <c r="G46" s="1"/>
      <c r="H46" s="1"/>
      <c r="I46" s="1"/>
      <c r="J46" s="1"/>
      <c r="K46" s="1"/>
    </row>
    <row r="47">
      <c r="A47" s="33"/>
      <c r="B47" s="34">
        <v>44624.0</v>
      </c>
      <c r="C47" s="35">
        <v>48.650002</v>
      </c>
      <c r="D47" s="40">
        <f t="shared" si="1"/>
        <v>0.01714405113</v>
      </c>
      <c r="E47" s="40">
        <f t="shared" si="2"/>
        <v>0.01699875024</v>
      </c>
      <c r="F47" s="40">
        <f t="shared" si="3"/>
        <v>0.00036117855</v>
      </c>
      <c r="G47" s="1"/>
      <c r="H47" s="1"/>
      <c r="I47" s="1"/>
      <c r="J47" s="1"/>
      <c r="K47" s="1"/>
    </row>
    <row r="48">
      <c r="A48" s="33"/>
      <c r="B48" s="34">
        <v>44627.0</v>
      </c>
      <c r="C48" s="35">
        <v>47.98</v>
      </c>
      <c r="D48" s="40">
        <f t="shared" si="1"/>
        <v>-0.01377188021</v>
      </c>
      <c r="E48" s="40">
        <f t="shared" si="2"/>
        <v>-0.01386759233</v>
      </c>
      <c r="F48" s="40">
        <f t="shared" si="3"/>
        <v>0.0001406986093</v>
      </c>
      <c r="G48" s="1"/>
      <c r="H48" s="1"/>
      <c r="I48" s="1"/>
      <c r="J48" s="1"/>
      <c r="K48" s="1"/>
    </row>
    <row r="49">
      <c r="A49" s="33"/>
      <c r="B49" s="34">
        <v>44628.0</v>
      </c>
      <c r="C49" s="35">
        <v>47.439999</v>
      </c>
      <c r="D49" s="40">
        <f t="shared" si="1"/>
        <v>-0.0112547103</v>
      </c>
      <c r="E49" s="40">
        <f t="shared" si="2"/>
        <v>-0.0113185238</v>
      </c>
      <c r="F49" s="40">
        <f t="shared" si="3"/>
        <v>0.00008672407051</v>
      </c>
      <c r="G49" s="1"/>
      <c r="H49" s="1"/>
      <c r="I49" s="1"/>
      <c r="J49" s="1"/>
      <c r="K49" s="1"/>
    </row>
    <row r="50">
      <c r="A50" s="33"/>
      <c r="B50" s="34">
        <v>44629.0</v>
      </c>
      <c r="C50" s="35">
        <v>48.75</v>
      </c>
      <c r="D50" s="40">
        <f t="shared" si="1"/>
        <v>0.02761384965</v>
      </c>
      <c r="E50" s="40">
        <f t="shared" si="2"/>
        <v>0.02723946383</v>
      </c>
      <c r="F50" s="40">
        <f t="shared" si="3"/>
        <v>0.0008552941056</v>
      </c>
      <c r="G50" s="1"/>
      <c r="H50" s="1"/>
      <c r="I50" s="1"/>
      <c r="J50" s="1"/>
      <c r="K50" s="1"/>
    </row>
    <row r="51">
      <c r="A51" s="33"/>
      <c r="B51" s="34">
        <v>44630.0</v>
      </c>
      <c r="C51" s="35">
        <v>49.200001</v>
      </c>
      <c r="D51" s="40">
        <f t="shared" si="1"/>
        <v>0.009230789744</v>
      </c>
      <c r="E51" s="40">
        <f t="shared" si="2"/>
        <v>0.00918844638</v>
      </c>
      <c r="F51" s="40">
        <f t="shared" si="3"/>
        <v>0.0001253144626</v>
      </c>
      <c r="G51" s="1"/>
      <c r="H51" s="1"/>
      <c r="I51" s="1"/>
      <c r="J51" s="1"/>
      <c r="K51" s="1"/>
    </row>
    <row r="52">
      <c r="A52" s="33"/>
      <c r="B52" s="34">
        <v>44631.0</v>
      </c>
      <c r="C52" s="35">
        <v>50.27</v>
      </c>
      <c r="D52" s="40">
        <f t="shared" si="1"/>
        <v>0.02174794671</v>
      </c>
      <c r="E52" s="40">
        <f t="shared" si="2"/>
        <v>0.02151483388</v>
      </c>
      <c r="F52" s="40">
        <f t="shared" si="3"/>
        <v>0.0005532271741</v>
      </c>
      <c r="G52" s="1"/>
      <c r="H52" s="1"/>
      <c r="I52" s="1"/>
      <c r="J52" s="1"/>
      <c r="K52" s="1"/>
    </row>
    <row r="53">
      <c r="A53" s="33"/>
      <c r="B53" s="34">
        <v>44634.0</v>
      </c>
      <c r="C53" s="35">
        <v>52.25</v>
      </c>
      <c r="D53" s="40">
        <f t="shared" si="1"/>
        <v>0.03938730853</v>
      </c>
      <c r="E53" s="40">
        <f t="shared" si="2"/>
        <v>0.03863141314</v>
      </c>
      <c r="F53" s="40">
        <f t="shared" si="3"/>
        <v>0.00165139511</v>
      </c>
      <c r="G53" s="1"/>
      <c r="H53" s="1"/>
      <c r="I53" s="1"/>
      <c r="J53" s="1"/>
      <c r="K53" s="1"/>
    </row>
    <row r="54">
      <c r="A54" s="33"/>
      <c r="B54" s="34">
        <v>44635.0</v>
      </c>
      <c r="C54" s="35">
        <v>52.209999</v>
      </c>
      <c r="D54" s="40">
        <f t="shared" si="1"/>
        <v>-0.000765569378</v>
      </c>
      <c r="E54" s="40">
        <f t="shared" si="2"/>
        <v>-0.0007658625759</v>
      </c>
      <c r="F54" s="40">
        <f t="shared" si="3"/>
        <v>0.000001537811533</v>
      </c>
      <c r="G54" s="1"/>
      <c r="H54" s="1"/>
      <c r="I54" s="1"/>
      <c r="J54" s="1"/>
      <c r="K54" s="1"/>
    </row>
    <row r="55">
      <c r="A55" s="33"/>
      <c r="B55" s="34">
        <v>44636.0</v>
      </c>
      <c r="C55" s="35">
        <v>52.919998</v>
      </c>
      <c r="D55" s="40">
        <f t="shared" si="1"/>
        <v>0.01359890852</v>
      </c>
      <c r="E55" s="40">
        <f t="shared" si="2"/>
        <v>0.01350727318</v>
      </c>
      <c r="F55" s="40">
        <f t="shared" si="3"/>
        <v>0.0002406600274</v>
      </c>
      <c r="G55" s="1"/>
      <c r="H55" s="1"/>
      <c r="I55" s="1"/>
      <c r="J55" s="1"/>
      <c r="K55" s="1"/>
    </row>
    <row r="56">
      <c r="A56" s="33"/>
      <c r="B56" s="34">
        <v>44637.0</v>
      </c>
      <c r="C56" s="35">
        <v>54.240002</v>
      </c>
      <c r="D56" s="40">
        <f t="shared" si="1"/>
        <v>0.02494338719</v>
      </c>
      <c r="E56" s="40">
        <f t="shared" si="2"/>
        <v>0.02463737905</v>
      </c>
      <c r="F56" s="40">
        <f t="shared" si="3"/>
        <v>0.0007098668694</v>
      </c>
      <c r="G56" s="1"/>
      <c r="H56" s="1"/>
      <c r="I56" s="1"/>
      <c r="J56" s="1"/>
      <c r="K56" s="1"/>
    </row>
    <row r="57">
      <c r="A57" s="44"/>
      <c r="B57" s="45">
        <v>44638.0</v>
      </c>
      <c r="C57" s="35">
        <v>54.509998</v>
      </c>
      <c r="D57" s="40">
        <f t="shared" si="1"/>
        <v>0.004977802176</v>
      </c>
      <c r="E57" s="40">
        <f t="shared" si="2"/>
        <v>0.00496545388</v>
      </c>
      <c r="F57" s="40">
        <f t="shared" si="3"/>
        <v>0.00004860044234</v>
      </c>
      <c r="G57" s="1"/>
      <c r="H57" s="1"/>
      <c r="I57" s="1"/>
      <c r="J57" s="1"/>
      <c r="K57" s="1"/>
    </row>
    <row r="58">
      <c r="A58" s="44"/>
      <c r="B58" s="45">
        <v>44641.0</v>
      </c>
      <c r="C58" s="35">
        <v>54.189999</v>
      </c>
      <c r="D58" s="40">
        <f t="shared" si="1"/>
        <v>-0.00587046435</v>
      </c>
      <c r="E58" s="40">
        <f t="shared" si="2"/>
        <v>-0.005887763261</v>
      </c>
      <c r="F58" s="40">
        <f t="shared" si="3"/>
        <v>0.00001506849074</v>
      </c>
      <c r="G58" s="1"/>
      <c r="H58" s="1"/>
      <c r="I58" s="1"/>
      <c r="J58" s="1"/>
      <c r="K58" s="1"/>
    </row>
    <row r="59">
      <c r="A59" s="44"/>
      <c r="B59" s="45">
        <v>44642.0</v>
      </c>
      <c r="C59" s="35">
        <v>53.040001</v>
      </c>
      <c r="D59" s="40">
        <f t="shared" si="1"/>
        <v>-0.02122159109</v>
      </c>
      <c r="E59" s="40">
        <f t="shared" si="2"/>
        <v>-0.02145000639</v>
      </c>
      <c r="F59" s="40">
        <f t="shared" si="3"/>
        <v>0.0003780714119</v>
      </c>
      <c r="G59" s="1"/>
      <c r="H59" s="1"/>
      <c r="I59" s="1"/>
      <c r="J59" s="1"/>
      <c r="K59" s="1"/>
    </row>
    <row r="60">
      <c r="A60" s="44"/>
      <c r="B60" s="45">
        <v>44643.0</v>
      </c>
      <c r="C60" s="35">
        <v>52.189999</v>
      </c>
      <c r="D60" s="40">
        <f t="shared" si="1"/>
        <v>-0.01602567843</v>
      </c>
      <c r="E60" s="40">
        <f t="shared" si="2"/>
        <v>-0.01615547824</v>
      </c>
      <c r="F60" s="40">
        <f t="shared" si="3"/>
        <v>0.0002002092096</v>
      </c>
      <c r="G60" s="1"/>
      <c r="H60" s="1"/>
      <c r="I60" s="1"/>
      <c r="J60" s="1"/>
      <c r="K60" s="1"/>
    </row>
    <row r="61">
      <c r="A61" s="44"/>
      <c r="B61" s="45">
        <v>44644.0</v>
      </c>
      <c r="C61" s="35">
        <v>52.59</v>
      </c>
      <c r="D61" s="40">
        <f t="shared" si="1"/>
        <v>0.007664322814</v>
      </c>
      <c r="E61" s="40">
        <f t="shared" si="2"/>
        <v>0.007635101107</v>
      </c>
      <c r="F61" s="40">
        <f t="shared" si="3"/>
        <v>0.00009294982534</v>
      </c>
      <c r="G61" s="1"/>
      <c r="H61" s="1"/>
      <c r="I61" s="1"/>
      <c r="J61" s="1"/>
      <c r="K61" s="1"/>
    </row>
    <row r="62">
      <c r="A62" s="44"/>
      <c r="B62" s="45">
        <v>44645.0</v>
      </c>
      <c r="C62" s="35">
        <v>52.779999</v>
      </c>
      <c r="D62" s="40">
        <f t="shared" si="1"/>
        <v>0.00361283514</v>
      </c>
      <c r="E62" s="40">
        <f t="shared" si="2"/>
        <v>0.003606324527</v>
      </c>
      <c r="F62" s="40">
        <f t="shared" si="3"/>
        <v>0.00003149760144</v>
      </c>
      <c r="G62" s="1"/>
      <c r="H62" s="1"/>
      <c r="I62" s="1"/>
      <c r="J62" s="1"/>
      <c r="K62" s="1"/>
    </row>
    <row r="63">
      <c r="A63" s="44"/>
      <c r="B63" s="45">
        <v>44648.0</v>
      </c>
      <c r="C63" s="35">
        <v>53.279999</v>
      </c>
      <c r="D63" s="40">
        <f t="shared" si="1"/>
        <v>0.009473285515</v>
      </c>
      <c r="E63" s="40">
        <f t="shared" si="2"/>
        <v>0.009428695335</v>
      </c>
      <c r="F63" s="40">
        <f t="shared" si="3"/>
        <v>0.0001307510652</v>
      </c>
      <c r="G63" s="1"/>
      <c r="H63" s="1"/>
      <c r="I63" s="1"/>
      <c r="J63" s="1"/>
      <c r="K63" s="1"/>
    </row>
    <row r="64">
      <c r="A64" s="33"/>
      <c r="B64" s="34">
        <v>44649.0</v>
      </c>
      <c r="C64" s="35">
        <v>52.740002</v>
      </c>
      <c r="D64" s="40">
        <f t="shared" si="1"/>
        <v>-0.01013507902</v>
      </c>
      <c r="E64" s="40">
        <f t="shared" si="2"/>
        <v>-0.01018678862</v>
      </c>
      <c r="F64" s="40">
        <f t="shared" si="3"/>
        <v>0.00006692615534</v>
      </c>
      <c r="G64" s="1"/>
      <c r="H64" s="1"/>
      <c r="I64" s="1"/>
      <c r="J64" s="1"/>
      <c r="K64" s="1"/>
    </row>
    <row r="65">
      <c r="A65" s="33"/>
      <c r="B65" s="34">
        <v>44650.0</v>
      </c>
      <c r="C65" s="35">
        <v>52.439999</v>
      </c>
      <c r="D65" s="40">
        <f t="shared" si="1"/>
        <v>-0.005688338806</v>
      </c>
      <c r="E65" s="40">
        <f t="shared" si="2"/>
        <v>-0.005704579021</v>
      </c>
      <c r="F65" s="40">
        <f t="shared" si="3"/>
        <v>0.0000136798724</v>
      </c>
      <c r="G65" s="1"/>
      <c r="H65" s="1"/>
      <c r="I65" s="1"/>
      <c r="J65" s="1"/>
      <c r="K65" s="1"/>
    </row>
    <row r="66">
      <c r="A66" s="33"/>
      <c r="B66" s="34">
        <v>44651.0</v>
      </c>
      <c r="C66" s="35">
        <v>51.77</v>
      </c>
      <c r="D66" s="40">
        <f t="shared" si="1"/>
        <v>-0.01277648766</v>
      </c>
      <c r="E66" s="40">
        <f t="shared" si="2"/>
        <v>-0.01285880891</v>
      </c>
      <c r="F66" s="40">
        <f t="shared" si="3"/>
        <v>0.0001177845928</v>
      </c>
      <c r="G66" s="1"/>
      <c r="H66" s="1"/>
      <c r="I66" s="1"/>
      <c r="J66" s="1"/>
      <c r="K66" s="1"/>
    </row>
    <row r="67">
      <c r="A67" s="33"/>
      <c r="B67" s="34">
        <v>44652.0</v>
      </c>
      <c r="C67" s="35">
        <v>51.57</v>
      </c>
      <c r="D67" s="40">
        <f t="shared" si="1"/>
        <v>-0.003863241259</v>
      </c>
      <c r="E67" s="40">
        <f t="shared" si="2"/>
        <v>-0.003870722851</v>
      </c>
      <c r="F67" s="40">
        <f t="shared" si="3"/>
        <v>0.000003477385735</v>
      </c>
      <c r="G67" s="1"/>
      <c r="H67" s="1"/>
      <c r="I67" s="1"/>
      <c r="J67" s="1"/>
      <c r="K67" s="1"/>
    </row>
    <row r="68">
      <c r="A68" s="33"/>
      <c r="B68" s="34">
        <v>44655.0</v>
      </c>
      <c r="C68" s="35">
        <v>50.939999</v>
      </c>
      <c r="D68" s="40">
        <f t="shared" si="1"/>
        <v>-0.01221642428</v>
      </c>
      <c r="E68" s="40">
        <f t="shared" si="2"/>
        <v>-0.01229165814</v>
      </c>
      <c r="F68" s="40">
        <f t="shared" si="3"/>
        <v>0.0001057958358</v>
      </c>
      <c r="G68" s="1"/>
      <c r="H68" s="1"/>
      <c r="I68" s="1"/>
      <c r="J68" s="1"/>
      <c r="K68" s="1"/>
    </row>
    <row r="69">
      <c r="A69" s="33"/>
      <c r="B69" s="34">
        <v>44656.0</v>
      </c>
      <c r="C69" s="35">
        <v>51.240002</v>
      </c>
      <c r="D69" s="40">
        <f t="shared" si="1"/>
        <v>0.005889340516</v>
      </c>
      <c r="E69" s="40">
        <f t="shared" si="2"/>
        <v>0.00587206614</v>
      </c>
      <c r="F69" s="40">
        <f t="shared" si="3"/>
        <v>0.00006206310472</v>
      </c>
      <c r="G69" s="1"/>
      <c r="H69" s="1"/>
      <c r="I69" s="1"/>
      <c r="J69" s="1"/>
      <c r="K69" s="1"/>
    </row>
    <row r="70">
      <c r="A70" s="33"/>
      <c r="B70" s="34">
        <v>44657.0</v>
      </c>
      <c r="C70" s="35">
        <v>52.869999</v>
      </c>
      <c r="D70" s="40">
        <f t="shared" si="1"/>
        <v>0.0318110253</v>
      </c>
      <c r="E70" s="40">
        <f t="shared" si="2"/>
        <v>0.03131553527</v>
      </c>
      <c r="F70" s="40">
        <f t="shared" si="3"/>
        <v>0.001110321239</v>
      </c>
      <c r="G70" s="1"/>
      <c r="H70" s="1"/>
      <c r="I70" s="1"/>
      <c r="J70" s="1"/>
      <c r="K70" s="1"/>
    </row>
    <row r="71">
      <c r="A71" s="33"/>
      <c r="B71" s="34">
        <v>44658.0</v>
      </c>
      <c r="C71" s="35">
        <v>55.16</v>
      </c>
      <c r="D71" s="40">
        <f t="shared" si="1"/>
        <v>0.04331380827</v>
      </c>
      <c r="E71" s="40">
        <f t="shared" si="2"/>
        <v>0.04240200159</v>
      </c>
      <c r="F71" s="40">
        <f t="shared" si="3"/>
        <v>0.001972065975</v>
      </c>
      <c r="G71" s="1"/>
      <c r="H71" s="1"/>
      <c r="I71" s="1"/>
      <c r="J71" s="1"/>
      <c r="K71" s="1"/>
    </row>
    <row r="72">
      <c r="A72" s="33"/>
      <c r="B72" s="34">
        <v>44659.0</v>
      </c>
      <c r="C72" s="35">
        <v>55.169998</v>
      </c>
      <c r="D72" s="40">
        <f t="shared" si="1"/>
        <v>0.0001812545323</v>
      </c>
      <c r="E72" s="40">
        <f t="shared" si="2"/>
        <v>0.0001812381077</v>
      </c>
      <c r="F72" s="40">
        <f t="shared" si="3"/>
        <v>0.000004783782494</v>
      </c>
      <c r="G72" s="1"/>
      <c r="H72" s="1"/>
      <c r="I72" s="1"/>
      <c r="J72" s="1"/>
      <c r="K72" s="1"/>
    </row>
    <row r="73">
      <c r="A73" s="33"/>
      <c r="B73" s="34">
        <v>44662.0</v>
      </c>
      <c r="C73" s="35">
        <v>53.93</v>
      </c>
      <c r="D73" s="40">
        <f t="shared" si="1"/>
        <v>-0.02247594789</v>
      </c>
      <c r="E73" s="40">
        <f t="shared" si="2"/>
        <v>-0.02273238168</v>
      </c>
      <c r="F73" s="40">
        <f t="shared" si="3"/>
        <v>0.0004295850587</v>
      </c>
      <c r="G73" s="1"/>
      <c r="H73" s="1"/>
      <c r="I73" s="1"/>
      <c r="J73" s="1"/>
      <c r="K73" s="1"/>
    </row>
    <row r="74">
      <c r="A74" s="33"/>
      <c r="B74" s="34">
        <v>44663.0</v>
      </c>
      <c r="C74" s="35">
        <v>53.110001</v>
      </c>
      <c r="D74" s="40">
        <f t="shared" si="1"/>
        <v>-0.01520487669</v>
      </c>
      <c r="E74" s="40">
        <f t="shared" si="2"/>
        <v>-0.01532165609</v>
      </c>
      <c r="F74" s="40">
        <f t="shared" si="3"/>
        <v>0.0001773080853</v>
      </c>
      <c r="G74" s="1"/>
      <c r="H74" s="1"/>
      <c r="I74" s="1"/>
      <c r="J74" s="1"/>
      <c r="K74" s="1"/>
    </row>
    <row r="75">
      <c r="A75" s="33"/>
      <c r="B75" s="34">
        <v>44664.0</v>
      </c>
      <c r="C75" s="35">
        <v>53.099998</v>
      </c>
      <c r="D75" s="40">
        <f t="shared" si="1"/>
        <v>-0.0001883449409</v>
      </c>
      <c r="E75" s="40">
        <f t="shared" si="2"/>
        <v>-0.00018836268</v>
      </c>
      <c r="F75" s="40">
        <f t="shared" si="3"/>
        <v>0.000003303615917</v>
      </c>
      <c r="G75" s="1"/>
      <c r="H75" s="1"/>
      <c r="I75" s="1"/>
      <c r="J75" s="1"/>
      <c r="K75" s="1"/>
    </row>
    <row r="76">
      <c r="A76" s="44"/>
      <c r="B76" s="45">
        <v>44665.0</v>
      </c>
      <c r="C76" s="35">
        <v>53.119999</v>
      </c>
      <c r="D76" s="40">
        <f t="shared" si="1"/>
        <v>0.0003766666809</v>
      </c>
      <c r="E76" s="40">
        <f t="shared" si="2"/>
        <v>0.0003765957598</v>
      </c>
      <c r="F76" s="40">
        <f t="shared" si="3"/>
        <v>0.00000567651414</v>
      </c>
      <c r="G76" s="1"/>
      <c r="H76" s="1"/>
      <c r="I76" s="1"/>
      <c r="J76" s="1"/>
      <c r="K76" s="1"/>
    </row>
    <row r="77">
      <c r="A77" s="44"/>
      <c r="B77" s="45">
        <v>44669.0</v>
      </c>
      <c r="C77" s="35">
        <v>51.84</v>
      </c>
      <c r="D77" s="40">
        <f t="shared" si="1"/>
        <v>-0.02409636717</v>
      </c>
      <c r="E77" s="40">
        <f t="shared" si="2"/>
        <v>-0.0243914343</v>
      </c>
      <c r="F77" s="40">
        <f t="shared" si="3"/>
        <v>0.0005011100027</v>
      </c>
      <c r="G77" s="1"/>
      <c r="H77" s="1"/>
      <c r="I77" s="1"/>
      <c r="J77" s="1"/>
      <c r="K77" s="1"/>
    </row>
    <row r="78">
      <c r="A78" s="44"/>
      <c r="B78" s="45">
        <v>44670.0</v>
      </c>
      <c r="C78" s="35">
        <v>50.18</v>
      </c>
      <c r="D78" s="40">
        <f t="shared" si="1"/>
        <v>-0.03202160494</v>
      </c>
      <c r="E78" s="40">
        <f t="shared" si="2"/>
        <v>-0.03254551111</v>
      </c>
      <c r="F78" s="40">
        <f t="shared" si="3"/>
        <v>0.0009326649227</v>
      </c>
      <c r="G78" s="1"/>
      <c r="H78" s="1"/>
      <c r="I78" s="1"/>
      <c r="J78" s="1"/>
      <c r="K78" s="1"/>
    </row>
    <row r="79">
      <c r="A79" s="44"/>
      <c r="B79" s="45">
        <v>44671.0</v>
      </c>
      <c r="C79" s="35">
        <v>49.75</v>
      </c>
      <c r="D79" s="40">
        <f t="shared" si="1"/>
        <v>-0.008569151056</v>
      </c>
      <c r="E79" s="40">
        <f t="shared" si="2"/>
        <v>-0.008606077334</v>
      </c>
      <c r="F79" s="40">
        <f t="shared" si="3"/>
        <v>0.00004356170896</v>
      </c>
      <c r="G79" s="1"/>
      <c r="H79" s="1"/>
      <c r="I79" s="1"/>
      <c r="J79" s="1"/>
      <c r="K79" s="1"/>
    </row>
    <row r="80">
      <c r="A80" s="44"/>
      <c r="B80" s="45">
        <v>44672.0</v>
      </c>
      <c r="C80" s="35">
        <v>49.110001</v>
      </c>
      <c r="D80" s="40">
        <f t="shared" si="1"/>
        <v>-0.01286430151</v>
      </c>
      <c r="E80" s="40">
        <f t="shared" si="2"/>
        <v>-0.01294776319</v>
      </c>
      <c r="F80" s="40">
        <f t="shared" si="3"/>
        <v>0.0001197233226</v>
      </c>
      <c r="G80" s="1"/>
      <c r="H80" s="1"/>
      <c r="I80" s="1"/>
      <c r="J80" s="1"/>
      <c r="K80" s="1"/>
    </row>
    <row r="81">
      <c r="A81" s="44"/>
      <c r="B81" s="45">
        <v>44673.0</v>
      </c>
      <c r="C81" s="35">
        <v>48.130001</v>
      </c>
      <c r="D81" s="40">
        <f t="shared" si="1"/>
        <v>-0.0199552022</v>
      </c>
      <c r="E81" s="40">
        <f t="shared" si="2"/>
        <v>-0.02015699632</v>
      </c>
      <c r="F81" s="40">
        <f t="shared" si="3"/>
        <v>0.0003294605599</v>
      </c>
      <c r="G81" s="1"/>
      <c r="H81" s="1"/>
      <c r="I81" s="1"/>
      <c r="J81" s="1"/>
      <c r="K81" s="1"/>
    </row>
    <row r="82">
      <c r="A82" s="44"/>
      <c r="B82" s="45">
        <v>44676.0</v>
      </c>
      <c r="C82" s="35">
        <v>48.950001</v>
      </c>
      <c r="D82" s="40">
        <f t="shared" si="1"/>
        <v>0.01703719059</v>
      </c>
      <c r="E82" s="40">
        <f t="shared" si="2"/>
        <v>0.01689368531</v>
      </c>
      <c r="F82" s="40">
        <f t="shared" si="3"/>
        <v>0.0003571961344</v>
      </c>
      <c r="G82" s="1"/>
      <c r="H82" s="1"/>
      <c r="I82" s="1"/>
      <c r="J82" s="1"/>
      <c r="K82" s="1"/>
    </row>
    <row r="83">
      <c r="A83" s="44"/>
      <c r="B83" s="45">
        <v>44677.0</v>
      </c>
      <c r="C83" s="35">
        <v>49.029999</v>
      </c>
      <c r="D83" s="40">
        <f t="shared" si="1"/>
        <v>0.001634279844</v>
      </c>
      <c r="E83" s="40">
        <f t="shared" si="2"/>
        <v>0.001632945862</v>
      </c>
      <c r="F83" s="40">
        <f t="shared" si="3"/>
        <v>0.00001324154758</v>
      </c>
      <c r="G83" s="1"/>
      <c r="H83" s="1"/>
      <c r="I83" s="1"/>
      <c r="J83" s="1"/>
      <c r="K83" s="1"/>
    </row>
    <row r="84">
      <c r="A84" s="44"/>
      <c r="B84" s="45">
        <v>44678.0</v>
      </c>
      <c r="C84" s="35">
        <v>49.740002</v>
      </c>
      <c r="D84" s="40">
        <f t="shared" si="1"/>
        <v>0.01448099153</v>
      </c>
      <c r="E84" s="40">
        <f t="shared" si="2"/>
        <v>0.01437714332</v>
      </c>
      <c r="F84" s="40">
        <f t="shared" si="3"/>
        <v>0.0002684056768</v>
      </c>
      <c r="G84" s="1"/>
      <c r="H84" s="1"/>
      <c r="I84" s="1"/>
      <c r="J84" s="1"/>
      <c r="K84" s="1"/>
    </row>
    <row r="85">
      <c r="A85" s="44"/>
      <c r="B85" s="45">
        <v>44679.0</v>
      </c>
      <c r="C85" s="35">
        <v>50.509998</v>
      </c>
      <c r="D85" s="40">
        <f t="shared" si="1"/>
        <v>0.01548041755</v>
      </c>
      <c r="E85" s="40">
        <f t="shared" si="2"/>
        <v>0.0153618183</v>
      </c>
      <c r="F85" s="40">
        <f t="shared" si="3"/>
        <v>0.0003016393017</v>
      </c>
      <c r="G85" s="1"/>
      <c r="H85" s="1"/>
      <c r="I85" s="1"/>
      <c r="J85" s="1"/>
      <c r="K85" s="1"/>
    </row>
    <row r="86">
      <c r="A86" s="33"/>
      <c r="B86" s="34">
        <v>44680.0</v>
      </c>
      <c r="C86" s="35">
        <v>49.07</v>
      </c>
      <c r="D86" s="40">
        <f t="shared" si="1"/>
        <v>-0.02850916763</v>
      </c>
      <c r="E86" s="40">
        <f t="shared" si="2"/>
        <v>-0.02892344678</v>
      </c>
      <c r="F86" s="40">
        <f t="shared" si="3"/>
        <v>0.0007245517478</v>
      </c>
      <c r="G86" s="1"/>
      <c r="H86" s="1"/>
      <c r="I86" s="1"/>
      <c r="J86" s="1"/>
      <c r="K86" s="1"/>
    </row>
    <row r="87">
      <c r="A87" s="1"/>
      <c r="B87" s="48"/>
      <c r="C87" s="49"/>
      <c r="D87" s="50"/>
      <c r="E87" s="50"/>
      <c r="F87" s="50"/>
      <c r="G87" s="1"/>
      <c r="H87" s="1"/>
      <c r="I87" s="1"/>
      <c r="J87" s="1"/>
      <c r="K87" s="1"/>
    </row>
    <row r="88">
      <c r="A88" s="1"/>
      <c r="B88" s="51"/>
      <c r="C88" s="52"/>
      <c r="D88" s="52"/>
      <c r="E88" s="52"/>
      <c r="F88" s="52"/>
      <c r="G88" s="1"/>
      <c r="H88" s="1"/>
      <c r="I88" s="1"/>
      <c r="J88" s="1"/>
      <c r="K88" s="1"/>
    </row>
    <row r="89">
      <c r="A89" s="1"/>
      <c r="B89" s="51"/>
      <c r="C89" s="52"/>
      <c r="D89" s="52"/>
      <c r="E89" s="52"/>
      <c r="F89" s="52"/>
      <c r="G89" s="1"/>
      <c r="H89" s="1"/>
      <c r="I89" s="1"/>
      <c r="J89" s="1"/>
      <c r="K89" s="1"/>
    </row>
    <row r="90">
      <c r="A90" s="1"/>
      <c r="B90" s="51"/>
      <c r="C90" s="52"/>
      <c r="D90" s="52"/>
      <c r="E90" s="52"/>
      <c r="F90" s="52"/>
      <c r="G90" s="1"/>
      <c r="H90" s="1"/>
      <c r="I90" s="1"/>
      <c r="J90" s="1"/>
      <c r="K90" s="1"/>
    </row>
    <row r="91">
      <c r="A91" s="53"/>
      <c r="B91" s="54"/>
      <c r="C91" s="52"/>
      <c r="D91" s="52"/>
      <c r="E91" s="52"/>
      <c r="F91" s="52"/>
      <c r="G91" s="1"/>
      <c r="H91" s="1"/>
      <c r="I91" s="1"/>
      <c r="J91" s="1"/>
      <c r="K91" s="1"/>
    </row>
    <row r="92">
      <c r="A92" s="53"/>
      <c r="B92" s="54"/>
      <c r="C92" s="52"/>
      <c r="D92" s="52"/>
      <c r="E92" s="52"/>
      <c r="F92" s="52"/>
      <c r="G92" s="1"/>
      <c r="H92" s="1"/>
      <c r="I92" s="1"/>
      <c r="J92" s="1"/>
      <c r="K92" s="1"/>
    </row>
    <row r="93">
      <c r="A93" s="53"/>
      <c r="B93" s="54"/>
      <c r="C93" s="52"/>
      <c r="D93" s="52"/>
      <c r="E93" s="52"/>
      <c r="F93" s="52"/>
      <c r="G93" s="1"/>
      <c r="H93" s="1"/>
      <c r="I93" s="1"/>
      <c r="J93" s="1"/>
      <c r="K93" s="1"/>
    </row>
    <row r="94">
      <c r="A94" s="53"/>
      <c r="B94" s="54"/>
      <c r="C94" s="52"/>
      <c r="D94" s="52"/>
      <c r="E94" s="52"/>
      <c r="F94" s="52"/>
      <c r="G94" s="1"/>
      <c r="H94" s="1"/>
      <c r="I94" s="1"/>
      <c r="J94" s="1"/>
      <c r="K94" s="1"/>
    </row>
    <row r="95">
      <c r="A95" s="53"/>
      <c r="B95" s="54"/>
      <c r="C95" s="52"/>
      <c r="D95" s="52"/>
      <c r="E95" s="52"/>
      <c r="F95" s="52"/>
      <c r="G95" s="1"/>
      <c r="H95" s="1"/>
      <c r="I95" s="1"/>
      <c r="J95" s="1"/>
      <c r="K95" s="1"/>
    </row>
    <row r="96">
      <c r="A96" s="53"/>
      <c r="B96" s="54"/>
      <c r="C96" s="52"/>
      <c r="D96" s="52"/>
      <c r="E96" s="52"/>
      <c r="F96" s="52"/>
      <c r="G96" s="1"/>
      <c r="H96" s="1"/>
      <c r="I96" s="1"/>
      <c r="J96" s="1"/>
      <c r="K96" s="1"/>
    </row>
    <row r="97">
      <c r="A97" s="53"/>
      <c r="B97" s="54"/>
      <c r="C97" s="52"/>
      <c r="D97" s="52"/>
      <c r="E97" s="52"/>
      <c r="F97" s="52"/>
      <c r="G97" s="1"/>
      <c r="H97" s="1"/>
      <c r="I97" s="1"/>
      <c r="J97" s="1"/>
      <c r="K97" s="1"/>
    </row>
    <row r="98">
      <c r="A98" s="53"/>
      <c r="B98" s="54"/>
      <c r="C98" s="52"/>
      <c r="D98" s="52"/>
      <c r="E98" s="52"/>
      <c r="F98" s="52"/>
      <c r="G98" s="1"/>
      <c r="H98" s="1"/>
      <c r="I98" s="1"/>
      <c r="J98" s="1"/>
      <c r="K98" s="1"/>
    </row>
    <row r="99">
      <c r="A99" s="53"/>
      <c r="B99" s="54"/>
      <c r="C99" s="52"/>
      <c r="D99" s="52"/>
      <c r="E99" s="52"/>
      <c r="F99" s="52"/>
      <c r="G99" s="1"/>
      <c r="H99" s="1"/>
      <c r="I99" s="1"/>
      <c r="J99" s="1"/>
      <c r="K99" s="1"/>
    </row>
    <row r="100">
      <c r="A100" s="53"/>
      <c r="B100" s="54"/>
      <c r="C100" s="52"/>
      <c r="D100" s="52"/>
      <c r="E100" s="52"/>
      <c r="F100" s="52"/>
      <c r="G100" s="1"/>
      <c r="H100" s="1"/>
      <c r="I100" s="1"/>
      <c r="J100" s="1"/>
      <c r="K100" s="1"/>
    </row>
    <row r="101">
      <c r="A101" s="1"/>
      <c r="B101" s="51"/>
      <c r="C101" s="52"/>
      <c r="D101" s="52"/>
      <c r="E101" s="52"/>
      <c r="F101" s="52"/>
      <c r="G101" s="1"/>
      <c r="H101" s="1"/>
      <c r="I101" s="1"/>
      <c r="J101" s="1"/>
      <c r="K101" s="1"/>
    </row>
    <row r="102">
      <c r="A102" s="1"/>
      <c r="B102" s="51"/>
      <c r="C102" s="52"/>
      <c r="D102" s="52"/>
      <c r="E102" s="52"/>
      <c r="F102" s="52"/>
      <c r="G102" s="1"/>
      <c r="H102" s="1"/>
      <c r="I102" s="1"/>
      <c r="J102" s="1"/>
      <c r="K102" s="1"/>
    </row>
    <row r="103">
      <c r="A103" s="1"/>
      <c r="B103" s="51"/>
      <c r="C103" s="52"/>
      <c r="D103" s="52"/>
      <c r="E103" s="52"/>
      <c r="F103" s="52"/>
      <c r="G103" s="1"/>
      <c r="H103" s="1"/>
      <c r="I103" s="1"/>
      <c r="J103" s="1"/>
      <c r="K103" s="1"/>
    </row>
    <row r="104">
      <c r="A104" s="1"/>
      <c r="B104" s="51"/>
      <c r="C104" s="52"/>
      <c r="D104" s="52"/>
      <c r="E104" s="52"/>
      <c r="F104" s="52"/>
      <c r="G104" s="1"/>
      <c r="H104" s="1"/>
      <c r="I104" s="1"/>
      <c r="J104" s="1"/>
      <c r="K104" s="1"/>
    </row>
    <row r="105">
      <c r="A105" s="1"/>
      <c r="B105" s="51"/>
      <c r="C105" s="52"/>
      <c r="D105" s="52"/>
      <c r="E105" s="52"/>
      <c r="F105" s="52"/>
      <c r="G105" s="1"/>
      <c r="H105" s="1"/>
      <c r="I105" s="1"/>
      <c r="J105" s="1"/>
      <c r="K105" s="1"/>
    </row>
    <row r="106">
      <c r="A106" s="1"/>
      <c r="B106" s="51"/>
      <c r="C106" s="52"/>
      <c r="D106" s="52"/>
      <c r="E106" s="52"/>
      <c r="F106" s="52"/>
      <c r="G106" s="1"/>
      <c r="H106" s="1"/>
      <c r="I106" s="1"/>
      <c r="J106" s="1"/>
      <c r="K106" s="1"/>
    </row>
    <row r="107">
      <c r="A107" s="1"/>
      <c r="B107" s="51"/>
      <c r="C107" s="52"/>
      <c r="D107" s="52"/>
      <c r="E107" s="52"/>
      <c r="F107" s="52"/>
      <c r="G107" s="1"/>
      <c r="H107" s="1"/>
      <c r="I107" s="1"/>
      <c r="J107" s="1"/>
      <c r="K107" s="1"/>
    </row>
    <row r="108">
      <c r="A108" s="1"/>
      <c r="B108" s="51"/>
      <c r="C108" s="52"/>
      <c r="D108" s="52"/>
      <c r="E108" s="52"/>
      <c r="F108" s="52"/>
      <c r="G108" s="1"/>
      <c r="H108" s="1"/>
      <c r="I108" s="1"/>
      <c r="J108" s="1"/>
      <c r="K108" s="1"/>
    </row>
    <row r="109">
      <c r="A109" s="1"/>
      <c r="B109" s="51"/>
      <c r="C109" s="52"/>
      <c r="D109" s="52"/>
      <c r="E109" s="52"/>
      <c r="F109" s="52"/>
      <c r="G109" s="1"/>
      <c r="H109" s="1"/>
      <c r="I109" s="1"/>
      <c r="J109" s="1"/>
      <c r="K109" s="1"/>
    </row>
    <row r="110">
      <c r="A110" s="1"/>
      <c r="B110" s="51"/>
      <c r="C110" s="52"/>
      <c r="D110" s="52"/>
      <c r="E110" s="52"/>
      <c r="F110" s="52"/>
      <c r="G110" s="1"/>
      <c r="H110" s="1"/>
      <c r="I110" s="1"/>
      <c r="J110" s="1"/>
      <c r="K110" s="1"/>
    </row>
    <row r="111">
      <c r="A111" s="1"/>
      <c r="B111" s="51"/>
      <c r="C111" s="52"/>
      <c r="D111" s="52"/>
      <c r="E111" s="52"/>
      <c r="F111" s="52"/>
      <c r="G111" s="1"/>
      <c r="H111" s="1"/>
      <c r="I111" s="1"/>
      <c r="J111" s="1"/>
      <c r="K111" s="1"/>
    </row>
    <row r="112">
      <c r="A112" s="1"/>
      <c r="B112" s="51"/>
      <c r="C112" s="52"/>
      <c r="D112" s="52"/>
      <c r="E112" s="52"/>
      <c r="F112" s="52"/>
      <c r="G112" s="1"/>
      <c r="H112" s="1"/>
      <c r="I112" s="1"/>
      <c r="J112" s="1"/>
      <c r="K112" s="1"/>
    </row>
    <row r="113">
      <c r="A113" s="1"/>
      <c r="B113" s="51"/>
      <c r="C113" s="52"/>
      <c r="D113" s="52"/>
      <c r="E113" s="52"/>
      <c r="F113" s="52"/>
      <c r="G113" s="1"/>
      <c r="H113" s="1"/>
      <c r="I113" s="1"/>
      <c r="J113" s="1"/>
      <c r="K113" s="1"/>
    </row>
    <row r="114">
      <c r="A114" s="53"/>
      <c r="B114" s="54"/>
      <c r="C114" s="52"/>
      <c r="D114" s="52"/>
      <c r="E114" s="52"/>
      <c r="F114" s="52"/>
      <c r="G114" s="1"/>
      <c r="H114" s="1"/>
      <c r="I114" s="1"/>
      <c r="J114" s="1"/>
      <c r="K114" s="1"/>
    </row>
    <row r="115">
      <c r="A115" s="53"/>
      <c r="B115" s="54"/>
      <c r="C115" s="52"/>
      <c r="D115" s="52"/>
      <c r="E115" s="52"/>
      <c r="F115" s="52"/>
      <c r="G115" s="1"/>
      <c r="H115" s="1"/>
      <c r="I115" s="1"/>
      <c r="J115" s="1"/>
      <c r="K115" s="1"/>
    </row>
    <row r="116">
      <c r="A116" s="53"/>
      <c r="B116" s="54"/>
      <c r="C116" s="52"/>
      <c r="D116" s="52"/>
      <c r="E116" s="52"/>
      <c r="F116" s="52"/>
      <c r="G116" s="1"/>
      <c r="H116" s="1"/>
      <c r="I116" s="1"/>
      <c r="J116" s="1"/>
      <c r="K116" s="1"/>
    </row>
    <row r="117">
      <c r="A117" s="53"/>
      <c r="B117" s="54"/>
      <c r="C117" s="52"/>
      <c r="D117" s="52"/>
      <c r="E117" s="52"/>
      <c r="F117" s="52"/>
      <c r="G117" s="1"/>
      <c r="H117" s="1"/>
      <c r="I117" s="1"/>
      <c r="J117" s="1"/>
      <c r="K117" s="1"/>
    </row>
    <row r="118">
      <c r="A118" s="53"/>
      <c r="B118" s="54"/>
      <c r="C118" s="52"/>
      <c r="D118" s="52"/>
      <c r="E118" s="52"/>
      <c r="F118" s="52"/>
      <c r="G118" s="1"/>
      <c r="H118" s="1"/>
      <c r="I118" s="1"/>
      <c r="J118" s="1"/>
      <c r="K118" s="1"/>
    </row>
    <row r="119">
      <c r="A119" s="53"/>
      <c r="B119" s="54"/>
      <c r="C119" s="52"/>
      <c r="D119" s="52"/>
      <c r="E119" s="52"/>
      <c r="F119" s="52"/>
      <c r="G119" s="1"/>
      <c r="H119" s="1"/>
      <c r="I119" s="1"/>
      <c r="J119" s="1"/>
      <c r="K119" s="1"/>
    </row>
    <row r="120">
      <c r="A120" s="53"/>
      <c r="B120" s="54"/>
      <c r="C120" s="52"/>
      <c r="D120" s="52"/>
      <c r="E120" s="52"/>
      <c r="F120" s="52"/>
      <c r="G120" s="1"/>
      <c r="H120" s="1"/>
      <c r="I120" s="1"/>
      <c r="J120" s="1"/>
      <c r="K120" s="1"/>
    </row>
    <row r="121">
      <c r="A121" s="1"/>
      <c r="B121" s="51"/>
      <c r="C121" s="52"/>
      <c r="D121" s="52"/>
      <c r="E121" s="52"/>
      <c r="F121" s="52"/>
      <c r="G121" s="1"/>
      <c r="H121" s="1"/>
      <c r="I121" s="1"/>
      <c r="J121" s="1"/>
      <c r="K121" s="1"/>
    </row>
    <row r="122">
      <c r="A122" s="1"/>
      <c r="B122" s="51"/>
      <c r="C122" s="52"/>
      <c r="D122" s="52"/>
      <c r="E122" s="52"/>
      <c r="F122" s="52"/>
      <c r="G122" s="1"/>
      <c r="H122" s="1"/>
      <c r="I122" s="1"/>
      <c r="J122" s="1"/>
      <c r="K122" s="1"/>
    </row>
    <row r="123">
      <c r="A123" s="1"/>
      <c r="B123" s="51"/>
      <c r="C123" s="52"/>
      <c r="D123" s="52"/>
      <c r="E123" s="52"/>
      <c r="F123" s="52"/>
      <c r="G123" s="1"/>
      <c r="H123" s="1"/>
      <c r="I123" s="1"/>
      <c r="J123" s="1"/>
      <c r="K123" s="1"/>
    </row>
    <row r="124">
      <c r="A124" s="1"/>
      <c r="B124" s="51"/>
      <c r="C124" s="52"/>
      <c r="D124" s="52"/>
      <c r="E124" s="52"/>
      <c r="F124" s="52"/>
      <c r="G124" s="1"/>
      <c r="H124" s="1"/>
      <c r="I124" s="1"/>
      <c r="J124" s="1"/>
      <c r="K124" s="1"/>
    </row>
    <row r="125">
      <c r="A125" s="1"/>
      <c r="B125" s="51"/>
      <c r="C125" s="52"/>
      <c r="D125" s="52"/>
      <c r="E125" s="52"/>
      <c r="F125" s="52"/>
      <c r="G125" s="1"/>
      <c r="H125" s="1"/>
      <c r="I125" s="1"/>
      <c r="J125" s="1"/>
      <c r="K125" s="1"/>
    </row>
    <row r="126">
      <c r="A126" s="1"/>
      <c r="B126" s="51"/>
      <c r="C126" s="52"/>
      <c r="D126" s="52"/>
      <c r="E126" s="52"/>
      <c r="F126" s="52"/>
      <c r="G126" s="1"/>
      <c r="H126" s="1"/>
      <c r="I126" s="1"/>
      <c r="J126" s="1"/>
      <c r="K126" s="1"/>
    </row>
    <row r="127">
      <c r="A127" s="1"/>
      <c r="B127" s="51"/>
      <c r="C127" s="52"/>
      <c r="D127" s="52"/>
      <c r="E127" s="52"/>
      <c r="F127" s="52"/>
      <c r="G127" s="1"/>
      <c r="H127" s="1"/>
      <c r="I127" s="1"/>
      <c r="J127" s="1"/>
      <c r="K127" s="1"/>
    </row>
    <row r="128">
      <c r="A128" s="1"/>
      <c r="B128" s="51"/>
      <c r="C128" s="52"/>
      <c r="D128" s="52"/>
      <c r="E128" s="52"/>
      <c r="F128" s="52"/>
      <c r="G128" s="1"/>
      <c r="H128" s="1"/>
      <c r="I128" s="1"/>
      <c r="J128" s="1"/>
      <c r="K128" s="1"/>
    </row>
    <row r="129">
      <c r="A129" s="1"/>
      <c r="B129" s="51"/>
      <c r="C129" s="52"/>
      <c r="D129" s="52"/>
      <c r="E129" s="52"/>
      <c r="F129" s="52"/>
      <c r="G129" s="1"/>
      <c r="H129" s="1"/>
      <c r="I129" s="1"/>
      <c r="J129" s="1"/>
      <c r="K129" s="1"/>
    </row>
    <row r="130">
      <c r="A130" s="1"/>
      <c r="B130" s="51"/>
      <c r="C130" s="52"/>
      <c r="D130" s="52"/>
      <c r="E130" s="52"/>
      <c r="F130" s="52"/>
      <c r="G130" s="1"/>
      <c r="H130" s="1"/>
      <c r="I130" s="1"/>
      <c r="J130" s="1"/>
      <c r="K130" s="1"/>
    </row>
    <row r="131">
      <c r="A131" s="1"/>
      <c r="B131" s="51"/>
      <c r="C131" s="52"/>
      <c r="D131" s="52"/>
      <c r="E131" s="52"/>
      <c r="F131" s="52"/>
      <c r="G131" s="1"/>
      <c r="H131" s="1"/>
      <c r="I131" s="1"/>
      <c r="J131" s="1"/>
      <c r="K131" s="1"/>
    </row>
    <row r="132">
      <c r="A132" s="1"/>
      <c r="B132" s="51"/>
      <c r="C132" s="52"/>
      <c r="D132" s="52"/>
      <c r="E132" s="52"/>
      <c r="F132" s="52"/>
      <c r="G132" s="1"/>
      <c r="H132" s="1"/>
      <c r="I132" s="1"/>
      <c r="J132" s="1"/>
      <c r="K132" s="1"/>
    </row>
    <row r="133">
      <c r="A133" s="1"/>
      <c r="B133" s="51"/>
      <c r="C133" s="52"/>
      <c r="D133" s="52"/>
      <c r="E133" s="52"/>
      <c r="F133" s="52"/>
      <c r="G133" s="1"/>
      <c r="H133" s="1"/>
      <c r="I133" s="1"/>
      <c r="J133" s="1"/>
      <c r="K133" s="1"/>
    </row>
    <row r="134">
      <c r="A134" s="1"/>
      <c r="B134" s="51"/>
      <c r="C134" s="52"/>
      <c r="D134" s="52"/>
      <c r="E134" s="52"/>
      <c r="F134" s="52"/>
      <c r="G134" s="1"/>
      <c r="H134" s="1"/>
      <c r="I134" s="1"/>
      <c r="J134" s="1"/>
      <c r="K134" s="1"/>
    </row>
    <row r="135">
      <c r="A135" s="53"/>
      <c r="B135" s="54"/>
      <c r="C135" s="52"/>
      <c r="D135" s="52"/>
      <c r="E135" s="52"/>
      <c r="F135" s="52"/>
      <c r="G135" s="1"/>
      <c r="H135" s="1"/>
      <c r="I135" s="1"/>
      <c r="J135" s="1"/>
      <c r="K135" s="1"/>
    </row>
    <row r="136">
      <c r="A136" s="53"/>
      <c r="B136" s="54"/>
      <c r="C136" s="52"/>
      <c r="D136" s="52"/>
      <c r="E136" s="52"/>
      <c r="F136" s="52"/>
      <c r="G136" s="1"/>
      <c r="H136" s="1"/>
      <c r="I136" s="1"/>
      <c r="J136" s="1"/>
      <c r="K136" s="1"/>
    </row>
    <row r="137">
      <c r="A137" s="53"/>
      <c r="B137" s="54"/>
      <c r="C137" s="52"/>
      <c r="D137" s="52"/>
      <c r="E137" s="52"/>
      <c r="F137" s="52"/>
      <c r="G137" s="1"/>
      <c r="H137" s="1"/>
      <c r="I137" s="1"/>
      <c r="J137" s="1"/>
      <c r="K137" s="1"/>
    </row>
    <row r="138">
      <c r="A138" s="53"/>
      <c r="B138" s="54"/>
      <c r="C138" s="52"/>
      <c r="D138" s="52"/>
      <c r="E138" s="52"/>
      <c r="F138" s="52"/>
      <c r="G138" s="1"/>
      <c r="H138" s="1"/>
      <c r="I138" s="1"/>
      <c r="J138" s="1"/>
      <c r="K138" s="1"/>
    </row>
    <row r="139">
      <c r="A139" s="53"/>
      <c r="B139" s="54"/>
      <c r="C139" s="52"/>
      <c r="D139" s="52"/>
      <c r="E139" s="52"/>
      <c r="F139" s="52"/>
      <c r="G139" s="1"/>
      <c r="H139" s="1"/>
      <c r="I139" s="1"/>
      <c r="J139" s="1"/>
      <c r="K139" s="1"/>
    </row>
    <row r="140">
      <c r="A140" s="53"/>
      <c r="B140" s="54"/>
      <c r="C140" s="52"/>
      <c r="D140" s="52"/>
      <c r="E140" s="52"/>
      <c r="F140" s="52"/>
      <c r="G140" s="1"/>
      <c r="H140" s="1"/>
      <c r="I140" s="1"/>
      <c r="J140" s="1"/>
      <c r="K140" s="1"/>
    </row>
    <row r="141">
      <c r="A141" s="53"/>
      <c r="B141" s="54"/>
      <c r="C141" s="52"/>
      <c r="D141" s="52"/>
      <c r="E141" s="52"/>
      <c r="F141" s="52"/>
      <c r="G141" s="1"/>
      <c r="H141" s="1"/>
      <c r="I141" s="1"/>
      <c r="J141" s="1"/>
      <c r="K141" s="1"/>
    </row>
    <row r="142">
      <c r="A142" s="53"/>
      <c r="B142" s="54"/>
      <c r="C142" s="52"/>
      <c r="D142" s="52"/>
      <c r="E142" s="52"/>
      <c r="F142" s="52"/>
      <c r="G142" s="1"/>
      <c r="H142" s="1"/>
      <c r="I142" s="1"/>
      <c r="J142" s="1"/>
      <c r="K142" s="1"/>
    </row>
    <row r="143">
      <c r="A143" s="1"/>
      <c r="B143" s="51"/>
      <c r="C143" s="52"/>
      <c r="D143" s="52"/>
      <c r="E143" s="52"/>
      <c r="F143" s="52"/>
      <c r="G143" s="1"/>
      <c r="H143" s="1"/>
      <c r="I143" s="1"/>
      <c r="J143" s="1"/>
      <c r="K143" s="1"/>
    </row>
    <row r="144">
      <c r="A144" s="1"/>
      <c r="B144" s="51"/>
      <c r="C144" s="52"/>
      <c r="D144" s="52"/>
      <c r="E144" s="52"/>
      <c r="F144" s="52"/>
      <c r="G144" s="1"/>
      <c r="H144" s="1"/>
      <c r="I144" s="1"/>
      <c r="J144" s="1"/>
      <c r="K144" s="1"/>
    </row>
    <row r="145">
      <c r="A145" s="1"/>
      <c r="B145" s="51"/>
      <c r="C145" s="52"/>
      <c r="D145" s="52"/>
      <c r="E145" s="52"/>
      <c r="F145" s="52"/>
      <c r="G145" s="1"/>
      <c r="H145" s="1"/>
      <c r="I145" s="1"/>
      <c r="J145" s="1"/>
      <c r="K145" s="1"/>
    </row>
    <row r="146">
      <c r="A146" s="1"/>
      <c r="B146" s="51"/>
      <c r="C146" s="52"/>
      <c r="D146" s="52"/>
      <c r="E146" s="52"/>
      <c r="F146" s="52"/>
      <c r="G146" s="1"/>
      <c r="H146" s="1"/>
      <c r="I146" s="1"/>
      <c r="J146" s="1"/>
      <c r="K146" s="1"/>
    </row>
    <row r="147">
      <c r="A147" s="1"/>
      <c r="B147" s="51"/>
      <c r="C147" s="52"/>
      <c r="D147" s="52"/>
      <c r="E147" s="52"/>
      <c r="F147" s="52"/>
      <c r="G147" s="1"/>
      <c r="H147" s="1"/>
      <c r="I147" s="1"/>
      <c r="J147" s="1"/>
      <c r="K147" s="1"/>
    </row>
    <row r="148">
      <c r="A148" s="1"/>
      <c r="B148" s="51"/>
      <c r="C148" s="52"/>
      <c r="D148" s="52"/>
      <c r="E148" s="52"/>
      <c r="F148" s="52"/>
      <c r="G148" s="1"/>
      <c r="H148" s="1"/>
      <c r="I148" s="1"/>
      <c r="J148" s="1"/>
      <c r="K148" s="1"/>
    </row>
    <row r="149">
      <c r="A149" s="1"/>
      <c r="B149" s="51"/>
      <c r="C149" s="52"/>
      <c r="D149" s="52"/>
      <c r="E149" s="52"/>
      <c r="F149" s="52"/>
      <c r="G149" s="1"/>
      <c r="H149" s="1"/>
      <c r="I149" s="1"/>
      <c r="J149" s="1"/>
      <c r="K149" s="1"/>
    </row>
    <row r="150">
      <c r="A150" s="1"/>
      <c r="B150" s="51"/>
      <c r="C150" s="52"/>
      <c r="D150" s="52"/>
      <c r="E150" s="52"/>
      <c r="F150" s="52"/>
      <c r="G150" s="1"/>
      <c r="H150" s="1"/>
      <c r="I150" s="1"/>
      <c r="J150" s="1"/>
      <c r="K150" s="1"/>
    </row>
    <row r="151">
      <c r="A151" s="1"/>
      <c r="B151" s="51"/>
      <c r="C151" s="52"/>
      <c r="D151" s="52"/>
      <c r="E151" s="52"/>
      <c r="F151" s="52"/>
      <c r="G151" s="1"/>
      <c r="H151" s="1"/>
      <c r="I151" s="1"/>
      <c r="J151" s="1"/>
      <c r="K151" s="1"/>
    </row>
    <row r="152">
      <c r="A152" s="1"/>
      <c r="B152" s="51"/>
      <c r="C152" s="52"/>
      <c r="D152" s="52"/>
      <c r="E152" s="52"/>
      <c r="F152" s="52"/>
      <c r="G152" s="1"/>
      <c r="H152" s="1"/>
      <c r="I152" s="1"/>
      <c r="J152" s="1"/>
      <c r="K152" s="1"/>
    </row>
    <row r="153">
      <c r="A153" s="1"/>
      <c r="B153" s="51"/>
      <c r="C153" s="52"/>
      <c r="D153" s="52"/>
      <c r="E153" s="52"/>
      <c r="F153" s="52"/>
      <c r="G153" s="1"/>
      <c r="H153" s="1"/>
      <c r="I153" s="1"/>
      <c r="J153" s="1"/>
      <c r="K153" s="1"/>
    </row>
    <row r="154">
      <c r="A154" s="1"/>
      <c r="B154" s="51"/>
      <c r="C154" s="52"/>
      <c r="D154" s="52"/>
      <c r="E154" s="52"/>
      <c r="F154" s="52"/>
      <c r="G154" s="1"/>
      <c r="H154" s="1"/>
      <c r="I154" s="1"/>
      <c r="J154" s="1"/>
      <c r="K154" s="1"/>
    </row>
    <row r="155">
      <c r="A155" s="53"/>
      <c r="B155" s="54"/>
      <c r="C155" s="52"/>
      <c r="D155" s="52"/>
      <c r="E155" s="52"/>
      <c r="F155" s="52"/>
      <c r="G155" s="1"/>
      <c r="H155" s="1"/>
      <c r="I155" s="1"/>
      <c r="J155" s="1"/>
      <c r="K155" s="1"/>
    </row>
    <row r="156">
      <c r="A156" s="53"/>
      <c r="B156" s="54"/>
      <c r="C156" s="52"/>
      <c r="D156" s="52"/>
      <c r="E156" s="52"/>
      <c r="F156" s="52"/>
      <c r="G156" s="1"/>
      <c r="H156" s="1"/>
      <c r="I156" s="1"/>
      <c r="J156" s="1"/>
      <c r="K156" s="1"/>
    </row>
    <row r="157">
      <c r="A157" s="53"/>
      <c r="B157" s="54"/>
      <c r="C157" s="52"/>
      <c r="D157" s="52"/>
      <c r="E157" s="52"/>
      <c r="F157" s="52"/>
      <c r="G157" s="1"/>
      <c r="H157" s="1"/>
      <c r="I157" s="1"/>
      <c r="J157" s="1"/>
      <c r="K157" s="1"/>
    </row>
    <row r="158">
      <c r="A158" s="53"/>
      <c r="B158" s="54"/>
      <c r="C158" s="52"/>
      <c r="D158" s="52"/>
      <c r="E158" s="52"/>
      <c r="F158" s="52"/>
      <c r="G158" s="1"/>
      <c r="H158" s="1"/>
      <c r="I158" s="1"/>
      <c r="J158" s="1"/>
      <c r="K158" s="1"/>
    </row>
    <row r="159">
      <c r="A159" s="53"/>
      <c r="B159" s="54"/>
      <c r="C159" s="52"/>
      <c r="D159" s="52"/>
      <c r="E159" s="52"/>
      <c r="F159" s="52"/>
      <c r="G159" s="1"/>
      <c r="H159" s="1"/>
      <c r="I159" s="1"/>
      <c r="J159" s="1"/>
      <c r="K159" s="1"/>
    </row>
    <row r="160">
      <c r="A160" s="53"/>
      <c r="B160" s="54"/>
      <c r="C160" s="52"/>
      <c r="D160" s="52"/>
      <c r="E160" s="52"/>
      <c r="F160" s="52"/>
      <c r="G160" s="1"/>
      <c r="H160" s="1"/>
      <c r="I160" s="1"/>
      <c r="J160" s="1"/>
      <c r="K160" s="1"/>
    </row>
    <row r="161">
      <c r="A161" s="53"/>
      <c r="B161" s="54"/>
      <c r="C161" s="52"/>
      <c r="D161" s="52"/>
      <c r="E161" s="52"/>
      <c r="F161" s="52"/>
      <c r="G161" s="1"/>
      <c r="H161" s="1"/>
      <c r="I161" s="1"/>
      <c r="J161" s="1"/>
      <c r="K161" s="1"/>
    </row>
    <row r="162">
      <c r="A162" s="53"/>
      <c r="B162" s="54"/>
      <c r="C162" s="52"/>
      <c r="D162" s="52"/>
      <c r="E162" s="52"/>
      <c r="F162" s="52"/>
      <c r="G162" s="1"/>
      <c r="H162" s="1"/>
      <c r="I162" s="1"/>
      <c r="J162" s="1"/>
      <c r="K162" s="1"/>
    </row>
    <row r="163">
      <c r="A163" s="53"/>
      <c r="B163" s="54"/>
      <c r="C163" s="52"/>
      <c r="D163" s="52"/>
      <c r="E163" s="52"/>
      <c r="F163" s="52"/>
      <c r="G163" s="1"/>
      <c r="H163" s="1"/>
      <c r="I163" s="1"/>
      <c r="J163" s="1"/>
      <c r="K163" s="1"/>
    </row>
    <row r="164">
      <c r="A164" s="1"/>
      <c r="B164" s="51"/>
      <c r="C164" s="52"/>
      <c r="D164" s="52"/>
      <c r="E164" s="52"/>
      <c r="F164" s="52"/>
      <c r="G164" s="1"/>
      <c r="H164" s="1"/>
      <c r="I164" s="1"/>
      <c r="J164" s="1"/>
      <c r="K164" s="1"/>
    </row>
    <row r="165">
      <c r="A165" s="1"/>
      <c r="B165" s="51"/>
      <c r="C165" s="52"/>
      <c r="D165" s="52"/>
      <c r="E165" s="52"/>
      <c r="F165" s="52"/>
      <c r="G165" s="1"/>
      <c r="H165" s="1"/>
      <c r="I165" s="1"/>
      <c r="J165" s="1"/>
      <c r="K165" s="1"/>
    </row>
    <row r="166">
      <c r="A166" s="1"/>
      <c r="B166" s="51"/>
      <c r="C166" s="52"/>
      <c r="D166" s="52"/>
      <c r="E166" s="52"/>
      <c r="F166" s="52"/>
      <c r="G166" s="1"/>
      <c r="H166" s="1"/>
      <c r="I166" s="1"/>
      <c r="J166" s="1"/>
      <c r="K166" s="1"/>
    </row>
    <row r="167">
      <c r="A167" s="1"/>
      <c r="B167" s="51"/>
      <c r="C167" s="52"/>
      <c r="D167" s="52"/>
      <c r="E167" s="52"/>
      <c r="F167" s="52"/>
      <c r="G167" s="1"/>
      <c r="H167" s="1"/>
      <c r="I167" s="1"/>
      <c r="J167" s="1"/>
      <c r="K167" s="1"/>
    </row>
    <row r="168">
      <c r="A168" s="1"/>
      <c r="B168" s="51"/>
      <c r="C168" s="52"/>
      <c r="D168" s="52"/>
      <c r="E168" s="52"/>
      <c r="F168" s="52"/>
      <c r="G168" s="1"/>
      <c r="H168" s="1"/>
      <c r="I168" s="1"/>
      <c r="J168" s="1"/>
      <c r="K168" s="1"/>
    </row>
    <row r="169">
      <c r="A169" s="1"/>
      <c r="B169" s="51"/>
      <c r="C169" s="52"/>
      <c r="D169" s="52"/>
      <c r="E169" s="52"/>
      <c r="F169" s="52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63"/>
    <col customWidth="1" min="6" max="6" width="17.88"/>
    <col customWidth="1" min="8" max="8" width="13.88"/>
  </cols>
  <sheetData>
    <row r="1">
      <c r="A1" s="1"/>
      <c r="B1" s="26"/>
      <c r="C1" s="26"/>
      <c r="D1" s="26"/>
      <c r="E1" s="26"/>
      <c r="F1" s="26"/>
      <c r="G1" s="1"/>
      <c r="H1" s="26"/>
      <c r="I1" s="26"/>
      <c r="J1" s="1"/>
      <c r="K1" s="1"/>
    </row>
    <row r="2">
      <c r="A2" s="6"/>
      <c r="B2" s="55" t="s">
        <v>0</v>
      </c>
      <c r="C2" s="28" t="s">
        <v>1</v>
      </c>
      <c r="D2" s="28" t="s">
        <v>8</v>
      </c>
      <c r="E2" s="28" t="s">
        <v>3</v>
      </c>
      <c r="F2" s="29" t="s">
        <v>9</v>
      </c>
      <c r="G2" s="30"/>
      <c r="H2" s="31" t="s">
        <v>5</v>
      </c>
      <c r="I2" s="32">
        <f>(sum(E4:E171))/(count(B3:B171)-1)</f>
        <v>0.0003841288804</v>
      </c>
      <c r="J2" s="1"/>
      <c r="K2" s="1"/>
    </row>
    <row r="3">
      <c r="A3" s="6"/>
      <c r="B3" s="34">
        <v>44438.0</v>
      </c>
      <c r="C3" s="35">
        <v>46.003349</v>
      </c>
      <c r="D3" s="36"/>
      <c r="E3" s="36"/>
      <c r="F3" s="37"/>
      <c r="G3" s="38"/>
      <c r="H3" s="39"/>
      <c r="I3" s="39"/>
      <c r="J3" s="1"/>
      <c r="K3" s="1"/>
    </row>
    <row r="4">
      <c r="A4" s="6"/>
      <c r="B4" s="34">
        <v>44439.0</v>
      </c>
      <c r="C4" s="35">
        <v>45.324516</v>
      </c>
      <c r="D4" s="40">
        <f t="shared" ref="D4:D171" si="1">(C4-C3)/C3</f>
        <v>-0.01475616482</v>
      </c>
      <c r="E4" s="40">
        <f t="shared" ref="E4:E171" si="2">ln(D4+1)</f>
        <v>-0.01486612004</v>
      </c>
      <c r="F4" s="41">
        <f t="shared" ref="F4:F171" si="3">(E4-$I$2)^2</f>
        <v>0.000232570092</v>
      </c>
      <c r="G4" s="30"/>
      <c r="H4" s="31" t="s">
        <v>6</v>
      </c>
      <c r="I4" s="32">
        <f>sum(F4:F171)/((count(B3:B171))-2)</f>
        <v>0.0004161160662</v>
      </c>
      <c r="J4" s="1"/>
      <c r="K4" s="1"/>
    </row>
    <row r="5">
      <c r="A5" s="6"/>
      <c r="B5" s="34">
        <v>44440.0</v>
      </c>
      <c r="C5" s="35">
        <v>45.295002</v>
      </c>
      <c r="D5" s="40">
        <f t="shared" si="1"/>
        <v>-0.0006511707704</v>
      </c>
      <c r="E5" s="40">
        <f t="shared" si="2"/>
        <v>-0.0006513828741</v>
      </c>
      <c r="F5" s="41">
        <f t="shared" si="3"/>
        <v>0.000001072284594</v>
      </c>
      <c r="G5" s="38"/>
      <c r="H5" s="39"/>
      <c r="I5" s="39"/>
      <c r="J5" s="1"/>
      <c r="K5" s="1"/>
    </row>
    <row r="6">
      <c r="A6" s="6"/>
      <c r="B6" s="34">
        <v>44441.0</v>
      </c>
      <c r="C6" s="35">
        <v>46.082058</v>
      </c>
      <c r="D6" s="40">
        <f t="shared" si="1"/>
        <v>0.01737622177</v>
      </c>
      <c r="E6" s="40">
        <f t="shared" si="2"/>
        <v>0.01722698157</v>
      </c>
      <c r="F6" s="41">
        <f t="shared" si="3"/>
        <v>0.0002836816868</v>
      </c>
      <c r="G6" s="30"/>
      <c r="H6" s="42" t="s">
        <v>7</v>
      </c>
      <c r="I6" s="43">
        <f>(I4^0.5)*(252)^0.5</f>
        <v>0.3238228662</v>
      </c>
      <c r="J6" s="1"/>
      <c r="K6" s="1"/>
    </row>
    <row r="7">
      <c r="A7" s="6"/>
      <c r="B7" s="34">
        <v>44442.0</v>
      </c>
      <c r="C7" s="35">
        <v>46.082058</v>
      </c>
      <c r="D7" s="40">
        <f t="shared" si="1"/>
        <v>0</v>
      </c>
      <c r="E7" s="40">
        <f t="shared" si="2"/>
        <v>0</v>
      </c>
      <c r="F7" s="40">
        <f t="shared" si="3"/>
        <v>0.0000001475549968</v>
      </c>
      <c r="G7" s="1"/>
      <c r="H7" s="1"/>
      <c r="I7" s="1"/>
      <c r="J7" s="1"/>
      <c r="K7" s="1"/>
    </row>
    <row r="8">
      <c r="A8" s="6"/>
      <c r="B8" s="34">
        <v>44446.0</v>
      </c>
      <c r="C8" s="35">
        <v>45.993511</v>
      </c>
      <c r="D8" s="40">
        <f t="shared" si="1"/>
        <v>-0.001921507065</v>
      </c>
      <c r="E8" s="40">
        <f t="shared" si="2"/>
        <v>-0.001923355528</v>
      </c>
      <c r="F8" s="40">
        <f t="shared" si="3"/>
        <v>0.000005324484293</v>
      </c>
      <c r="G8" s="1"/>
      <c r="H8" s="1"/>
      <c r="I8" s="1"/>
      <c r="J8" s="1"/>
      <c r="K8" s="1"/>
    </row>
    <row r="9">
      <c r="A9" s="6"/>
      <c r="B9" s="34">
        <v>44447.0</v>
      </c>
      <c r="C9" s="35">
        <v>45.757397</v>
      </c>
      <c r="D9" s="40">
        <f t="shared" si="1"/>
        <v>-0.005133637221</v>
      </c>
      <c r="E9" s="40">
        <f t="shared" si="2"/>
        <v>-0.005146859609</v>
      </c>
      <c r="F9" s="40">
        <f t="shared" si="3"/>
        <v>0.00003059183367</v>
      </c>
      <c r="G9" s="1"/>
      <c r="H9" s="1"/>
      <c r="I9" s="1"/>
      <c r="J9" s="1"/>
      <c r="K9" s="1"/>
    </row>
    <row r="10">
      <c r="A10" s="6"/>
      <c r="B10" s="34">
        <v>44448.0</v>
      </c>
      <c r="C10" s="35">
        <v>45.28516</v>
      </c>
      <c r="D10" s="40">
        <f t="shared" si="1"/>
        <v>-0.01032045158</v>
      </c>
      <c r="E10" s="40">
        <f t="shared" si="2"/>
        <v>-0.01037407671</v>
      </c>
      <c r="F10" s="40">
        <f t="shared" si="3"/>
        <v>0.0001157389876</v>
      </c>
      <c r="G10" s="1"/>
      <c r="H10" s="1"/>
      <c r="I10" s="1"/>
      <c r="J10" s="1"/>
      <c r="K10" s="1"/>
    </row>
    <row r="11">
      <c r="A11" s="6"/>
      <c r="B11" s="34">
        <v>44449.0</v>
      </c>
      <c r="C11" s="35">
        <v>44.85228</v>
      </c>
      <c r="D11" s="40">
        <f t="shared" si="1"/>
        <v>-0.009558981353</v>
      </c>
      <c r="E11" s="40">
        <f t="shared" si="2"/>
        <v>-0.009604961666</v>
      </c>
      <c r="F11" s="40">
        <f t="shared" si="3"/>
        <v>0.00009978192995</v>
      </c>
      <c r="G11" s="1"/>
      <c r="H11" s="1"/>
      <c r="I11" s="1"/>
      <c r="J11" s="1"/>
      <c r="K11" s="1"/>
    </row>
    <row r="12">
      <c r="A12" s="6"/>
      <c r="B12" s="34">
        <v>44452.0</v>
      </c>
      <c r="C12" s="35">
        <v>43.858627</v>
      </c>
      <c r="D12" s="40">
        <f t="shared" si="1"/>
        <v>-0.02215390165</v>
      </c>
      <c r="E12" s="40">
        <f t="shared" si="2"/>
        <v>-0.02240298498</v>
      </c>
      <c r="F12" s="40">
        <f t="shared" si="3"/>
        <v>0.0005192525582</v>
      </c>
      <c r="G12" s="1"/>
      <c r="H12" s="1"/>
      <c r="I12" s="1"/>
      <c r="J12" s="1"/>
      <c r="K12" s="1"/>
    </row>
    <row r="13">
      <c r="A13" s="6"/>
      <c r="B13" s="34">
        <v>44453.0</v>
      </c>
      <c r="C13" s="35">
        <v>43.986523</v>
      </c>
      <c r="D13" s="40">
        <f t="shared" si="1"/>
        <v>0.002916096758</v>
      </c>
      <c r="E13" s="40">
        <f t="shared" si="2"/>
        <v>0.002911853195</v>
      </c>
      <c r="F13" s="40">
        <f t="shared" si="3"/>
        <v>0.000006389390213</v>
      </c>
      <c r="G13" s="1"/>
      <c r="H13" s="1"/>
      <c r="I13" s="1"/>
      <c r="J13" s="1"/>
      <c r="K13" s="1"/>
    </row>
    <row r="14">
      <c r="A14" s="6"/>
      <c r="B14" s="34">
        <v>44454.0</v>
      </c>
      <c r="C14" s="35">
        <v>44.045551</v>
      </c>
      <c r="D14" s="40">
        <f t="shared" si="1"/>
        <v>0.00134195649</v>
      </c>
      <c r="E14" s="40">
        <f t="shared" si="2"/>
        <v>0.001341056871</v>
      </c>
      <c r="F14" s="40">
        <f t="shared" si="3"/>
        <v>0.0000009157111788</v>
      </c>
      <c r="G14" s="1"/>
      <c r="H14" s="1"/>
      <c r="I14" s="1"/>
      <c r="J14" s="1"/>
      <c r="K14" s="1"/>
    </row>
    <row r="15">
      <c r="A15" s="44"/>
      <c r="B15" s="45">
        <v>44455.0</v>
      </c>
      <c r="C15" s="35">
        <v>43.750408</v>
      </c>
      <c r="D15" s="40">
        <f t="shared" si="1"/>
        <v>-0.006700858391</v>
      </c>
      <c r="E15" s="40">
        <f t="shared" si="2"/>
        <v>-0.006723409942</v>
      </c>
      <c r="F15" s="40">
        <f t="shared" si="3"/>
        <v>0.00005051710811</v>
      </c>
      <c r="G15" s="1"/>
      <c r="H15" s="1"/>
      <c r="I15" s="1"/>
      <c r="J15" s="1"/>
      <c r="K15" s="1"/>
    </row>
    <row r="16">
      <c r="A16" s="44"/>
      <c r="B16" s="45">
        <v>44456.0</v>
      </c>
      <c r="C16" s="35">
        <v>43.17979</v>
      </c>
      <c r="D16" s="40">
        <f t="shared" si="1"/>
        <v>-0.01304257551</v>
      </c>
      <c r="E16" s="40">
        <f t="shared" si="2"/>
        <v>-0.01312837676</v>
      </c>
      <c r="F16" s="40">
        <f t="shared" si="3"/>
        <v>0.0001825878087</v>
      </c>
      <c r="G16" s="1"/>
      <c r="H16" s="1"/>
      <c r="I16" s="1"/>
      <c r="J16" s="1"/>
      <c r="K16" s="1"/>
    </row>
    <row r="17">
      <c r="A17" s="44"/>
      <c r="B17" s="45">
        <v>44459.0</v>
      </c>
      <c r="C17" s="35">
        <v>43.484776</v>
      </c>
      <c r="D17" s="40">
        <f t="shared" si="1"/>
        <v>0.00706316543</v>
      </c>
      <c r="E17" s="40">
        <f t="shared" si="2"/>
        <v>0.007038338115</v>
      </c>
      <c r="F17" s="40">
        <f t="shared" si="3"/>
        <v>0.00004427850053</v>
      </c>
      <c r="G17" s="1"/>
      <c r="H17" s="1"/>
      <c r="I17" s="1"/>
      <c r="J17" s="1"/>
      <c r="K17" s="1"/>
    </row>
    <row r="18">
      <c r="A18" s="44"/>
      <c r="B18" s="45">
        <v>44460.0</v>
      </c>
      <c r="C18" s="35">
        <v>43.209305</v>
      </c>
      <c r="D18" s="40">
        <f t="shared" si="1"/>
        <v>-0.00633488373</v>
      </c>
      <c r="E18" s="40">
        <f t="shared" si="2"/>
        <v>-0.006355034252</v>
      </c>
      <c r="F18" s="40">
        <f t="shared" si="3"/>
        <v>0.00004541631973</v>
      </c>
      <c r="G18" s="1"/>
      <c r="H18" s="1"/>
      <c r="I18" s="1"/>
      <c r="J18" s="1"/>
      <c r="K18" s="1"/>
    </row>
    <row r="19">
      <c r="A19" s="44"/>
      <c r="B19" s="45">
        <v>44461.0</v>
      </c>
      <c r="C19" s="35">
        <v>43.238819</v>
      </c>
      <c r="D19" s="40">
        <f t="shared" si="1"/>
        <v>0.0006830473205</v>
      </c>
      <c r="E19" s="40">
        <f t="shared" si="2"/>
        <v>0.0006828141498</v>
      </c>
      <c r="F19" s="40">
        <f t="shared" si="3"/>
        <v>0.00000008921289015</v>
      </c>
      <c r="G19" s="1"/>
      <c r="H19" s="1"/>
      <c r="I19" s="1"/>
      <c r="J19" s="1"/>
      <c r="K19" s="1"/>
    </row>
    <row r="20">
      <c r="A20" s="44"/>
      <c r="B20" s="45">
        <v>44462.0</v>
      </c>
      <c r="C20" s="35">
        <v>43.474937</v>
      </c>
      <c r="D20" s="40">
        <f t="shared" si="1"/>
        <v>0.005460787447</v>
      </c>
      <c r="E20" s="40">
        <f t="shared" si="2"/>
        <v>0.005445931406</v>
      </c>
      <c r="F20" s="40">
        <f t="shared" si="3"/>
        <v>0.00002562184481</v>
      </c>
      <c r="G20" s="1"/>
      <c r="H20" s="1"/>
      <c r="I20" s="1"/>
      <c r="J20" s="1"/>
      <c r="K20" s="1"/>
    </row>
    <row r="21">
      <c r="A21" s="46"/>
      <c r="B21" s="47">
        <v>44463.0</v>
      </c>
      <c r="C21" s="35">
        <v>43.228981</v>
      </c>
      <c r="D21" s="40">
        <f t="shared" si="1"/>
        <v>-0.005657420504</v>
      </c>
      <c r="E21" s="40">
        <f t="shared" si="2"/>
        <v>-0.005673484323</v>
      </c>
      <c r="F21" s="40">
        <f t="shared" si="3"/>
        <v>0.00003669467772</v>
      </c>
      <c r="G21" s="1"/>
      <c r="H21" s="1"/>
      <c r="I21" s="1"/>
      <c r="J21" s="1"/>
      <c r="K21" s="1"/>
    </row>
    <row r="22">
      <c r="A22" s="46"/>
      <c r="B22" s="47">
        <v>44466.0</v>
      </c>
      <c r="C22" s="35">
        <v>42.864967</v>
      </c>
      <c r="D22" s="40">
        <f t="shared" si="1"/>
        <v>-0.008420600985</v>
      </c>
      <c r="E22" s="40">
        <f t="shared" si="2"/>
        <v>-0.008456254536</v>
      </c>
      <c r="F22" s="40">
        <f t="shared" si="3"/>
        <v>0.00007815237896</v>
      </c>
      <c r="G22" s="1"/>
      <c r="H22" s="1"/>
      <c r="I22" s="1"/>
      <c r="J22" s="1"/>
      <c r="K22" s="1"/>
    </row>
    <row r="23">
      <c r="A23" s="46"/>
      <c r="B23" s="47">
        <v>44467.0</v>
      </c>
      <c r="C23" s="35">
        <v>42.343548</v>
      </c>
      <c r="D23" s="40">
        <f t="shared" si="1"/>
        <v>-0.01216422259</v>
      </c>
      <c r="E23" s="40">
        <f t="shared" si="2"/>
        <v>-0.01223881225</v>
      </c>
      <c r="F23" s="40">
        <f t="shared" si="3"/>
        <v>0.0001593386427</v>
      </c>
      <c r="G23" s="1"/>
      <c r="H23" s="1"/>
      <c r="I23" s="1"/>
      <c r="J23" s="1"/>
      <c r="K23" s="1"/>
    </row>
    <row r="24">
      <c r="A24" s="6"/>
      <c r="B24" s="34">
        <v>44468.0</v>
      </c>
      <c r="C24" s="35">
        <v>42.825615</v>
      </c>
      <c r="D24" s="40">
        <f t="shared" si="1"/>
        <v>0.01138466243</v>
      </c>
      <c r="E24" s="40">
        <f t="shared" si="2"/>
        <v>0.01132034485</v>
      </c>
      <c r="F24" s="40">
        <f t="shared" si="3"/>
        <v>0.0001196008198</v>
      </c>
      <c r="G24" s="1"/>
      <c r="H24" s="1"/>
      <c r="I24" s="1"/>
      <c r="J24" s="1"/>
      <c r="K24" s="1"/>
    </row>
    <row r="25">
      <c r="A25" s="6"/>
      <c r="B25" s="34">
        <v>44469.0</v>
      </c>
      <c r="C25" s="35">
        <v>42.31403</v>
      </c>
      <c r="D25" s="40">
        <f t="shared" si="1"/>
        <v>-0.01194577124</v>
      </c>
      <c r="E25" s="40">
        <f t="shared" si="2"/>
        <v>-0.01201769533</v>
      </c>
      <c r="F25" s="40">
        <f t="shared" si="3"/>
        <v>0.0001538052438</v>
      </c>
      <c r="G25" s="1"/>
      <c r="H25" s="1"/>
      <c r="I25" s="1"/>
      <c r="J25" s="1"/>
      <c r="K25" s="1"/>
    </row>
    <row r="26">
      <c r="A26" s="6"/>
      <c r="B26" s="34">
        <v>44470.0</v>
      </c>
      <c r="C26" s="35">
        <v>42.235325</v>
      </c>
      <c r="D26" s="40">
        <f t="shared" si="1"/>
        <v>-0.001860021369</v>
      </c>
      <c r="E26" s="40">
        <f t="shared" si="2"/>
        <v>-0.001861753357</v>
      </c>
      <c r="F26" s="40">
        <f t="shared" si="3"/>
        <v>0.000005043987023</v>
      </c>
      <c r="G26" s="1"/>
      <c r="H26" s="1"/>
      <c r="I26" s="1"/>
      <c r="J26" s="1"/>
      <c r="K26" s="1"/>
    </row>
    <row r="27">
      <c r="A27" s="6"/>
      <c r="B27" s="34">
        <v>44473.0</v>
      </c>
      <c r="C27" s="35">
        <v>41.733578</v>
      </c>
      <c r="D27" s="40">
        <f t="shared" si="1"/>
        <v>-0.01187979493</v>
      </c>
      <c r="E27" s="40">
        <f t="shared" si="2"/>
        <v>-0.01195092359</v>
      </c>
      <c r="F27" s="40">
        <f t="shared" si="3"/>
        <v>0.0001521535194</v>
      </c>
      <c r="G27" s="1"/>
      <c r="H27" s="1"/>
      <c r="I27" s="1"/>
      <c r="J27" s="1"/>
      <c r="K27" s="1"/>
    </row>
    <row r="28">
      <c r="A28" s="6"/>
      <c r="B28" s="34">
        <v>44474.0</v>
      </c>
      <c r="C28" s="35">
        <v>41.635197</v>
      </c>
      <c r="D28" s="40">
        <f t="shared" si="1"/>
        <v>-0.002357358384</v>
      </c>
      <c r="E28" s="40">
        <f t="shared" si="2"/>
        <v>-0.002360141328</v>
      </c>
      <c r="F28" s="40">
        <f t="shared" si="3"/>
        <v>0.000007531018976</v>
      </c>
      <c r="G28" s="1"/>
      <c r="H28" s="1"/>
      <c r="I28" s="1"/>
      <c r="J28" s="1"/>
      <c r="K28" s="1"/>
    </row>
    <row r="29">
      <c r="A29" s="6"/>
      <c r="B29" s="34">
        <v>44475.0</v>
      </c>
      <c r="C29" s="35">
        <v>41.34005</v>
      </c>
      <c r="D29" s="40">
        <f t="shared" si="1"/>
        <v>-0.007088882034</v>
      </c>
      <c r="E29" s="40">
        <f t="shared" si="2"/>
        <v>-0.007114127537</v>
      </c>
      <c r="F29" s="40">
        <f t="shared" si="3"/>
        <v>0.00005622384931</v>
      </c>
      <c r="G29" s="1"/>
      <c r="H29" s="1"/>
      <c r="I29" s="1"/>
      <c r="J29" s="1"/>
      <c r="K29" s="1"/>
    </row>
    <row r="30">
      <c r="A30" s="6"/>
      <c r="B30" s="34">
        <v>44476.0</v>
      </c>
      <c r="C30" s="35">
        <v>42.048401</v>
      </c>
      <c r="D30" s="40">
        <f t="shared" si="1"/>
        <v>0.0171347398</v>
      </c>
      <c r="E30" s="40">
        <f t="shared" si="2"/>
        <v>0.0169895958</v>
      </c>
      <c r="F30" s="40">
        <f t="shared" si="3"/>
        <v>0.0002757415317</v>
      </c>
      <c r="G30" s="1"/>
      <c r="H30" s="1"/>
      <c r="I30" s="1"/>
      <c r="J30" s="1"/>
      <c r="K30" s="1"/>
    </row>
    <row r="31">
      <c r="A31" s="6"/>
      <c r="B31" s="34">
        <v>44477.0</v>
      </c>
      <c r="C31" s="35">
        <v>41.763096</v>
      </c>
      <c r="D31" s="40">
        <f t="shared" si="1"/>
        <v>-0.006785156943</v>
      </c>
      <c r="E31" s="40">
        <f t="shared" si="2"/>
        <v>-0.006808280779</v>
      </c>
      <c r="F31" s="40">
        <f t="shared" si="3"/>
        <v>0.00005173075671</v>
      </c>
      <c r="G31" s="1"/>
      <c r="H31" s="1"/>
      <c r="I31" s="1"/>
      <c r="J31" s="1"/>
      <c r="K31" s="1"/>
    </row>
    <row r="32">
      <c r="A32" s="6"/>
      <c r="B32" s="34">
        <v>44480.0</v>
      </c>
      <c r="C32" s="35">
        <v>41.379406</v>
      </c>
      <c r="D32" s="40">
        <f t="shared" si="1"/>
        <v>-0.0091872978</v>
      </c>
      <c r="E32" s="40">
        <f t="shared" si="2"/>
        <v>-0.009229761304</v>
      </c>
      <c r="F32" s="40">
        <f t="shared" si="3"/>
        <v>0.00009242688447</v>
      </c>
      <c r="G32" s="1"/>
      <c r="H32" s="1"/>
      <c r="I32" s="1"/>
      <c r="J32" s="1"/>
      <c r="K32" s="1"/>
    </row>
    <row r="33">
      <c r="A33" s="6"/>
      <c r="B33" s="34">
        <v>44481.0</v>
      </c>
      <c r="C33" s="35">
        <v>41.172798</v>
      </c>
      <c r="D33" s="40">
        <f t="shared" si="1"/>
        <v>-0.004993015124</v>
      </c>
      <c r="E33" s="40">
        <f t="shared" si="2"/>
        <v>-0.005005521873</v>
      </c>
      <c r="F33" s="40">
        <f t="shared" si="3"/>
        <v>0.00002904833524</v>
      </c>
      <c r="G33" s="1"/>
      <c r="H33" s="1"/>
      <c r="I33" s="1"/>
      <c r="J33" s="1"/>
      <c r="K33" s="1"/>
    </row>
    <row r="34">
      <c r="A34" s="6"/>
      <c r="B34" s="34">
        <v>44482.0</v>
      </c>
      <c r="C34" s="35">
        <v>40.74976</v>
      </c>
      <c r="D34" s="40">
        <f t="shared" si="1"/>
        <v>-0.01027469641</v>
      </c>
      <c r="E34" s="40">
        <f t="shared" si="2"/>
        <v>-0.01032784548</v>
      </c>
      <c r="F34" s="40">
        <f t="shared" si="3"/>
        <v>0.0001147463947</v>
      </c>
      <c r="G34" s="1"/>
      <c r="H34" s="1"/>
      <c r="I34" s="1"/>
      <c r="J34" s="1"/>
      <c r="K34" s="1"/>
    </row>
    <row r="35">
      <c r="A35" s="44"/>
      <c r="B35" s="45">
        <v>44483.0</v>
      </c>
      <c r="C35" s="35">
        <v>40.995712</v>
      </c>
      <c r="D35" s="40">
        <f t="shared" si="1"/>
        <v>0.006035667449</v>
      </c>
      <c r="E35" s="40">
        <f t="shared" si="2"/>
        <v>0.00601752577</v>
      </c>
      <c r="F35" s="40">
        <f t="shared" si="3"/>
        <v>0.00003173516052</v>
      </c>
      <c r="G35" s="1"/>
      <c r="H35" s="1"/>
      <c r="I35" s="1"/>
      <c r="J35" s="1"/>
      <c r="K35" s="1"/>
    </row>
    <row r="36">
      <c r="A36" s="44"/>
      <c r="B36" s="45">
        <v>44484.0</v>
      </c>
      <c r="C36" s="35">
        <v>40.81863</v>
      </c>
      <c r="D36" s="40">
        <f t="shared" si="1"/>
        <v>-0.00431952493</v>
      </c>
      <c r="E36" s="40">
        <f t="shared" si="2"/>
        <v>-0.00432888103</v>
      </c>
      <c r="F36" s="40">
        <f t="shared" si="3"/>
        <v>0.00002221246242</v>
      </c>
      <c r="G36" s="1"/>
      <c r="H36" s="1"/>
      <c r="I36" s="1"/>
      <c r="J36" s="1"/>
      <c r="K36" s="1"/>
    </row>
    <row r="37">
      <c r="A37" s="44"/>
      <c r="B37" s="45">
        <v>44487.0</v>
      </c>
      <c r="C37" s="35">
        <v>40.651379</v>
      </c>
      <c r="D37" s="40">
        <f t="shared" si="1"/>
        <v>-0.004097418262</v>
      </c>
      <c r="E37" s="40">
        <f t="shared" si="2"/>
        <v>-0.004105835681</v>
      </c>
      <c r="F37" s="40">
        <f t="shared" si="3"/>
        <v>0.00002015978177</v>
      </c>
      <c r="G37" s="1"/>
      <c r="H37" s="1"/>
      <c r="I37" s="1"/>
      <c r="J37" s="1"/>
      <c r="K37" s="1"/>
    </row>
    <row r="38">
      <c r="A38" s="44"/>
      <c r="B38" s="45">
        <v>44488.0</v>
      </c>
      <c r="C38" s="35">
        <v>41.40892</v>
      </c>
      <c r="D38" s="40">
        <f t="shared" si="1"/>
        <v>0.01863506279</v>
      </c>
      <c r="E38" s="40">
        <f t="shared" si="2"/>
        <v>0.0184635574</v>
      </c>
      <c r="F38" s="40">
        <f t="shared" si="3"/>
        <v>0.0003268657357</v>
      </c>
      <c r="G38" s="1"/>
      <c r="H38" s="1"/>
      <c r="I38" s="1"/>
      <c r="J38" s="1"/>
      <c r="K38" s="1"/>
    </row>
    <row r="39">
      <c r="A39" s="44"/>
      <c r="B39" s="45">
        <v>44489.0</v>
      </c>
      <c r="C39" s="35">
        <v>42.10743</v>
      </c>
      <c r="D39" s="40">
        <f t="shared" si="1"/>
        <v>0.01686858773</v>
      </c>
      <c r="E39" s="40">
        <f t="shared" si="2"/>
        <v>0.01672789312</v>
      </c>
      <c r="F39" s="40">
        <f t="shared" si="3"/>
        <v>0.0002671186294</v>
      </c>
      <c r="G39" s="1"/>
      <c r="H39" s="1"/>
      <c r="I39" s="1"/>
      <c r="J39" s="1"/>
      <c r="K39" s="1"/>
    </row>
    <row r="40">
      <c r="A40" s="44"/>
      <c r="B40" s="45">
        <v>44490.0</v>
      </c>
      <c r="C40" s="35">
        <v>42.166462</v>
      </c>
      <c r="D40" s="40">
        <f t="shared" si="1"/>
        <v>0.001401937853</v>
      </c>
      <c r="E40" s="40">
        <f t="shared" si="2"/>
        <v>0.001400956055</v>
      </c>
      <c r="F40" s="40">
        <f t="shared" si="3"/>
        <v>0.000001033937504</v>
      </c>
      <c r="G40" s="1"/>
      <c r="H40" s="1"/>
      <c r="I40" s="1"/>
      <c r="J40" s="1"/>
      <c r="K40" s="1"/>
    </row>
    <row r="41">
      <c r="A41" s="44"/>
      <c r="B41" s="45">
        <v>44491.0</v>
      </c>
      <c r="C41" s="35">
        <v>42.461605</v>
      </c>
      <c r="D41" s="40">
        <f t="shared" si="1"/>
        <v>0.006999472709</v>
      </c>
      <c r="E41" s="40">
        <f t="shared" si="2"/>
        <v>0.006975090111</v>
      </c>
      <c r="F41" s="40">
        <f t="shared" si="3"/>
        <v>0.00004344076994</v>
      </c>
      <c r="G41" s="1"/>
      <c r="H41" s="1"/>
      <c r="I41" s="1"/>
      <c r="J41" s="1"/>
      <c r="K41" s="1"/>
    </row>
    <row r="42">
      <c r="A42" s="46"/>
      <c r="B42" s="47">
        <v>44494.0</v>
      </c>
      <c r="C42" s="35">
        <v>42.451767</v>
      </c>
      <c r="D42" s="40">
        <f t="shared" si="1"/>
        <v>-0.0002316916659</v>
      </c>
      <c r="E42" s="40">
        <f t="shared" si="2"/>
        <v>-0.0002317185106</v>
      </c>
      <c r="F42" s="40">
        <f t="shared" si="3"/>
        <v>0.000000379268009</v>
      </c>
      <c r="G42" s="1"/>
      <c r="H42" s="1"/>
      <c r="I42" s="1"/>
      <c r="J42" s="1"/>
      <c r="K42" s="1"/>
    </row>
    <row r="43">
      <c r="A43" s="46"/>
      <c r="B43" s="47">
        <v>44495.0</v>
      </c>
      <c r="C43" s="35">
        <v>42.855133</v>
      </c>
      <c r="D43" s="40">
        <f t="shared" si="1"/>
        <v>0.009501748184</v>
      </c>
      <c r="E43" s="40">
        <f t="shared" si="2"/>
        <v>0.009456890502</v>
      </c>
      <c r="F43" s="40">
        <f t="shared" si="3"/>
        <v>0.00008231500344</v>
      </c>
      <c r="G43" s="1"/>
      <c r="H43" s="1"/>
      <c r="I43" s="1"/>
      <c r="J43" s="1"/>
      <c r="K43" s="1"/>
    </row>
    <row r="44">
      <c r="A44" s="6"/>
      <c r="B44" s="34">
        <v>44496.0</v>
      </c>
      <c r="C44" s="35">
        <v>42.274681</v>
      </c>
      <c r="D44" s="40">
        <f t="shared" si="1"/>
        <v>-0.01354451519</v>
      </c>
      <c r="E44" s="40">
        <f t="shared" si="2"/>
        <v>-0.01363707891</v>
      </c>
      <c r="F44" s="40">
        <f t="shared" si="3"/>
        <v>0.0001965942679</v>
      </c>
      <c r="G44" s="1"/>
      <c r="H44" s="1"/>
      <c r="I44" s="1"/>
      <c r="J44" s="1"/>
      <c r="K44" s="1"/>
    </row>
    <row r="45">
      <c r="A45" s="6"/>
      <c r="B45" s="34">
        <v>44497.0</v>
      </c>
      <c r="C45" s="35">
        <v>42.481281</v>
      </c>
      <c r="D45" s="40">
        <f t="shared" si="1"/>
        <v>0.004887085961</v>
      </c>
      <c r="E45" s="40">
        <f t="shared" si="2"/>
        <v>0.004875182921</v>
      </c>
      <c r="F45" s="40">
        <f t="shared" si="3"/>
        <v>0.00002016956639</v>
      </c>
      <c r="G45" s="1"/>
      <c r="H45" s="1"/>
      <c r="I45" s="1"/>
      <c r="J45" s="1"/>
      <c r="K45" s="1"/>
    </row>
    <row r="46">
      <c r="A46" s="6"/>
      <c r="B46" s="34">
        <v>44498.0</v>
      </c>
      <c r="C46" s="35">
        <v>43.032223</v>
      </c>
      <c r="D46" s="40">
        <f t="shared" si="1"/>
        <v>0.01296905336</v>
      </c>
      <c r="E46" s="40">
        <f t="shared" si="2"/>
        <v>0.0128856753</v>
      </c>
      <c r="F46" s="40">
        <f t="shared" si="3"/>
        <v>0.0001562886629</v>
      </c>
      <c r="G46" s="1"/>
      <c r="H46" s="1"/>
      <c r="I46" s="1"/>
      <c r="J46" s="1"/>
      <c r="K46" s="1"/>
    </row>
    <row r="47">
      <c r="A47" s="6"/>
      <c r="B47" s="34">
        <v>44501.0</v>
      </c>
      <c r="C47" s="35">
        <v>42.933838</v>
      </c>
      <c r="D47" s="40">
        <f t="shared" si="1"/>
        <v>-0.002286309959</v>
      </c>
      <c r="E47" s="40">
        <f t="shared" si="2"/>
        <v>-0.002288927556</v>
      </c>
      <c r="F47" s="40">
        <f t="shared" si="3"/>
        <v>0.000007145230713</v>
      </c>
      <c r="G47" s="1"/>
      <c r="H47" s="1"/>
      <c r="I47" s="1"/>
      <c r="J47" s="1"/>
      <c r="K47" s="1"/>
    </row>
    <row r="48">
      <c r="A48" s="6"/>
      <c r="B48" s="34">
        <v>44502.0</v>
      </c>
      <c r="C48" s="35">
        <v>44.714546</v>
      </c>
      <c r="D48" s="40">
        <f t="shared" si="1"/>
        <v>0.04147563048</v>
      </c>
      <c r="E48" s="40">
        <f t="shared" si="2"/>
        <v>0.04063858296</v>
      </c>
      <c r="F48" s="40">
        <f t="shared" si="3"/>
        <v>0.001620421073</v>
      </c>
      <c r="G48" s="1"/>
      <c r="H48" s="1"/>
      <c r="I48" s="1"/>
      <c r="J48" s="1"/>
      <c r="K48" s="1"/>
    </row>
    <row r="49">
      <c r="A49" s="6"/>
      <c r="B49" s="34">
        <v>44503.0</v>
      </c>
      <c r="C49" s="35">
        <v>44.094746</v>
      </c>
      <c r="D49" s="40">
        <f t="shared" si="1"/>
        <v>-0.01386126117</v>
      </c>
      <c r="E49" s="40">
        <f t="shared" si="2"/>
        <v>-0.01395822552</v>
      </c>
      <c r="F49" s="40">
        <f t="shared" si="3"/>
        <v>0.0002057031298</v>
      </c>
      <c r="G49" s="1"/>
      <c r="H49" s="1"/>
      <c r="I49" s="1"/>
      <c r="J49" s="1"/>
      <c r="K49" s="1"/>
    </row>
    <row r="50">
      <c r="A50" s="6"/>
      <c r="B50" s="34">
        <v>44504.0</v>
      </c>
      <c r="C50" s="35">
        <v>43.519115</v>
      </c>
      <c r="D50" s="40">
        <f t="shared" si="1"/>
        <v>-0.01305441242</v>
      </c>
      <c r="E50" s="40">
        <f t="shared" si="2"/>
        <v>-0.01314037017</v>
      </c>
      <c r="F50" s="40">
        <f t="shared" si="3"/>
        <v>0.0001829120746</v>
      </c>
      <c r="G50" s="1"/>
      <c r="H50" s="1"/>
      <c r="I50" s="1"/>
      <c r="J50" s="1"/>
      <c r="K50" s="1"/>
    </row>
    <row r="51">
      <c r="A51" s="6"/>
      <c r="B51" s="34">
        <v>44505.0</v>
      </c>
      <c r="C51" s="35">
        <v>48.243202</v>
      </c>
      <c r="D51" s="40">
        <f t="shared" si="1"/>
        <v>0.1085520007</v>
      </c>
      <c r="E51" s="40">
        <f t="shared" si="2"/>
        <v>0.1030546598</v>
      </c>
      <c r="F51" s="40">
        <f t="shared" si="3"/>
        <v>0.01054123792</v>
      </c>
      <c r="G51" s="1"/>
      <c r="H51" s="1"/>
      <c r="I51" s="1"/>
      <c r="J51" s="1"/>
      <c r="K51" s="1"/>
    </row>
    <row r="52">
      <c r="A52" s="6"/>
      <c r="B52" s="34">
        <v>44508.0</v>
      </c>
      <c r="C52" s="35">
        <v>47.965313</v>
      </c>
      <c r="D52" s="40">
        <f t="shared" si="1"/>
        <v>-0.00576016907</v>
      </c>
      <c r="E52" s="40">
        <f t="shared" si="2"/>
        <v>-0.005776822827</v>
      </c>
      <c r="F52" s="40">
        <f t="shared" si="3"/>
        <v>0.00003795732594</v>
      </c>
      <c r="G52" s="1"/>
      <c r="H52" s="1"/>
      <c r="I52" s="1"/>
      <c r="J52" s="1"/>
      <c r="K52" s="1"/>
    </row>
    <row r="53">
      <c r="A53" s="6"/>
      <c r="B53" s="34">
        <v>44509.0</v>
      </c>
      <c r="C53" s="35">
        <v>46.943085</v>
      </c>
      <c r="D53" s="40">
        <f t="shared" si="1"/>
        <v>-0.02131181756</v>
      </c>
      <c r="E53" s="40">
        <f t="shared" si="2"/>
        <v>-0.02154219338</v>
      </c>
      <c r="F53" s="40">
        <f t="shared" si="3"/>
        <v>0.0004807636078</v>
      </c>
      <c r="G53" s="1"/>
      <c r="H53" s="1"/>
      <c r="I53" s="1"/>
      <c r="J53" s="1"/>
      <c r="K53" s="1"/>
    </row>
    <row r="54">
      <c r="A54" s="6"/>
      <c r="B54" s="34">
        <v>44510.0</v>
      </c>
      <c r="C54" s="35">
        <v>48.650108</v>
      </c>
      <c r="D54" s="40">
        <f t="shared" si="1"/>
        <v>0.03636367316</v>
      </c>
      <c r="E54" s="40">
        <f t="shared" si="2"/>
        <v>0.03571811811</v>
      </c>
      <c r="F54" s="40">
        <f t="shared" si="3"/>
        <v>0.001248490795</v>
      </c>
      <c r="G54" s="1"/>
      <c r="H54" s="1"/>
      <c r="I54" s="1"/>
      <c r="J54" s="1"/>
      <c r="K54" s="1"/>
    </row>
    <row r="55">
      <c r="A55" s="6"/>
      <c r="B55" s="34">
        <v>44511.0</v>
      </c>
      <c r="C55" s="35">
        <v>49.801353</v>
      </c>
      <c r="D55" s="40">
        <f t="shared" si="1"/>
        <v>0.0236637707</v>
      </c>
      <c r="E55" s="40">
        <f t="shared" si="2"/>
        <v>0.02338812377</v>
      </c>
      <c r="F55" s="40">
        <f t="shared" si="3"/>
        <v>0.0005291837808</v>
      </c>
      <c r="G55" s="1"/>
      <c r="H55" s="1"/>
      <c r="I55" s="1"/>
      <c r="J55" s="1"/>
      <c r="K55" s="1"/>
    </row>
    <row r="56">
      <c r="A56" s="6"/>
      <c r="B56" s="34">
        <v>44512.0</v>
      </c>
      <c r="C56" s="35">
        <v>49.354748</v>
      </c>
      <c r="D56" s="40">
        <f t="shared" si="1"/>
        <v>-0.008967728246</v>
      </c>
      <c r="E56" s="40">
        <f t="shared" si="2"/>
        <v>-0.009008180345</v>
      </c>
      <c r="F56" s="40">
        <f t="shared" si="3"/>
        <v>0.00008821547259</v>
      </c>
      <c r="G56" s="1"/>
      <c r="H56" s="1"/>
      <c r="I56" s="1"/>
      <c r="J56" s="1"/>
      <c r="K56" s="1"/>
    </row>
    <row r="57">
      <c r="A57" s="44"/>
      <c r="B57" s="45">
        <v>44515.0</v>
      </c>
      <c r="C57" s="35">
        <v>49.275352</v>
      </c>
      <c r="D57" s="40">
        <f t="shared" si="1"/>
        <v>-0.001608680081</v>
      </c>
      <c r="E57" s="40">
        <f t="shared" si="2"/>
        <v>-0.001609975396</v>
      </c>
      <c r="F57" s="40">
        <f t="shared" si="3"/>
        <v>0.000003976451865</v>
      </c>
      <c r="G57" s="1"/>
      <c r="H57" s="1"/>
      <c r="I57" s="1"/>
      <c r="J57" s="1"/>
      <c r="K57" s="1"/>
    </row>
    <row r="58">
      <c r="A58" s="44"/>
      <c r="B58" s="45">
        <v>44516.0</v>
      </c>
      <c r="C58" s="35">
        <v>49.225727</v>
      </c>
      <c r="D58" s="40">
        <f t="shared" si="1"/>
        <v>-0.001007095799</v>
      </c>
      <c r="E58" s="40">
        <f t="shared" si="2"/>
        <v>-0.001007603261</v>
      </c>
      <c r="F58" s="40">
        <f t="shared" si="3"/>
        <v>0.000001936918353</v>
      </c>
      <c r="G58" s="1"/>
      <c r="H58" s="1"/>
      <c r="I58" s="1"/>
      <c r="J58" s="1"/>
      <c r="K58" s="1"/>
    </row>
    <row r="59">
      <c r="A59" s="44"/>
      <c r="B59" s="45">
        <v>44517.0</v>
      </c>
      <c r="C59" s="35">
        <v>50.486145</v>
      </c>
      <c r="D59" s="40">
        <f t="shared" si="1"/>
        <v>0.02560486308</v>
      </c>
      <c r="E59" s="40">
        <f t="shared" si="2"/>
        <v>0.02528254887</v>
      </c>
      <c r="F59" s="40">
        <f t="shared" si="3"/>
        <v>0.0006199313179</v>
      </c>
      <c r="G59" s="1"/>
      <c r="H59" s="1"/>
      <c r="I59" s="1"/>
      <c r="J59" s="1"/>
      <c r="K59" s="1"/>
    </row>
    <row r="60">
      <c r="A60" s="44"/>
      <c r="B60" s="45">
        <v>44518.0</v>
      </c>
      <c r="C60" s="35">
        <v>51.022072</v>
      </c>
      <c r="D60" s="40">
        <f t="shared" si="1"/>
        <v>0.01061532823</v>
      </c>
      <c r="E60" s="40">
        <f t="shared" si="2"/>
        <v>0.01055938121</v>
      </c>
      <c r="F60" s="40">
        <f t="shared" si="3"/>
        <v>0.00010353576</v>
      </c>
      <c r="G60" s="1"/>
      <c r="H60" s="1"/>
      <c r="I60" s="1"/>
      <c r="J60" s="1"/>
      <c r="K60" s="1"/>
    </row>
    <row r="61">
      <c r="A61" s="44"/>
      <c r="B61" s="45">
        <v>44519.0</v>
      </c>
      <c r="C61" s="35">
        <v>50.416676</v>
      </c>
      <c r="D61" s="40">
        <f t="shared" si="1"/>
        <v>-0.01186537466</v>
      </c>
      <c r="E61" s="40">
        <f t="shared" si="2"/>
        <v>-0.01193633005</v>
      </c>
      <c r="F61" s="40">
        <f t="shared" si="3"/>
        <v>0.0001517937082</v>
      </c>
      <c r="G61" s="1"/>
      <c r="H61" s="1"/>
      <c r="I61" s="1"/>
      <c r="J61" s="1"/>
      <c r="K61" s="1"/>
    </row>
    <row r="62">
      <c r="A62" s="44"/>
      <c r="B62" s="45">
        <v>44522.0</v>
      </c>
      <c r="C62" s="35">
        <v>50.813656</v>
      </c>
      <c r="D62" s="40">
        <f t="shared" si="1"/>
        <v>0.007873982013</v>
      </c>
      <c r="E62" s="40">
        <f t="shared" si="2"/>
        <v>0.00784314399</v>
      </c>
      <c r="F62" s="40">
        <f t="shared" si="3"/>
        <v>0.0000556369064</v>
      </c>
      <c r="G62" s="1"/>
      <c r="H62" s="1"/>
      <c r="I62" s="1"/>
      <c r="J62" s="1"/>
      <c r="K62" s="1"/>
    </row>
    <row r="63">
      <c r="A63" s="44"/>
      <c r="B63" s="45">
        <v>44523.0</v>
      </c>
      <c r="C63" s="35">
        <v>50.694565</v>
      </c>
      <c r="D63" s="40">
        <f t="shared" si="1"/>
        <v>-0.002343680998</v>
      </c>
      <c r="E63" s="40">
        <f t="shared" si="2"/>
        <v>-0.002346431717</v>
      </c>
      <c r="F63" s="40">
        <f t="shared" si="3"/>
        <v>0.000007455961176</v>
      </c>
      <c r="G63" s="1"/>
      <c r="H63" s="1"/>
      <c r="I63" s="1"/>
      <c r="J63" s="1"/>
      <c r="K63" s="1"/>
    </row>
    <row r="64">
      <c r="A64" s="6"/>
      <c r="B64" s="34">
        <v>44524.0</v>
      </c>
      <c r="C64" s="35">
        <v>50.505997</v>
      </c>
      <c r="D64" s="40">
        <f t="shared" si="1"/>
        <v>-0.003719688689</v>
      </c>
      <c r="E64" s="40">
        <f t="shared" si="2"/>
        <v>-0.003726623934</v>
      </c>
      <c r="F64" s="40">
        <f t="shared" si="3"/>
        <v>0.0000168982887</v>
      </c>
      <c r="G64" s="1"/>
      <c r="H64" s="1"/>
      <c r="I64" s="1"/>
      <c r="J64" s="1"/>
      <c r="K64" s="1"/>
    </row>
    <row r="65">
      <c r="A65" s="6"/>
      <c r="B65" s="34">
        <v>44526.0</v>
      </c>
      <c r="C65" s="35">
        <v>53.592529</v>
      </c>
      <c r="D65" s="40">
        <f t="shared" si="1"/>
        <v>0.06111218832</v>
      </c>
      <c r="E65" s="40">
        <f t="shared" si="2"/>
        <v>0.05931759233</v>
      </c>
      <c r="F65" s="40">
        <f t="shared" si="3"/>
        <v>0.003473153114</v>
      </c>
      <c r="G65" s="1"/>
      <c r="H65" s="1"/>
      <c r="I65" s="1"/>
      <c r="J65" s="1"/>
      <c r="K65" s="1"/>
    </row>
    <row r="66">
      <c r="A66" s="6"/>
      <c r="B66" s="34">
        <v>44529.0</v>
      </c>
      <c r="C66" s="35">
        <v>52.004604</v>
      </c>
      <c r="D66" s="40">
        <f t="shared" si="1"/>
        <v>-0.02962959632</v>
      </c>
      <c r="E66" s="40">
        <f t="shared" si="2"/>
        <v>-0.03007742091</v>
      </c>
      <c r="F66" s="40">
        <f t="shared" si="3"/>
        <v>0.0009279060156</v>
      </c>
      <c r="G66" s="1"/>
      <c r="H66" s="1"/>
      <c r="I66" s="1"/>
      <c r="J66" s="1"/>
      <c r="K66" s="1"/>
    </row>
    <row r="67">
      <c r="A67" s="6"/>
      <c r="B67" s="34">
        <v>44530.0</v>
      </c>
      <c r="C67" s="35">
        <v>53.324566</v>
      </c>
      <c r="D67" s="40">
        <f t="shared" si="1"/>
        <v>0.02538163736</v>
      </c>
      <c r="E67" s="40">
        <f t="shared" si="2"/>
        <v>0.02506487243</v>
      </c>
      <c r="F67" s="40">
        <f t="shared" si="3"/>
        <v>0.0006091391021</v>
      </c>
      <c r="G67" s="1"/>
      <c r="H67" s="1"/>
      <c r="I67" s="1"/>
      <c r="J67" s="1"/>
      <c r="K67" s="1"/>
    </row>
    <row r="68">
      <c r="A68" s="6"/>
      <c r="B68" s="34">
        <v>44531.0</v>
      </c>
      <c r="C68" s="35">
        <v>54.267399</v>
      </c>
      <c r="D68" s="40">
        <f t="shared" si="1"/>
        <v>0.01768102529</v>
      </c>
      <c r="E68" s="40">
        <f t="shared" si="2"/>
        <v>0.01752653434</v>
      </c>
      <c r="F68" s="40">
        <f t="shared" si="3"/>
        <v>0.000293862065</v>
      </c>
      <c r="G68" s="1"/>
      <c r="H68" s="1"/>
      <c r="I68" s="1"/>
      <c r="J68" s="1"/>
      <c r="K68" s="1"/>
    </row>
    <row r="69">
      <c r="A69" s="6"/>
      <c r="B69" s="34">
        <v>44532.0</v>
      </c>
      <c r="C69" s="35">
        <v>52.639774</v>
      </c>
      <c r="D69" s="40">
        <f t="shared" si="1"/>
        <v>-0.02999268493</v>
      </c>
      <c r="E69" s="40">
        <f t="shared" si="2"/>
        <v>-0.0304516662</v>
      </c>
      <c r="F69" s="40">
        <f t="shared" si="3"/>
        <v>0.0009508462583</v>
      </c>
      <c r="G69" s="1"/>
      <c r="H69" s="1"/>
      <c r="I69" s="1"/>
      <c r="J69" s="1"/>
      <c r="K69" s="1"/>
    </row>
    <row r="70">
      <c r="A70" s="6"/>
      <c r="B70" s="34">
        <v>44533.0</v>
      </c>
      <c r="C70" s="35">
        <v>53.860493</v>
      </c>
      <c r="D70" s="40">
        <f t="shared" si="1"/>
        <v>0.02319005017</v>
      </c>
      <c r="E70" s="40">
        <f t="shared" si="2"/>
        <v>0.02292524701</v>
      </c>
      <c r="F70" s="40">
        <f t="shared" si="3"/>
        <v>0.0005081020064</v>
      </c>
      <c r="G70" s="1"/>
      <c r="H70" s="1"/>
      <c r="I70" s="1"/>
      <c r="J70" s="1"/>
      <c r="K70" s="1"/>
    </row>
    <row r="71">
      <c r="A71" s="6"/>
      <c r="B71" s="34">
        <v>44536.0</v>
      </c>
      <c r="C71" s="35">
        <v>51.091545</v>
      </c>
      <c r="D71" s="40">
        <f t="shared" si="1"/>
        <v>-0.05140962969</v>
      </c>
      <c r="E71" s="40">
        <f t="shared" si="2"/>
        <v>-0.05277821707</v>
      </c>
      <c r="F71" s="40">
        <f t="shared" si="3"/>
        <v>0.002826235026</v>
      </c>
      <c r="G71" s="1"/>
      <c r="H71" s="1"/>
      <c r="I71" s="1"/>
      <c r="J71" s="1"/>
      <c r="K71" s="1"/>
    </row>
    <row r="72">
      <c r="A72" s="6"/>
      <c r="B72" s="34">
        <v>44537.0</v>
      </c>
      <c r="C72" s="35">
        <v>51.329735</v>
      </c>
      <c r="D72" s="40">
        <f t="shared" si="1"/>
        <v>0.004662023824</v>
      </c>
      <c r="E72" s="40">
        <f t="shared" si="2"/>
        <v>0.004651190249</v>
      </c>
      <c r="F72" s="40">
        <f t="shared" si="3"/>
        <v>0.00001820781272</v>
      </c>
      <c r="G72" s="1"/>
      <c r="H72" s="1"/>
      <c r="I72" s="1"/>
      <c r="J72" s="1"/>
      <c r="K72" s="1"/>
    </row>
    <row r="73">
      <c r="A73" s="6"/>
      <c r="B73" s="34">
        <v>44538.0</v>
      </c>
      <c r="C73" s="35">
        <v>51.01215</v>
      </c>
      <c r="D73" s="40">
        <f t="shared" si="1"/>
        <v>-0.006187154483</v>
      </c>
      <c r="E73" s="40">
        <f t="shared" si="2"/>
        <v>-0.006206374241</v>
      </c>
      <c r="F73" s="40">
        <f t="shared" si="3"/>
        <v>0.00004343473139</v>
      </c>
      <c r="G73" s="1"/>
      <c r="H73" s="1"/>
      <c r="I73" s="1"/>
      <c r="J73" s="1"/>
      <c r="K73" s="1"/>
    </row>
    <row r="74">
      <c r="A74" s="6"/>
      <c r="B74" s="34">
        <v>44539.0</v>
      </c>
      <c r="C74" s="35">
        <v>51.687019</v>
      </c>
      <c r="D74" s="40">
        <f t="shared" si="1"/>
        <v>0.01322957374</v>
      </c>
      <c r="E74" s="40">
        <f t="shared" si="2"/>
        <v>0.01314282717</v>
      </c>
      <c r="F74" s="40">
        <f t="shared" si="3"/>
        <v>0.0001627843821</v>
      </c>
      <c r="G74" s="1"/>
      <c r="H74" s="1"/>
      <c r="I74" s="1"/>
      <c r="J74" s="1"/>
      <c r="K74" s="1"/>
    </row>
    <row r="75">
      <c r="A75" s="6"/>
      <c r="B75" s="34">
        <v>44540.0</v>
      </c>
      <c r="C75" s="35">
        <v>52.381733</v>
      </c>
      <c r="D75" s="40">
        <f t="shared" si="1"/>
        <v>0.01344078288</v>
      </c>
      <c r="E75" s="40">
        <f t="shared" si="2"/>
        <v>0.01335125686</v>
      </c>
      <c r="F75" s="40">
        <f t="shared" si="3"/>
        <v>0.0001681464081</v>
      </c>
      <c r="G75" s="1"/>
      <c r="H75" s="1"/>
      <c r="I75" s="1"/>
      <c r="J75" s="1"/>
      <c r="K75" s="1"/>
    </row>
    <row r="76">
      <c r="A76" s="44"/>
      <c r="B76" s="45">
        <v>44543.0</v>
      </c>
      <c r="C76" s="35">
        <v>54.783474</v>
      </c>
      <c r="D76" s="40">
        <f t="shared" si="1"/>
        <v>0.04585073579</v>
      </c>
      <c r="E76" s="40">
        <f t="shared" si="2"/>
        <v>0.04483065545</v>
      </c>
      <c r="F76" s="40">
        <f t="shared" si="3"/>
        <v>0.001975493724</v>
      </c>
      <c r="G76" s="1"/>
      <c r="H76" s="1"/>
      <c r="I76" s="1"/>
      <c r="J76" s="1"/>
      <c r="K76" s="1"/>
    </row>
    <row r="77">
      <c r="A77" s="44"/>
      <c r="B77" s="45">
        <v>44544.0</v>
      </c>
      <c r="C77" s="35">
        <v>55.120911</v>
      </c>
      <c r="D77" s="40">
        <f t="shared" si="1"/>
        <v>0.006159466995</v>
      </c>
      <c r="E77" s="40">
        <f t="shared" si="2"/>
        <v>0.006140575015</v>
      </c>
      <c r="F77" s="40">
        <f t="shared" si="3"/>
        <v>0.0000331366721</v>
      </c>
      <c r="G77" s="1"/>
      <c r="H77" s="1"/>
      <c r="I77" s="1"/>
      <c r="J77" s="1"/>
      <c r="K77" s="1"/>
    </row>
    <row r="78">
      <c r="A78" s="44"/>
      <c r="B78" s="45">
        <v>44545.0</v>
      </c>
      <c r="C78" s="35">
        <v>58.356308</v>
      </c>
      <c r="D78" s="40">
        <f t="shared" si="1"/>
        <v>0.05869636298</v>
      </c>
      <c r="E78" s="40">
        <f t="shared" si="2"/>
        <v>0.057038305</v>
      </c>
      <c r="F78" s="40">
        <f t="shared" si="3"/>
        <v>0.003209695672</v>
      </c>
      <c r="G78" s="1"/>
      <c r="H78" s="1"/>
      <c r="I78" s="1"/>
      <c r="J78" s="1"/>
      <c r="K78" s="1"/>
    </row>
    <row r="79">
      <c r="A79" s="44"/>
      <c r="B79" s="45">
        <v>44546.0</v>
      </c>
      <c r="C79" s="35">
        <v>60.787823</v>
      </c>
      <c r="D79" s="40">
        <f t="shared" si="1"/>
        <v>0.04166670379</v>
      </c>
      <c r="E79" s="40">
        <f t="shared" si="2"/>
        <v>0.04082203016</v>
      </c>
      <c r="F79" s="40">
        <f t="shared" si="3"/>
        <v>0.00163522386</v>
      </c>
      <c r="G79" s="1"/>
      <c r="H79" s="1"/>
      <c r="I79" s="1"/>
      <c r="J79" s="1"/>
      <c r="K79" s="1"/>
    </row>
    <row r="80">
      <c r="A80" s="44"/>
      <c r="B80" s="45">
        <v>44547.0</v>
      </c>
      <c r="C80" s="35">
        <v>59.031178</v>
      </c>
      <c r="D80" s="40">
        <f t="shared" si="1"/>
        <v>-0.02889797518</v>
      </c>
      <c r="E80" s="40">
        <f t="shared" si="2"/>
        <v>-0.0293237443</v>
      </c>
      <c r="F80" s="40">
        <f t="shared" si="3"/>
        <v>0.0008825577289</v>
      </c>
      <c r="G80" s="1"/>
      <c r="H80" s="1"/>
      <c r="I80" s="1"/>
      <c r="J80" s="1"/>
      <c r="K80" s="1"/>
    </row>
    <row r="81">
      <c r="A81" s="44"/>
      <c r="B81" s="45">
        <v>44550.0</v>
      </c>
      <c r="C81" s="35">
        <v>60.559559</v>
      </c>
      <c r="D81" s="40">
        <f t="shared" si="1"/>
        <v>0.02589108081</v>
      </c>
      <c r="E81" s="40">
        <f t="shared" si="2"/>
        <v>0.02556158206</v>
      </c>
      <c r="F81" s="40">
        <f t="shared" si="3"/>
        <v>0.0006339041486</v>
      </c>
      <c r="G81" s="1"/>
      <c r="H81" s="1"/>
      <c r="I81" s="1"/>
      <c r="J81" s="1"/>
      <c r="K81" s="1"/>
    </row>
    <row r="82">
      <c r="A82" s="44"/>
      <c r="B82" s="45">
        <v>44551.0</v>
      </c>
      <c r="C82" s="35">
        <v>58.505177</v>
      </c>
      <c r="D82" s="40">
        <f t="shared" si="1"/>
        <v>-0.03392333158</v>
      </c>
      <c r="E82" s="40">
        <f t="shared" si="2"/>
        <v>-0.03451208102</v>
      </c>
      <c r="F82" s="40">
        <f t="shared" si="3"/>
        <v>0.001217745465</v>
      </c>
      <c r="G82" s="1"/>
      <c r="H82" s="1"/>
      <c r="I82" s="1"/>
      <c r="J82" s="1"/>
      <c r="K82" s="1"/>
    </row>
    <row r="83">
      <c r="A83" s="44"/>
      <c r="B83" s="45">
        <v>44552.0</v>
      </c>
      <c r="C83" s="35">
        <v>59.100647</v>
      </c>
      <c r="D83" s="40">
        <f t="shared" si="1"/>
        <v>0.01017807364</v>
      </c>
      <c r="E83" s="40">
        <f t="shared" si="2"/>
        <v>0.01012662585</v>
      </c>
      <c r="F83" s="40">
        <f t="shared" si="3"/>
        <v>0.0000949162472</v>
      </c>
      <c r="G83" s="1"/>
      <c r="H83" s="1"/>
      <c r="I83" s="1"/>
      <c r="J83" s="1"/>
      <c r="K83" s="1"/>
    </row>
    <row r="84">
      <c r="A84" s="44"/>
      <c r="B84" s="45">
        <v>44553.0</v>
      </c>
      <c r="C84" s="35">
        <v>58.266987</v>
      </c>
      <c r="D84" s="40">
        <f t="shared" si="1"/>
        <v>-0.01410576774</v>
      </c>
      <c r="E84" s="40">
        <f t="shared" si="2"/>
        <v>-0.01420619965</v>
      </c>
      <c r="F84" s="40">
        <f t="shared" si="3"/>
        <v>0.0002128776866</v>
      </c>
      <c r="G84" s="1"/>
      <c r="H84" s="1"/>
      <c r="I84" s="1"/>
      <c r="J84" s="1"/>
      <c r="K84" s="1"/>
    </row>
    <row r="85">
      <c r="A85" s="44"/>
      <c r="B85" s="45">
        <v>44557.0</v>
      </c>
      <c r="C85" s="35">
        <v>58.753292</v>
      </c>
      <c r="D85" s="40">
        <f t="shared" si="1"/>
        <v>0.008346149767</v>
      </c>
      <c r="E85" s="40">
        <f t="shared" si="2"/>
        <v>0.008311513247</v>
      </c>
      <c r="F85" s="40">
        <f t="shared" si="3"/>
        <v>0.0000628434229</v>
      </c>
      <c r="G85" s="1"/>
      <c r="H85" s="1"/>
      <c r="I85" s="1"/>
      <c r="J85" s="1"/>
      <c r="K85" s="1"/>
    </row>
    <row r="86">
      <c r="A86" s="6"/>
      <c r="B86" s="34">
        <v>44558.0</v>
      </c>
      <c r="C86" s="35">
        <v>57.572269</v>
      </c>
      <c r="D86" s="40">
        <f t="shared" si="1"/>
        <v>-0.02010139279</v>
      </c>
      <c r="E86" s="40">
        <f t="shared" si="2"/>
        <v>-0.0203061747</v>
      </c>
      <c r="F86" s="40">
        <f t="shared" si="3"/>
        <v>0.0004280886621</v>
      </c>
      <c r="G86" s="1"/>
      <c r="H86" s="1"/>
      <c r="I86" s="1"/>
      <c r="J86" s="1"/>
      <c r="K86" s="1"/>
    </row>
    <row r="87">
      <c r="A87" s="6"/>
      <c r="B87" s="34">
        <v>44559.0</v>
      </c>
      <c r="C87" s="35">
        <v>57.145515</v>
      </c>
      <c r="D87" s="40">
        <f t="shared" si="1"/>
        <v>-0.007412492289</v>
      </c>
      <c r="E87" s="40">
        <f t="shared" si="2"/>
        <v>-0.007440101329</v>
      </c>
      <c r="F87" s="40">
        <f t="shared" si="3"/>
        <v>0.00006121857837</v>
      </c>
      <c r="G87" s="1"/>
      <c r="H87" s="1"/>
      <c r="I87" s="1"/>
      <c r="J87" s="1"/>
      <c r="K87" s="1"/>
    </row>
    <row r="88">
      <c r="A88" s="6"/>
      <c r="B88" s="34">
        <v>44560.0</v>
      </c>
      <c r="C88" s="35">
        <v>57.959328</v>
      </c>
      <c r="D88" s="40">
        <f t="shared" si="1"/>
        <v>0.01424106511</v>
      </c>
      <c r="E88" s="40">
        <f t="shared" si="2"/>
        <v>0.01414061371</v>
      </c>
      <c r="F88" s="40">
        <f t="shared" si="3"/>
        <v>0.0001892408749</v>
      </c>
      <c r="G88" s="1"/>
      <c r="H88" s="1"/>
      <c r="I88" s="1"/>
      <c r="J88" s="1"/>
      <c r="K88" s="1"/>
    </row>
    <row r="89">
      <c r="A89" s="6"/>
      <c r="B89" s="34">
        <v>44561.0</v>
      </c>
      <c r="C89" s="35">
        <v>58.60442</v>
      </c>
      <c r="D89" s="40">
        <f t="shared" si="1"/>
        <v>0.01113008074</v>
      </c>
      <c r="E89" s="40">
        <f t="shared" si="2"/>
        <v>0.01106859718</v>
      </c>
      <c r="F89" s="40">
        <f t="shared" si="3"/>
        <v>0.0001141578628</v>
      </c>
      <c r="G89" s="1"/>
      <c r="H89" s="1"/>
      <c r="I89" s="1"/>
      <c r="J89" s="1"/>
      <c r="K89" s="1"/>
    </row>
    <row r="90">
      <c r="A90" s="6"/>
      <c r="B90" s="34">
        <v>44564.0</v>
      </c>
      <c r="C90" s="35">
        <v>56.222534</v>
      </c>
      <c r="D90" s="40">
        <f t="shared" si="1"/>
        <v>-0.04064345317</v>
      </c>
      <c r="E90" s="40">
        <f t="shared" si="2"/>
        <v>-0.04149248297</v>
      </c>
      <c r="F90" s="40">
        <f t="shared" si="3"/>
        <v>0.00175365062</v>
      </c>
      <c r="G90" s="1"/>
      <c r="H90" s="1"/>
      <c r="I90" s="1"/>
      <c r="J90" s="1"/>
      <c r="K90" s="1"/>
    </row>
    <row r="91">
      <c r="A91" s="6"/>
      <c r="B91" s="34">
        <v>44565.0</v>
      </c>
      <c r="C91" s="35">
        <v>54.118526</v>
      </c>
      <c r="D91" s="40">
        <f t="shared" si="1"/>
        <v>-0.03742285967</v>
      </c>
      <c r="E91" s="40">
        <f t="shared" si="2"/>
        <v>-0.03814107023</v>
      </c>
      <c r="F91" s="40">
        <f t="shared" si="3"/>
        <v>0.001484190967</v>
      </c>
      <c r="G91" s="1"/>
      <c r="H91" s="1"/>
      <c r="I91" s="1"/>
      <c r="J91" s="1"/>
      <c r="K91" s="1"/>
    </row>
    <row r="92">
      <c r="A92" s="6"/>
      <c r="B92" s="34">
        <v>44566.0</v>
      </c>
      <c r="C92" s="35">
        <v>55.210232</v>
      </c>
      <c r="D92" s="40">
        <f t="shared" si="1"/>
        <v>0.02017250063</v>
      </c>
      <c r="E92" s="40">
        <f t="shared" si="2"/>
        <v>0.01997173127</v>
      </c>
      <c r="F92" s="40">
        <f t="shared" si="3"/>
        <v>0.0003836741672</v>
      </c>
      <c r="G92" s="1"/>
      <c r="H92" s="1"/>
      <c r="I92" s="1"/>
      <c r="J92" s="1"/>
      <c r="K92" s="1"/>
    </row>
    <row r="93">
      <c r="A93" s="6"/>
      <c r="B93" s="34">
        <v>44567.0</v>
      </c>
      <c r="C93" s="35">
        <v>54.426189</v>
      </c>
      <c r="D93" s="40">
        <f t="shared" si="1"/>
        <v>-0.0142010452</v>
      </c>
      <c r="E93" s="40">
        <f t="shared" si="2"/>
        <v>-0.01430284496</v>
      </c>
      <c r="F93" s="40">
        <f t="shared" si="3"/>
        <v>0.0002157072007</v>
      </c>
      <c r="G93" s="1"/>
      <c r="H93" s="1"/>
      <c r="I93" s="1"/>
      <c r="J93" s="1"/>
      <c r="K93" s="1"/>
    </row>
    <row r="94">
      <c r="A94" s="6"/>
      <c r="B94" s="34">
        <v>44568.0</v>
      </c>
      <c r="C94" s="35">
        <v>55.299549</v>
      </c>
      <c r="D94" s="40">
        <f t="shared" si="1"/>
        <v>0.01604668664</v>
      </c>
      <c r="E94" s="40">
        <f t="shared" si="2"/>
        <v>0.01591929952</v>
      </c>
      <c r="F94" s="40">
        <f t="shared" si="3"/>
        <v>0.0002413415268</v>
      </c>
      <c r="G94" s="1"/>
      <c r="H94" s="1"/>
      <c r="I94" s="1"/>
      <c r="J94" s="1"/>
      <c r="K94" s="1"/>
    </row>
    <row r="95">
      <c r="A95" s="44"/>
      <c r="B95" s="45">
        <v>44571.0</v>
      </c>
      <c r="C95" s="35">
        <v>55.815628</v>
      </c>
      <c r="D95" s="40">
        <f t="shared" si="1"/>
        <v>0.009332426924</v>
      </c>
      <c r="E95" s="40">
        <f t="shared" si="2"/>
        <v>0.009289148879</v>
      </c>
      <c r="F95" s="40">
        <f t="shared" si="3"/>
        <v>0.00007929938118</v>
      </c>
      <c r="G95" s="1"/>
      <c r="H95" s="1"/>
      <c r="I95" s="1"/>
      <c r="J95" s="1"/>
      <c r="K95" s="1"/>
    </row>
    <row r="96">
      <c r="A96" s="44"/>
      <c r="B96" s="45">
        <v>44572.0</v>
      </c>
      <c r="C96" s="35">
        <v>56.26223</v>
      </c>
      <c r="D96" s="40">
        <f t="shared" si="1"/>
        <v>0.008001379112</v>
      </c>
      <c r="E96" s="40">
        <f t="shared" si="2"/>
        <v>0.007969537815</v>
      </c>
      <c r="F96" s="40">
        <f t="shared" si="3"/>
        <v>0.0000575384287</v>
      </c>
      <c r="G96" s="1"/>
      <c r="H96" s="1"/>
      <c r="I96" s="1"/>
      <c r="J96" s="1"/>
      <c r="K96" s="1"/>
    </row>
    <row r="97">
      <c r="A97" s="44"/>
      <c r="B97" s="45">
        <v>44573.0</v>
      </c>
      <c r="C97" s="35">
        <v>56.222534</v>
      </c>
      <c r="D97" s="40">
        <f t="shared" si="1"/>
        <v>-0.0007055532637</v>
      </c>
      <c r="E97" s="40">
        <f t="shared" si="2"/>
        <v>-0.0007058022836</v>
      </c>
      <c r="F97" s="40">
        <f t="shared" si="3"/>
        <v>0.000001187949942</v>
      </c>
      <c r="G97" s="1"/>
      <c r="H97" s="1"/>
      <c r="I97" s="1"/>
      <c r="J97" s="1"/>
      <c r="K97" s="1"/>
    </row>
    <row r="98">
      <c r="A98" s="44"/>
      <c r="B98" s="45">
        <v>44574.0</v>
      </c>
      <c r="C98" s="35">
        <v>55.120911</v>
      </c>
      <c r="D98" s="40">
        <f t="shared" si="1"/>
        <v>-0.01959397632</v>
      </c>
      <c r="E98" s="40">
        <f t="shared" si="2"/>
        <v>-0.01978848325</v>
      </c>
      <c r="F98" s="40">
        <f t="shared" si="3"/>
        <v>0.00040693428</v>
      </c>
      <c r="G98" s="1"/>
      <c r="H98" s="1"/>
      <c r="I98" s="1"/>
      <c r="J98" s="1"/>
      <c r="K98" s="1"/>
    </row>
    <row r="99">
      <c r="A99" s="44"/>
      <c r="B99" s="45">
        <v>44575.0</v>
      </c>
      <c r="C99" s="35">
        <v>54.535362</v>
      </c>
      <c r="D99" s="40">
        <f t="shared" si="1"/>
        <v>-0.01062299206</v>
      </c>
      <c r="E99" s="40">
        <f t="shared" si="2"/>
        <v>-0.01067981885</v>
      </c>
      <c r="F99" s="40">
        <f t="shared" si="3"/>
        <v>0.0001224109393</v>
      </c>
      <c r="G99" s="1"/>
      <c r="H99" s="1"/>
      <c r="I99" s="1"/>
      <c r="J99" s="1"/>
      <c r="K99" s="1"/>
    </row>
    <row r="100">
      <c r="A100" s="44"/>
      <c r="B100" s="45">
        <v>44579.0</v>
      </c>
      <c r="C100" s="35">
        <v>53.701698</v>
      </c>
      <c r="D100" s="40">
        <f t="shared" si="1"/>
        <v>-0.01528666849</v>
      </c>
      <c r="E100" s="40">
        <f t="shared" si="2"/>
        <v>-0.01540471417</v>
      </c>
      <c r="F100" s="40">
        <f t="shared" si="3"/>
        <v>0.0002492875649</v>
      </c>
      <c r="G100" s="1"/>
      <c r="H100" s="1"/>
      <c r="I100" s="1"/>
      <c r="J100" s="1"/>
      <c r="K100" s="1"/>
    </row>
    <row r="101">
      <c r="A101" s="44"/>
      <c r="B101" s="45">
        <v>44580.0</v>
      </c>
      <c r="C101" s="35">
        <v>53.136002</v>
      </c>
      <c r="D101" s="40">
        <f t="shared" si="1"/>
        <v>-0.01053404308</v>
      </c>
      <c r="E101" s="40">
        <f t="shared" si="2"/>
        <v>-0.01058991885</v>
      </c>
      <c r="F101" s="40">
        <f t="shared" si="3"/>
        <v>0.0001204297237</v>
      </c>
      <c r="G101" s="1"/>
      <c r="H101" s="1"/>
      <c r="I101" s="1"/>
      <c r="J101" s="1"/>
      <c r="K101" s="1"/>
    </row>
    <row r="102">
      <c r="A102" s="44"/>
      <c r="B102" s="45">
        <v>44581.0</v>
      </c>
      <c r="C102" s="35">
        <v>53.642151</v>
      </c>
      <c r="D102" s="40">
        <f t="shared" si="1"/>
        <v>0.009525537883</v>
      </c>
      <c r="E102" s="40">
        <f t="shared" si="2"/>
        <v>0.009480456007</v>
      </c>
      <c r="F102" s="40">
        <f t="shared" si="3"/>
        <v>0.00008274316719</v>
      </c>
      <c r="G102" s="1"/>
      <c r="H102" s="1"/>
      <c r="I102" s="1"/>
      <c r="J102" s="1"/>
      <c r="K102" s="1"/>
    </row>
    <row r="103">
      <c r="A103" s="44"/>
      <c r="B103" s="45">
        <v>44582.0</v>
      </c>
      <c r="C103" s="35">
        <v>52.391659</v>
      </c>
      <c r="D103" s="40">
        <f t="shared" si="1"/>
        <v>-0.02331174229</v>
      </c>
      <c r="E103" s="40">
        <f t="shared" si="2"/>
        <v>-0.02358775901</v>
      </c>
      <c r="F103" s="40">
        <f t="shared" si="3"/>
        <v>0.0005746514092</v>
      </c>
      <c r="G103" s="1"/>
      <c r="H103" s="1"/>
      <c r="I103" s="1"/>
      <c r="J103" s="1"/>
      <c r="K103" s="1"/>
    </row>
    <row r="104">
      <c r="A104" s="44"/>
      <c r="B104" s="45">
        <v>44585.0</v>
      </c>
      <c r="C104" s="35">
        <v>51.151093</v>
      </c>
      <c r="D104" s="40">
        <f t="shared" si="1"/>
        <v>-0.02367869282</v>
      </c>
      <c r="E104" s="40">
        <f t="shared" si="2"/>
        <v>-0.02396353857</v>
      </c>
      <c r="F104" s="40">
        <f t="shared" si="3"/>
        <v>0.0005928089105</v>
      </c>
      <c r="G104" s="1"/>
      <c r="H104" s="1"/>
      <c r="I104" s="1"/>
      <c r="J104" s="1"/>
      <c r="K104" s="1"/>
    </row>
    <row r="105">
      <c r="A105" s="6"/>
      <c r="B105" s="34">
        <v>44586.0</v>
      </c>
      <c r="C105" s="35">
        <v>52.143547</v>
      </c>
      <c r="D105" s="40">
        <f t="shared" si="1"/>
        <v>0.01940240065</v>
      </c>
      <c r="E105" s="40">
        <f t="shared" si="2"/>
        <v>0.01921657388</v>
      </c>
      <c r="F105" s="40">
        <f t="shared" si="3"/>
        <v>0.0003546609848</v>
      </c>
      <c r="G105" s="1"/>
      <c r="H105" s="1"/>
      <c r="I105" s="1"/>
      <c r="J105" s="1"/>
      <c r="K105" s="1"/>
    </row>
    <row r="106">
      <c r="A106" s="6"/>
      <c r="B106" s="34">
        <v>44587.0</v>
      </c>
      <c r="C106" s="35">
        <v>52.609997</v>
      </c>
      <c r="D106" s="40">
        <f t="shared" si="1"/>
        <v>0.008945498088</v>
      </c>
      <c r="E106" s="40">
        <f t="shared" si="2"/>
        <v>0.008905724143</v>
      </c>
      <c r="F106" s="40">
        <f t="shared" si="3"/>
        <v>0.00007261758581</v>
      </c>
      <c r="G106" s="1"/>
      <c r="H106" s="1"/>
      <c r="I106" s="1"/>
      <c r="J106" s="1"/>
      <c r="K106" s="1"/>
    </row>
    <row r="107">
      <c r="A107" s="6"/>
      <c r="B107" s="34">
        <v>44588.0</v>
      </c>
      <c r="C107" s="35">
        <v>53.369999</v>
      </c>
      <c r="D107" s="40">
        <f t="shared" si="1"/>
        <v>0.01444596167</v>
      </c>
      <c r="E107" s="40">
        <f t="shared" si="2"/>
        <v>0.01434261289</v>
      </c>
      <c r="F107" s="40">
        <f t="shared" si="3"/>
        <v>0.0001948392758</v>
      </c>
      <c r="G107" s="1"/>
      <c r="H107" s="1"/>
      <c r="I107" s="1"/>
      <c r="J107" s="1"/>
      <c r="K107" s="1"/>
    </row>
    <row r="108">
      <c r="A108" s="6"/>
      <c r="B108" s="34">
        <v>44589.0</v>
      </c>
      <c r="C108" s="35">
        <v>54.330002</v>
      </c>
      <c r="D108" s="40">
        <f t="shared" si="1"/>
        <v>0.01798769005</v>
      </c>
      <c r="E108" s="40">
        <f t="shared" si="2"/>
        <v>0.01782782577</v>
      </c>
      <c r="F108" s="40">
        <f t="shared" si="3"/>
        <v>0.0003042825611</v>
      </c>
      <c r="G108" s="1"/>
      <c r="H108" s="1"/>
      <c r="I108" s="1"/>
      <c r="J108" s="1"/>
      <c r="K108" s="1"/>
    </row>
    <row r="109">
      <c r="A109" s="6"/>
      <c r="B109" s="34">
        <v>44592.0</v>
      </c>
      <c r="C109" s="35">
        <v>52.689999</v>
      </c>
      <c r="D109" s="40">
        <f t="shared" si="1"/>
        <v>-0.03018595508</v>
      </c>
      <c r="E109" s="40">
        <f t="shared" si="2"/>
        <v>-0.03065093213</v>
      </c>
      <c r="F109" s="40">
        <f t="shared" si="3"/>
        <v>0.0009631750121</v>
      </c>
      <c r="G109" s="1"/>
      <c r="H109" s="1"/>
      <c r="I109" s="1"/>
      <c r="J109" s="1"/>
      <c r="K109" s="1"/>
    </row>
    <row r="110">
      <c r="A110" s="6"/>
      <c r="B110" s="34">
        <v>44593.0</v>
      </c>
      <c r="C110" s="35">
        <v>53.07</v>
      </c>
      <c r="D110" s="40">
        <f t="shared" si="1"/>
        <v>0.007212013802</v>
      </c>
      <c r="E110" s="40">
        <f t="shared" si="2"/>
        <v>0.007186131598</v>
      </c>
      <c r="F110" s="40">
        <f t="shared" si="3"/>
        <v>0.00004626724096</v>
      </c>
      <c r="G110" s="1"/>
      <c r="H110" s="1"/>
      <c r="I110" s="1"/>
      <c r="J110" s="1"/>
      <c r="K110" s="1"/>
    </row>
    <row r="111">
      <c r="A111" s="6"/>
      <c r="B111" s="34">
        <v>44594.0</v>
      </c>
      <c r="C111" s="35">
        <v>53.860001</v>
      </c>
      <c r="D111" s="40">
        <f t="shared" si="1"/>
        <v>0.01488601847</v>
      </c>
      <c r="E111" s="40">
        <f t="shared" si="2"/>
        <v>0.01477630911</v>
      </c>
      <c r="F111" s="40">
        <f t="shared" si="3"/>
        <v>0.0002071348518</v>
      </c>
      <c r="G111" s="1"/>
      <c r="H111" s="1"/>
      <c r="I111" s="1"/>
      <c r="J111" s="1"/>
      <c r="K111" s="1"/>
    </row>
    <row r="112">
      <c r="A112" s="6"/>
      <c r="B112" s="34">
        <v>44595.0</v>
      </c>
      <c r="C112" s="35">
        <v>53.380001</v>
      </c>
      <c r="D112" s="40">
        <f t="shared" si="1"/>
        <v>-0.008911993893</v>
      </c>
      <c r="E112" s="40">
        <f t="shared" si="2"/>
        <v>-0.00895194324</v>
      </c>
      <c r="F112" s="40">
        <f t="shared" si="3"/>
        <v>0.00008716224264</v>
      </c>
      <c r="G112" s="1"/>
      <c r="H112" s="1"/>
      <c r="I112" s="1"/>
      <c r="J112" s="1"/>
      <c r="K112" s="1"/>
    </row>
    <row r="113">
      <c r="A113" s="6"/>
      <c r="B113" s="34">
        <v>44596.0</v>
      </c>
      <c r="C113" s="35">
        <v>53.0</v>
      </c>
      <c r="D113" s="40">
        <f t="shared" si="1"/>
        <v>-0.007118789676</v>
      </c>
      <c r="E113" s="40">
        <f t="shared" si="2"/>
        <v>-0.007144249158</v>
      </c>
      <c r="F113" s="40">
        <f t="shared" si="3"/>
        <v>0.00005667647589</v>
      </c>
      <c r="G113" s="1"/>
      <c r="H113" s="1"/>
      <c r="I113" s="1"/>
      <c r="J113" s="1"/>
      <c r="K113" s="1"/>
    </row>
    <row r="114">
      <c r="A114" s="6"/>
      <c r="B114" s="34">
        <v>44599.0</v>
      </c>
      <c r="C114" s="35">
        <v>53.209999</v>
      </c>
      <c r="D114" s="40">
        <f t="shared" si="1"/>
        <v>0.003962245283</v>
      </c>
      <c r="E114" s="40">
        <f t="shared" si="2"/>
        <v>0.003954416263</v>
      </c>
      <c r="F114" s="40">
        <f t="shared" si="3"/>
        <v>0.00001274695199</v>
      </c>
      <c r="G114" s="1"/>
      <c r="H114" s="1"/>
      <c r="I114" s="1"/>
      <c r="J114" s="1"/>
      <c r="K114" s="1"/>
    </row>
    <row r="115">
      <c r="A115" s="6"/>
      <c r="B115" s="34">
        <v>44600.0</v>
      </c>
      <c r="C115" s="35">
        <v>51.700001</v>
      </c>
      <c r="D115" s="40">
        <f t="shared" si="1"/>
        <v>-0.02837808736</v>
      </c>
      <c r="E115" s="40">
        <f t="shared" si="2"/>
        <v>-0.02878852896</v>
      </c>
      <c r="F115" s="40">
        <f t="shared" si="3"/>
        <v>0.0008510439654</v>
      </c>
      <c r="G115" s="1"/>
      <c r="H115" s="1"/>
      <c r="I115" s="1"/>
      <c r="J115" s="1"/>
      <c r="K115" s="1"/>
    </row>
    <row r="116">
      <c r="A116" s="6"/>
      <c r="B116" s="34">
        <v>44601.0</v>
      </c>
      <c r="C116" s="35">
        <v>51.470001</v>
      </c>
      <c r="D116" s="40">
        <f t="shared" si="1"/>
        <v>-0.004448742661</v>
      </c>
      <c r="E116" s="40">
        <f t="shared" si="2"/>
        <v>-0.004458667763</v>
      </c>
      <c r="F116" s="40">
        <f t="shared" si="3"/>
        <v>0.00002345267933</v>
      </c>
      <c r="G116" s="1"/>
      <c r="H116" s="1"/>
      <c r="I116" s="1"/>
      <c r="J116" s="1"/>
      <c r="K116" s="1"/>
    </row>
    <row r="117">
      <c r="A117" s="6"/>
      <c r="B117" s="34">
        <v>44602.0</v>
      </c>
      <c r="C117" s="35">
        <v>50.599998</v>
      </c>
      <c r="D117" s="40">
        <f t="shared" si="1"/>
        <v>-0.01690310828</v>
      </c>
      <c r="E117" s="40">
        <f t="shared" si="2"/>
        <v>-0.01704759633</v>
      </c>
      <c r="F117" s="40">
        <f t="shared" si="3"/>
        <v>0.0003038650437</v>
      </c>
      <c r="G117" s="1"/>
      <c r="H117" s="1"/>
      <c r="I117" s="1"/>
      <c r="J117" s="1"/>
      <c r="K117" s="1"/>
    </row>
    <row r="118">
      <c r="A118" s="44"/>
      <c r="B118" s="45">
        <v>44603.0</v>
      </c>
      <c r="C118" s="35">
        <v>50.779999</v>
      </c>
      <c r="D118" s="40">
        <f t="shared" si="1"/>
        <v>0.003557332156</v>
      </c>
      <c r="E118" s="40">
        <f t="shared" si="2"/>
        <v>0.003551019816</v>
      </c>
      <c r="F118" s="40">
        <f t="shared" si="3"/>
        <v>0.0000100291982</v>
      </c>
      <c r="G118" s="1"/>
      <c r="H118" s="1"/>
      <c r="I118" s="1"/>
      <c r="J118" s="1"/>
      <c r="K118" s="1"/>
    </row>
    <row r="119">
      <c r="A119" s="44"/>
      <c r="B119" s="45">
        <v>44606.0</v>
      </c>
      <c r="C119" s="35">
        <v>49.799999</v>
      </c>
      <c r="D119" s="40">
        <f t="shared" si="1"/>
        <v>-0.01929893697</v>
      </c>
      <c r="E119" s="40">
        <f t="shared" si="2"/>
        <v>-0.01948759263</v>
      </c>
      <c r="F119" s="40">
        <f t="shared" si="3"/>
        <v>0.0003948853159</v>
      </c>
      <c r="G119" s="1"/>
      <c r="H119" s="1"/>
      <c r="I119" s="1"/>
      <c r="J119" s="1"/>
      <c r="K119" s="1"/>
    </row>
    <row r="120">
      <c r="A120" s="44"/>
      <c r="B120" s="45">
        <v>44607.0</v>
      </c>
      <c r="C120" s="35">
        <v>49.790001</v>
      </c>
      <c r="D120" s="40">
        <f t="shared" si="1"/>
        <v>-0.0002007630562</v>
      </c>
      <c r="E120" s="40">
        <f t="shared" si="2"/>
        <v>-0.0002007832118</v>
      </c>
      <c r="F120" s="40">
        <f t="shared" si="3"/>
        <v>0.0000003421221557</v>
      </c>
      <c r="G120" s="1"/>
      <c r="H120" s="1"/>
      <c r="I120" s="1"/>
      <c r="J120" s="1"/>
      <c r="K120" s="1"/>
    </row>
    <row r="121">
      <c r="A121" s="44"/>
      <c r="B121" s="45">
        <v>44608.0</v>
      </c>
      <c r="C121" s="35">
        <v>49.68</v>
      </c>
      <c r="D121" s="40">
        <f t="shared" si="1"/>
        <v>-0.002209299012</v>
      </c>
      <c r="E121" s="40">
        <f t="shared" si="2"/>
        <v>-0.002211743113</v>
      </c>
      <c r="F121" s="40">
        <f t="shared" si="3"/>
        <v>0.000006738551408</v>
      </c>
      <c r="G121" s="1"/>
      <c r="H121" s="1"/>
      <c r="I121" s="1"/>
      <c r="J121" s="1"/>
      <c r="K121" s="1"/>
    </row>
    <row r="122">
      <c r="A122" s="44"/>
      <c r="B122" s="45">
        <v>44609.0</v>
      </c>
      <c r="C122" s="35">
        <v>48.900002</v>
      </c>
      <c r="D122" s="40">
        <f t="shared" si="1"/>
        <v>-0.01570044283</v>
      </c>
      <c r="E122" s="40">
        <f t="shared" si="2"/>
        <v>-0.01582500024</v>
      </c>
      <c r="F122" s="40">
        <f t="shared" si="3"/>
        <v>0.000262735867</v>
      </c>
      <c r="G122" s="1"/>
      <c r="H122" s="1"/>
      <c r="I122" s="1"/>
      <c r="J122" s="1"/>
      <c r="K122" s="1"/>
    </row>
    <row r="123">
      <c r="A123" s="44"/>
      <c r="B123" s="45">
        <v>44610.0</v>
      </c>
      <c r="C123" s="35">
        <v>48.529999</v>
      </c>
      <c r="D123" s="40">
        <f t="shared" si="1"/>
        <v>-0.007566523208</v>
      </c>
      <c r="E123" s="40">
        <f t="shared" si="2"/>
        <v>-0.007595294569</v>
      </c>
      <c r="F123" s="40">
        <f t="shared" si="3"/>
        <v>0.00006367119859</v>
      </c>
      <c r="G123" s="1"/>
      <c r="H123" s="1"/>
      <c r="I123" s="1"/>
      <c r="J123" s="1"/>
      <c r="K123" s="1"/>
    </row>
    <row r="124">
      <c r="A124" s="44"/>
      <c r="B124" s="45">
        <v>44614.0</v>
      </c>
      <c r="C124" s="35">
        <v>47.529999</v>
      </c>
      <c r="D124" s="40">
        <f t="shared" si="1"/>
        <v>-0.02060581126</v>
      </c>
      <c r="E124" s="40">
        <f t="shared" si="2"/>
        <v>-0.02082107322</v>
      </c>
      <c r="F124" s="40">
        <f t="shared" si="3"/>
        <v>0.0004496605963</v>
      </c>
      <c r="G124" s="1"/>
      <c r="H124" s="1"/>
      <c r="I124" s="1"/>
      <c r="J124" s="1"/>
      <c r="K124" s="1"/>
    </row>
    <row r="125">
      <c r="A125" s="6"/>
      <c r="B125" s="34">
        <v>44615.0</v>
      </c>
      <c r="C125" s="35">
        <v>46.869999</v>
      </c>
      <c r="D125" s="40">
        <f t="shared" si="1"/>
        <v>-0.01388596705</v>
      </c>
      <c r="E125" s="40">
        <f t="shared" si="2"/>
        <v>-0.01398327899</v>
      </c>
      <c r="F125" s="40">
        <f t="shared" si="3"/>
        <v>0.0002064224088</v>
      </c>
      <c r="G125" s="1"/>
      <c r="H125" s="1"/>
      <c r="I125" s="1"/>
      <c r="J125" s="1"/>
      <c r="K125" s="1"/>
    </row>
    <row r="126">
      <c r="A126" s="6"/>
      <c r="B126" s="34">
        <v>44616.0</v>
      </c>
      <c r="C126" s="35">
        <v>45.959999</v>
      </c>
      <c r="D126" s="40">
        <f t="shared" si="1"/>
        <v>-0.01941540472</v>
      </c>
      <c r="E126" s="40">
        <f t="shared" si="2"/>
        <v>-0.01960635938</v>
      </c>
      <c r="F126" s="40">
        <f t="shared" si="3"/>
        <v>0.0003996196208</v>
      </c>
      <c r="G126" s="1"/>
      <c r="H126" s="1"/>
      <c r="I126" s="1"/>
      <c r="J126" s="1"/>
      <c r="K126" s="1"/>
    </row>
    <row r="127">
      <c r="A127" s="6"/>
      <c r="B127" s="34">
        <v>44617.0</v>
      </c>
      <c r="C127" s="35">
        <v>47.720001</v>
      </c>
      <c r="D127" s="40">
        <f t="shared" si="1"/>
        <v>0.03829421319</v>
      </c>
      <c r="E127" s="40">
        <f t="shared" si="2"/>
        <v>0.03757918696</v>
      </c>
      <c r="F127" s="40">
        <f t="shared" si="3"/>
        <v>0.001383472346</v>
      </c>
      <c r="G127" s="1"/>
      <c r="H127" s="1"/>
      <c r="I127" s="1"/>
      <c r="J127" s="1"/>
      <c r="K127" s="1"/>
    </row>
    <row r="128">
      <c r="A128" s="6"/>
      <c r="B128" s="34">
        <v>44620.0</v>
      </c>
      <c r="C128" s="35">
        <v>46.939999</v>
      </c>
      <c r="D128" s="40">
        <f t="shared" si="1"/>
        <v>-0.01634538943</v>
      </c>
      <c r="E128" s="40">
        <f t="shared" si="2"/>
        <v>-0.01648044907</v>
      </c>
      <c r="F128" s="40">
        <f t="shared" si="3"/>
        <v>0.0002844139893</v>
      </c>
      <c r="G128" s="1"/>
      <c r="H128" s="1"/>
      <c r="I128" s="1"/>
      <c r="J128" s="1"/>
      <c r="K128" s="1"/>
    </row>
    <row r="129">
      <c r="A129" s="6"/>
      <c r="B129" s="34">
        <v>44621.0</v>
      </c>
      <c r="C129" s="35">
        <v>45.75</v>
      </c>
      <c r="D129" s="40">
        <f t="shared" si="1"/>
        <v>-0.02535149181</v>
      </c>
      <c r="E129" s="40">
        <f t="shared" si="2"/>
        <v>-0.0256783774</v>
      </c>
      <c r="F129" s="40">
        <f t="shared" si="3"/>
        <v>0.0006792542335</v>
      </c>
      <c r="G129" s="1"/>
      <c r="H129" s="1"/>
      <c r="I129" s="1"/>
      <c r="J129" s="1"/>
      <c r="K129" s="1"/>
    </row>
    <row r="130">
      <c r="A130" s="6"/>
      <c r="B130" s="34">
        <v>44622.0</v>
      </c>
      <c r="C130" s="35">
        <v>47.700001</v>
      </c>
      <c r="D130" s="40">
        <f t="shared" si="1"/>
        <v>0.04262297268</v>
      </c>
      <c r="E130" s="40">
        <f t="shared" si="2"/>
        <v>0.04173962714</v>
      </c>
      <c r="F130" s="40">
        <f t="shared" si="3"/>
        <v>0.001710277236</v>
      </c>
      <c r="G130" s="1"/>
      <c r="H130" s="1"/>
      <c r="I130" s="1"/>
      <c r="J130" s="1"/>
      <c r="K130" s="1"/>
    </row>
    <row r="131">
      <c r="A131" s="6"/>
      <c r="B131" s="34">
        <v>44623.0</v>
      </c>
      <c r="C131" s="35">
        <v>47.830002</v>
      </c>
      <c r="D131" s="40">
        <f t="shared" si="1"/>
        <v>0.002725387784</v>
      </c>
      <c r="E131" s="40">
        <f t="shared" si="2"/>
        <v>0.002721680648</v>
      </c>
      <c r="F131" s="40">
        <f t="shared" si="3"/>
        <v>0.000005464148267</v>
      </c>
      <c r="G131" s="1"/>
      <c r="H131" s="1"/>
      <c r="I131" s="1"/>
      <c r="J131" s="1"/>
      <c r="K131" s="1"/>
    </row>
    <row r="132">
      <c r="A132" s="6"/>
      <c r="B132" s="34">
        <v>44624.0</v>
      </c>
      <c r="C132" s="35">
        <v>48.650002</v>
      </c>
      <c r="D132" s="40">
        <f t="shared" si="1"/>
        <v>0.01714405113</v>
      </c>
      <c r="E132" s="40">
        <f t="shared" si="2"/>
        <v>0.01699875024</v>
      </c>
      <c r="F132" s="40">
        <f t="shared" si="3"/>
        <v>0.0002760456428</v>
      </c>
      <c r="G132" s="1"/>
      <c r="H132" s="1"/>
      <c r="I132" s="1"/>
      <c r="J132" s="1"/>
      <c r="K132" s="1"/>
    </row>
    <row r="133">
      <c r="A133" s="6"/>
      <c r="B133" s="34">
        <v>44627.0</v>
      </c>
      <c r="C133" s="35">
        <v>47.98</v>
      </c>
      <c r="D133" s="40">
        <f t="shared" si="1"/>
        <v>-0.01377188021</v>
      </c>
      <c r="E133" s="40">
        <f t="shared" si="2"/>
        <v>-0.01386759233</v>
      </c>
      <c r="F133" s="40">
        <f t="shared" si="3"/>
        <v>0.0002031115575</v>
      </c>
      <c r="G133" s="1"/>
      <c r="H133" s="1"/>
      <c r="I133" s="1"/>
      <c r="J133" s="1"/>
      <c r="K133" s="1"/>
    </row>
    <row r="134">
      <c r="A134" s="6"/>
      <c r="B134" s="34">
        <v>44628.0</v>
      </c>
      <c r="C134" s="35">
        <v>47.439999</v>
      </c>
      <c r="D134" s="40">
        <f t="shared" si="1"/>
        <v>-0.0112547103</v>
      </c>
      <c r="E134" s="40">
        <f t="shared" si="2"/>
        <v>-0.0113185238</v>
      </c>
      <c r="F134" s="40">
        <f t="shared" si="3"/>
        <v>0.0001369520798</v>
      </c>
      <c r="G134" s="1"/>
      <c r="H134" s="1"/>
      <c r="I134" s="1"/>
      <c r="J134" s="1"/>
      <c r="K134" s="1"/>
    </row>
    <row r="135">
      <c r="A135" s="6"/>
      <c r="B135" s="34">
        <v>44629.0</v>
      </c>
      <c r="C135" s="35">
        <v>48.75</v>
      </c>
      <c r="D135" s="40">
        <f t="shared" si="1"/>
        <v>0.02761384965</v>
      </c>
      <c r="E135" s="40">
        <f t="shared" si="2"/>
        <v>0.02723946383</v>
      </c>
      <c r="F135" s="40">
        <f t="shared" si="3"/>
        <v>0.0007212090154</v>
      </c>
      <c r="G135" s="1"/>
      <c r="H135" s="1"/>
      <c r="I135" s="1"/>
      <c r="J135" s="1"/>
      <c r="K135" s="1"/>
    </row>
    <row r="136">
      <c r="A136" s="6"/>
      <c r="B136" s="34">
        <v>44630.0</v>
      </c>
      <c r="C136" s="35">
        <v>49.200001</v>
      </c>
      <c r="D136" s="40">
        <f t="shared" si="1"/>
        <v>0.009230789744</v>
      </c>
      <c r="E136" s="40">
        <f t="shared" si="2"/>
        <v>0.00918844638</v>
      </c>
      <c r="F136" s="40">
        <f t="shared" si="3"/>
        <v>0.00007751600663</v>
      </c>
      <c r="G136" s="1"/>
      <c r="H136" s="1"/>
      <c r="I136" s="1"/>
      <c r="J136" s="1"/>
      <c r="K136" s="1"/>
    </row>
    <row r="137">
      <c r="A137" s="6"/>
      <c r="B137" s="34">
        <v>44631.0</v>
      </c>
      <c r="C137" s="35">
        <v>50.27</v>
      </c>
      <c r="D137" s="40">
        <f t="shared" si="1"/>
        <v>0.02174794671</v>
      </c>
      <c r="E137" s="40">
        <f t="shared" si="2"/>
        <v>0.02151483388</v>
      </c>
      <c r="F137" s="40">
        <f t="shared" si="3"/>
        <v>0.0004465066938</v>
      </c>
      <c r="G137" s="1"/>
      <c r="H137" s="1"/>
      <c r="I137" s="1"/>
      <c r="J137" s="1"/>
      <c r="K137" s="1"/>
    </row>
    <row r="138">
      <c r="A138" s="6"/>
      <c r="B138" s="34">
        <v>44634.0</v>
      </c>
      <c r="C138" s="35">
        <v>52.25</v>
      </c>
      <c r="D138" s="40">
        <f t="shared" si="1"/>
        <v>0.03938730853</v>
      </c>
      <c r="E138" s="40">
        <f t="shared" si="2"/>
        <v>0.03863141314</v>
      </c>
      <c r="F138" s="40">
        <f t="shared" si="3"/>
        <v>0.001462854753</v>
      </c>
      <c r="G138" s="1"/>
      <c r="H138" s="1"/>
      <c r="I138" s="1"/>
      <c r="J138" s="1"/>
      <c r="K138" s="1"/>
    </row>
    <row r="139">
      <c r="A139" s="44"/>
      <c r="B139" s="45">
        <v>44635.0</v>
      </c>
      <c r="C139" s="35">
        <v>52.209999</v>
      </c>
      <c r="D139" s="40">
        <f t="shared" si="1"/>
        <v>-0.000765569378</v>
      </c>
      <c r="E139" s="40">
        <f t="shared" si="2"/>
        <v>-0.0007658625759</v>
      </c>
      <c r="F139" s="40">
        <f t="shared" si="3"/>
        <v>0.00000132248035</v>
      </c>
      <c r="G139" s="1"/>
      <c r="H139" s="1"/>
      <c r="I139" s="1"/>
      <c r="J139" s="1"/>
      <c r="K139" s="1"/>
    </row>
    <row r="140">
      <c r="A140" s="44"/>
      <c r="B140" s="45">
        <v>44636.0</v>
      </c>
      <c r="C140" s="35">
        <v>52.919998</v>
      </c>
      <c r="D140" s="40">
        <f t="shared" si="1"/>
        <v>0.01359890852</v>
      </c>
      <c r="E140" s="40">
        <f t="shared" si="2"/>
        <v>0.01350727318</v>
      </c>
      <c r="F140" s="40">
        <f t="shared" si="3"/>
        <v>0.0001722169164</v>
      </c>
      <c r="G140" s="1"/>
      <c r="H140" s="1"/>
      <c r="I140" s="1"/>
      <c r="J140" s="1"/>
      <c r="K140" s="1"/>
    </row>
    <row r="141">
      <c r="A141" s="44"/>
      <c r="B141" s="45">
        <v>44637.0</v>
      </c>
      <c r="C141" s="35">
        <v>54.240002</v>
      </c>
      <c r="D141" s="40">
        <f t="shared" si="1"/>
        <v>0.02494338719</v>
      </c>
      <c r="E141" s="40">
        <f t="shared" si="2"/>
        <v>0.02463737905</v>
      </c>
      <c r="F141" s="40">
        <f t="shared" si="3"/>
        <v>0.0005882201439</v>
      </c>
      <c r="G141" s="1"/>
      <c r="H141" s="1"/>
      <c r="I141" s="1"/>
      <c r="J141" s="1"/>
      <c r="K141" s="1"/>
    </row>
    <row r="142">
      <c r="A142" s="44"/>
      <c r="B142" s="45">
        <v>44638.0</v>
      </c>
      <c r="C142" s="35">
        <v>54.509998</v>
      </c>
      <c r="D142" s="40">
        <f t="shared" si="1"/>
        <v>0.004977802176</v>
      </c>
      <c r="E142" s="40">
        <f t="shared" si="2"/>
        <v>0.00496545388</v>
      </c>
      <c r="F142" s="40">
        <f t="shared" si="3"/>
        <v>0.00002098853875</v>
      </c>
      <c r="G142" s="1"/>
      <c r="H142" s="1"/>
      <c r="I142" s="1"/>
      <c r="J142" s="1"/>
      <c r="K142" s="1"/>
    </row>
    <row r="143">
      <c r="A143" s="44"/>
      <c r="B143" s="45">
        <v>44641.0</v>
      </c>
      <c r="C143" s="35">
        <v>54.189999</v>
      </c>
      <c r="D143" s="40">
        <f t="shared" si="1"/>
        <v>-0.00587046435</v>
      </c>
      <c r="E143" s="40">
        <f t="shared" si="2"/>
        <v>-0.005887763261</v>
      </c>
      <c r="F143" s="40">
        <f t="shared" si="3"/>
        <v>0.00003933663104</v>
      </c>
      <c r="G143" s="1"/>
      <c r="H143" s="1"/>
      <c r="I143" s="1"/>
      <c r="J143" s="1"/>
      <c r="K143" s="1"/>
    </row>
    <row r="144">
      <c r="A144" s="44"/>
      <c r="B144" s="45">
        <v>44642.0</v>
      </c>
      <c r="C144" s="35">
        <v>53.040001</v>
      </c>
      <c r="D144" s="40">
        <f t="shared" si="1"/>
        <v>-0.02122159109</v>
      </c>
      <c r="E144" s="40">
        <f t="shared" si="2"/>
        <v>-0.02145000639</v>
      </c>
      <c r="F144" s="40">
        <f t="shared" si="3"/>
        <v>0.0004767294631</v>
      </c>
      <c r="G144" s="1"/>
      <c r="H144" s="1"/>
      <c r="I144" s="1"/>
      <c r="J144" s="1"/>
      <c r="K144" s="1"/>
    </row>
    <row r="145">
      <c r="A145" s="44"/>
      <c r="B145" s="45">
        <v>44643.0</v>
      </c>
      <c r="C145" s="35">
        <v>52.189999</v>
      </c>
      <c r="D145" s="40">
        <f t="shared" si="1"/>
        <v>-0.01602567843</v>
      </c>
      <c r="E145" s="40">
        <f t="shared" si="2"/>
        <v>-0.01615547824</v>
      </c>
      <c r="F145" s="40">
        <f t="shared" si="3"/>
        <v>0.0002735586036</v>
      </c>
      <c r="G145" s="1"/>
      <c r="H145" s="1"/>
      <c r="I145" s="1"/>
      <c r="J145" s="1"/>
      <c r="K145" s="1"/>
    </row>
    <row r="146">
      <c r="A146" s="44"/>
      <c r="B146" s="45">
        <v>44644.0</v>
      </c>
      <c r="C146" s="35">
        <v>52.59</v>
      </c>
      <c r="D146" s="40">
        <f t="shared" si="1"/>
        <v>0.007664322814</v>
      </c>
      <c r="E146" s="40">
        <f t="shared" si="2"/>
        <v>0.007635101107</v>
      </c>
      <c r="F146" s="40">
        <f t="shared" si="3"/>
        <v>0.00005257659823</v>
      </c>
      <c r="G146" s="1"/>
      <c r="H146" s="1"/>
      <c r="I146" s="1"/>
      <c r="J146" s="1"/>
      <c r="K146" s="1"/>
    </row>
    <row r="147">
      <c r="A147" s="6"/>
      <c r="B147" s="34">
        <v>44645.0</v>
      </c>
      <c r="C147" s="35">
        <v>52.779999</v>
      </c>
      <c r="D147" s="40">
        <f t="shared" si="1"/>
        <v>0.00361283514</v>
      </c>
      <c r="E147" s="40">
        <f t="shared" si="2"/>
        <v>0.003606324527</v>
      </c>
      <c r="F147" s="40">
        <f t="shared" si="3"/>
        <v>0.00001038254479</v>
      </c>
      <c r="G147" s="1"/>
      <c r="H147" s="1"/>
      <c r="I147" s="1"/>
      <c r="J147" s="1"/>
      <c r="K147" s="1"/>
    </row>
    <row r="148">
      <c r="A148" s="6"/>
      <c r="B148" s="34">
        <v>44648.0</v>
      </c>
      <c r="C148" s="35">
        <v>53.279999</v>
      </c>
      <c r="D148" s="40">
        <f t="shared" si="1"/>
        <v>0.009473285515</v>
      </c>
      <c r="E148" s="40">
        <f t="shared" si="2"/>
        <v>0.009428695335</v>
      </c>
      <c r="F148" s="40">
        <f t="shared" si="3"/>
        <v>0.00008180418235</v>
      </c>
      <c r="G148" s="1"/>
      <c r="H148" s="1"/>
      <c r="I148" s="1"/>
      <c r="J148" s="1"/>
      <c r="K148" s="1"/>
    </row>
    <row r="149">
      <c r="A149" s="6"/>
      <c r="B149" s="34">
        <v>44649.0</v>
      </c>
      <c r="C149" s="35">
        <v>52.740002</v>
      </c>
      <c r="D149" s="40">
        <f t="shared" si="1"/>
        <v>-0.01013507902</v>
      </c>
      <c r="E149" s="40">
        <f t="shared" si="2"/>
        <v>-0.01018678862</v>
      </c>
      <c r="F149" s="40">
        <f t="shared" si="3"/>
        <v>0.0001117442967</v>
      </c>
      <c r="G149" s="1"/>
      <c r="H149" s="1"/>
      <c r="I149" s="1"/>
      <c r="J149" s="1"/>
      <c r="K149" s="1"/>
    </row>
    <row r="150">
      <c r="A150" s="6"/>
      <c r="B150" s="34">
        <v>44650.0</v>
      </c>
      <c r="C150" s="35">
        <v>52.439999</v>
      </c>
      <c r="D150" s="40">
        <f t="shared" si="1"/>
        <v>-0.005688338806</v>
      </c>
      <c r="E150" s="40">
        <f t="shared" si="2"/>
        <v>-0.005704579021</v>
      </c>
      <c r="F150" s="40">
        <f t="shared" si="3"/>
        <v>0.00003707236391</v>
      </c>
      <c r="G150" s="1"/>
      <c r="H150" s="1"/>
      <c r="I150" s="1"/>
      <c r="J150" s="1"/>
      <c r="K150" s="1"/>
    </row>
    <row r="151">
      <c r="A151" s="6"/>
      <c r="B151" s="34">
        <v>44651.0</v>
      </c>
      <c r="C151" s="35">
        <v>51.77</v>
      </c>
      <c r="D151" s="40">
        <f t="shared" si="1"/>
        <v>-0.01277648766</v>
      </c>
      <c r="E151" s="40">
        <f t="shared" si="2"/>
        <v>-0.01285880891</v>
      </c>
      <c r="F151" s="40">
        <f t="shared" si="3"/>
        <v>0.0001753754014</v>
      </c>
      <c r="G151" s="1"/>
      <c r="H151" s="1"/>
      <c r="I151" s="1"/>
      <c r="J151" s="1"/>
      <c r="K151" s="1"/>
    </row>
    <row r="152">
      <c r="A152" s="6"/>
      <c r="B152" s="34">
        <v>44652.0</v>
      </c>
      <c r="C152" s="35">
        <v>51.57</v>
      </c>
      <c r="D152" s="40">
        <f t="shared" si="1"/>
        <v>-0.003863241259</v>
      </c>
      <c r="E152" s="40">
        <f t="shared" si="2"/>
        <v>-0.003870722851</v>
      </c>
      <c r="F152" s="40">
        <f t="shared" si="3"/>
        <v>0.00001810376326</v>
      </c>
      <c r="G152" s="1"/>
      <c r="H152" s="1"/>
      <c r="I152" s="1"/>
      <c r="J152" s="1"/>
      <c r="K152" s="1"/>
    </row>
    <row r="153">
      <c r="A153" s="6"/>
      <c r="B153" s="34">
        <v>44655.0</v>
      </c>
      <c r="C153" s="35">
        <v>50.939999</v>
      </c>
      <c r="D153" s="40">
        <f t="shared" si="1"/>
        <v>-0.01221642428</v>
      </c>
      <c r="E153" s="40">
        <f t="shared" si="2"/>
        <v>-0.01229165814</v>
      </c>
      <c r="F153" s="40">
        <f t="shared" si="3"/>
        <v>0.0001606755767</v>
      </c>
      <c r="G153" s="1"/>
      <c r="H153" s="1"/>
      <c r="I153" s="1"/>
      <c r="J153" s="1"/>
      <c r="K153" s="1"/>
    </row>
    <row r="154">
      <c r="A154" s="6"/>
      <c r="B154" s="34">
        <v>44656.0</v>
      </c>
      <c r="C154" s="35">
        <v>51.240002</v>
      </c>
      <c r="D154" s="40">
        <f t="shared" si="1"/>
        <v>0.005889340516</v>
      </c>
      <c r="E154" s="40">
        <f t="shared" si="2"/>
        <v>0.00587206614</v>
      </c>
      <c r="F154" s="40">
        <f t="shared" si="3"/>
        <v>0.00003011745537</v>
      </c>
      <c r="G154" s="1"/>
      <c r="H154" s="1"/>
      <c r="I154" s="1"/>
      <c r="J154" s="1"/>
      <c r="K154" s="1"/>
    </row>
    <row r="155">
      <c r="A155" s="6"/>
      <c r="B155" s="34">
        <v>44657.0</v>
      </c>
      <c r="C155" s="35">
        <v>52.869999</v>
      </c>
      <c r="D155" s="40">
        <f t="shared" si="1"/>
        <v>0.0318110253</v>
      </c>
      <c r="E155" s="40">
        <f t="shared" si="2"/>
        <v>0.03131553527</v>
      </c>
      <c r="F155" s="40">
        <f t="shared" si="3"/>
        <v>0.0009567519014</v>
      </c>
      <c r="G155" s="1"/>
      <c r="H155" s="1"/>
      <c r="I155" s="1"/>
      <c r="J155" s="1"/>
      <c r="K155" s="1"/>
    </row>
    <row r="156">
      <c r="A156" s="6"/>
      <c r="B156" s="34">
        <v>44658.0</v>
      </c>
      <c r="C156" s="35">
        <v>55.16</v>
      </c>
      <c r="D156" s="40">
        <f t="shared" si="1"/>
        <v>0.04331380827</v>
      </c>
      <c r="E156" s="40">
        <f t="shared" si="2"/>
        <v>0.04240200159</v>
      </c>
      <c r="F156" s="40">
        <f t="shared" si="3"/>
        <v>0.001765501627</v>
      </c>
      <c r="G156" s="1"/>
      <c r="H156" s="1"/>
      <c r="I156" s="1"/>
      <c r="J156" s="1"/>
      <c r="K156" s="1"/>
    </row>
    <row r="157">
      <c r="A157" s="6"/>
      <c r="B157" s="34">
        <v>44659.0</v>
      </c>
      <c r="C157" s="35">
        <v>55.169998</v>
      </c>
      <c r="D157" s="40">
        <f t="shared" si="1"/>
        <v>0.0001812545323</v>
      </c>
      <c r="E157" s="40">
        <f t="shared" si="2"/>
        <v>0.0001812381077</v>
      </c>
      <c r="F157" s="40">
        <f t="shared" si="3"/>
        <v>0.00000004116466569</v>
      </c>
      <c r="G157" s="1"/>
      <c r="H157" s="1"/>
      <c r="I157" s="1"/>
      <c r="J157" s="1"/>
      <c r="K157" s="1"/>
    </row>
    <row r="158">
      <c r="A158" s="6"/>
      <c r="B158" s="34">
        <v>44662.0</v>
      </c>
      <c r="C158" s="35">
        <v>53.93</v>
      </c>
      <c r="D158" s="40">
        <f t="shared" si="1"/>
        <v>-0.02247594789</v>
      </c>
      <c r="E158" s="40">
        <f t="shared" si="2"/>
        <v>-0.02273238168</v>
      </c>
      <c r="F158" s="40">
        <f t="shared" si="3"/>
        <v>0.0005343730607</v>
      </c>
      <c r="G158" s="1"/>
      <c r="H158" s="1"/>
      <c r="I158" s="1"/>
      <c r="J158" s="1"/>
      <c r="K158" s="1"/>
    </row>
    <row r="159">
      <c r="A159" s="44"/>
      <c r="B159" s="45">
        <v>44663.0</v>
      </c>
      <c r="C159" s="35">
        <v>53.110001</v>
      </c>
      <c r="D159" s="40">
        <f t="shared" si="1"/>
        <v>-0.01520487669</v>
      </c>
      <c r="E159" s="40">
        <f t="shared" si="2"/>
        <v>-0.01532165609</v>
      </c>
      <c r="F159" s="40">
        <f t="shared" si="3"/>
        <v>0.0002466716814</v>
      </c>
      <c r="G159" s="1"/>
      <c r="H159" s="1"/>
      <c r="I159" s="1"/>
      <c r="J159" s="1"/>
      <c r="K159" s="1"/>
    </row>
    <row r="160">
      <c r="A160" s="44"/>
      <c r="B160" s="45">
        <v>44664.0</v>
      </c>
      <c r="C160" s="35">
        <v>53.099998</v>
      </c>
      <c r="D160" s="40">
        <f t="shared" si="1"/>
        <v>-0.0001883449409</v>
      </c>
      <c r="E160" s="40">
        <f t="shared" si="2"/>
        <v>-0.00018836268</v>
      </c>
      <c r="F160" s="40">
        <f t="shared" si="3"/>
        <v>0.0000003277465868</v>
      </c>
      <c r="G160" s="1"/>
      <c r="H160" s="1"/>
      <c r="I160" s="1"/>
      <c r="J160" s="1"/>
      <c r="K160" s="1"/>
    </row>
    <row r="161">
      <c r="A161" s="44"/>
      <c r="B161" s="45">
        <v>44665.0</v>
      </c>
      <c r="C161" s="35">
        <v>53.119999</v>
      </c>
      <c r="D161" s="40">
        <f t="shared" si="1"/>
        <v>0.0003766666809</v>
      </c>
      <c r="E161" s="40">
        <f t="shared" si="2"/>
        <v>0.0003765957598</v>
      </c>
      <c r="F161" s="40">
        <f t="shared" si="3"/>
        <v>0</v>
      </c>
      <c r="G161" s="1"/>
      <c r="H161" s="1"/>
      <c r="I161" s="1"/>
      <c r="J161" s="1"/>
      <c r="K161" s="1"/>
    </row>
    <row r="162">
      <c r="A162" s="44"/>
      <c r="B162" s="45">
        <v>44669.0</v>
      </c>
      <c r="C162" s="35">
        <v>51.84</v>
      </c>
      <c r="D162" s="40">
        <f t="shared" si="1"/>
        <v>-0.02409636717</v>
      </c>
      <c r="E162" s="40">
        <f t="shared" si="2"/>
        <v>-0.0243914343</v>
      </c>
      <c r="F162" s="40">
        <f t="shared" si="3"/>
        <v>0.0006138285309</v>
      </c>
      <c r="G162" s="1"/>
      <c r="H162" s="1"/>
      <c r="I162" s="1"/>
      <c r="J162" s="1"/>
      <c r="K162" s="1"/>
    </row>
    <row r="163">
      <c r="A163" s="44"/>
      <c r="B163" s="45">
        <v>44670.0</v>
      </c>
      <c r="C163" s="35">
        <v>50.18</v>
      </c>
      <c r="D163" s="40">
        <f t="shared" si="1"/>
        <v>-0.03202160494</v>
      </c>
      <c r="E163" s="40">
        <f t="shared" si="2"/>
        <v>-0.03254551111</v>
      </c>
      <c r="F163" s="40">
        <f t="shared" si="3"/>
        <v>0.00108436119</v>
      </c>
      <c r="G163" s="1"/>
      <c r="H163" s="1"/>
      <c r="I163" s="1"/>
      <c r="J163" s="1"/>
      <c r="K163" s="1"/>
    </row>
    <row r="164">
      <c r="A164" s="44"/>
      <c r="B164" s="45">
        <v>44671.0</v>
      </c>
      <c r="C164" s="35">
        <v>49.75</v>
      </c>
      <c r="D164" s="40">
        <f t="shared" si="1"/>
        <v>-0.008569151056</v>
      </c>
      <c r="E164" s="40">
        <f t="shared" si="2"/>
        <v>-0.008606077334</v>
      </c>
      <c r="F164" s="40">
        <f t="shared" si="3"/>
        <v>0.00008082380777</v>
      </c>
      <c r="G164" s="1"/>
      <c r="H164" s="1"/>
      <c r="I164" s="1"/>
      <c r="J164" s="1"/>
      <c r="K164" s="1"/>
    </row>
    <row r="165">
      <c r="A165" s="44"/>
      <c r="B165" s="45">
        <v>44672.0</v>
      </c>
      <c r="C165" s="35">
        <v>49.110001</v>
      </c>
      <c r="D165" s="40">
        <f t="shared" si="1"/>
        <v>-0.01286430151</v>
      </c>
      <c r="E165" s="40">
        <f t="shared" si="2"/>
        <v>-0.01294776319</v>
      </c>
      <c r="F165" s="40">
        <f t="shared" si="3"/>
        <v>0.0001777393462</v>
      </c>
      <c r="G165" s="1"/>
      <c r="H165" s="1"/>
      <c r="I165" s="1"/>
      <c r="J165" s="1"/>
      <c r="K165" s="1"/>
    </row>
    <row r="166">
      <c r="A166" s="44"/>
      <c r="B166" s="45">
        <v>44673.0</v>
      </c>
      <c r="C166" s="35">
        <v>48.130001</v>
      </c>
      <c r="D166" s="40">
        <f t="shared" si="1"/>
        <v>-0.0199552022</v>
      </c>
      <c r="E166" s="40">
        <f t="shared" si="2"/>
        <v>-0.02015699632</v>
      </c>
      <c r="F166" s="40">
        <f t="shared" si="3"/>
        <v>0.0004219378246</v>
      </c>
      <c r="G166" s="1"/>
      <c r="H166" s="1"/>
      <c r="I166" s="1"/>
      <c r="J166" s="1"/>
      <c r="K166" s="1"/>
    </row>
    <row r="167">
      <c r="A167" s="44"/>
      <c r="B167" s="45">
        <v>44676.0</v>
      </c>
      <c r="C167" s="35">
        <v>48.950001</v>
      </c>
      <c r="D167" s="40">
        <f t="shared" si="1"/>
        <v>0.01703719059</v>
      </c>
      <c r="E167" s="40">
        <f t="shared" si="2"/>
        <v>0.01689368531</v>
      </c>
      <c r="F167" s="40">
        <f t="shared" si="3"/>
        <v>0.0002725654536</v>
      </c>
      <c r="G167" s="1"/>
      <c r="H167" s="1"/>
      <c r="I167" s="1"/>
      <c r="J167" s="1"/>
      <c r="K167" s="1"/>
    </row>
    <row r="168">
      <c r="A168" s="6"/>
      <c r="B168" s="34">
        <v>44677.0</v>
      </c>
      <c r="C168" s="35">
        <v>49.029999</v>
      </c>
      <c r="D168" s="40">
        <f t="shared" si="1"/>
        <v>0.001634279844</v>
      </c>
      <c r="E168" s="40">
        <f t="shared" si="2"/>
        <v>0.001632945862</v>
      </c>
      <c r="F168" s="40">
        <f t="shared" si="3"/>
        <v>0.000001559543853</v>
      </c>
      <c r="G168" s="1"/>
      <c r="H168" s="1"/>
      <c r="I168" s="1"/>
      <c r="J168" s="1"/>
      <c r="K168" s="1"/>
    </row>
    <row r="169">
      <c r="A169" s="6"/>
      <c r="B169" s="34">
        <v>44678.0</v>
      </c>
      <c r="C169" s="35">
        <v>49.740002</v>
      </c>
      <c r="D169" s="40">
        <f t="shared" si="1"/>
        <v>0.01448099153</v>
      </c>
      <c r="E169" s="40">
        <f t="shared" si="2"/>
        <v>0.01437714332</v>
      </c>
      <c r="F169" s="40">
        <f t="shared" si="3"/>
        <v>0.000195804453</v>
      </c>
      <c r="G169" s="1"/>
      <c r="H169" s="1"/>
      <c r="I169" s="1"/>
      <c r="J169" s="1"/>
      <c r="K169" s="1"/>
    </row>
    <row r="170">
      <c r="A170" s="6"/>
      <c r="B170" s="34">
        <v>44679.0</v>
      </c>
      <c r="C170" s="35">
        <v>50.509998</v>
      </c>
      <c r="D170" s="40">
        <f t="shared" si="1"/>
        <v>0.01548041755</v>
      </c>
      <c r="E170" s="40">
        <f t="shared" si="2"/>
        <v>0.0153618183</v>
      </c>
      <c r="F170" s="40">
        <f t="shared" si="3"/>
        <v>0.0002243311803</v>
      </c>
      <c r="G170" s="1"/>
      <c r="H170" s="1"/>
      <c r="I170" s="1"/>
      <c r="J170" s="1"/>
      <c r="K170" s="1"/>
    </row>
    <row r="171">
      <c r="A171" s="6"/>
      <c r="B171" s="34">
        <v>44680.0</v>
      </c>
      <c r="C171" s="35">
        <v>49.07</v>
      </c>
      <c r="D171" s="40">
        <f t="shared" si="1"/>
        <v>-0.02850916763</v>
      </c>
      <c r="E171" s="40">
        <f t="shared" si="2"/>
        <v>-0.02892344678</v>
      </c>
      <c r="F171" s="40">
        <f t="shared" si="3"/>
        <v>0.0008589339912</v>
      </c>
      <c r="G171" s="1"/>
      <c r="H171" s="1"/>
      <c r="I171" s="1"/>
      <c r="J171" s="1"/>
      <c r="K171" s="1"/>
    </row>
    <row r="172">
      <c r="A172" s="1"/>
      <c r="B172" s="48"/>
      <c r="C172" s="49"/>
      <c r="D172" s="50"/>
      <c r="E172" s="50"/>
      <c r="F172" s="50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25"/>
    <col customWidth="1" min="8" max="8" width="14.5"/>
  </cols>
  <sheetData>
    <row r="1">
      <c r="A1" s="1"/>
      <c r="B1" s="26"/>
      <c r="C1" s="26"/>
      <c r="D1" s="26"/>
      <c r="E1" s="26"/>
      <c r="F1" s="26"/>
      <c r="G1" s="1"/>
      <c r="H1" s="1"/>
      <c r="I1" s="1"/>
    </row>
    <row r="2">
      <c r="A2" s="6"/>
      <c r="B2" s="55" t="s">
        <v>0</v>
      </c>
      <c r="C2" s="56" t="s">
        <v>1</v>
      </c>
      <c r="D2" s="28" t="s">
        <v>10</v>
      </c>
      <c r="E2" s="28" t="s">
        <v>3</v>
      </c>
      <c r="F2" s="28" t="s">
        <v>11</v>
      </c>
      <c r="G2" s="1"/>
      <c r="H2" s="57" t="s">
        <v>5</v>
      </c>
      <c r="I2" s="40">
        <f>SUM(E4:E254)/((COUNT(B3:B254)-1))</f>
        <v>0.0009711675309</v>
      </c>
    </row>
    <row r="3">
      <c r="A3" s="58"/>
      <c r="B3" s="59">
        <v>44319.0</v>
      </c>
      <c r="C3" s="35">
        <v>38.454849</v>
      </c>
      <c r="D3" s="60"/>
      <c r="E3" s="36"/>
      <c r="F3" s="36"/>
      <c r="G3" s="1"/>
      <c r="H3" s="1"/>
      <c r="I3" s="1"/>
    </row>
    <row r="4">
      <c r="A4" s="33"/>
      <c r="B4" s="61">
        <v>44320.0</v>
      </c>
      <c r="C4" s="35">
        <v>38.570709</v>
      </c>
      <c r="D4" s="62">
        <f t="shared" ref="D4:D254" si="1">(C4-C3)/C3</f>
        <v>0.003012884019</v>
      </c>
      <c r="E4" s="40">
        <f t="shared" ref="E4:E254" si="2">ln(D4+1)</f>
        <v>0.00300835438</v>
      </c>
      <c r="F4" s="40">
        <f t="shared" ref="F4:F254" si="3">((E4-$I$2)^2)</f>
        <v>0.000004150130257</v>
      </c>
      <c r="G4" s="1"/>
      <c r="H4" s="57" t="s">
        <v>6</v>
      </c>
      <c r="I4" s="40">
        <f>SUM(F4:F254)/(COUNT(B3:B254)-2)</f>
        <v>0.0003455496288</v>
      </c>
    </row>
    <row r="5">
      <c r="A5" s="33"/>
      <c r="B5" s="61">
        <v>44321.0</v>
      </c>
      <c r="C5" s="35">
        <v>38.590019</v>
      </c>
      <c r="D5" s="62">
        <f t="shared" si="1"/>
        <v>0.0005006389693</v>
      </c>
      <c r="E5" s="40">
        <f t="shared" si="2"/>
        <v>0.0005005136914</v>
      </c>
      <c r="F5" s="40">
        <f t="shared" si="3"/>
        <v>0.0000002215150366</v>
      </c>
      <c r="G5" s="1"/>
      <c r="H5" s="1"/>
    </row>
    <row r="6">
      <c r="A6" s="33"/>
      <c r="B6" s="61">
        <v>44322.0</v>
      </c>
      <c r="C6" s="35">
        <v>38.20977</v>
      </c>
      <c r="D6" s="62">
        <f t="shared" si="1"/>
        <v>-0.009853558248</v>
      </c>
      <c r="E6" s="40">
        <f t="shared" si="2"/>
        <v>-0.009902425831</v>
      </c>
      <c r="F6" s="40">
        <f t="shared" si="3"/>
        <v>0.0001182350326</v>
      </c>
      <c r="G6" s="1"/>
      <c r="H6" s="63" t="s">
        <v>12</v>
      </c>
      <c r="I6" s="64">
        <f>(I4^0.5)*(252)^0.5</f>
        <v>0.295090675</v>
      </c>
    </row>
    <row r="7">
      <c r="A7" s="33"/>
      <c r="B7" s="61">
        <v>44323.0</v>
      </c>
      <c r="C7" s="35">
        <v>38.590019</v>
      </c>
      <c r="D7" s="62">
        <f t="shared" si="1"/>
        <v>0.009951617086</v>
      </c>
      <c r="E7" s="40">
        <f t="shared" si="2"/>
        <v>0.009902425831</v>
      </c>
      <c r="F7" s="41">
        <f t="shared" si="3"/>
        <v>0.00007976737482</v>
      </c>
      <c r="G7" s="38"/>
      <c r="H7" s="65"/>
      <c r="I7" s="65"/>
    </row>
    <row r="8">
      <c r="A8" s="33"/>
      <c r="B8" s="61">
        <v>44326.0</v>
      </c>
      <c r="C8" s="35">
        <v>38.863014</v>
      </c>
      <c r="D8" s="62">
        <f t="shared" si="1"/>
        <v>0.007074238549</v>
      </c>
      <c r="E8" s="40">
        <f t="shared" si="2"/>
        <v>0.00704933351</v>
      </c>
      <c r="F8" s="41">
        <f t="shared" si="3"/>
        <v>0.00003694410167</v>
      </c>
      <c r="G8" s="38"/>
      <c r="H8" s="1"/>
      <c r="I8" s="1"/>
    </row>
    <row r="9">
      <c r="A9" s="33"/>
      <c r="B9" s="61">
        <v>44327.0</v>
      </c>
      <c r="C9" s="35">
        <v>38.365768</v>
      </c>
      <c r="D9" s="62">
        <f t="shared" si="1"/>
        <v>-0.01279483882</v>
      </c>
      <c r="E9" s="40">
        <f t="shared" si="2"/>
        <v>-0.01287739774</v>
      </c>
      <c r="F9" s="41">
        <f t="shared" si="3"/>
        <v>0.0001917827601</v>
      </c>
      <c r="G9" s="38"/>
    </row>
    <row r="10">
      <c r="A10" s="33"/>
      <c r="B10" s="61">
        <v>44328.0</v>
      </c>
      <c r="C10" s="35">
        <v>38.697266</v>
      </c>
      <c r="D10" s="62">
        <f t="shared" si="1"/>
        <v>0.008640463029</v>
      </c>
      <c r="E10" s="40">
        <f t="shared" si="2"/>
        <v>0.00860334787</v>
      </c>
      <c r="F10" s="41">
        <f t="shared" si="3"/>
        <v>0.00005825017673</v>
      </c>
      <c r="G10" s="38"/>
      <c r="H10" s="1"/>
      <c r="I10" s="1"/>
    </row>
    <row r="11">
      <c r="A11" s="33"/>
      <c r="B11" s="61">
        <v>44329.0</v>
      </c>
      <c r="C11" s="35">
        <v>39.097012</v>
      </c>
      <c r="D11" s="62">
        <f t="shared" si="1"/>
        <v>0.01033008378</v>
      </c>
      <c r="E11" s="40">
        <f t="shared" si="2"/>
        <v>0.01027709309</v>
      </c>
      <c r="F11" s="41">
        <f t="shared" si="3"/>
        <v>0.00008660025048</v>
      </c>
      <c r="G11" s="38"/>
    </row>
    <row r="12">
      <c r="A12" s="33"/>
      <c r="B12" s="61">
        <v>44330.0</v>
      </c>
      <c r="C12" s="35">
        <v>39.019012</v>
      </c>
      <c r="D12" s="62">
        <f t="shared" si="1"/>
        <v>-0.00199503737</v>
      </c>
      <c r="E12" s="40">
        <f t="shared" si="2"/>
        <v>-0.001997030108</v>
      </c>
      <c r="F12" s="40">
        <f t="shared" si="3"/>
        <v>0.000008810197224</v>
      </c>
      <c r="G12" s="1"/>
      <c r="H12" s="1"/>
      <c r="I12" s="1"/>
    </row>
    <row r="13">
      <c r="A13" s="33"/>
      <c r="B13" s="61">
        <v>44333.0</v>
      </c>
      <c r="C13" s="35">
        <v>39.106762</v>
      </c>
      <c r="D13" s="62">
        <f t="shared" si="1"/>
        <v>0.002248903688</v>
      </c>
      <c r="E13" s="40">
        <f t="shared" si="2"/>
        <v>0.002246378689</v>
      </c>
      <c r="F13" s="40">
        <f t="shared" si="3"/>
        <v>0.000001626163498</v>
      </c>
      <c r="G13" s="1"/>
      <c r="H13" s="1"/>
      <c r="I13" s="1"/>
    </row>
    <row r="14">
      <c r="A14" s="33"/>
      <c r="B14" s="61">
        <v>44334.0</v>
      </c>
      <c r="C14" s="35">
        <v>39.048264</v>
      </c>
      <c r="D14" s="62">
        <f t="shared" si="1"/>
        <v>-0.001495853837</v>
      </c>
      <c r="E14" s="40">
        <f t="shared" si="2"/>
        <v>-0.001496973744</v>
      </c>
      <c r="F14" s="40">
        <f t="shared" si="3"/>
        <v>0.000006091721351</v>
      </c>
      <c r="G14" s="1"/>
      <c r="H14" s="1"/>
      <c r="I14" s="1"/>
    </row>
    <row r="15">
      <c r="A15" s="33"/>
      <c r="B15" s="61">
        <v>44335.0</v>
      </c>
      <c r="C15" s="35">
        <v>38.833763</v>
      </c>
      <c r="D15" s="62">
        <f t="shared" si="1"/>
        <v>-0.005493227561</v>
      </c>
      <c r="E15" s="40">
        <f t="shared" si="2"/>
        <v>-0.005508370818</v>
      </c>
      <c r="F15" s="40">
        <f t="shared" si="3"/>
        <v>0.00004198441721</v>
      </c>
      <c r="G15" s="1"/>
      <c r="H15" s="1"/>
      <c r="I15" s="1"/>
    </row>
    <row r="16">
      <c r="A16" s="33"/>
      <c r="B16" s="61">
        <v>44336.0</v>
      </c>
      <c r="C16" s="35">
        <v>39.116512</v>
      </c>
      <c r="D16" s="62">
        <f t="shared" si="1"/>
        <v>0.007281009569</v>
      </c>
      <c r="E16" s="40">
        <f t="shared" si="2"/>
        <v>0.007254630983</v>
      </c>
      <c r="F16" s="40">
        <f t="shared" si="3"/>
        <v>0.00003948191296</v>
      </c>
      <c r="G16" s="1"/>
      <c r="H16" s="1"/>
      <c r="I16" s="1"/>
    </row>
    <row r="17">
      <c r="A17" s="33"/>
      <c r="B17" s="61">
        <v>44337.0</v>
      </c>
      <c r="C17" s="35">
        <v>38.950764</v>
      </c>
      <c r="D17" s="62">
        <f t="shared" si="1"/>
        <v>-0.004237289869</v>
      </c>
      <c r="E17" s="40">
        <f t="shared" si="2"/>
        <v>-0.004246292622</v>
      </c>
      <c r="F17" s="40">
        <f t="shared" si="3"/>
        <v>0.00002722189045</v>
      </c>
      <c r="G17" s="1"/>
      <c r="H17" s="1"/>
      <c r="I17" s="1"/>
    </row>
    <row r="18">
      <c r="A18" s="33"/>
      <c r="B18" s="61">
        <v>44340.0</v>
      </c>
      <c r="C18" s="35">
        <v>38.814266</v>
      </c>
      <c r="D18" s="62">
        <f t="shared" si="1"/>
        <v>-0.003504372854</v>
      </c>
      <c r="E18" s="40">
        <f t="shared" si="2"/>
        <v>-0.003510527552</v>
      </c>
      <c r="F18" s="40">
        <f t="shared" si="3"/>
        <v>0.00002008559081</v>
      </c>
      <c r="G18" s="1"/>
      <c r="H18" s="1"/>
      <c r="I18" s="1"/>
    </row>
    <row r="19">
      <c r="A19" s="33"/>
      <c r="B19" s="61">
        <v>44341.0</v>
      </c>
      <c r="C19" s="35">
        <v>38.346272</v>
      </c>
      <c r="D19" s="62">
        <f t="shared" si="1"/>
        <v>-0.01205726781</v>
      </c>
      <c r="E19" s="40">
        <f t="shared" si="2"/>
        <v>-0.01213054628</v>
      </c>
      <c r="F19" s="40">
        <f t="shared" si="3"/>
        <v>0.0001716549049</v>
      </c>
      <c r="G19" s="1"/>
      <c r="H19" s="1"/>
      <c r="I19" s="1"/>
    </row>
    <row r="20">
      <c r="A20" s="33"/>
      <c r="B20" s="61">
        <v>44342.0</v>
      </c>
      <c r="C20" s="35">
        <v>37.946522</v>
      </c>
      <c r="D20" s="62">
        <f t="shared" si="1"/>
        <v>-0.0104247422</v>
      </c>
      <c r="E20" s="40">
        <f t="shared" si="2"/>
        <v>-0.01047946044</v>
      </c>
      <c r="F20" s="40">
        <f t="shared" si="3"/>
        <v>0.000131116881</v>
      </c>
      <c r="G20" s="1"/>
      <c r="H20" s="1"/>
      <c r="I20" s="1"/>
    </row>
    <row r="21">
      <c r="A21" s="33"/>
      <c r="B21" s="61">
        <v>44343.0</v>
      </c>
      <c r="C21" s="35">
        <v>37.683281</v>
      </c>
      <c r="D21" s="62">
        <f t="shared" si="1"/>
        <v>-0.006937157508</v>
      </c>
      <c r="E21" s="40">
        <f t="shared" si="2"/>
        <v>-0.006961331449</v>
      </c>
      <c r="F21" s="40">
        <f t="shared" si="3"/>
        <v>0.00006292454007</v>
      </c>
      <c r="G21" s="1"/>
      <c r="H21" s="1"/>
      <c r="I21" s="1"/>
    </row>
    <row r="22">
      <c r="A22" s="33"/>
      <c r="B22" s="61">
        <v>44344.0</v>
      </c>
      <c r="C22" s="35">
        <v>37.761276</v>
      </c>
      <c r="D22" s="62">
        <f t="shared" si="1"/>
        <v>0.002069750774</v>
      </c>
      <c r="E22" s="40">
        <f t="shared" si="2"/>
        <v>0.00206761179</v>
      </c>
      <c r="F22" s="40">
        <f t="shared" si="3"/>
        <v>0.000001202190014</v>
      </c>
      <c r="G22" s="1"/>
      <c r="H22" s="1"/>
      <c r="I22" s="1"/>
    </row>
    <row r="23">
      <c r="A23" s="33"/>
      <c r="B23" s="61">
        <v>44348.0</v>
      </c>
      <c r="C23" s="35">
        <v>37.537029</v>
      </c>
      <c r="D23" s="62">
        <f t="shared" si="1"/>
        <v>-0.005938544026</v>
      </c>
      <c r="E23" s="40">
        <f t="shared" si="2"/>
        <v>-0.005956247301</v>
      </c>
      <c r="F23" s="40">
        <f t="shared" si="3"/>
        <v>0.00004798907625</v>
      </c>
      <c r="G23" s="1"/>
      <c r="H23" s="1"/>
      <c r="I23" s="1"/>
    </row>
    <row r="24">
      <c r="A24" s="33"/>
      <c r="B24" s="61">
        <v>44349.0</v>
      </c>
      <c r="C24" s="35">
        <v>37.819778</v>
      </c>
      <c r="D24" s="62">
        <f t="shared" si="1"/>
        <v>0.007532535407</v>
      </c>
      <c r="E24" s="40">
        <f t="shared" si="2"/>
        <v>0.007504307525</v>
      </c>
      <c r="F24" s="40">
        <f t="shared" si="3"/>
        <v>0.00004268191818</v>
      </c>
      <c r="G24" s="1"/>
      <c r="H24" s="1"/>
      <c r="I24" s="1"/>
    </row>
    <row r="25">
      <c r="A25" s="33"/>
      <c r="B25" s="61">
        <v>44350.0</v>
      </c>
      <c r="C25" s="35">
        <v>37.995277</v>
      </c>
      <c r="D25" s="62">
        <f t="shared" si="1"/>
        <v>0.004640402701</v>
      </c>
      <c r="E25" s="40">
        <f t="shared" si="2"/>
        <v>0.004629669225</v>
      </c>
      <c r="F25" s="40">
        <f t="shared" si="3"/>
        <v>0.00001338463465</v>
      </c>
      <c r="G25" s="1"/>
      <c r="H25" s="1"/>
      <c r="I25" s="1"/>
    </row>
    <row r="26">
      <c r="A26" s="33"/>
      <c r="B26" s="61">
        <v>44351.0</v>
      </c>
      <c r="C26" s="35">
        <v>38.170773</v>
      </c>
      <c r="D26" s="62">
        <f t="shared" si="1"/>
        <v>0.004618889869</v>
      </c>
      <c r="E26" s="40">
        <f t="shared" si="2"/>
        <v>0.00460825553</v>
      </c>
      <c r="F26" s="40">
        <f t="shared" si="3"/>
        <v>0.00001322840912</v>
      </c>
      <c r="G26" s="1"/>
      <c r="H26" s="1"/>
      <c r="I26" s="1"/>
    </row>
    <row r="27">
      <c r="A27" s="33"/>
      <c r="B27" s="61">
        <v>44354.0</v>
      </c>
      <c r="C27" s="35">
        <v>38.014778</v>
      </c>
      <c r="D27" s="62">
        <f t="shared" si="1"/>
        <v>-0.004086765547</v>
      </c>
      <c r="E27" s="40">
        <f t="shared" si="2"/>
        <v>-0.004095139195</v>
      </c>
      <c r="F27" s="40">
        <f t="shared" si="3"/>
        <v>0.00002566746384</v>
      </c>
      <c r="G27" s="1"/>
      <c r="H27" s="1"/>
      <c r="I27" s="1"/>
    </row>
    <row r="28">
      <c r="A28" s="33"/>
      <c r="B28" s="61">
        <v>44355.0</v>
      </c>
      <c r="C28" s="35">
        <v>37.878277</v>
      </c>
      <c r="D28" s="62">
        <f t="shared" si="1"/>
        <v>-0.003590735161</v>
      </c>
      <c r="E28" s="40">
        <f t="shared" si="2"/>
        <v>-0.003597197324</v>
      </c>
      <c r="F28" s="40">
        <f t="shared" si="3"/>
        <v>0.00002086995745</v>
      </c>
      <c r="G28" s="1"/>
      <c r="H28" s="1"/>
      <c r="I28" s="1"/>
    </row>
    <row r="29">
      <c r="A29" s="33"/>
      <c r="B29" s="61">
        <v>44356.0</v>
      </c>
      <c r="C29" s="35">
        <v>38.814266</v>
      </c>
      <c r="D29" s="62">
        <f t="shared" si="1"/>
        <v>0.02471044287</v>
      </c>
      <c r="E29" s="40">
        <f t="shared" si="2"/>
        <v>0.02441007792</v>
      </c>
      <c r="F29" s="40">
        <f t="shared" si="3"/>
        <v>0.0005493825205</v>
      </c>
      <c r="G29" s="1"/>
      <c r="H29" s="1"/>
      <c r="I29" s="1"/>
    </row>
    <row r="30">
      <c r="A30" s="33"/>
      <c r="B30" s="61">
        <v>44357.0</v>
      </c>
      <c r="C30" s="35">
        <v>39.662506</v>
      </c>
      <c r="D30" s="62">
        <f t="shared" si="1"/>
        <v>0.02185382045</v>
      </c>
      <c r="E30" s="40">
        <f t="shared" si="2"/>
        <v>0.02161844872</v>
      </c>
      <c r="F30" s="40">
        <f t="shared" si="3"/>
        <v>0.0004263102206</v>
      </c>
      <c r="G30" s="1"/>
      <c r="H30" s="1"/>
      <c r="I30" s="1"/>
    </row>
    <row r="31">
      <c r="A31" s="33"/>
      <c r="B31" s="61">
        <v>44358.0</v>
      </c>
      <c r="C31" s="35">
        <v>39.14576</v>
      </c>
      <c r="D31" s="62">
        <f t="shared" si="1"/>
        <v>-0.01302857666</v>
      </c>
      <c r="E31" s="40">
        <f t="shared" si="2"/>
        <v>-0.01311419302</v>
      </c>
      <c r="F31" s="40">
        <f t="shared" si="3"/>
        <v>0.0001983973818</v>
      </c>
      <c r="G31" s="1"/>
      <c r="H31" s="1"/>
      <c r="I31" s="1"/>
    </row>
    <row r="32">
      <c r="A32" s="33"/>
      <c r="B32" s="61">
        <v>44361.0</v>
      </c>
      <c r="C32" s="35">
        <v>38.638767</v>
      </c>
      <c r="D32" s="62">
        <f t="shared" si="1"/>
        <v>-0.01295141543</v>
      </c>
      <c r="E32" s="40">
        <f t="shared" si="2"/>
        <v>-0.01303601627</v>
      </c>
      <c r="F32" s="40">
        <f t="shared" si="3"/>
        <v>0.000196201198</v>
      </c>
      <c r="G32" s="1"/>
      <c r="H32" s="1"/>
      <c r="I32" s="1"/>
    </row>
    <row r="33">
      <c r="A33" s="33"/>
      <c r="B33" s="61">
        <v>44362.0</v>
      </c>
      <c r="C33" s="35">
        <v>38.59977</v>
      </c>
      <c r="D33" s="62">
        <f t="shared" si="1"/>
        <v>-0.001009271336</v>
      </c>
      <c r="E33" s="40">
        <f t="shared" si="2"/>
        <v>-0.001009780993</v>
      </c>
      <c r="F33" s="40">
        <f t="shared" si="3"/>
        <v>0.000003924157056</v>
      </c>
      <c r="G33" s="1"/>
      <c r="H33" s="1"/>
      <c r="I33" s="1"/>
    </row>
    <row r="34">
      <c r="A34" s="33"/>
      <c r="B34" s="61">
        <v>44363.0</v>
      </c>
      <c r="C34" s="35">
        <v>38.31702</v>
      </c>
      <c r="D34" s="62">
        <f t="shared" si="1"/>
        <v>-0.007325173181</v>
      </c>
      <c r="E34" s="40">
        <f t="shared" si="2"/>
        <v>-0.007352134005</v>
      </c>
      <c r="F34" s="40">
        <f t="shared" si="3"/>
        <v>0.00006927734845</v>
      </c>
      <c r="G34" s="1"/>
      <c r="H34" s="1"/>
      <c r="I34" s="1"/>
    </row>
    <row r="35">
      <c r="A35" s="33"/>
      <c r="B35" s="61">
        <v>44364.0</v>
      </c>
      <c r="C35" s="35">
        <v>38.492519</v>
      </c>
      <c r="D35" s="62">
        <f t="shared" si="1"/>
        <v>0.00458018395</v>
      </c>
      <c r="E35" s="40">
        <f t="shared" si="2"/>
        <v>0.004569726825</v>
      </c>
      <c r="F35" s="40">
        <f t="shared" si="3"/>
        <v>0.00001294962899</v>
      </c>
      <c r="G35" s="1"/>
      <c r="H35" s="1"/>
      <c r="I35" s="1"/>
    </row>
    <row r="36">
      <c r="A36" s="33"/>
      <c r="B36" s="61">
        <v>44365.0</v>
      </c>
      <c r="C36" s="35">
        <v>37.839279</v>
      </c>
      <c r="D36" s="62">
        <f t="shared" si="1"/>
        <v>-0.01697057031</v>
      </c>
      <c r="E36" s="40">
        <f t="shared" si="2"/>
        <v>-0.01711622063</v>
      </c>
      <c r="F36" s="40">
        <f t="shared" si="3"/>
        <v>0.0003271536106</v>
      </c>
      <c r="G36" s="1"/>
      <c r="H36" s="1"/>
      <c r="I36" s="1"/>
    </row>
    <row r="37">
      <c r="A37" s="33"/>
      <c r="B37" s="61">
        <v>44368.0</v>
      </c>
      <c r="C37" s="35">
        <v>38.434017</v>
      </c>
      <c r="D37" s="62">
        <f t="shared" si="1"/>
        <v>0.01571747707</v>
      </c>
      <c r="E37" s="40">
        <f t="shared" si="2"/>
        <v>0.01559523674</v>
      </c>
      <c r="F37" s="40">
        <f t="shared" si="3"/>
        <v>0.0002138634001</v>
      </c>
      <c r="G37" s="1"/>
      <c r="H37" s="1"/>
      <c r="I37" s="1"/>
    </row>
    <row r="38">
      <c r="A38" s="33"/>
      <c r="B38" s="61">
        <v>44369.0</v>
      </c>
      <c r="C38" s="35">
        <v>38.619267</v>
      </c>
      <c r="D38" s="62">
        <f t="shared" si="1"/>
        <v>0.004819948953</v>
      </c>
      <c r="E38" s="40">
        <f t="shared" si="2"/>
        <v>0.00480837019</v>
      </c>
      <c r="F38" s="40">
        <f t="shared" si="3"/>
        <v>0.00001472412425</v>
      </c>
      <c r="G38" s="1"/>
      <c r="H38" s="1"/>
      <c r="I38" s="1"/>
    </row>
    <row r="39">
      <c r="A39" s="33"/>
      <c r="B39" s="61">
        <v>44370.0</v>
      </c>
      <c r="C39" s="35">
        <v>38.073273</v>
      </c>
      <c r="D39" s="62">
        <f t="shared" si="1"/>
        <v>-0.01413786543</v>
      </c>
      <c r="E39" s="40">
        <f t="shared" si="2"/>
        <v>-0.01423875711</v>
      </c>
      <c r="F39" s="40">
        <f t="shared" si="3"/>
        <v>0.0002313418076</v>
      </c>
      <c r="G39" s="1"/>
      <c r="H39" s="1"/>
      <c r="I39" s="1"/>
    </row>
    <row r="40">
      <c r="A40" s="33"/>
      <c r="B40" s="61">
        <v>44371.0</v>
      </c>
      <c r="C40" s="35">
        <v>38.20977</v>
      </c>
      <c r="D40" s="62">
        <f t="shared" si="1"/>
        <v>0.003585113368</v>
      </c>
      <c r="E40" s="40">
        <f t="shared" si="2"/>
        <v>0.003578702168</v>
      </c>
      <c r="F40" s="40">
        <f t="shared" si="3"/>
        <v>0.000006799236883</v>
      </c>
      <c r="G40" s="1"/>
      <c r="H40" s="1"/>
      <c r="I40" s="1"/>
    </row>
    <row r="41">
      <c r="A41" s="33"/>
      <c r="B41" s="61">
        <v>44372.0</v>
      </c>
      <c r="C41" s="35">
        <v>38.005024</v>
      </c>
      <c r="D41" s="62">
        <f t="shared" si="1"/>
        <v>-0.005358472454</v>
      </c>
      <c r="E41" s="40">
        <f t="shared" si="2"/>
        <v>-0.00537288056</v>
      </c>
      <c r="F41" s="40">
        <f t="shared" si="3"/>
        <v>0.00004024694619</v>
      </c>
      <c r="G41" s="1"/>
      <c r="H41" s="1"/>
      <c r="I41" s="1"/>
    </row>
    <row r="42">
      <c r="A42" s="33"/>
      <c r="B42" s="61">
        <v>44375.0</v>
      </c>
      <c r="C42" s="35">
        <v>38.141521</v>
      </c>
      <c r="D42" s="62">
        <f t="shared" si="1"/>
        <v>0.003591551475</v>
      </c>
      <c r="E42" s="40">
        <f t="shared" si="2"/>
        <v>0.003585117255</v>
      </c>
      <c r="F42" s="40">
        <f t="shared" si="3"/>
        <v>0.000006832733161</v>
      </c>
      <c r="G42" s="1"/>
      <c r="H42" s="1"/>
      <c r="I42" s="1"/>
    </row>
    <row r="43">
      <c r="A43" s="33"/>
      <c r="B43" s="61">
        <v>44376.0</v>
      </c>
      <c r="C43" s="35">
        <v>38.122021</v>
      </c>
      <c r="D43" s="62">
        <f t="shared" si="1"/>
        <v>-0.0005112538643</v>
      </c>
      <c r="E43" s="40">
        <f t="shared" si="2"/>
        <v>-0.0005113845991</v>
      </c>
      <c r="F43" s="40">
        <f t="shared" si="3"/>
        <v>0.000002197960818</v>
      </c>
      <c r="G43" s="1"/>
      <c r="H43" s="1"/>
      <c r="I43" s="1"/>
    </row>
    <row r="44">
      <c r="A44" s="33"/>
      <c r="B44" s="61">
        <v>44377.0</v>
      </c>
      <c r="C44" s="35">
        <v>38.180523</v>
      </c>
      <c r="D44" s="62">
        <f t="shared" si="1"/>
        <v>0.001534598599</v>
      </c>
      <c r="E44" s="40">
        <f t="shared" si="2"/>
        <v>0.001533422305</v>
      </c>
      <c r="F44" s="40">
        <f t="shared" si="3"/>
        <v>0.0000003161304314</v>
      </c>
      <c r="G44" s="1"/>
      <c r="H44" s="1"/>
      <c r="I44" s="1"/>
    </row>
    <row r="45">
      <c r="A45" s="33"/>
      <c r="B45" s="61">
        <v>44378.0</v>
      </c>
      <c r="C45" s="35">
        <v>38.570518</v>
      </c>
      <c r="D45" s="62">
        <f t="shared" si="1"/>
        <v>0.01021450125</v>
      </c>
      <c r="E45" s="40">
        <f t="shared" si="2"/>
        <v>0.01016268578</v>
      </c>
      <c r="F45" s="40">
        <f t="shared" si="3"/>
        <v>0.00008448400776</v>
      </c>
      <c r="G45" s="1"/>
      <c r="H45" s="1"/>
      <c r="I45" s="1"/>
    </row>
    <row r="46">
      <c r="A46" s="33"/>
      <c r="B46" s="61">
        <v>44379.0</v>
      </c>
      <c r="C46" s="35">
        <v>38.736267</v>
      </c>
      <c r="D46" s="62">
        <f t="shared" si="1"/>
        <v>0.004297297744</v>
      </c>
      <c r="E46" s="40">
        <f t="shared" si="2"/>
        <v>0.004288090728</v>
      </c>
      <c r="F46" s="40">
        <f t="shared" si="3"/>
        <v>0.00001100197949</v>
      </c>
      <c r="G46" s="1"/>
      <c r="H46" s="1"/>
      <c r="I46" s="1"/>
    </row>
    <row r="47">
      <c r="A47" s="66"/>
      <c r="B47" s="34">
        <v>44383.0</v>
      </c>
      <c r="C47" s="35">
        <v>38.30727</v>
      </c>
      <c r="D47" s="62">
        <f t="shared" si="1"/>
        <v>-0.01107481524</v>
      </c>
      <c r="E47" s="40">
        <f t="shared" si="2"/>
        <v>-0.01113659758</v>
      </c>
      <c r="F47" s="40">
        <f t="shared" si="3"/>
        <v>0.000146597976</v>
      </c>
      <c r="G47" s="1"/>
      <c r="H47" s="1"/>
      <c r="I47" s="1"/>
    </row>
    <row r="48">
      <c r="A48" s="66"/>
      <c r="B48" s="34">
        <v>44384.0</v>
      </c>
      <c r="C48" s="35">
        <v>38.365768</v>
      </c>
      <c r="D48" s="62">
        <f t="shared" si="1"/>
        <v>0.00152707306</v>
      </c>
      <c r="E48" s="40">
        <f t="shared" si="2"/>
        <v>0.001525908269</v>
      </c>
      <c r="F48" s="40">
        <f t="shared" si="3"/>
        <v>0.0000003077372866</v>
      </c>
      <c r="G48" s="1"/>
      <c r="H48" s="1"/>
      <c r="I48" s="1"/>
    </row>
    <row r="49">
      <c r="A49" s="66"/>
      <c r="B49" s="34">
        <v>44385.0</v>
      </c>
      <c r="C49" s="35">
        <v>38.268272</v>
      </c>
      <c r="D49" s="62">
        <f t="shared" si="1"/>
        <v>-0.002541223728</v>
      </c>
      <c r="E49" s="40">
        <f t="shared" si="2"/>
        <v>-0.002544458118</v>
      </c>
      <c r="F49" s="40">
        <f t="shared" si="3"/>
        <v>0.0000123596237</v>
      </c>
      <c r="G49" s="1"/>
      <c r="H49" s="1"/>
      <c r="I49" s="1"/>
    </row>
    <row r="50">
      <c r="A50" s="66"/>
      <c r="B50" s="34">
        <v>44386.0</v>
      </c>
      <c r="C50" s="35">
        <v>38.619267</v>
      </c>
      <c r="D50" s="62">
        <f t="shared" si="1"/>
        <v>0.009171958431</v>
      </c>
      <c r="E50" s="40">
        <f t="shared" si="2"/>
        <v>0.00913015146</v>
      </c>
      <c r="F50" s="40">
        <f t="shared" si="3"/>
        <v>0.00006656901876</v>
      </c>
      <c r="G50" s="1"/>
      <c r="H50" s="1"/>
      <c r="I50" s="1"/>
    </row>
    <row r="51">
      <c r="A51" s="66"/>
      <c r="B51" s="34">
        <v>44389.0</v>
      </c>
      <c r="C51" s="35">
        <v>38.765514</v>
      </c>
      <c r="D51" s="62">
        <f t="shared" si="1"/>
        <v>0.003786892175</v>
      </c>
      <c r="E51" s="40">
        <f t="shared" si="2"/>
        <v>0.003779739949</v>
      </c>
      <c r="F51" s="40">
        <f t="shared" si="3"/>
        <v>0.00000788807903</v>
      </c>
      <c r="G51" s="1"/>
      <c r="H51" s="1"/>
      <c r="I51" s="1"/>
    </row>
    <row r="52">
      <c r="A52" s="66"/>
      <c r="B52" s="34">
        <v>44390.0</v>
      </c>
      <c r="C52" s="35">
        <v>38.658268</v>
      </c>
      <c r="D52" s="62">
        <f t="shared" si="1"/>
        <v>-0.002766531098</v>
      </c>
      <c r="E52" s="40">
        <f t="shared" si="2"/>
        <v>-0.002770365018</v>
      </c>
      <c r="F52" s="40">
        <f t="shared" si="3"/>
        <v>0.00001399906581</v>
      </c>
      <c r="G52" s="1"/>
      <c r="H52" s="1"/>
      <c r="I52" s="1"/>
    </row>
    <row r="53">
      <c r="A53" s="66"/>
      <c r="B53" s="34">
        <v>44391.0</v>
      </c>
      <c r="C53" s="35">
        <v>38.950764</v>
      </c>
      <c r="D53" s="62">
        <f t="shared" si="1"/>
        <v>0.007566195154</v>
      </c>
      <c r="E53" s="40">
        <f t="shared" si="2"/>
        <v>0.007537715066</v>
      </c>
      <c r="F53" s="40">
        <f t="shared" si="3"/>
        <v>0.00004311954654</v>
      </c>
      <c r="G53" s="1"/>
      <c r="H53" s="1"/>
      <c r="I53" s="1"/>
    </row>
    <row r="54">
      <c r="A54" s="66"/>
      <c r="B54" s="34">
        <v>44392.0</v>
      </c>
      <c r="C54" s="35">
        <v>39.087261</v>
      </c>
      <c r="D54" s="62">
        <f t="shared" si="1"/>
        <v>0.00350434718</v>
      </c>
      <c r="E54" s="40">
        <f t="shared" si="2"/>
        <v>0.003498221263</v>
      </c>
      <c r="F54" s="40">
        <f t="shared" si="3"/>
        <v>0.000006386000566</v>
      </c>
      <c r="G54" s="1"/>
      <c r="H54" s="1"/>
      <c r="I54" s="1"/>
    </row>
    <row r="55">
      <c r="A55" s="66"/>
      <c r="B55" s="34">
        <v>44393.0</v>
      </c>
      <c r="C55" s="35">
        <v>39.340759</v>
      </c>
      <c r="D55" s="62">
        <f t="shared" si="1"/>
        <v>0.0064854378</v>
      </c>
      <c r="E55" s="40">
        <f t="shared" si="2"/>
        <v>0.006464497836</v>
      </c>
      <c r="F55" s="40">
        <f t="shared" si="3"/>
        <v>0.00003017667784</v>
      </c>
      <c r="G55" s="1"/>
      <c r="H55" s="1"/>
      <c r="I55" s="1"/>
    </row>
    <row r="56">
      <c r="A56" s="66"/>
      <c r="B56" s="34">
        <v>44396.0</v>
      </c>
      <c r="C56" s="35">
        <v>39.14576</v>
      </c>
      <c r="D56" s="62">
        <f t="shared" si="1"/>
        <v>-0.004956665935</v>
      </c>
      <c r="E56" s="40">
        <f t="shared" si="2"/>
        <v>-0.004968990948</v>
      </c>
      <c r="F56" s="40">
        <f t="shared" si="3"/>
        <v>0.00003528548275</v>
      </c>
      <c r="G56" s="1"/>
      <c r="H56" s="1"/>
      <c r="I56" s="1"/>
    </row>
    <row r="57">
      <c r="A57" s="66"/>
      <c r="B57" s="34">
        <v>44397.0</v>
      </c>
      <c r="C57" s="35">
        <v>40.023247</v>
      </c>
      <c r="D57" s="62">
        <f t="shared" si="1"/>
        <v>0.02241588872</v>
      </c>
      <c r="E57" s="40">
        <f t="shared" si="2"/>
        <v>0.02216834513</v>
      </c>
      <c r="F57" s="40">
        <f t="shared" si="3"/>
        <v>0.0004493203382</v>
      </c>
      <c r="G57" s="1"/>
      <c r="H57" s="1"/>
      <c r="I57" s="1"/>
    </row>
    <row r="58">
      <c r="A58" s="66"/>
      <c r="B58" s="34">
        <v>44398.0</v>
      </c>
      <c r="C58" s="35">
        <v>39.994003</v>
      </c>
      <c r="D58" s="62">
        <f t="shared" si="1"/>
        <v>-0.0007306753498</v>
      </c>
      <c r="E58" s="40">
        <f t="shared" si="2"/>
        <v>-0.0007309424231</v>
      </c>
      <c r="F58" s="40">
        <f t="shared" si="3"/>
        <v>0.000002897178296</v>
      </c>
      <c r="G58" s="1"/>
      <c r="H58" s="1"/>
      <c r="I58" s="1"/>
    </row>
    <row r="59">
      <c r="A59" s="66"/>
      <c r="B59" s="34">
        <v>44399.0</v>
      </c>
      <c r="C59" s="35">
        <v>40.432747</v>
      </c>
      <c r="D59" s="62">
        <f t="shared" si="1"/>
        <v>0.01097024471</v>
      </c>
      <c r="E59" s="40">
        <f t="shared" si="2"/>
        <v>0.01091050807</v>
      </c>
      <c r="F59" s="40">
        <f t="shared" si="3"/>
        <v>0.00009879049027</v>
      </c>
      <c r="G59" s="1"/>
      <c r="H59" s="1"/>
      <c r="I59" s="1"/>
    </row>
    <row r="60">
      <c r="A60" s="66"/>
      <c r="B60" s="34">
        <v>44400.0</v>
      </c>
      <c r="C60" s="35">
        <v>40.637493</v>
      </c>
      <c r="D60" s="62">
        <f t="shared" si="1"/>
        <v>0.005063865683</v>
      </c>
      <c r="E60" s="40">
        <f t="shared" si="2"/>
        <v>0.005051087435</v>
      </c>
      <c r="F60" s="40">
        <f t="shared" si="3"/>
        <v>0.00001664574642</v>
      </c>
      <c r="G60" s="1"/>
      <c r="H60" s="1"/>
      <c r="I60" s="1"/>
    </row>
    <row r="61">
      <c r="A61" s="66"/>
      <c r="B61" s="34">
        <v>44403.0</v>
      </c>
      <c r="C61" s="35">
        <v>40.764244</v>
      </c>
      <c r="D61" s="62">
        <f t="shared" si="1"/>
        <v>0.00311906544</v>
      </c>
      <c r="E61" s="40">
        <f t="shared" si="2"/>
        <v>0.003114211247</v>
      </c>
      <c r="F61" s="40">
        <f t="shared" si="3"/>
        <v>0.000004592636368</v>
      </c>
      <c r="G61" s="1"/>
      <c r="H61" s="1"/>
      <c r="I61" s="1"/>
    </row>
    <row r="62">
      <c r="A62" s="66"/>
      <c r="B62" s="34">
        <v>44404.0</v>
      </c>
      <c r="C62" s="35">
        <v>41.046989</v>
      </c>
      <c r="D62" s="62">
        <f t="shared" si="1"/>
        <v>0.00693610312</v>
      </c>
      <c r="E62" s="40">
        <f t="shared" si="2"/>
        <v>0.006912159012</v>
      </c>
      <c r="F62" s="40">
        <f t="shared" si="3"/>
        <v>0.00003529537978</v>
      </c>
      <c r="G62" s="1"/>
      <c r="H62" s="1"/>
      <c r="I62" s="1"/>
    </row>
    <row r="63">
      <c r="A63" s="66"/>
      <c r="B63" s="34">
        <v>44405.0</v>
      </c>
      <c r="C63" s="35">
        <v>42.363224</v>
      </c>
      <c r="D63" s="62">
        <f t="shared" si="1"/>
        <v>0.03206654208</v>
      </c>
      <c r="E63" s="40">
        <f t="shared" si="2"/>
        <v>0.03156314374</v>
      </c>
      <c r="F63" s="40">
        <f t="shared" si="3"/>
        <v>0.0009358690084</v>
      </c>
      <c r="G63" s="1"/>
      <c r="H63" s="1"/>
      <c r="I63" s="1"/>
    </row>
    <row r="64">
      <c r="A64" s="66"/>
      <c r="B64" s="34">
        <v>44406.0</v>
      </c>
      <c r="C64" s="35">
        <v>42.097591</v>
      </c>
      <c r="D64" s="62">
        <f t="shared" si="1"/>
        <v>-0.006270367902</v>
      </c>
      <c r="E64" s="40">
        <f t="shared" si="2"/>
        <v>-0.006290109226</v>
      </c>
      <c r="F64" s="40">
        <f t="shared" si="3"/>
        <v>0.00005272614014</v>
      </c>
      <c r="G64" s="1"/>
      <c r="H64" s="1"/>
      <c r="I64" s="1"/>
    </row>
    <row r="65">
      <c r="A65" s="66"/>
      <c r="B65" s="34">
        <v>44407.0</v>
      </c>
      <c r="C65" s="35">
        <v>42.117268</v>
      </c>
      <c r="D65" s="62">
        <f t="shared" si="1"/>
        <v>0.0004674139192</v>
      </c>
      <c r="E65" s="40">
        <f t="shared" si="2"/>
        <v>0.0004673047154</v>
      </c>
      <c r="F65" s="40">
        <f t="shared" si="3"/>
        <v>0.0000002538777369</v>
      </c>
      <c r="G65" s="1"/>
      <c r="H65" s="1"/>
      <c r="I65" s="1"/>
    </row>
    <row r="66">
      <c r="A66" s="66"/>
      <c r="B66" s="34">
        <v>44410.0</v>
      </c>
      <c r="C66" s="35">
        <v>43.248661</v>
      </c>
      <c r="D66" s="62">
        <f t="shared" si="1"/>
        <v>0.02686292473</v>
      </c>
      <c r="E66" s="40">
        <f t="shared" si="2"/>
        <v>0.0265084505</v>
      </c>
      <c r="F66" s="40">
        <f t="shared" si="3"/>
        <v>0.0006521528213</v>
      </c>
      <c r="G66" s="1"/>
      <c r="H66" s="1"/>
      <c r="I66" s="1"/>
    </row>
    <row r="67">
      <c r="A67" s="66"/>
      <c r="B67" s="34">
        <v>44411.0</v>
      </c>
      <c r="C67" s="35">
        <v>44.940826</v>
      </c>
      <c r="D67" s="62">
        <f t="shared" si="1"/>
        <v>0.03912641365</v>
      </c>
      <c r="E67" s="40">
        <f t="shared" si="2"/>
        <v>0.03838037329</v>
      </c>
      <c r="F67" s="40">
        <f t="shared" si="3"/>
        <v>0.001399448675</v>
      </c>
      <c r="G67" s="1"/>
      <c r="H67" s="1"/>
      <c r="I67" s="1"/>
    </row>
    <row r="68">
      <c r="A68" s="66"/>
      <c r="B68" s="34">
        <v>44412.0</v>
      </c>
      <c r="C68" s="35">
        <v>44.458755</v>
      </c>
      <c r="D68" s="62">
        <f t="shared" si="1"/>
        <v>-0.01072679439</v>
      </c>
      <c r="E68" s="40">
        <f t="shared" si="2"/>
        <v>-0.01078474121</v>
      </c>
      <c r="F68" s="40">
        <f t="shared" si="3"/>
        <v>0.0001382013902</v>
      </c>
      <c r="G68" s="1"/>
      <c r="H68" s="1"/>
      <c r="I68" s="1"/>
    </row>
    <row r="69">
      <c r="A69" s="66"/>
      <c r="B69" s="34">
        <v>44413.0</v>
      </c>
      <c r="C69" s="35">
        <v>44.33086</v>
      </c>
      <c r="D69" s="62">
        <f t="shared" si="1"/>
        <v>-0.002876711235</v>
      </c>
      <c r="E69" s="40">
        <f t="shared" si="2"/>
        <v>-0.002880856921</v>
      </c>
      <c r="F69" s="40">
        <f t="shared" si="3"/>
        <v>0.00001483809238</v>
      </c>
      <c r="G69" s="1"/>
      <c r="H69" s="1"/>
      <c r="I69" s="1"/>
    </row>
    <row r="70">
      <c r="A70" s="66"/>
      <c r="B70" s="34">
        <v>44414.0</v>
      </c>
      <c r="C70" s="35">
        <v>44.340698</v>
      </c>
      <c r="D70" s="62">
        <f t="shared" si="1"/>
        <v>0.0002219221554</v>
      </c>
      <c r="E70" s="40">
        <f t="shared" si="2"/>
        <v>0.0002218975343</v>
      </c>
      <c r="F70" s="40">
        <f t="shared" si="3"/>
        <v>0.0000005614055279</v>
      </c>
      <c r="G70" s="1"/>
      <c r="H70" s="1"/>
      <c r="I70" s="1"/>
    </row>
    <row r="71">
      <c r="A71" s="66"/>
      <c r="B71" s="34">
        <v>44417.0</v>
      </c>
      <c r="C71" s="35">
        <v>45.235973</v>
      </c>
      <c r="D71" s="62">
        <f t="shared" si="1"/>
        <v>0.02019081883</v>
      </c>
      <c r="E71" s="40">
        <f t="shared" si="2"/>
        <v>0.01998968708</v>
      </c>
      <c r="F71" s="40">
        <f t="shared" si="3"/>
        <v>0.0003617040859</v>
      </c>
      <c r="G71" s="1"/>
      <c r="H71" s="1"/>
      <c r="I71" s="1"/>
    </row>
    <row r="72">
      <c r="A72" s="66"/>
      <c r="B72" s="34">
        <v>44418.0</v>
      </c>
      <c r="C72" s="35">
        <v>47.41021</v>
      </c>
      <c r="D72" s="62">
        <f t="shared" si="1"/>
        <v>0.04806433588</v>
      </c>
      <c r="E72" s="40">
        <f t="shared" si="2"/>
        <v>0.04694497321</v>
      </c>
      <c r="F72" s="40">
        <f t="shared" si="3"/>
        <v>0.002113590809</v>
      </c>
      <c r="G72" s="1"/>
      <c r="H72" s="1"/>
      <c r="I72" s="1"/>
    </row>
    <row r="73">
      <c r="A73" s="66"/>
      <c r="B73" s="34">
        <v>44419.0</v>
      </c>
      <c r="C73" s="35">
        <v>45.560635</v>
      </c>
      <c r="D73" s="62">
        <f t="shared" si="1"/>
        <v>-0.03901216637</v>
      </c>
      <c r="E73" s="40">
        <f t="shared" si="2"/>
        <v>-0.0397935302</v>
      </c>
      <c r="F73" s="40">
        <f t="shared" si="3"/>
        <v>0.001661760581</v>
      </c>
      <c r="G73" s="1"/>
      <c r="H73" s="1"/>
      <c r="I73" s="1"/>
    </row>
    <row r="74">
      <c r="A74" s="66"/>
      <c r="B74" s="34">
        <v>44420.0</v>
      </c>
      <c r="C74" s="35">
        <v>46.475586</v>
      </c>
      <c r="D74" s="62">
        <f t="shared" si="1"/>
        <v>0.0200820511</v>
      </c>
      <c r="E74" s="40">
        <f t="shared" si="2"/>
        <v>0.01988306631</v>
      </c>
      <c r="F74" s="40">
        <f t="shared" si="3"/>
        <v>0.0003576599155</v>
      </c>
      <c r="G74" s="1"/>
      <c r="H74" s="1"/>
      <c r="I74" s="1"/>
    </row>
    <row r="75">
      <c r="A75" s="66"/>
      <c r="B75" s="34">
        <v>44421.0</v>
      </c>
      <c r="C75" s="35">
        <v>47.695518</v>
      </c>
      <c r="D75" s="62">
        <f t="shared" si="1"/>
        <v>0.02624887828</v>
      </c>
      <c r="E75" s="40">
        <f t="shared" si="2"/>
        <v>0.02591028876</v>
      </c>
      <c r="F75" s="40">
        <f t="shared" si="3"/>
        <v>0.0006219597676</v>
      </c>
      <c r="G75" s="1"/>
      <c r="H75" s="1"/>
      <c r="I75" s="1"/>
    </row>
    <row r="76">
      <c r="A76" s="66"/>
      <c r="B76" s="34">
        <v>44424.0</v>
      </c>
      <c r="C76" s="35">
        <v>48.118561</v>
      </c>
      <c r="D76" s="62">
        <f t="shared" si="1"/>
        <v>0.008869659409</v>
      </c>
      <c r="E76" s="40">
        <f t="shared" si="2"/>
        <v>0.008830555038</v>
      </c>
      <c r="F76" s="40">
        <f t="shared" si="3"/>
        <v>0.00006176997199</v>
      </c>
      <c r="G76" s="1"/>
      <c r="H76" s="1"/>
      <c r="I76" s="1"/>
    </row>
    <row r="77">
      <c r="A77" s="66"/>
      <c r="B77" s="34">
        <v>44425.0</v>
      </c>
      <c r="C77" s="35">
        <v>49.604122</v>
      </c>
      <c r="D77" s="62">
        <f t="shared" si="1"/>
        <v>0.03087293072</v>
      </c>
      <c r="E77" s="40">
        <f t="shared" si="2"/>
        <v>0.03040594886</v>
      </c>
      <c r="F77" s="40">
        <f t="shared" si="3"/>
        <v>0.0008664063521</v>
      </c>
      <c r="G77" s="1"/>
      <c r="H77" s="1"/>
      <c r="I77" s="1"/>
    </row>
    <row r="78">
      <c r="A78" s="66"/>
      <c r="B78" s="34">
        <v>44426.0</v>
      </c>
      <c r="C78" s="35">
        <v>48.512089</v>
      </c>
      <c r="D78" s="62">
        <f t="shared" si="1"/>
        <v>-0.0220149648</v>
      </c>
      <c r="E78" s="40">
        <f t="shared" si="2"/>
        <v>-0.0222609105</v>
      </c>
      <c r="F78" s="40">
        <f t="shared" si="3"/>
        <v>0.0005397294497</v>
      </c>
      <c r="G78" s="1"/>
      <c r="H78" s="1"/>
      <c r="I78" s="1"/>
    </row>
    <row r="79">
      <c r="A79" s="66"/>
      <c r="B79" s="34">
        <v>44427.0</v>
      </c>
      <c r="C79" s="35">
        <v>48.010342</v>
      </c>
      <c r="D79" s="62">
        <f t="shared" si="1"/>
        <v>-0.01034272097</v>
      </c>
      <c r="E79" s="40">
        <f t="shared" si="2"/>
        <v>-0.01039657858</v>
      </c>
      <c r="F79" s="40">
        <f t="shared" si="3"/>
        <v>0.0001292256517</v>
      </c>
      <c r="G79" s="1"/>
      <c r="H79" s="1"/>
      <c r="I79" s="1"/>
    </row>
    <row r="80">
      <c r="A80" s="66"/>
      <c r="B80" s="34">
        <v>44428.0</v>
      </c>
      <c r="C80" s="35">
        <v>47.931637</v>
      </c>
      <c r="D80" s="62">
        <f t="shared" si="1"/>
        <v>-0.001639334292</v>
      </c>
      <c r="E80" s="40">
        <f t="shared" si="2"/>
        <v>-0.001640679471</v>
      </c>
      <c r="F80" s="40">
        <f t="shared" si="3"/>
        <v>0.000006821744759</v>
      </c>
      <c r="G80" s="1"/>
      <c r="H80" s="1"/>
      <c r="I80" s="1"/>
    </row>
    <row r="81">
      <c r="A81" s="66"/>
      <c r="B81" s="34">
        <v>44431.0</v>
      </c>
      <c r="C81" s="35">
        <v>49.122059</v>
      </c>
      <c r="D81" s="62">
        <f t="shared" si="1"/>
        <v>0.02483583025</v>
      </c>
      <c r="E81" s="40">
        <f t="shared" si="2"/>
        <v>0.02453243415</v>
      </c>
      <c r="F81" s="40">
        <f t="shared" si="3"/>
        <v>0.0005551332847</v>
      </c>
      <c r="G81" s="1"/>
      <c r="H81" s="1"/>
      <c r="I81" s="1"/>
    </row>
    <row r="82">
      <c r="A82" s="66"/>
      <c r="B82" s="34">
        <v>44432.0</v>
      </c>
      <c r="C82" s="35">
        <v>47.597137</v>
      </c>
      <c r="D82" s="62">
        <f t="shared" si="1"/>
        <v>-0.03104352772</v>
      </c>
      <c r="E82" s="40">
        <f t="shared" si="2"/>
        <v>-0.03153558834</v>
      </c>
      <c r="F82" s="40">
        <f t="shared" si="3"/>
        <v>0.001056689177</v>
      </c>
      <c r="G82" s="1"/>
      <c r="H82" s="1"/>
      <c r="I82" s="1"/>
    </row>
    <row r="83">
      <c r="A83" s="66"/>
      <c r="B83" s="34">
        <v>44433.0</v>
      </c>
      <c r="C83" s="35">
        <v>46.741215</v>
      </c>
      <c r="D83" s="62">
        <f t="shared" si="1"/>
        <v>-0.01798263622</v>
      </c>
      <c r="E83" s="40">
        <f t="shared" si="2"/>
        <v>-0.01814628873</v>
      </c>
      <c r="F83" s="40">
        <f t="shared" si="3"/>
        <v>0.0003654771339</v>
      </c>
      <c r="G83" s="1"/>
      <c r="H83" s="1"/>
      <c r="I83" s="1"/>
    </row>
    <row r="84">
      <c r="A84" s="66"/>
      <c r="B84" s="34">
        <v>44434.0</v>
      </c>
      <c r="C84" s="35">
        <v>46.613319</v>
      </c>
      <c r="D84" s="62">
        <f t="shared" si="1"/>
        <v>-0.002736257498</v>
      </c>
      <c r="E84" s="40">
        <f t="shared" si="2"/>
        <v>-0.002740007893</v>
      </c>
      <c r="F84" s="40">
        <f t="shared" si="3"/>
        <v>0.00001377282303</v>
      </c>
      <c r="G84" s="1"/>
      <c r="H84" s="1"/>
      <c r="I84" s="1"/>
    </row>
    <row r="85">
      <c r="A85" s="66"/>
      <c r="B85" s="34">
        <v>44435.0</v>
      </c>
      <c r="C85" s="35">
        <v>45.84594</v>
      </c>
      <c r="D85" s="62">
        <f t="shared" si="1"/>
        <v>-0.01646265523</v>
      </c>
      <c r="E85" s="40">
        <f t="shared" si="2"/>
        <v>-0.01659967058</v>
      </c>
      <c r="F85" s="40">
        <f t="shared" si="3"/>
        <v>0.000308734352</v>
      </c>
      <c r="G85" s="1"/>
      <c r="H85" s="1"/>
      <c r="I85" s="1"/>
    </row>
    <row r="86">
      <c r="A86" s="66"/>
      <c r="B86" s="34">
        <v>44438.0</v>
      </c>
      <c r="C86" s="35">
        <v>46.003349</v>
      </c>
      <c r="D86" s="62">
        <f t="shared" si="1"/>
        <v>0.0034334338</v>
      </c>
      <c r="E86" s="40">
        <f t="shared" si="2"/>
        <v>0.003427553023</v>
      </c>
      <c r="F86" s="40">
        <f t="shared" si="3"/>
        <v>0.000006033829688</v>
      </c>
      <c r="G86" s="1"/>
      <c r="H86" s="1"/>
      <c r="I86" s="1"/>
    </row>
    <row r="87">
      <c r="A87" s="66"/>
      <c r="B87" s="34">
        <v>44439.0</v>
      </c>
      <c r="C87" s="35">
        <v>45.324516</v>
      </c>
      <c r="D87" s="62">
        <f t="shared" si="1"/>
        <v>-0.01475616482</v>
      </c>
      <c r="E87" s="40">
        <f t="shared" si="2"/>
        <v>-0.01486612004</v>
      </c>
      <c r="F87" s="40">
        <f t="shared" si="3"/>
        <v>0.0002508196775</v>
      </c>
      <c r="G87" s="1"/>
      <c r="H87" s="1"/>
      <c r="I87" s="1"/>
    </row>
    <row r="88">
      <c r="A88" s="66"/>
      <c r="B88" s="34">
        <v>44440.0</v>
      </c>
      <c r="C88" s="35">
        <v>45.295002</v>
      </c>
      <c r="D88" s="62">
        <f t="shared" si="1"/>
        <v>-0.0006511707704</v>
      </c>
      <c r="E88" s="40">
        <f t="shared" si="2"/>
        <v>-0.0006513828741</v>
      </c>
      <c r="F88" s="40">
        <f t="shared" si="3"/>
        <v>0.000002632669817</v>
      </c>
      <c r="G88" s="1"/>
      <c r="H88" s="1"/>
      <c r="I88" s="1"/>
    </row>
    <row r="89">
      <c r="A89" s="66"/>
      <c r="B89" s="34">
        <v>44441.0</v>
      </c>
      <c r="C89" s="35">
        <v>46.082058</v>
      </c>
      <c r="D89" s="62">
        <f t="shared" si="1"/>
        <v>0.01737622177</v>
      </c>
      <c r="E89" s="40">
        <f t="shared" si="2"/>
        <v>0.01722698157</v>
      </c>
      <c r="F89" s="40">
        <f t="shared" si="3"/>
        <v>0.0002642514902</v>
      </c>
      <c r="G89" s="1"/>
      <c r="H89" s="1"/>
      <c r="I89" s="1"/>
    </row>
    <row r="90">
      <c r="A90" s="66"/>
      <c r="B90" s="34">
        <v>44442.0</v>
      </c>
      <c r="C90" s="35">
        <v>46.082058</v>
      </c>
      <c r="D90" s="62">
        <f t="shared" si="1"/>
        <v>0</v>
      </c>
      <c r="E90" s="40">
        <f t="shared" si="2"/>
        <v>0</v>
      </c>
      <c r="F90" s="40">
        <f t="shared" si="3"/>
        <v>0.0000009431663732</v>
      </c>
      <c r="G90" s="1"/>
      <c r="H90" s="1"/>
      <c r="I90" s="1"/>
    </row>
    <row r="91">
      <c r="A91" s="66"/>
      <c r="B91" s="34">
        <v>44446.0</v>
      </c>
      <c r="C91" s="35">
        <v>45.993511</v>
      </c>
      <c r="D91" s="62">
        <f t="shared" si="1"/>
        <v>-0.001921507065</v>
      </c>
      <c r="E91" s="40">
        <f t="shared" si="2"/>
        <v>-0.001923355528</v>
      </c>
      <c r="F91" s="40">
        <f t="shared" si="3"/>
        <v>0.000008378263737</v>
      </c>
      <c r="G91" s="1"/>
      <c r="H91" s="1"/>
      <c r="I91" s="1"/>
    </row>
    <row r="92">
      <c r="A92" s="66"/>
      <c r="B92" s="34">
        <v>44447.0</v>
      </c>
      <c r="C92" s="35">
        <v>45.757397</v>
      </c>
      <c r="D92" s="62">
        <f t="shared" si="1"/>
        <v>-0.005133637221</v>
      </c>
      <c r="E92" s="40">
        <f t="shared" si="2"/>
        <v>-0.005146859609</v>
      </c>
      <c r="F92" s="40">
        <f t="shared" si="3"/>
        <v>0.00003743025608</v>
      </c>
      <c r="G92" s="1"/>
      <c r="H92" s="1"/>
      <c r="I92" s="1"/>
    </row>
    <row r="93">
      <c r="A93" s="66"/>
      <c r="B93" s="34">
        <v>44448.0</v>
      </c>
      <c r="C93" s="35">
        <v>45.28516</v>
      </c>
      <c r="D93" s="62">
        <f t="shared" si="1"/>
        <v>-0.01032045158</v>
      </c>
      <c r="E93" s="40">
        <f t="shared" si="2"/>
        <v>-0.01037407671</v>
      </c>
      <c r="F93" s="40">
        <f t="shared" si="3"/>
        <v>0.000128714567</v>
      </c>
      <c r="G93" s="1"/>
      <c r="H93" s="1"/>
      <c r="I93" s="1"/>
    </row>
    <row r="94">
      <c r="A94" s="66"/>
      <c r="B94" s="34">
        <v>44449.0</v>
      </c>
      <c r="C94" s="35">
        <v>44.85228</v>
      </c>
      <c r="D94" s="62">
        <f t="shared" si="1"/>
        <v>-0.009558981353</v>
      </c>
      <c r="E94" s="40">
        <f t="shared" si="2"/>
        <v>-0.009604961666</v>
      </c>
      <c r="F94" s="40">
        <f t="shared" si="3"/>
        <v>0.0001118545088</v>
      </c>
      <c r="G94" s="1"/>
      <c r="H94" s="1"/>
      <c r="I94" s="1"/>
    </row>
    <row r="95">
      <c r="A95" s="66"/>
      <c r="B95" s="34">
        <v>44452.0</v>
      </c>
      <c r="C95" s="35">
        <v>43.858627</v>
      </c>
      <c r="D95" s="62">
        <f t="shared" si="1"/>
        <v>-0.02215390165</v>
      </c>
      <c r="E95" s="40">
        <f t="shared" si="2"/>
        <v>-0.02240298498</v>
      </c>
      <c r="F95" s="40">
        <f t="shared" si="3"/>
        <v>0.0005463510057</v>
      </c>
      <c r="G95" s="1"/>
      <c r="H95" s="1"/>
      <c r="I95" s="1"/>
    </row>
    <row r="96">
      <c r="A96" s="66"/>
      <c r="B96" s="34">
        <v>44453.0</v>
      </c>
      <c r="C96" s="35">
        <v>43.986523</v>
      </c>
      <c r="D96" s="62">
        <f t="shared" si="1"/>
        <v>0.002916096758</v>
      </c>
      <c r="E96" s="40">
        <f t="shared" si="2"/>
        <v>0.002911853195</v>
      </c>
      <c r="F96" s="40">
        <f t="shared" si="3"/>
        <v>0.000003766260849</v>
      </c>
      <c r="G96" s="1"/>
      <c r="H96" s="1"/>
      <c r="I96" s="1"/>
    </row>
    <row r="97">
      <c r="A97" s="66"/>
      <c r="B97" s="34">
        <v>44454.0</v>
      </c>
      <c r="C97" s="35">
        <v>44.045551</v>
      </c>
      <c r="D97" s="62">
        <f t="shared" si="1"/>
        <v>0.00134195649</v>
      </c>
      <c r="E97" s="40">
        <f t="shared" si="2"/>
        <v>0.001341056871</v>
      </c>
      <c r="F97" s="40">
        <f t="shared" si="3"/>
        <v>0.0000001368181238</v>
      </c>
      <c r="G97" s="1"/>
      <c r="H97" s="1"/>
      <c r="I97" s="1"/>
    </row>
    <row r="98">
      <c r="A98" s="66"/>
      <c r="B98" s="34">
        <v>44455.0</v>
      </c>
      <c r="C98" s="35">
        <v>43.750408</v>
      </c>
      <c r="D98" s="62">
        <f t="shared" si="1"/>
        <v>-0.006700858391</v>
      </c>
      <c r="E98" s="40">
        <f t="shared" si="2"/>
        <v>-0.006723409942</v>
      </c>
      <c r="F98" s="40">
        <f t="shared" si="3"/>
        <v>0.00005920652249</v>
      </c>
      <c r="G98" s="1"/>
      <c r="H98" s="1"/>
      <c r="I98" s="1"/>
    </row>
    <row r="99">
      <c r="A99" s="66"/>
      <c r="B99" s="34">
        <v>44456.0</v>
      </c>
      <c r="C99" s="35">
        <v>43.17979</v>
      </c>
      <c r="D99" s="62">
        <f t="shared" si="1"/>
        <v>-0.01304257551</v>
      </c>
      <c r="E99" s="40">
        <f t="shared" si="2"/>
        <v>-0.01312837676</v>
      </c>
      <c r="F99" s="40">
        <f t="shared" si="3"/>
        <v>0.0001987971493</v>
      </c>
      <c r="G99" s="1"/>
      <c r="H99" s="1"/>
      <c r="I99" s="1"/>
    </row>
    <row r="100">
      <c r="A100" s="66"/>
      <c r="B100" s="34">
        <v>44459.0</v>
      </c>
      <c r="C100" s="35">
        <v>43.484776</v>
      </c>
      <c r="D100" s="62">
        <f t="shared" si="1"/>
        <v>0.00706316543</v>
      </c>
      <c r="E100" s="40">
        <f t="shared" si="2"/>
        <v>0.007038338115</v>
      </c>
      <c r="F100" s="40">
        <f t="shared" si="3"/>
        <v>0.00003681055889</v>
      </c>
      <c r="G100" s="1"/>
      <c r="H100" s="1"/>
      <c r="I100" s="1"/>
    </row>
    <row r="101">
      <c r="A101" s="66"/>
      <c r="B101" s="34">
        <v>44460.0</v>
      </c>
      <c r="C101" s="35">
        <v>43.209305</v>
      </c>
      <c r="D101" s="62">
        <f t="shared" si="1"/>
        <v>-0.00633488373</v>
      </c>
      <c r="E101" s="40">
        <f t="shared" si="2"/>
        <v>-0.006355034252</v>
      </c>
      <c r="F101" s="40">
        <f t="shared" si="3"/>
        <v>0.00005367323257</v>
      </c>
      <c r="G101" s="1"/>
      <c r="H101" s="1"/>
      <c r="I101" s="1"/>
    </row>
    <row r="102">
      <c r="A102" s="66"/>
      <c r="B102" s="34">
        <v>44461.0</v>
      </c>
      <c r="C102" s="35">
        <v>43.238819</v>
      </c>
      <c r="D102" s="62">
        <f t="shared" si="1"/>
        <v>0.0006830473205</v>
      </c>
      <c r="E102" s="40">
        <f t="shared" si="2"/>
        <v>0.0006828141498</v>
      </c>
      <c r="F102" s="40">
        <f t="shared" si="3"/>
        <v>0.0000000831476724</v>
      </c>
      <c r="G102" s="1"/>
      <c r="H102" s="1"/>
      <c r="I102" s="1"/>
    </row>
    <row r="103">
      <c r="A103" s="66"/>
      <c r="B103" s="34">
        <v>44462.0</v>
      </c>
      <c r="C103" s="35">
        <v>43.474937</v>
      </c>
      <c r="D103" s="62">
        <f t="shared" si="1"/>
        <v>0.005460787447</v>
      </c>
      <c r="E103" s="40">
        <f t="shared" si="2"/>
        <v>0.005445931406</v>
      </c>
      <c r="F103" s="40">
        <f t="shared" si="3"/>
        <v>0.00002002351174</v>
      </c>
      <c r="G103" s="1"/>
      <c r="H103" s="1"/>
      <c r="I103" s="1"/>
    </row>
    <row r="104">
      <c r="A104" s="66"/>
      <c r="B104" s="34">
        <v>44463.0</v>
      </c>
      <c r="C104" s="35">
        <v>43.228981</v>
      </c>
      <c r="D104" s="62">
        <f t="shared" si="1"/>
        <v>-0.005657420504</v>
      </c>
      <c r="E104" s="40">
        <f t="shared" si="2"/>
        <v>-0.005673484323</v>
      </c>
      <c r="F104" s="40">
        <f t="shared" si="3"/>
        <v>0.00004415139826</v>
      </c>
      <c r="G104" s="1"/>
      <c r="H104" s="1"/>
      <c r="I104" s="1"/>
    </row>
    <row r="105">
      <c r="A105" s="66"/>
      <c r="B105" s="34">
        <v>44466.0</v>
      </c>
      <c r="C105" s="35">
        <v>42.864967</v>
      </c>
      <c r="D105" s="62">
        <f t="shared" si="1"/>
        <v>-0.008420600985</v>
      </c>
      <c r="E105" s="40">
        <f t="shared" si="2"/>
        <v>-0.008456254536</v>
      </c>
      <c r="F105" s="40">
        <f t="shared" si="3"/>
        <v>0.00008887628684</v>
      </c>
      <c r="G105" s="1"/>
      <c r="H105" s="1"/>
      <c r="I105" s="1"/>
    </row>
    <row r="106">
      <c r="A106" s="66"/>
      <c r="B106" s="34">
        <v>44467.0</v>
      </c>
      <c r="C106" s="35">
        <v>42.343548</v>
      </c>
      <c r="D106" s="62">
        <f t="shared" si="1"/>
        <v>-0.01216422259</v>
      </c>
      <c r="E106" s="40">
        <f t="shared" si="2"/>
        <v>-0.01223881225</v>
      </c>
      <c r="F106" s="40">
        <f t="shared" si="3"/>
        <v>0.0001745035658</v>
      </c>
      <c r="G106" s="1"/>
      <c r="H106" s="1"/>
      <c r="I106" s="1"/>
    </row>
    <row r="107">
      <c r="A107" s="66"/>
      <c r="B107" s="34">
        <v>44468.0</v>
      </c>
      <c r="C107" s="35">
        <v>42.825615</v>
      </c>
      <c r="D107" s="62">
        <f t="shared" si="1"/>
        <v>0.01138466243</v>
      </c>
      <c r="E107" s="40">
        <f t="shared" si="2"/>
        <v>0.01132034485</v>
      </c>
      <c r="F107" s="40">
        <f t="shared" si="3"/>
        <v>0.0001071054713</v>
      </c>
      <c r="G107" s="1"/>
      <c r="H107" s="1"/>
      <c r="I107" s="1"/>
    </row>
    <row r="108">
      <c r="A108" s="66"/>
      <c r="B108" s="34">
        <v>44469.0</v>
      </c>
      <c r="C108" s="35">
        <v>42.31403</v>
      </c>
      <c r="D108" s="62">
        <f t="shared" si="1"/>
        <v>-0.01194577124</v>
      </c>
      <c r="E108" s="40">
        <f t="shared" si="2"/>
        <v>-0.01201769533</v>
      </c>
      <c r="F108" s="40">
        <f t="shared" si="3"/>
        <v>0.0001687105585</v>
      </c>
      <c r="G108" s="1"/>
      <c r="H108" s="1"/>
      <c r="I108" s="1"/>
    </row>
    <row r="109">
      <c r="A109" s="66"/>
      <c r="B109" s="34">
        <v>44470.0</v>
      </c>
      <c r="C109" s="35">
        <v>42.235325</v>
      </c>
      <c r="D109" s="62">
        <f t="shared" si="1"/>
        <v>-0.001860021369</v>
      </c>
      <c r="E109" s="40">
        <f t="shared" si="2"/>
        <v>-0.001861753357</v>
      </c>
      <c r="F109" s="40">
        <f t="shared" si="3"/>
        <v>0.000008025440755</v>
      </c>
      <c r="G109" s="1"/>
      <c r="H109" s="1"/>
      <c r="I109" s="1"/>
    </row>
    <row r="110">
      <c r="A110" s="66"/>
      <c r="B110" s="34">
        <v>44473.0</v>
      </c>
      <c r="C110" s="35">
        <v>41.733578</v>
      </c>
      <c r="D110" s="62">
        <f t="shared" si="1"/>
        <v>-0.01187979493</v>
      </c>
      <c r="E110" s="40">
        <f t="shared" si="2"/>
        <v>-0.01195092359</v>
      </c>
      <c r="F110" s="40">
        <f t="shared" si="3"/>
        <v>0.0001669804389</v>
      </c>
      <c r="G110" s="1"/>
      <c r="H110" s="1"/>
      <c r="I110" s="1"/>
    </row>
    <row r="111">
      <c r="A111" s="66"/>
      <c r="B111" s="34">
        <v>44474.0</v>
      </c>
      <c r="C111" s="35">
        <v>41.635197</v>
      </c>
      <c r="D111" s="62">
        <f t="shared" si="1"/>
        <v>-0.002357358384</v>
      </c>
      <c r="E111" s="40">
        <f t="shared" si="2"/>
        <v>-0.002360141328</v>
      </c>
      <c r="F111" s="40">
        <f t="shared" si="3"/>
        <v>0.00001109761871</v>
      </c>
      <c r="G111" s="1"/>
      <c r="H111" s="1"/>
      <c r="I111" s="1"/>
    </row>
    <row r="112">
      <c r="A112" s="66"/>
      <c r="B112" s="34">
        <v>44475.0</v>
      </c>
      <c r="C112" s="35">
        <v>41.34005</v>
      </c>
      <c r="D112" s="62">
        <f t="shared" si="1"/>
        <v>-0.007088882034</v>
      </c>
      <c r="E112" s="40">
        <f t="shared" si="2"/>
        <v>-0.007114127537</v>
      </c>
      <c r="F112" s="40">
        <f t="shared" si="3"/>
        <v>0.00006537199634</v>
      </c>
      <c r="G112" s="1"/>
      <c r="H112" s="1"/>
      <c r="I112" s="1"/>
    </row>
    <row r="113">
      <c r="A113" s="66"/>
      <c r="B113" s="34">
        <v>44476.0</v>
      </c>
      <c r="C113" s="35">
        <v>42.048401</v>
      </c>
      <c r="D113" s="62">
        <f t="shared" si="1"/>
        <v>0.0171347398</v>
      </c>
      <c r="E113" s="40">
        <f t="shared" si="2"/>
        <v>0.0169895958</v>
      </c>
      <c r="F113" s="40">
        <f t="shared" si="3"/>
        <v>0.0002565900443</v>
      </c>
      <c r="G113" s="1"/>
      <c r="H113" s="1"/>
      <c r="I113" s="1"/>
    </row>
    <row r="114">
      <c r="A114" s="66"/>
      <c r="B114" s="34">
        <v>44477.0</v>
      </c>
      <c r="C114" s="35">
        <v>41.763096</v>
      </c>
      <c r="D114" s="62">
        <f t="shared" si="1"/>
        <v>-0.006785156943</v>
      </c>
      <c r="E114" s="40">
        <f t="shared" si="2"/>
        <v>-0.006808280779</v>
      </c>
      <c r="F114" s="40">
        <f t="shared" si="3"/>
        <v>0.00006051981601</v>
      </c>
      <c r="G114" s="1"/>
      <c r="H114" s="1"/>
      <c r="I114" s="1"/>
    </row>
    <row r="115">
      <c r="A115" s="66"/>
      <c r="B115" s="34">
        <v>44480.0</v>
      </c>
      <c r="C115" s="35">
        <v>41.379406</v>
      </c>
      <c r="D115" s="62">
        <f t="shared" si="1"/>
        <v>-0.0091872978</v>
      </c>
      <c r="E115" s="40">
        <f t="shared" si="2"/>
        <v>-0.009229761304</v>
      </c>
      <c r="F115" s="40">
        <f t="shared" si="3"/>
        <v>0.0001040589491</v>
      </c>
      <c r="G115" s="1"/>
      <c r="H115" s="1"/>
      <c r="I115" s="1"/>
    </row>
    <row r="116">
      <c r="A116" s="66"/>
      <c r="B116" s="34">
        <v>44481.0</v>
      </c>
      <c r="C116" s="35">
        <v>41.172798</v>
      </c>
      <c r="D116" s="62">
        <f t="shared" si="1"/>
        <v>-0.004993015124</v>
      </c>
      <c r="E116" s="40">
        <f t="shared" si="2"/>
        <v>-0.005005521873</v>
      </c>
      <c r="F116" s="40">
        <f t="shared" si="3"/>
        <v>0.00003572081623</v>
      </c>
      <c r="G116" s="1"/>
      <c r="H116" s="1"/>
      <c r="I116" s="1"/>
    </row>
    <row r="117">
      <c r="A117" s="66"/>
      <c r="B117" s="34">
        <v>44482.0</v>
      </c>
      <c r="C117" s="35">
        <v>40.74976</v>
      </c>
      <c r="D117" s="62">
        <f t="shared" si="1"/>
        <v>-0.01027469641</v>
      </c>
      <c r="E117" s="40">
        <f t="shared" si="2"/>
        <v>-0.01032784548</v>
      </c>
      <c r="F117" s="40">
        <f t="shared" si="3"/>
        <v>0.0001276676951</v>
      </c>
      <c r="G117" s="1"/>
      <c r="H117" s="1"/>
      <c r="I117" s="1"/>
    </row>
    <row r="118">
      <c r="A118" s="66"/>
      <c r="B118" s="34">
        <v>44483.0</v>
      </c>
      <c r="C118" s="35">
        <v>40.995712</v>
      </c>
      <c r="D118" s="62">
        <f t="shared" si="1"/>
        <v>0.006035667449</v>
      </c>
      <c r="E118" s="40">
        <f t="shared" si="2"/>
        <v>0.00601752577</v>
      </c>
      <c r="F118" s="40">
        <f t="shared" si="3"/>
        <v>0.00002546573148</v>
      </c>
      <c r="G118" s="1"/>
      <c r="H118" s="1"/>
      <c r="I118" s="1"/>
    </row>
    <row r="119">
      <c r="A119" s="66"/>
      <c r="B119" s="34">
        <v>44484.0</v>
      </c>
      <c r="C119" s="35">
        <v>40.81863</v>
      </c>
      <c r="D119" s="62">
        <f t="shared" si="1"/>
        <v>-0.00431952493</v>
      </c>
      <c r="E119" s="40">
        <f t="shared" si="2"/>
        <v>-0.00432888103</v>
      </c>
      <c r="F119" s="40">
        <f t="shared" si="3"/>
        <v>0.00002809051475</v>
      </c>
      <c r="G119" s="1"/>
      <c r="H119" s="1"/>
      <c r="I119" s="1"/>
    </row>
    <row r="120">
      <c r="A120" s="66"/>
      <c r="B120" s="34">
        <v>44487.0</v>
      </c>
      <c r="C120" s="35">
        <v>40.651379</v>
      </c>
      <c r="D120" s="62">
        <f t="shared" si="1"/>
        <v>-0.004097418262</v>
      </c>
      <c r="E120" s="40">
        <f t="shared" si="2"/>
        <v>-0.004105835681</v>
      </c>
      <c r="F120" s="40">
        <f t="shared" si="3"/>
        <v>0.00002577596162</v>
      </c>
      <c r="G120" s="1"/>
      <c r="H120" s="1"/>
      <c r="I120" s="1"/>
    </row>
    <row r="121">
      <c r="A121" s="66"/>
      <c r="B121" s="34">
        <v>44488.0</v>
      </c>
      <c r="C121" s="35">
        <v>41.40892</v>
      </c>
      <c r="D121" s="62">
        <f t="shared" si="1"/>
        <v>0.01863506279</v>
      </c>
      <c r="E121" s="40">
        <f t="shared" si="2"/>
        <v>0.0184635574</v>
      </c>
      <c r="F121" s="40">
        <f t="shared" si="3"/>
        <v>0.0003059837034</v>
      </c>
      <c r="G121" s="1"/>
      <c r="H121" s="1"/>
      <c r="I121" s="1"/>
    </row>
    <row r="122">
      <c r="A122" s="66"/>
      <c r="B122" s="34">
        <v>44489.0</v>
      </c>
      <c r="C122" s="35">
        <v>42.10743</v>
      </c>
      <c r="D122" s="62">
        <f t="shared" si="1"/>
        <v>0.01686858773</v>
      </c>
      <c r="E122" s="40">
        <f t="shared" si="2"/>
        <v>0.01672789312</v>
      </c>
      <c r="F122" s="40">
        <f t="shared" si="3"/>
        <v>0.0002482744012</v>
      </c>
      <c r="G122" s="1"/>
      <c r="H122" s="1"/>
      <c r="I122" s="1"/>
    </row>
    <row r="123">
      <c r="A123" s="66"/>
      <c r="B123" s="34">
        <v>44490.0</v>
      </c>
      <c r="C123" s="35">
        <v>42.166462</v>
      </c>
      <c r="D123" s="62">
        <f t="shared" si="1"/>
        <v>0.001401937853</v>
      </c>
      <c r="E123" s="40">
        <f t="shared" si="2"/>
        <v>0.001400956055</v>
      </c>
      <c r="F123" s="40">
        <f t="shared" si="3"/>
        <v>0.0000001847181758</v>
      </c>
      <c r="G123" s="1"/>
      <c r="H123" s="1"/>
      <c r="I123" s="1"/>
    </row>
    <row r="124">
      <c r="A124" s="66"/>
      <c r="B124" s="34">
        <v>44491.0</v>
      </c>
      <c r="C124" s="35">
        <v>42.461605</v>
      </c>
      <c r="D124" s="62">
        <f t="shared" si="1"/>
        <v>0.006999472709</v>
      </c>
      <c r="E124" s="40">
        <f t="shared" si="2"/>
        <v>0.006975090111</v>
      </c>
      <c r="F124" s="40">
        <f t="shared" si="3"/>
        <v>0.00003604708634</v>
      </c>
      <c r="G124" s="1"/>
      <c r="H124" s="1"/>
      <c r="I124" s="1"/>
    </row>
    <row r="125">
      <c r="A125" s="66"/>
      <c r="B125" s="34">
        <v>44494.0</v>
      </c>
      <c r="C125" s="35">
        <v>42.451767</v>
      </c>
      <c r="D125" s="62">
        <f t="shared" si="1"/>
        <v>-0.0002316916659</v>
      </c>
      <c r="E125" s="40">
        <f t="shared" si="2"/>
        <v>-0.0002317185106</v>
      </c>
      <c r="F125" s="40">
        <f t="shared" si="3"/>
        <v>0.000001446934829</v>
      </c>
      <c r="G125" s="1"/>
      <c r="H125" s="1"/>
      <c r="I125" s="1"/>
    </row>
    <row r="126">
      <c r="A126" s="66"/>
      <c r="B126" s="34">
        <v>44495.0</v>
      </c>
      <c r="C126" s="35">
        <v>42.855133</v>
      </c>
      <c r="D126" s="62">
        <f t="shared" si="1"/>
        <v>0.009501748184</v>
      </c>
      <c r="E126" s="40">
        <f t="shared" si="2"/>
        <v>0.009456890502</v>
      </c>
      <c r="F126" s="40">
        <f t="shared" si="3"/>
        <v>0.00007200749434</v>
      </c>
      <c r="G126" s="1"/>
      <c r="H126" s="1"/>
      <c r="I126" s="1"/>
    </row>
    <row r="127">
      <c r="A127" s="66"/>
      <c r="B127" s="34">
        <v>44496.0</v>
      </c>
      <c r="C127" s="35">
        <v>42.274681</v>
      </c>
      <c r="D127" s="62">
        <f t="shared" si="1"/>
        <v>-0.01354451519</v>
      </c>
      <c r="E127" s="40">
        <f t="shared" si="2"/>
        <v>-0.01363707891</v>
      </c>
      <c r="F127" s="40">
        <f t="shared" si="3"/>
        <v>0.0002134008641</v>
      </c>
      <c r="G127" s="1"/>
      <c r="H127" s="1"/>
      <c r="I127" s="1"/>
    </row>
    <row r="128">
      <c r="A128" s="66"/>
      <c r="B128" s="34">
        <v>44497.0</v>
      </c>
      <c r="C128" s="35">
        <v>42.481281</v>
      </c>
      <c r="D128" s="62">
        <f t="shared" si="1"/>
        <v>0.004887085961</v>
      </c>
      <c r="E128" s="40">
        <f t="shared" si="2"/>
        <v>0.004875182921</v>
      </c>
      <c r="F128" s="40">
        <f t="shared" si="3"/>
        <v>0.00001524133617</v>
      </c>
      <c r="G128" s="1"/>
      <c r="H128" s="1"/>
      <c r="I128" s="1"/>
    </row>
    <row r="129">
      <c r="A129" s="66"/>
      <c r="B129" s="34">
        <v>44498.0</v>
      </c>
      <c r="C129" s="35">
        <v>43.032223</v>
      </c>
      <c r="D129" s="62">
        <f t="shared" si="1"/>
        <v>0.01296905336</v>
      </c>
      <c r="E129" s="40">
        <f t="shared" si="2"/>
        <v>0.0128856753</v>
      </c>
      <c r="F129" s="40">
        <f t="shared" si="3"/>
        <v>0.0001419554954</v>
      </c>
      <c r="G129" s="1"/>
      <c r="H129" s="1"/>
      <c r="I129" s="1"/>
    </row>
    <row r="130">
      <c r="A130" s="66"/>
      <c r="B130" s="34">
        <v>44501.0</v>
      </c>
      <c r="C130" s="35">
        <v>42.933838</v>
      </c>
      <c r="D130" s="62">
        <f t="shared" si="1"/>
        <v>-0.002286309959</v>
      </c>
      <c r="E130" s="40">
        <f t="shared" si="2"/>
        <v>-0.002288927556</v>
      </c>
      <c r="F130" s="40">
        <f t="shared" si="3"/>
        <v>0.00001062821998</v>
      </c>
      <c r="G130" s="1"/>
      <c r="H130" s="1"/>
      <c r="I130" s="1"/>
    </row>
    <row r="131">
      <c r="A131" s="66"/>
      <c r="B131" s="34">
        <v>44502.0</v>
      </c>
      <c r="C131" s="35">
        <v>44.714546</v>
      </c>
      <c r="D131" s="62">
        <f t="shared" si="1"/>
        <v>0.04147563048</v>
      </c>
      <c r="E131" s="40">
        <f t="shared" si="2"/>
        <v>0.04063858296</v>
      </c>
      <c r="F131" s="40">
        <f t="shared" si="3"/>
        <v>0.001573503847</v>
      </c>
      <c r="G131" s="1"/>
      <c r="H131" s="1"/>
      <c r="I131" s="1"/>
    </row>
    <row r="132">
      <c r="A132" s="66"/>
      <c r="B132" s="34">
        <v>44503.0</v>
      </c>
      <c r="C132" s="35">
        <v>44.094746</v>
      </c>
      <c r="D132" s="62">
        <f t="shared" si="1"/>
        <v>-0.01386126117</v>
      </c>
      <c r="E132" s="40">
        <f t="shared" si="2"/>
        <v>-0.01395822552</v>
      </c>
      <c r="F132" s="40">
        <f t="shared" si="3"/>
        <v>0.0002228867769</v>
      </c>
      <c r="G132" s="1"/>
      <c r="H132" s="1"/>
      <c r="I132" s="1"/>
    </row>
    <row r="133">
      <c r="A133" s="66"/>
      <c r="B133" s="34">
        <v>44504.0</v>
      </c>
      <c r="C133" s="35">
        <v>43.519115</v>
      </c>
      <c r="D133" s="62">
        <f t="shared" si="1"/>
        <v>-0.01305441242</v>
      </c>
      <c r="E133" s="40">
        <f t="shared" si="2"/>
        <v>-0.01314037017</v>
      </c>
      <c r="F133" s="40">
        <f t="shared" si="3"/>
        <v>0.0001991354963</v>
      </c>
      <c r="G133" s="1"/>
      <c r="H133" s="1"/>
      <c r="I133" s="1"/>
    </row>
    <row r="134">
      <c r="A134" s="66"/>
      <c r="B134" s="34">
        <v>44505.0</v>
      </c>
      <c r="C134" s="35">
        <v>48.243202</v>
      </c>
      <c r="D134" s="62">
        <f t="shared" si="1"/>
        <v>0.1085520007</v>
      </c>
      <c r="E134" s="40">
        <f t="shared" si="2"/>
        <v>0.1030546598</v>
      </c>
      <c r="F134" s="40">
        <f t="shared" si="3"/>
        <v>0.01042103939</v>
      </c>
      <c r="G134" s="1"/>
      <c r="H134" s="1"/>
      <c r="I134" s="1"/>
    </row>
    <row r="135">
      <c r="A135" s="66"/>
      <c r="B135" s="34">
        <v>44508.0</v>
      </c>
      <c r="C135" s="35">
        <v>47.965313</v>
      </c>
      <c r="D135" s="62">
        <f t="shared" si="1"/>
        <v>-0.00576016907</v>
      </c>
      <c r="E135" s="40">
        <f t="shared" si="2"/>
        <v>-0.005776822827</v>
      </c>
      <c r="F135" s="40">
        <f t="shared" si="3"/>
        <v>0.00004553537387</v>
      </c>
      <c r="G135" s="1"/>
      <c r="H135" s="1"/>
      <c r="I135" s="1"/>
    </row>
    <row r="136">
      <c r="A136" s="66"/>
      <c r="B136" s="34">
        <v>44509.0</v>
      </c>
      <c r="C136" s="35">
        <v>46.943085</v>
      </c>
      <c r="D136" s="62">
        <f t="shared" si="1"/>
        <v>-0.02131181756</v>
      </c>
      <c r="E136" s="40">
        <f t="shared" si="2"/>
        <v>-0.02154219338</v>
      </c>
      <c r="F136" s="40">
        <f t="shared" si="3"/>
        <v>0.0005068514194</v>
      </c>
      <c r="G136" s="1"/>
      <c r="H136" s="1"/>
      <c r="I136" s="1"/>
    </row>
    <row r="137">
      <c r="A137" s="66"/>
      <c r="B137" s="34">
        <v>44510.0</v>
      </c>
      <c r="C137" s="35">
        <v>48.650108</v>
      </c>
      <c r="D137" s="62">
        <f t="shared" si="1"/>
        <v>0.03636367316</v>
      </c>
      <c r="E137" s="40">
        <f t="shared" si="2"/>
        <v>0.03571811811</v>
      </c>
      <c r="F137" s="40">
        <f t="shared" si="3"/>
        <v>0.001207350574</v>
      </c>
      <c r="G137" s="1"/>
      <c r="H137" s="1"/>
      <c r="I137" s="1"/>
    </row>
    <row r="138">
      <c r="A138" s="66"/>
      <c r="B138" s="34">
        <v>44511.0</v>
      </c>
      <c r="C138" s="35">
        <v>49.801353</v>
      </c>
      <c r="D138" s="62">
        <f t="shared" si="1"/>
        <v>0.0236637707</v>
      </c>
      <c r="E138" s="40">
        <f t="shared" si="2"/>
        <v>0.02338812377</v>
      </c>
      <c r="F138" s="40">
        <f t="shared" si="3"/>
        <v>0.0005025199269</v>
      </c>
      <c r="G138" s="1"/>
      <c r="H138" s="1"/>
      <c r="I138" s="1"/>
    </row>
    <row r="139">
      <c r="A139" s="66"/>
      <c r="B139" s="34">
        <v>44512.0</v>
      </c>
      <c r="C139" s="35">
        <v>49.354748</v>
      </c>
      <c r="D139" s="62">
        <f t="shared" si="1"/>
        <v>-0.008967728246</v>
      </c>
      <c r="E139" s="40">
        <f t="shared" si="2"/>
        <v>-0.009008180345</v>
      </c>
      <c r="F139" s="40">
        <f t="shared" si="3"/>
        <v>0.00009958738403</v>
      </c>
      <c r="G139" s="1"/>
      <c r="H139" s="1"/>
      <c r="I139" s="1"/>
    </row>
    <row r="140">
      <c r="A140" s="66"/>
      <c r="B140" s="34">
        <v>44515.0</v>
      </c>
      <c r="C140" s="35">
        <v>49.275352</v>
      </c>
      <c r="D140" s="62">
        <f t="shared" si="1"/>
        <v>-0.001608680081</v>
      </c>
      <c r="E140" s="40">
        <f t="shared" si="2"/>
        <v>-0.001609975396</v>
      </c>
      <c r="F140" s="40">
        <f t="shared" si="3"/>
        <v>0.000006662298809</v>
      </c>
      <c r="G140" s="1"/>
      <c r="H140" s="1"/>
      <c r="I140" s="1"/>
    </row>
    <row r="141">
      <c r="A141" s="66"/>
      <c r="B141" s="34">
        <v>44516.0</v>
      </c>
      <c r="C141" s="35">
        <v>49.225727</v>
      </c>
      <c r="D141" s="62">
        <f t="shared" si="1"/>
        <v>-0.001007095799</v>
      </c>
      <c r="E141" s="40">
        <f t="shared" si="2"/>
        <v>-0.001007603261</v>
      </c>
      <c r="F141" s="40">
        <f t="shared" si="3"/>
        <v>0.000003915533846</v>
      </c>
      <c r="G141" s="1"/>
      <c r="H141" s="1"/>
      <c r="I141" s="1"/>
    </row>
    <row r="142">
      <c r="A142" s="66"/>
      <c r="B142" s="34">
        <v>44517.0</v>
      </c>
      <c r="C142" s="35">
        <v>50.486145</v>
      </c>
      <c r="D142" s="62">
        <f t="shared" si="1"/>
        <v>0.02560486308</v>
      </c>
      <c r="E142" s="40">
        <f t="shared" si="2"/>
        <v>0.02528254887</v>
      </c>
      <c r="F142" s="40">
        <f t="shared" si="3"/>
        <v>0.0005910432625</v>
      </c>
      <c r="G142" s="1"/>
      <c r="H142" s="1"/>
      <c r="I142" s="1"/>
    </row>
    <row r="143">
      <c r="A143" s="66"/>
      <c r="B143" s="34">
        <v>44518.0</v>
      </c>
      <c r="C143" s="35">
        <v>51.022072</v>
      </c>
      <c r="D143" s="62">
        <f t="shared" si="1"/>
        <v>0.01061532823</v>
      </c>
      <c r="E143" s="40">
        <f t="shared" si="2"/>
        <v>0.01055938121</v>
      </c>
      <c r="F143" s="40">
        <f t="shared" si="3"/>
        <v>0.00009193384157</v>
      </c>
      <c r="G143" s="1"/>
      <c r="H143" s="1"/>
      <c r="I143" s="1"/>
    </row>
    <row r="144">
      <c r="A144" s="66"/>
      <c r="B144" s="34">
        <v>44519.0</v>
      </c>
      <c r="C144" s="35">
        <v>50.416676</v>
      </c>
      <c r="D144" s="62">
        <f t="shared" si="1"/>
        <v>-0.01186537466</v>
      </c>
      <c r="E144" s="40">
        <f t="shared" si="2"/>
        <v>-0.01193633005</v>
      </c>
      <c r="F144" s="40">
        <f t="shared" si="3"/>
        <v>0.0001666034937</v>
      </c>
      <c r="G144" s="1"/>
      <c r="H144" s="1"/>
      <c r="I144" s="1"/>
    </row>
    <row r="145">
      <c r="A145" s="66"/>
      <c r="B145" s="34">
        <v>44522.0</v>
      </c>
      <c r="C145" s="35">
        <v>50.813656</v>
      </c>
      <c r="D145" s="62">
        <f t="shared" si="1"/>
        <v>0.007873982013</v>
      </c>
      <c r="E145" s="40">
        <f t="shared" si="2"/>
        <v>0.00784314399</v>
      </c>
      <c r="F145" s="40">
        <f t="shared" si="3"/>
        <v>0.00004722406045</v>
      </c>
      <c r="G145" s="1"/>
      <c r="H145" s="1"/>
      <c r="I145" s="1"/>
    </row>
    <row r="146">
      <c r="A146" s="66"/>
      <c r="B146" s="34">
        <v>44523.0</v>
      </c>
      <c r="C146" s="35">
        <v>50.694565</v>
      </c>
      <c r="D146" s="62">
        <f t="shared" si="1"/>
        <v>-0.002343680998</v>
      </c>
      <c r="E146" s="40">
        <f t="shared" si="2"/>
        <v>-0.002346431717</v>
      </c>
      <c r="F146" s="40">
        <f t="shared" si="3"/>
        <v>0.00001100646477</v>
      </c>
      <c r="G146" s="1"/>
      <c r="H146" s="1"/>
      <c r="I146" s="1"/>
    </row>
    <row r="147">
      <c r="A147" s="66"/>
      <c r="B147" s="34">
        <v>44524.0</v>
      </c>
      <c r="C147" s="35">
        <v>50.505997</v>
      </c>
      <c r="D147" s="62">
        <f t="shared" si="1"/>
        <v>-0.003719688689</v>
      </c>
      <c r="E147" s="40">
        <f t="shared" si="2"/>
        <v>-0.003726623934</v>
      </c>
      <c r="F147" s="40">
        <f t="shared" si="3"/>
        <v>0.00002206924465</v>
      </c>
      <c r="G147" s="1"/>
      <c r="H147" s="1"/>
      <c r="I147" s="1"/>
    </row>
    <row r="148">
      <c r="A148" s="66"/>
      <c r="B148" s="34">
        <v>44526.0</v>
      </c>
      <c r="C148" s="35">
        <v>53.592529</v>
      </c>
      <c r="D148" s="62">
        <f t="shared" si="1"/>
        <v>0.06111218832</v>
      </c>
      <c r="E148" s="40">
        <f t="shared" si="2"/>
        <v>0.05931759233</v>
      </c>
      <c r="F148" s="40">
        <f t="shared" si="3"/>
        <v>0.003404305287</v>
      </c>
      <c r="G148" s="1"/>
      <c r="H148" s="1"/>
      <c r="I148" s="1"/>
    </row>
    <row r="149">
      <c r="A149" s="66"/>
      <c r="B149" s="34">
        <v>44529.0</v>
      </c>
      <c r="C149" s="35">
        <v>52.004604</v>
      </c>
      <c r="D149" s="62">
        <f t="shared" si="1"/>
        <v>-0.02962959632</v>
      </c>
      <c r="E149" s="40">
        <f t="shared" si="2"/>
        <v>-0.03007742091</v>
      </c>
      <c r="F149" s="40">
        <f t="shared" si="3"/>
        <v>0.0009640148442</v>
      </c>
      <c r="G149" s="1"/>
      <c r="H149" s="1"/>
      <c r="I149" s="1"/>
    </row>
    <row r="150">
      <c r="A150" s="66"/>
      <c r="B150" s="34">
        <v>44530.0</v>
      </c>
      <c r="C150" s="35">
        <v>53.324566</v>
      </c>
      <c r="D150" s="62">
        <f t="shared" si="1"/>
        <v>0.02538163736</v>
      </c>
      <c r="E150" s="40">
        <f t="shared" si="2"/>
        <v>0.02506487243</v>
      </c>
      <c r="F150" s="40">
        <f t="shared" si="3"/>
        <v>0.0005805066157</v>
      </c>
      <c r="G150" s="1"/>
      <c r="H150" s="1"/>
      <c r="I150" s="1"/>
    </row>
    <row r="151">
      <c r="A151" s="66"/>
      <c r="B151" s="34">
        <v>44531.0</v>
      </c>
      <c r="C151" s="35">
        <v>54.267399</v>
      </c>
      <c r="D151" s="62">
        <f t="shared" si="1"/>
        <v>0.01768102529</v>
      </c>
      <c r="E151" s="40">
        <f t="shared" si="2"/>
        <v>0.01752653434</v>
      </c>
      <c r="F151" s="40">
        <f t="shared" si="3"/>
        <v>0.0002740801703</v>
      </c>
      <c r="G151" s="1"/>
      <c r="H151" s="1"/>
      <c r="I151" s="1"/>
    </row>
    <row r="152">
      <c r="A152" s="66"/>
      <c r="B152" s="34">
        <v>44532.0</v>
      </c>
      <c r="C152" s="35">
        <v>52.639774</v>
      </c>
      <c r="D152" s="62">
        <f t="shared" si="1"/>
        <v>-0.02999268493</v>
      </c>
      <c r="E152" s="40">
        <f t="shared" si="2"/>
        <v>-0.0304516662</v>
      </c>
      <c r="F152" s="40">
        <f t="shared" si="3"/>
        <v>0.0009873944797</v>
      </c>
      <c r="G152" s="1"/>
      <c r="H152" s="1"/>
      <c r="I152" s="1"/>
    </row>
    <row r="153">
      <c r="A153" s="66"/>
      <c r="B153" s="34">
        <v>44533.0</v>
      </c>
      <c r="C153" s="35">
        <v>53.860493</v>
      </c>
      <c r="D153" s="62">
        <f t="shared" si="1"/>
        <v>0.02319005017</v>
      </c>
      <c r="E153" s="40">
        <f t="shared" si="2"/>
        <v>0.02292524701</v>
      </c>
      <c r="F153" s="40">
        <f t="shared" si="3"/>
        <v>0.0004819816057</v>
      </c>
      <c r="G153" s="1"/>
      <c r="H153" s="1"/>
      <c r="I153" s="1"/>
    </row>
    <row r="154">
      <c r="A154" s="66"/>
      <c r="B154" s="34">
        <v>44536.0</v>
      </c>
      <c r="C154" s="35">
        <v>51.091545</v>
      </c>
      <c r="D154" s="62">
        <f t="shared" si="1"/>
        <v>-0.05140962969</v>
      </c>
      <c r="E154" s="40">
        <f t="shared" si="2"/>
        <v>-0.05277821707</v>
      </c>
      <c r="F154" s="40">
        <f t="shared" si="3"/>
        <v>0.002888996344</v>
      </c>
      <c r="G154" s="1"/>
      <c r="H154" s="1"/>
      <c r="I154" s="1"/>
    </row>
    <row r="155">
      <c r="A155" s="66"/>
      <c r="B155" s="34">
        <v>44537.0</v>
      </c>
      <c r="C155" s="35">
        <v>51.329735</v>
      </c>
      <c r="D155" s="62">
        <f t="shared" si="1"/>
        <v>0.004662023824</v>
      </c>
      <c r="E155" s="40">
        <f t="shared" si="2"/>
        <v>0.004651190249</v>
      </c>
      <c r="F155" s="40">
        <f t="shared" si="3"/>
        <v>0.0000135425672</v>
      </c>
      <c r="G155" s="1"/>
      <c r="H155" s="1"/>
      <c r="I155" s="1"/>
    </row>
    <row r="156">
      <c r="A156" s="66"/>
      <c r="B156" s="34">
        <v>44538.0</v>
      </c>
      <c r="C156" s="35">
        <v>51.01215</v>
      </c>
      <c r="D156" s="62">
        <f t="shared" si="1"/>
        <v>-0.006187154483</v>
      </c>
      <c r="E156" s="40">
        <f t="shared" si="2"/>
        <v>-0.006206374241</v>
      </c>
      <c r="F156" s="40">
        <f t="shared" si="3"/>
        <v>0.00005151710589</v>
      </c>
      <c r="G156" s="1"/>
      <c r="H156" s="1"/>
      <c r="I156" s="1"/>
    </row>
    <row r="157">
      <c r="A157" s="66"/>
      <c r="B157" s="34">
        <v>44539.0</v>
      </c>
      <c r="C157" s="35">
        <v>51.687019</v>
      </c>
      <c r="D157" s="62">
        <f t="shared" si="1"/>
        <v>0.01322957374</v>
      </c>
      <c r="E157" s="40">
        <f t="shared" si="2"/>
        <v>0.01314282717</v>
      </c>
      <c r="F157" s="40">
        <f t="shared" si="3"/>
        <v>0.0001481492984</v>
      </c>
      <c r="G157" s="1"/>
      <c r="H157" s="1"/>
      <c r="I157" s="1"/>
    </row>
    <row r="158">
      <c r="A158" s="66"/>
      <c r="B158" s="34">
        <v>44540.0</v>
      </c>
      <c r="C158" s="35">
        <v>52.381733</v>
      </c>
      <c r="D158" s="62">
        <f t="shared" si="1"/>
        <v>0.01344078288</v>
      </c>
      <c r="E158" s="40">
        <f t="shared" si="2"/>
        <v>0.01335125686</v>
      </c>
      <c r="F158" s="40">
        <f t="shared" si="3"/>
        <v>0.0001532666119</v>
      </c>
      <c r="G158" s="1"/>
      <c r="H158" s="1"/>
      <c r="I158" s="1"/>
    </row>
    <row r="159">
      <c r="A159" s="66"/>
      <c r="B159" s="34">
        <v>44543.0</v>
      </c>
      <c r="C159" s="35">
        <v>54.783474</v>
      </c>
      <c r="D159" s="62">
        <f t="shared" si="1"/>
        <v>0.04585073579</v>
      </c>
      <c r="E159" s="40">
        <f t="shared" si="2"/>
        <v>0.04483065545</v>
      </c>
      <c r="F159" s="40">
        <f t="shared" si="3"/>
        <v>0.001923654681</v>
      </c>
      <c r="G159" s="1"/>
      <c r="H159" s="1"/>
      <c r="I159" s="1"/>
    </row>
    <row r="160">
      <c r="A160" s="66"/>
      <c r="B160" s="34">
        <v>44544.0</v>
      </c>
      <c r="C160" s="35">
        <v>55.120911</v>
      </c>
      <c r="D160" s="62">
        <f t="shared" si="1"/>
        <v>0.006159466995</v>
      </c>
      <c r="E160" s="40">
        <f t="shared" si="2"/>
        <v>0.006140575015</v>
      </c>
      <c r="F160" s="40">
        <f t="shared" si="3"/>
        <v>0.00002672277374</v>
      </c>
      <c r="G160" s="1"/>
      <c r="H160" s="1"/>
      <c r="I160" s="1"/>
    </row>
    <row r="161">
      <c r="A161" s="66"/>
      <c r="B161" s="34">
        <v>44545.0</v>
      </c>
      <c r="C161" s="35">
        <v>58.356308</v>
      </c>
      <c r="D161" s="62">
        <f t="shared" si="1"/>
        <v>0.05869636298</v>
      </c>
      <c r="E161" s="40">
        <f t="shared" si="2"/>
        <v>0.057038305</v>
      </c>
      <c r="F161" s="40">
        <f t="shared" si="3"/>
        <v>0.003143523904</v>
      </c>
      <c r="G161" s="1"/>
      <c r="H161" s="1"/>
      <c r="I161" s="1"/>
    </row>
    <row r="162">
      <c r="A162" s="66"/>
      <c r="B162" s="34">
        <v>44546.0</v>
      </c>
      <c r="C162" s="35">
        <v>60.787823</v>
      </c>
      <c r="D162" s="62">
        <f t="shared" si="1"/>
        <v>0.04166670379</v>
      </c>
      <c r="E162" s="40">
        <f t="shared" si="2"/>
        <v>0.04082203016</v>
      </c>
      <c r="F162" s="40">
        <f t="shared" si="3"/>
        <v>0.001588091253</v>
      </c>
      <c r="G162" s="1"/>
      <c r="H162" s="1"/>
      <c r="I162" s="1"/>
    </row>
    <row r="163">
      <c r="A163" s="66"/>
      <c r="B163" s="34">
        <v>44547.0</v>
      </c>
      <c r="C163" s="35">
        <v>59.031178</v>
      </c>
      <c r="D163" s="62">
        <f t="shared" si="1"/>
        <v>-0.02889797518</v>
      </c>
      <c r="E163" s="40">
        <f t="shared" si="2"/>
        <v>-0.0293237443</v>
      </c>
      <c r="F163" s="40">
        <f t="shared" si="3"/>
        <v>0.0009177816829</v>
      </c>
      <c r="G163" s="1"/>
      <c r="H163" s="1"/>
      <c r="I163" s="1"/>
    </row>
    <row r="164">
      <c r="A164" s="66"/>
      <c r="B164" s="34">
        <v>44550.0</v>
      </c>
      <c r="C164" s="35">
        <v>60.559559</v>
      </c>
      <c r="D164" s="62">
        <f t="shared" si="1"/>
        <v>0.02589108081</v>
      </c>
      <c r="E164" s="40">
        <f t="shared" si="2"/>
        <v>0.02556158206</v>
      </c>
      <c r="F164" s="40">
        <f t="shared" si="3"/>
        <v>0.0006046884867</v>
      </c>
      <c r="G164" s="1"/>
      <c r="H164" s="1"/>
      <c r="I164" s="1"/>
    </row>
    <row r="165">
      <c r="A165" s="66"/>
      <c r="B165" s="34">
        <v>44551.0</v>
      </c>
      <c r="C165" s="35">
        <v>58.505177</v>
      </c>
      <c r="D165" s="62">
        <f t="shared" si="1"/>
        <v>-0.03392333158</v>
      </c>
      <c r="E165" s="40">
        <f t="shared" si="2"/>
        <v>-0.03451208102</v>
      </c>
      <c r="F165" s="40">
        <f t="shared" si="3"/>
        <v>0.001259060928</v>
      </c>
      <c r="G165" s="1"/>
      <c r="H165" s="1"/>
      <c r="I165" s="1"/>
    </row>
    <row r="166">
      <c r="A166" s="66"/>
      <c r="B166" s="34">
        <v>44552.0</v>
      </c>
      <c r="C166" s="35">
        <v>59.100647</v>
      </c>
      <c r="D166" s="62">
        <f t="shared" si="1"/>
        <v>0.01017807364</v>
      </c>
      <c r="E166" s="40">
        <f t="shared" si="2"/>
        <v>0.01012662585</v>
      </c>
      <c r="F166" s="40">
        <f t="shared" si="3"/>
        <v>0.00008382241703</v>
      </c>
      <c r="G166" s="1"/>
      <c r="H166" s="1"/>
      <c r="I166" s="1"/>
    </row>
    <row r="167">
      <c r="A167" s="66"/>
      <c r="B167" s="34">
        <v>44553.0</v>
      </c>
      <c r="C167" s="35">
        <v>58.266987</v>
      </c>
      <c r="D167" s="62">
        <f t="shared" si="1"/>
        <v>-0.01410576774</v>
      </c>
      <c r="E167" s="40">
        <f t="shared" si="2"/>
        <v>-0.01420619965</v>
      </c>
      <c r="F167" s="40">
        <f t="shared" si="3"/>
        <v>0.0002303524745</v>
      </c>
      <c r="G167" s="1"/>
      <c r="H167" s="1"/>
      <c r="I167" s="1"/>
    </row>
    <row r="168">
      <c r="A168" s="66"/>
      <c r="B168" s="34">
        <v>44557.0</v>
      </c>
      <c r="C168" s="35">
        <v>58.753292</v>
      </c>
      <c r="D168" s="62">
        <f t="shared" si="1"/>
        <v>0.008346149767</v>
      </c>
      <c r="E168" s="40">
        <f t="shared" si="2"/>
        <v>0.008311513247</v>
      </c>
      <c r="F168" s="40">
        <f t="shared" si="3"/>
        <v>0.00005388067523</v>
      </c>
      <c r="G168" s="1"/>
      <c r="H168" s="1"/>
      <c r="I168" s="1"/>
    </row>
    <row r="169">
      <c r="A169" s="66"/>
      <c r="B169" s="34">
        <v>44558.0</v>
      </c>
      <c r="C169" s="35">
        <v>57.572269</v>
      </c>
      <c r="D169" s="62">
        <f t="shared" si="1"/>
        <v>-0.02010139279</v>
      </c>
      <c r="E169" s="40">
        <f t="shared" si="2"/>
        <v>-0.0203061747</v>
      </c>
      <c r="F169" s="40">
        <f t="shared" si="3"/>
        <v>0.0004527252923</v>
      </c>
      <c r="G169" s="1"/>
      <c r="H169" s="1"/>
      <c r="I169" s="1"/>
    </row>
    <row r="170">
      <c r="A170" s="66"/>
      <c r="B170" s="34">
        <v>44559.0</v>
      </c>
      <c r="C170" s="35">
        <v>57.145515</v>
      </c>
      <c r="D170" s="62">
        <f t="shared" si="1"/>
        <v>-0.007412492289</v>
      </c>
      <c r="E170" s="40">
        <f t="shared" si="2"/>
        <v>-0.007440101329</v>
      </c>
      <c r="F170" s="40">
        <f t="shared" si="3"/>
        <v>0.00007074944383</v>
      </c>
      <c r="G170" s="1"/>
      <c r="H170" s="1"/>
      <c r="I170" s="1"/>
    </row>
    <row r="171">
      <c r="A171" s="66"/>
      <c r="B171" s="34">
        <v>44560.0</v>
      </c>
      <c r="C171" s="35">
        <v>57.959328</v>
      </c>
      <c r="D171" s="62">
        <f t="shared" si="1"/>
        <v>0.01424106511</v>
      </c>
      <c r="E171" s="40">
        <f t="shared" si="2"/>
        <v>0.01414061371</v>
      </c>
      <c r="F171" s="40">
        <f t="shared" si="3"/>
        <v>0.0001734343127</v>
      </c>
      <c r="G171" s="1"/>
      <c r="H171" s="1"/>
      <c r="I171" s="1"/>
    </row>
    <row r="172">
      <c r="A172" s="66"/>
      <c r="B172" s="34">
        <v>44561.0</v>
      </c>
      <c r="C172" s="35">
        <v>58.60442</v>
      </c>
      <c r="D172" s="62">
        <f t="shared" si="1"/>
        <v>0.01113008074</v>
      </c>
      <c r="E172" s="40">
        <f t="shared" si="2"/>
        <v>0.01106859718</v>
      </c>
      <c r="F172" s="40">
        <f t="shared" si="3"/>
        <v>0.0001019580855</v>
      </c>
      <c r="G172" s="1"/>
      <c r="H172" s="1"/>
      <c r="I172" s="1"/>
    </row>
    <row r="173">
      <c r="A173" s="66"/>
      <c r="B173" s="34">
        <v>44564.0</v>
      </c>
      <c r="C173" s="35">
        <v>56.222534</v>
      </c>
      <c r="D173" s="62">
        <f t="shared" si="1"/>
        <v>-0.04064345317</v>
      </c>
      <c r="E173" s="40">
        <f t="shared" si="2"/>
        <v>-0.04149248297</v>
      </c>
      <c r="F173" s="40">
        <f t="shared" si="3"/>
        <v>0.001803161614</v>
      </c>
      <c r="G173" s="1"/>
      <c r="H173" s="1"/>
      <c r="I173" s="1"/>
    </row>
    <row r="174">
      <c r="A174" s="66"/>
      <c r="B174" s="34">
        <v>44565.0</v>
      </c>
      <c r="C174" s="35">
        <v>54.118526</v>
      </c>
      <c r="D174" s="62">
        <f t="shared" si="1"/>
        <v>-0.03742285967</v>
      </c>
      <c r="E174" s="40">
        <f t="shared" si="2"/>
        <v>-0.03814107023</v>
      </c>
      <c r="F174" s="40">
        <f t="shared" si="3"/>
        <v>0.001529767143</v>
      </c>
      <c r="G174" s="1"/>
      <c r="H174" s="1"/>
      <c r="I174" s="1"/>
    </row>
    <row r="175">
      <c r="A175" s="66"/>
      <c r="B175" s="34">
        <v>44566.0</v>
      </c>
      <c r="C175" s="35">
        <v>55.210232</v>
      </c>
      <c r="D175" s="62">
        <f t="shared" si="1"/>
        <v>0.02017250063</v>
      </c>
      <c r="E175" s="40">
        <f t="shared" si="2"/>
        <v>0.01997173127</v>
      </c>
      <c r="F175" s="40">
        <f t="shared" si="3"/>
        <v>0.0003610214222</v>
      </c>
      <c r="G175" s="1"/>
      <c r="H175" s="1"/>
      <c r="I175" s="1"/>
    </row>
    <row r="176">
      <c r="A176" s="66"/>
      <c r="B176" s="34">
        <v>44567.0</v>
      </c>
      <c r="C176" s="35">
        <v>54.426189</v>
      </c>
      <c r="D176" s="62">
        <f t="shared" si="1"/>
        <v>-0.0142010452</v>
      </c>
      <c r="E176" s="40">
        <f t="shared" si="2"/>
        <v>-0.01430284496</v>
      </c>
      <c r="F176" s="40">
        <f t="shared" si="3"/>
        <v>0.0002332954577</v>
      </c>
      <c r="G176" s="1"/>
      <c r="H176" s="1"/>
      <c r="I176" s="1"/>
    </row>
    <row r="177">
      <c r="A177" s="66"/>
      <c r="B177" s="34">
        <v>44568.0</v>
      </c>
      <c r="C177" s="35">
        <v>55.299549</v>
      </c>
      <c r="D177" s="62">
        <f t="shared" si="1"/>
        <v>0.01604668664</v>
      </c>
      <c r="E177" s="40">
        <f t="shared" si="2"/>
        <v>0.01591929952</v>
      </c>
      <c r="F177" s="40">
        <f t="shared" si="3"/>
        <v>0.00022344665</v>
      </c>
      <c r="G177" s="1"/>
      <c r="H177" s="1"/>
      <c r="I177" s="1"/>
    </row>
    <row r="178">
      <c r="A178" s="66"/>
      <c r="B178" s="34">
        <v>44571.0</v>
      </c>
      <c r="C178" s="35">
        <v>55.815628</v>
      </c>
      <c r="D178" s="62">
        <f t="shared" si="1"/>
        <v>0.009332426924</v>
      </c>
      <c r="E178" s="40">
        <f t="shared" si="2"/>
        <v>0.009289148879</v>
      </c>
      <c r="F178" s="40">
        <f t="shared" si="3"/>
        <v>0.00006918881371</v>
      </c>
      <c r="G178" s="1"/>
      <c r="H178" s="1"/>
      <c r="I178" s="1"/>
    </row>
    <row r="179">
      <c r="A179" s="66"/>
      <c r="B179" s="34">
        <v>44572.0</v>
      </c>
      <c r="C179" s="35">
        <v>56.26223</v>
      </c>
      <c r="D179" s="62">
        <f t="shared" si="1"/>
        <v>0.008001379112</v>
      </c>
      <c r="E179" s="40">
        <f t="shared" si="2"/>
        <v>0.007969537815</v>
      </c>
      <c r="F179" s="40">
        <f t="shared" si="3"/>
        <v>0.00004897718663</v>
      </c>
      <c r="G179" s="1"/>
      <c r="H179" s="1"/>
      <c r="I179" s="1"/>
    </row>
    <row r="180">
      <c r="A180" s="66"/>
      <c r="B180" s="34">
        <v>44573.0</v>
      </c>
      <c r="C180" s="35">
        <v>56.222534</v>
      </c>
      <c r="D180" s="62">
        <f t="shared" si="1"/>
        <v>-0.0007055532637</v>
      </c>
      <c r="E180" s="40">
        <f t="shared" si="2"/>
        <v>-0.0007058022836</v>
      </c>
      <c r="F180" s="40">
        <f t="shared" si="3"/>
        <v>0.000002812227759</v>
      </c>
      <c r="G180" s="1"/>
      <c r="H180" s="1"/>
      <c r="I180" s="1"/>
    </row>
    <row r="181">
      <c r="A181" s="66"/>
      <c r="B181" s="34">
        <v>44574.0</v>
      </c>
      <c r="C181" s="35">
        <v>55.120911</v>
      </c>
      <c r="D181" s="62">
        <f t="shared" si="1"/>
        <v>-0.01959397632</v>
      </c>
      <c r="E181" s="40">
        <f t="shared" si="2"/>
        <v>-0.01978848325</v>
      </c>
      <c r="F181" s="40">
        <f t="shared" si="3"/>
        <v>0.0004309631004</v>
      </c>
      <c r="G181" s="1"/>
      <c r="H181" s="1"/>
      <c r="I181" s="1"/>
    </row>
    <row r="182">
      <c r="A182" s="66"/>
      <c r="B182" s="34">
        <v>44575.0</v>
      </c>
      <c r="C182" s="35">
        <v>54.535362</v>
      </c>
      <c r="D182" s="62">
        <f t="shared" si="1"/>
        <v>-0.01062299206</v>
      </c>
      <c r="E182" s="40">
        <f t="shared" si="2"/>
        <v>-0.01067981885</v>
      </c>
      <c r="F182" s="40">
        <f t="shared" si="3"/>
        <v>0.0001357454836</v>
      </c>
      <c r="G182" s="1"/>
      <c r="H182" s="1"/>
      <c r="I182" s="1"/>
    </row>
    <row r="183">
      <c r="A183" s="66"/>
      <c r="B183" s="34">
        <v>44579.0</v>
      </c>
      <c r="C183" s="35">
        <v>53.701698</v>
      </c>
      <c r="D183" s="62">
        <f t="shared" si="1"/>
        <v>-0.01528666849</v>
      </c>
      <c r="E183" s="40">
        <f t="shared" si="2"/>
        <v>-0.01540471417</v>
      </c>
      <c r="F183" s="40">
        <f t="shared" si="3"/>
        <v>0.0002681695015</v>
      </c>
      <c r="G183" s="1"/>
      <c r="H183" s="1"/>
      <c r="I183" s="1"/>
    </row>
    <row r="184">
      <c r="A184" s="66"/>
      <c r="B184" s="34">
        <v>44580.0</v>
      </c>
      <c r="C184" s="35">
        <v>53.136002</v>
      </c>
      <c r="D184" s="62">
        <f t="shared" si="1"/>
        <v>-0.01053404308</v>
      </c>
      <c r="E184" s="40">
        <f t="shared" si="2"/>
        <v>-0.01058991885</v>
      </c>
      <c r="F184" s="40">
        <f t="shared" si="3"/>
        <v>0.0001336587184</v>
      </c>
      <c r="G184" s="1"/>
      <c r="H184" s="1"/>
      <c r="I184" s="1"/>
    </row>
    <row r="185">
      <c r="A185" s="66"/>
      <c r="B185" s="34">
        <v>44581.0</v>
      </c>
      <c r="C185" s="35">
        <v>53.642151</v>
      </c>
      <c r="D185" s="62">
        <f t="shared" si="1"/>
        <v>0.009525537883</v>
      </c>
      <c r="E185" s="40">
        <f t="shared" si="2"/>
        <v>0.009480456007</v>
      </c>
      <c r="F185" s="40">
        <f t="shared" si="3"/>
        <v>0.00007240799037</v>
      </c>
      <c r="G185" s="1"/>
      <c r="H185" s="1"/>
      <c r="I185" s="1"/>
    </row>
    <row r="186">
      <c r="A186" s="66"/>
      <c r="B186" s="34">
        <v>44582.0</v>
      </c>
      <c r="C186" s="35">
        <v>52.391659</v>
      </c>
      <c r="D186" s="62">
        <f t="shared" si="1"/>
        <v>-0.02331174229</v>
      </c>
      <c r="E186" s="40">
        <f t="shared" si="2"/>
        <v>-0.02358775901</v>
      </c>
      <c r="F186" s="40">
        <f t="shared" si="3"/>
        <v>0.000603140873</v>
      </c>
      <c r="G186" s="1"/>
      <c r="H186" s="1"/>
      <c r="I186" s="1"/>
    </row>
    <row r="187">
      <c r="A187" s="66"/>
      <c r="B187" s="34">
        <v>44585.0</v>
      </c>
      <c r="C187" s="35">
        <v>51.151093</v>
      </c>
      <c r="D187" s="62">
        <f t="shared" si="1"/>
        <v>-0.02367869282</v>
      </c>
      <c r="E187" s="40">
        <f t="shared" si="2"/>
        <v>-0.02396353857</v>
      </c>
      <c r="F187" s="40">
        <f t="shared" si="3"/>
        <v>0.0006217395685</v>
      </c>
      <c r="G187" s="1"/>
      <c r="H187" s="1"/>
      <c r="I187" s="1"/>
    </row>
    <row r="188">
      <c r="A188" s="66"/>
      <c r="B188" s="34">
        <v>44586.0</v>
      </c>
      <c r="C188" s="35">
        <v>52.143547</v>
      </c>
      <c r="D188" s="62">
        <f t="shared" si="1"/>
        <v>0.01940240065</v>
      </c>
      <c r="E188" s="40">
        <f t="shared" si="2"/>
        <v>0.01921657388</v>
      </c>
      <c r="F188" s="40">
        <f t="shared" si="3"/>
        <v>0.000332894853</v>
      </c>
      <c r="G188" s="1"/>
      <c r="H188" s="1"/>
      <c r="I188" s="1"/>
    </row>
    <row r="189">
      <c r="A189" s="66"/>
      <c r="B189" s="34">
        <v>44587.0</v>
      </c>
      <c r="C189" s="35">
        <v>52.609997</v>
      </c>
      <c r="D189" s="62">
        <f t="shared" si="1"/>
        <v>0.008945498088</v>
      </c>
      <c r="E189" s="40">
        <f t="shared" si="2"/>
        <v>0.008905724143</v>
      </c>
      <c r="F189" s="40">
        <f t="shared" si="3"/>
        <v>0.00006295718862</v>
      </c>
      <c r="G189" s="1"/>
      <c r="H189" s="1"/>
      <c r="I189" s="1"/>
    </row>
    <row r="190">
      <c r="A190" s="66"/>
      <c r="B190" s="34">
        <v>44588.0</v>
      </c>
      <c r="C190" s="35">
        <v>53.369999</v>
      </c>
      <c r="D190" s="62">
        <f t="shared" si="1"/>
        <v>0.01444596167</v>
      </c>
      <c r="E190" s="40">
        <f t="shared" si="2"/>
        <v>0.01434261289</v>
      </c>
      <c r="F190" s="40">
        <f t="shared" si="3"/>
        <v>0.000178795551</v>
      </c>
      <c r="G190" s="1"/>
      <c r="H190" s="1"/>
      <c r="I190" s="1"/>
    </row>
    <row r="191">
      <c r="A191" s="66"/>
      <c r="B191" s="34">
        <v>44589.0</v>
      </c>
      <c r="C191" s="35">
        <v>54.330002</v>
      </c>
      <c r="D191" s="62">
        <f t="shared" si="1"/>
        <v>0.01798769005</v>
      </c>
      <c r="E191" s="40">
        <f t="shared" si="2"/>
        <v>0.01782782577</v>
      </c>
      <c r="F191" s="40">
        <f t="shared" si="3"/>
        <v>0.0002841469269</v>
      </c>
      <c r="G191" s="1"/>
      <c r="H191" s="1"/>
      <c r="I191" s="1"/>
    </row>
    <row r="192">
      <c r="A192" s="66"/>
      <c r="B192" s="34">
        <v>44592.0</v>
      </c>
      <c r="C192" s="35">
        <v>52.689999</v>
      </c>
      <c r="D192" s="62">
        <f t="shared" si="1"/>
        <v>-0.03018595508</v>
      </c>
      <c r="E192" s="40">
        <f t="shared" si="2"/>
        <v>-0.03065093213</v>
      </c>
      <c r="F192" s="40">
        <f t="shared" si="3"/>
        <v>0.0009999571872</v>
      </c>
      <c r="G192" s="1"/>
      <c r="H192" s="1"/>
      <c r="I192" s="1"/>
    </row>
    <row r="193">
      <c r="A193" s="66"/>
      <c r="B193" s="34">
        <v>44593.0</v>
      </c>
      <c r="C193" s="35">
        <v>53.07</v>
      </c>
      <c r="D193" s="62">
        <f t="shared" si="1"/>
        <v>0.007212013802</v>
      </c>
      <c r="E193" s="40">
        <f t="shared" si="2"/>
        <v>0.007186131598</v>
      </c>
      <c r="F193" s="40">
        <f t="shared" si="3"/>
        <v>0.00003862577835</v>
      </c>
      <c r="G193" s="1"/>
      <c r="H193" s="1"/>
      <c r="I193" s="1"/>
    </row>
    <row r="194">
      <c r="A194" s="66"/>
      <c r="B194" s="34">
        <v>44594.0</v>
      </c>
      <c r="C194" s="35">
        <v>53.860001</v>
      </c>
      <c r="D194" s="62">
        <f t="shared" si="1"/>
        <v>0.01488601847</v>
      </c>
      <c r="E194" s="40">
        <f t="shared" si="2"/>
        <v>0.01477630911</v>
      </c>
      <c r="F194" s="40">
        <f t="shared" si="3"/>
        <v>0.000190581934</v>
      </c>
      <c r="G194" s="1"/>
      <c r="H194" s="1"/>
      <c r="I194" s="1"/>
    </row>
    <row r="195">
      <c r="A195" s="66"/>
      <c r="B195" s="34">
        <v>44595.0</v>
      </c>
      <c r="C195" s="35">
        <v>53.380001</v>
      </c>
      <c r="D195" s="62">
        <f t="shared" si="1"/>
        <v>-0.008911993893</v>
      </c>
      <c r="E195" s="40">
        <f t="shared" si="2"/>
        <v>-0.00895194324</v>
      </c>
      <c r="F195" s="40">
        <f t="shared" si="3"/>
        <v>0.00009846812737</v>
      </c>
      <c r="G195" s="1"/>
      <c r="H195" s="1"/>
      <c r="I195" s="1"/>
    </row>
    <row r="196">
      <c r="A196" s="66"/>
      <c r="B196" s="34">
        <v>44596.0</v>
      </c>
      <c r="C196" s="35">
        <v>53.0</v>
      </c>
      <c r="D196" s="62">
        <f t="shared" si="1"/>
        <v>-0.007118789676</v>
      </c>
      <c r="E196" s="40">
        <f t="shared" si="2"/>
        <v>-0.007144249158</v>
      </c>
      <c r="F196" s="40">
        <f t="shared" si="3"/>
        <v>0.00006585998803</v>
      </c>
      <c r="G196" s="1"/>
      <c r="H196" s="1"/>
      <c r="I196" s="1"/>
    </row>
    <row r="197">
      <c r="A197" s="66"/>
      <c r="B197" s="34">
        <v>44599.0</v>
      </c>
      <c r="C197" s="35">
        <v>53.209999</v>
      </c>
      <c r="D197" s="62">
        <f t="shared" si="1"/>
        <v>0.003962245283</v>
      </c>
      <c r="E197" s="40">
        <f t="shared" si="2"/>
        <v>0.003954416263</v>
      </c>
      <c r="F197" s="40">
        <f t="shared" si="3"/>
        <v>0.000008899772995</v>
      </c>
      <c r="G197" s="1"/>
      <c r="H197" s="1"/>
      <c r="I197" s="1"/>
    </row>
    <row r="198">
      <c r="A198" s="66"/>
      <c r="B198" s="34">
        <v>44600.0</v>
      </c>
      <c r="C198" s="35">
        <v>51.700001</v>
      </c>
      <c r="D198" s="62">
        <f t="shared" si="1"/>
        <v>-0.02837808736</v>
      </c>
      <c r="E198" s="40">
        <f t="shared" si="2"/>
        <v>-0.02878852896</v>
      </c>
      <c r="F198" s="40">
        <f t="shared" si="3"/>
        <v>0.0008856395351</v>
      </c>
      <c r="G198" s="1"/>
      <c r="H198" s="1"/>
      <c r="I198" s="1"/>
    </row>
    <row r="199">
      <c r="A199" s="66"/>
      <c r="B199" s="34">
        <v>44601.0</v>
      </c>
      <c r="C199" s="35">
        <v>51.470001</v>
      </c>
      <c r="D199" s="62">
        <f t="shared" si="1"/>
        <v>-0.004448742661</v>
      </c>
      <c r="E199" s="40">
        <f t="shared" si="2"/>
        <v>-0.004458667763</v>
      </c>
      <c r="F199" s="40">
        <f t="shared" si="3"/>
        <v>0.00002948311132</v>
      </c>
      <c r="G199" s="1"/>
      <c r="H199" s="1"/>
      <c r="I199" s="1"/>
    </row>
    <row r="200">
      <c r="A200" s="66"/>
      <c r="B200" s="34">
        <v>44602.0</v>
      </c>
      <c r="C200" s="35">
        <v>50.599998</v>
      </c>
      <c r="D200" s="62">
        <f t="shared" si="1"/>
        <v>-0.01690310828</v>
      </c>
      <c r="E200" s="40">
        <f t="shared" si="2"/>
        <v>-0.01704759633</v>
      </c>
      <c r="F200" s="40">
        <f t="shared" si="3"/>
        <v>0.0003246758509</v>
      </c>
      <c r="G200" s="1"/>
      <c r="H200" s="1"/>
      <c r="I200" s="1"/>
    </row>
    <row r="201">
      <c r="A201" s="66"/>
      <c r="B201" s="34">
        <v>44603.0</v>
      </c>
      <c r="C201" s="35">
        <v>50.779999</v>
      </c>
      <c r="D201" s="62">
        <f t="shared" si="1"/>
        <v>0.003557332156</v>
      </c>
      <c r="E201" s="40">
        <f t="shared" si="2"/>
        <v>0.003551019816</v>
      </c>
      <c r="F201" s="40">
        <f t="shared" si="3"/>
        <v>0.000006655637813</v>
      </c>
      <c r="G201" s="1"/>
      <c r="H201" s="1"/>
      <c r="I201" s="1"/>
    </row>
    <row r="202">
      <c r="A202" s="66"/>
      <c r="B202" s="34">
        <v>44606.0</v>
      </c>
      <c r="C202" s="35">
        <v>49.799999</v>
      </c>
      <c r="D202" s="62">
        <f t="shared" si="1"/>
        <v>-0.01929893697</v>
      </c>
      <c r="E202" s="40">
        <f t="shared" si="2"/>
        <v>-0.01948759263</v>
      </c>
      <c r="F202" s="40">
        <f t="shared" si="3"/>
        <v>0.0004185608675</v>
      </c>
      <c r="G202" s="1"/>
      <c r="H202" s="1"/>
      <c r="I202" s="1"/>
    </row>
    <row r="203">
      <c r="A203" s="66"/>
      <c r="B203" s="34">
        <v>44607.0</v>
      </c>
      <c r="C203" s="35">
        <v>49.790001</v>
      </c>
      <c r="D203" s="62">
        <f t="shared" si="1"/>
        <v>-0.0002007630562</v>
      </c>
      <c r="E203" s="40">
        <f t="shared" si="2"/>
        <v>-0.0002007832118</v>
      </c>
      <c r="F203" s="40">
        <f t="shared" si="3"/>
        <v>0.000001373468544</v>
      </c>
      <c r="G203" s="1"/>
      <c r="H203" s="1"/>
      <c r="I203" s="1"/>
    </row>
    <row r="204">
      <c r="A204" s="66"/>
      <c r="B204" s="34">
        <v>44608.0</v>
      </c>
      <c r="C204" s="35">
        <v>49.68</v>
      </c>
      <c r="D204" s="62">
        <f t="shared" si="1"/>
        <v>-0.002209299012</v>
      </c>
      <c r="E204" s="40">
        <f t="shared" si="2"/>
        <v>-0.002211743113</v>
      </c>
      <c r="F204" s="40">
        <f t="shared" si="3"/>
        <v>0.00001013092017</v>
      </c>
      <c r="G204" s="1"/>
      <c r="H204" s="1"/>
      <c r="I204" s="1"/>
    </row>
    <row r="205">
      <c r="A205" s="66"/>
      <c r="B205" s="34">
        <v>44609.0</v>
      </c>
      <c r="C205" s="35">
        <v>48.900002</v>
      </c>
      <c r="D205" s="62">
        <f t="shared" si="1"/>
        <v>-0.01570044283</v>
      </c>
      <c r="E205" s="40">
        <f t="shared" si="2"/>
        <v>-0.01582500024</v>
      </c>
      <c r="F205" s="40">
        <f t="shared" si="3"/>
        <v>0.0002821112519</v>
      </c>
      <c r="G205" s="1"/>
      <c r="H205" s="1"/>
      <c r="I205" s="1"/>
    </row>
    <row r="206">
      <c r="A206" s="66"/>
      <c r="B206" s="34">
        <v>44610.0</v>
      </c>
      <c r="C206" s="35">
        <v>48.529999</v>
      </c>
      <c r="D206" s="62">
        <f t="shared" si="1"/>
        <v>-0.007566523208</v>
      </c>
      <c r="E206" s="40">
        <f t="shared" si="2"/>
        <v>-0.007595294569</v>
      </c>
      <c r="F206" s="40">
        <f t="shared" si="3"/>
        <v>0.00007338427292</v>
      </c>
      <c r="G206" s="1"/>
      <c r="H206" s="1"/>
      <c r="I206" s="1"/>
    </row>
    <row r="207">
      <c r="A207" s="66"/>
      <c r="B207" s="34">
        <v>44614.0</v>
      </c>
      <c r="C207" s="35">
        <v>47.529999</v>
      </c>
      <c r="D207" s="62">
        <f t="shared" si="1"/>
        <v>-0.02060581126</v>
      </c>
      <c r="E207" s="40">
        <f t="shared" si="2"/>
        <v>-0.02082107322</v>
      </c>
      <c r="F207" s="40">
        <f t="shared" si="3"/>
        <v>0.0004749017572</v>
      </c>
      <c r="G207" s="1"/>
      <c r="H207" s="1"/>
      <c r="I207" s="1"/>
    </row>
    <row r="208">
      <c r="A208" s="66"/>
      <c r="B208" s="34">
        <v>44615.0</v>
      </c>
      <c r="C208" s="35">
        <v>46.869999</v>
      </c>
      <c r="D208" s="62">
        <f t="shared" si="1"/>
        <v>-0.01388596705</v>
      </c>
      <c r="E208" s="40">
        <f t="shared" si="2"/>
        <v>-0.01398327899</v>
      </c>
      <c r="F208" s="40">
        <f t="shared" si="3"/>
        <v>0.0002236354707</v>
      </c>
      <c r="G208" s="1"/>
      <c r="H208" s="1"/>
      <c r="I208" s="1"/>
    </row>
    <row r="209">
      <c r="A209" s="66"/>
      <c r="B209" s="34">
        <v>44616.0</v>
      </c>
      <c r="C209" s="35">
        <v>45.959999</v>
      </c>
      <c r="D209" s="62">
        <f t="shared" si="1"/>
        <v>-0.01941540472</v>
      </c>
      <c r="E209" s="40">
        <f t="shared" si="2"/>
        <v>-0.01960635938</v>
      </c>
      <c r="F209" s="40">
        <f t="shared" si="3"/>
        <v>0.0004234346136</v>
      </c>
      <c r="G209" s="1"/>
      <c r="H209" s="1"/>
      <c r="I209" s="1"/>
    </row>
    <row r="210">
      <c r="A210" s="66"/>
      <c r="B210" s="34">
        <v>44617.0</v>
      </c>
      <c r="C210" s="35">
        <v>47.720001</v>
      </c>
      <c r="D210" s="62">
        <f t="shared" si="1"/>
        <v>0.03829421319</v>
      </c>
      <c r="E210" s="40">
        <f t="shared" si="2"/>
        <v>0.03757918696</v>
      </c>
      <c r="F210" s="40">
        <f t="shared" si="3"/>
        <v>0.001340147087</v>
      </c>
      <c r="G210" s="1"/>
      <c r="H210" s="1"/>
      <c r="I210" s="1"/>
    </row>
    <row r="211">
      <c r="A211" s="66"/>
      <c r="B211" s="34">
        <v>44620.0</v>
      </c>
      <c r="C211" s="35">
        <v>46.939999</v>
      </c>
      <c r="D211" s="62">
        <f t="shared" si="1"/>
        <v>-0.01634538943</v>
      </c>
      <c r="E211" s="40">
        <f t="shared" si="2"/>
        <v>-0.01648044907</v>
      </c>
      <c r="F211" s="40">
        <f t="shared" si="3"/>
        <v>0.0003045589219</v>
      </c>
      <c r="G211" s="1"/>
      <c r="H211" s="1"/>
      <c r="I211" s="1"/>
    </row>
    <row r="212">
      <c r="A212" s="66"/>
      <c r="B212" s="34">
        <v>44621.0</v>
      </c>
      <c r="C212" s="35">
        <v>45.75</v>
      </c>
      <c r="D212" s="62">
        <f t="shared" si="1"/>
        <v>-0.02535149181</v>
      </c>
      <c r="E212" s="40">
        <f t="shared" si="2"/>
        <v>-0.0256783774</v>
      </c>
      <c r="F212" s="40">
        <f t="shared" si="3"/>
        <v>0.0007101982449</v>
      </c>
      <c r="G212" s="1"/>
      <c r="H212" s="1"/>
      <c r="I212" s="1"/>
    </row>
    <row r="213">
      <c r="A213" s="66"/>
      <c r="B213" s="34">
        <v>44622.0</v>
      </c>
      <c r="C213" s="35">
        <v>47.700001</v>
      </c>
      <c r="D213" s="62">
        <f t="shared" si="1"/>
        <v>0.04262297268</v>
      </c>
      <c r="E213" s="40">
        <f t="shared" si="2"/>
        <v>0.04173962714</v>
      </c>
      <c r="F213" s="40">
        <f t="shared" si="3"/>
        <v>0.001662067299</v>
      </c>
      <c r="G213" s="1"/>
      <c r="H213" s="1"/>
      <c r="I213" s="1"/>
    </row>
    <row r="214">
      <c r="A214" s="66"/>
      <c r="B214" s="34">
        <v>44623.0</v>
      </c>
      <c r="C214" s="35">
        <v>47.830002</v>
      </c>
      <c r="D214" s="62">
        <f t="shared" si="1"/>
        <v>0.002725387784</v>
      </c>
      <c r="E214" s="40">
        <f t="shared" si="2"/>
        <v>0.002721680648</v>
      </c>
      <c r="F214" s="40">
        <f t="shared" si="3"/>
        <v>0.000003064296174</v>
      </c>
      <c r="G214" s="1"/>
      <c r="H214" s="1"/>
      <c r="I214" s="1"/>
    </row>
    <row r="215">
      <c r="A215" s="66"/>
      <c r="B215" s="34">
        <v>44624.0</v>
      </c>
      <c r="C215" s="35">
        <v>48.650002</v>
      </c>
      <c r="D215" s="62">
        <f t="shared" si="1"/>
        <v>0.01714405113</v>
      </c>
      <c r="E215" s="40">
        <f t="shared" si="2"/>
        <v>0.01699875024</v>
      </c>
      <c r="F215" s="40">
        <f t="shared" si="3"/>
        <v>0.0002568834073</v>
      </c>
      <c r="G215" s="1"/>
      <c r="H215" s="1"/>
      <c r="I215" s="1"/>
    </row>
    <row r="216">
      <c r="A216" s="66"/>
      <c r="B216" s="34">
        <v>44627.0</v>
      </c>
      <c r="C216" s="35">
        <v>47.98</v>
      </c>
      <c r="D216" s="62">
        <f t="shared" si="1"/>
        <v>-0.01377188021</v>
      </c>
      <c r="E216" s="40">
        <f t="shared" si="2"/>
        <v>-0.01386759233</v>
      </c>
      <c r="F216" s="40">
        <f t="shared" si="3"/>
        <v>0.0002201887942</v>
      </c>
      <c r="G216" s="1"/>
      <c r="H216" s="1"/>
      <c r="I216" s="1"/>
    </row>
    <row r="217">
      <c r="A217" s="66"/>
      <c r="B217" s="34">
        <v>44628.0</v>
      </c>
      <c r="C217" s="35">
        <v>47.439999</v>
      </c>
      <c r="D217" s="62">
        <f t="shared" si="1"/>
        <v>-0.0112547103</v>
      </c>
      <c r="E217" s="40">
        <f t="shared" si="2"/>
        <v>-0.0113185238</v>
      </c>
      <c r="F217" s="40">
        <f t="shared" si="3"/>
        <v>0.000151036513</v>
      </c>
      <c r="G217" s="1"/>
      <c r="H217" s="1"/>
      <c r="I217" s="1"/>
    </row>
    <row r="218">
      <c r="A218" s="66"/>
      <c r="B218" s="34">
        <v>44629.0</v>
      </c>
      <c r="C218" s="35">
        <v>48.75</v>
      </c>
      <c r="D218" s="62">
        <f t="shared" si="1"/>
        <v>0.02761384965</v>
      </c>
      <c r="E218" s="40">
        <f t="shared" si="2"/>
        <v>0.02723946383</v>
      </c>
      <c r="F218" s="40">
        <f t="shared" si="3"/>
        <v>0.0006900233906</v>
      </c>
      <c r="G218" s="1"/>
      <c r="H218" s="1"/>
      <c r="I218" s="1"/>
    </row>
    <row r="219">
      <c r="A219" s="66"/>
      <c r="B219" s="34">
        <v>44630.0</v>
      </c>
      <c r="C219" s="35">
        <v>49.200001</v>
      </c>
      <c r="D219" s="62">
        <f t="shared" si="1"/>
        <v>0.009230789744</v>
      </c>
      <c r="E219" s="40">
        <f t="shared" si="2"/>
        <v>0.00918844638</v>
      </c>
      <c r="F219" s="40">
        <f t="shared" si="3"/>
        <v>0.00006752367168</v>
      </c>
      <c r="G219" s="1"/>
      <c r="H219" s="1"/>
      <c r="I219" s="1"/>
    </row>
    <row r="220">
      <c r="A220" s="66"/>
      <c r="B220" s="34">
        <v>44631.0</v>
      </c>
      <c r="C220" s="35">
        <v>50.27</v>
      </c>
      <c r="D220" s="62">
        <f t="shared" si="1"/>
        <v>0.02174794671</v>
      </c>
      <c r="E220" s="40">
        <f t="shared" si="2"/>
        <v>0.02151483388</v>
      </c>
      <c r="F220" s="40">
        <f t="shared" si="3"/>
        <v>0.0004220422271</v>
      </c>
      <c r="G220" s="1"/>
      <c r="H220" s="1"/>
      <c r="I220" s="1"/>
    </row>
    <row r="221">
      <c r="A221" s="66"/>
      <c r="B221" s="34">
        <v>44634.0</v>
      </c>
      <c r="C221" s="35">
        <v>52.25</v>
      </c>
      <c r="D221" s="62">
        <f t="shared" si="1"/>
        <v>0.03938730853</v>
      </c>
      <c r="E221" s="40">
        <f t="shared" si="2"/>
        <v>0.03863141314</v>
      </c>
      <c r="F221" s="40">
        <f t="shared" si="3"/>
        <v>0.001418294099</v>
      </c>
      <c r="G221" s="1"/>
      <c r="H221" s="1"/>
      <c r="I221" s="1"/>
    </row>
    <row r="222">
      <c r="A222" s="66"/>
      <c r="B222" s="34">
        <v>44635.0</v>
      </c>
      <c r="C222" s="35">
        <v>52.209999</v>
      </c>
      <c r="D222" s="62">
        <f t="shared" si="1"/>
        <v>-0.000765569378</v>
      </c>
      <c r="E222" s="40">
        <f t="shared" si="2"/>
        <v>-0.0007658625759</v>
      </c>
      <c r="F222" s="40">
        <f t="shared" si="3"/>
        <v>0.000003017273592</v>
      </c>
      <c r="G222" s="1"/>
      <c r="H222" s="1"/>
      <c r="I222" s="1"/>
    </row>
    <row r="223">
      <c r="A223" s="66"/>
      <c r="B223" s="34">
        <v>44636.0</v>
      </c>
      <c r="C223" s="35">
        <v>52.919998</v>
      </c>
      <c r="D223" s="62">
        <f t="shared" si="1"/>
        <v>0.01359890852</v>
      </c>
      <c r="E223" s="40">
        <f t="shared" si="2"/>
        <v>0.01350727318</v>
      </c>
      <c r="F223" s="40">
        <f t="shared" si="3"/>
        <v>0.000157153945</v>
      </c>
      <c r="G223" s="1"/>
      <c r="H223" s="1"/>
      <c r="I223" s="1"/>
    </row>
    <row r="224">
      <c r="A224" s="66"/>
      <c r="B224" s="34">
        <v>44637.0</v>
      </c>
      <c r="C224" s="35">
        <v>54.240002</v>
      </c>
      <c r="D224" s="62">
        <f t="shared" si="1"/>
        <v>0.02494338719</v>
      </c>
      <c r="E224" s="40">
        <f t="shared" si="2"/>
        <v>0.02463737905</v>
      </c>
      <c r="F224" s="40">
        <f t="shared" si="3"/>
        <v>0.0005600895677</v>
      </c>
      <c r="G224" s="1"/>
      <c r="H224" s="1"/>
      <c r="I224" s="1"/>
    </row>
    <row r="225">
      <c r="A225" s="66"/>
      <c r="B225" s="34">
        <v>44638.0</v>
      </c>
      <c r="C225" s="35">
        <v>54.509998</v>
      </c>
      <c r="D225" s="62">
        <f t="shared" si="1"/>
        <v>0.004977802176</v>
      </c>
      <c r="E225" s="40">
        <f t="shared" si="2"/>
        <v>0.00496545388</v>
      </c>
      <c r="F225" s="40">
        <f t="shared" si="3"/>
        <v>0.00001595432344</v>
      </c>
      <c r="G225" s="1"/>
      <c r="H225" s="1"/>
      <c r="I225" s="1"/>
    </row>
    <row r="226">
      <c r="A226" s="66"/>
      <c r="B226" s="34">
        <v>44641.0</v>
      </c>
      <c r="C226" s="35">
        <v>54.189999</v>
      </c>
      <c r="D226" s="62">
        <f t="shared" si="1"/>
        <v>-0.00587046435</v>
      </c>
      <c r="E226" s="40">
        <f t="shared" si="2"/>
        <v>-0.005887763261</v>
      </c>
      <c r="F226" s="40">
        <f t="shared" si="3"/>
        <v>0.00004704493161</v>
      </c>
      <c r="G226" s="1"/>
      <c r="H226" s="1"/>
      <c r="I226" s="1"/>
    </row>
    <row r="227">
      <c r="A227" s="66"/>
      <c r="B227" s="34">
        <v>44642.0</v>
      </c>
      <c r="C227" s="35">
        <v>53.040001</v>
      </c>
      <c r="D227" s="62">
        <f t="shared" si="1"/>
        <v>-0.02122159109</v>
      </c>
      <c r="E227" s="40">
        <f t="shared" si="2"/>
        <v>-0.02145000639</v>
      </c>
      <c r="F227" s="40">
        <f t="shared" si="3"/>
        <v>0.0005027090401</v>
      </c>
      <c r="G227" s="1"/>
      <c r="H227" s="1"/>
      <c r="I227" s="1"/>
    </row>
    <row r="228">
      <c r="A228" s="66"/>
      <c r="B228" s="34">
        <v>44643.0</v>
      </c>
      <c r="C228" s="35">
        <v>52.189999</v>
      </c>
      <c r="D228" s="62">
        <f t="shared" si="1"/>
        <v>-0.01602567843</v>
      </c>
      <c r="E228" s="40">
        <f t="shared" si="2"/>
        <v>-0.01615547824</v>
      </c>
      <c r="F228" s="40">
        <f t="shared" si="3"/>
        <v>0.0002933219953</v>
      </c>
      <c r="G228" s="1"/>
      <c r="H228" s="1"/>
      <c r="I228" s="1"/>
    </row>
    <row r="229">
      <c r="A229" s="66"/>
      <c r="B229" s="34">
        <v>44644.0</v>
      </c>
      <c r="C229" s="35">
        <v>52.59</v>
      </c>
      <c r="D229" s="62">
        <f t="shared" si="1"/>
        <v>0.007664322814</v>
      </c>
      <c r="E229" s="40">
        <f t="shared" si="2"/>
        <v>0.007635101107</v>
      </c>
      <c r="F229" s="40">
        <f t="shared" si="3"/>
        <v>0.0000444080107</v>
      </c>
      <c r="G229" s="1"/>
      <c r="H229" s="1"/>
      <c r="I229" s="1"/>
    </row>
    <row r="230">
      <c r="A230" s="66"/>
      <c r="B230" s="34">
        <v>44645.0</v>
      </c>
      <c r="C230" s="35">
        <v>52.779999</v>
      </c>
      <c r="D230" s="62">
        <f t="shared" si="1"/>
        <v>0.00361283514</v>
      </c>
      <c r="E230" s="40">
        <f t="shared" si="2"/>
        <v>0.003606324527</v>
      </c>
      <c r="F230" s="40">
        <f t="shared" si="3"/>
        <v>0.000006944052396</v>
      </c>
      <c r="G230" s="1"/>
      <c r="H230" s="1"/>
      <c r="I230" s="1"/>
    </row>
    <row r="231">
      <c r="A231" s="66"/>
      <c r="B231" s="34">
        <v>44648.0</v>
      </c>
      <c r="C231" s="35">
        <v>53.279999</v>
      </c>
      <c r="D231" s="62">
        <f t="shared" si="1"/>
        <v>0.009473285515</v>
      </c>
      <c r="E231" s="40">
        <f t="shared" si="2"/>
        <v>0.009428695335</v>
      </c>
      <c r="F231" s="40">
        <f t="shared" si="3"/>
        <v>0.00007152977655</v>
      </c>
      <c r="G231" s="1"/>
      <c r="H231" s="1"/>
      <c r="I231" s="1"/>
    </row>
    <row r="232">
      <c r="A232" s="66"/>
      <c r="B232" s="34">
        <v>44649.0</v>
      </c>
      <c r="C232" s="35">
        <v>52.740002</v>
      </c>
      <c r="D232" s="62">
        <f t="shared" si="1"/>
        <v>-0.01013507902</v>
      </c>
      <c r="E232" s="40">
        <f t="shared" si="2"/>
        <v>-0.01018678862</v>
      </c>
      <c r="F232" s="40">
        <f t="shared" si="3"/>
        <v>0.0001244999854</v>
      </c>
      <c r="G232" s="1"/>
      <c r="H232" s="1"/>
      <c r="I232" s="1"/>
    </row>
    <row r="233">
      <c r="A233" s="66"/>
      <c r="B233" s="34">
        <v>44650.0</v>
      </c>
      <c r="C233" s="35">
        <v>52.439999</v>
      </c>
      <c r="D233" s="62">
        <f t="shared" si="1"/>
        <v>-0.005688338806</v>
      </c>
      <c r="E233" s="40">
        <f t="shared" si="2"/>
        <v>-0.005704579021</v>
      </c>
      <c r="F233" s="40">
        <f t="shared" si="3"/>
        <v>0.00004456559202</v>
      </c>
      <c r="G233" s="1"/>
      <c r="H233" s="1"/>
      <c r="I233" s="1"/>
    </row>
    <row r="234">
      <c r="A234" s="66"/>
      <c r="B234" s="34">
        <v>44651.0</v>
      </c>
      <c r="C234" s="35">
        <v>51.77</v>
      </c>
      <c r="D234" s="62">
        <f t="shared" si="1"/>
        <v>-0.01277648766</v>
      </c>
      <c r="E234" s="40">
        <f t="shared" si="2"/>
        <v>-0.01285880891</v>
      </c>
      <c r="F234" s="40">
        <f t="shared" si="3"/>
        <v>0.0001912682484</v>
      </c>
      <c r="G234" s="1"/>
      <c r="H234" s="1"/>
      <c r="I234" s="1"/>
    </row>
    <row r="235">
      <c r="A235" s="66"/>
      <c r="B235" s="34">
        <v>44652.0</v>
      </c>
      <c r="C235" s="35">
        <v>51.57</v>
      </c>
      <c r="D235" s="62">
        <f t="shared" si="1"/>
        <v>-0.003863241259</v>
      </c>
      <c r="E235" s="40">
        <f t="shared" si="2"/>
        <v>-0.003870722851</v>
      </c>
      <c r="F235" s="40">
        <f t="shared" si="3"/>
        <v>0.00002344390247</v>
      </c>
      <c r="G235" s="1"/>
      <c r="H235" s="1"/>
      <c r="I235" s="1"/>
    </row>
    <row r="236">
      <c r="A236" s="66"/>
      <c r="B236" s="34">
        <v>44655.0</v>
      </c>
      <c r="C236" s="35">
        <v>50.939999</v>
      </c>
      <c r="D236" s="62">
        <f t="shared" si="1"/>
        <v>-0.01221642428</v>
      </c>
      <c r="E236" s="40">
        <f t="shared" si="2"/>
        <v>-0.01229165814</v>
      </c>
      <c r="F236" s="40">
        <f t="shared" si="3"/>
        <v>0.0001759025448</v>
      </c>
      <c r="G236" s="1"/>
      <c r="H236" s="1"/>
      <c r="I236" s="1"/>
    </row>
    <row r="237">
      <c r="A237" s="66"/>
      <c r="B237" s="34">
        <v>44656.0</v>
      </c>
      <c r="C237" s="35">
        <v>51.240002</v>
      </c>
      <c r="D237" s="62">
        <f t="shared" si="1"/>
        <v>0.005889340516</v>
      </c>
      <c r="E237" s="40">
        <f t="shared" si="2"/>
        <v>0.00587206614</v>
      </c>
      <c r="F237" s="40">
        <f t="shared" si="3"/>
        <v>0.00002401880718</v>
      </c>
      <c r="G237" s="1"/>
      <c r="H237" s="1"/>
      <c r="I237" s="1"/>
    </row>
    <row r="238">
      <c r="A238" s="66"/>
      <c r="B238" s="34">
        <v>44657.0</v>
      </c>
      <c r="C238" s="35">
        <v>52.869999</v>
      </c>
      <c r="D238" s="62">
        <f t="shared" si="1"/>
        <v>0.0318110253</v>
      </c>
      <c r="E238" s="40">
        <f t="shared" si="2"/>
        <v>0.03131553527</v>
      </c>
      <c r="F238" s="40">
        <f t="shared" si="3"/>
        <v>0.0009207806536</v>
      </c>
      <c r="G238" s="1"/>
      <c r="H238" s="1"/>
      <c r="I238" s="1"/>
    </row>
    <row r="239">
      <c r="A239" s="66"/>
      <c r="B239" s="34">
        <v>44658.0</v>
      </c>
      <c r="C239" s="35">
        <v>55.16</v>
      </c>
      <c r="D239" s="62">
        <f t="shared" si="1"/>
        <v>0.04331380827</v>
      </c>
      <c r="E239" s="40">
        <f t="shared" si="2"/>
        <v>0.04240200159</v>
      </c>
      <c r="F239" s="40">
        <f t="shared" si="3"/>
        <v>0.001716514011</v>
      </c>
      <c r="G239" s="1"/>
      <c r="H239" s="1"/>
      <c r="I239" s="1"/>
    </row>
    <row r="240">
      <c r="A240" s="66"/>
      <c r="B240" s="34">
        <v>44659.0</v>
      </c>
      <c r="C240" s="35">
        <v>55.169998</v>
      </c>
      <c r="D240" s="62">
        <f t="shared" si="1"/>
        <v>0.0001812545323</v>
      </c>
      <c r="E240" s="40">
        <f t="shared" si="2"/>
        <v>0.0001812381077</v>
      </c>
      <c r="F240" s="40">
        <f t="shared" si="3"/>
        <v>0.0000006239884938</v>
      </c>
      <c r="G240" s="1"/>
      <c r="H240" s="1"/>
      <c r="I240" s="1"/>
    </row>
    <row r="241">
      <c r="A241" s="66"/>
      <c r="B241" s="34">
        <v>44662.0</v>
      </c>
      <c r="C241" s="35">
        <v>53.93</v>
      </c>
      <c r="D241" s="62">
        <f t="shared" si="1"/>
        <v>-0.02247594789</v>
      </c>
      <c r="E241" s="40">
        <f t="shared" si="2"/>
        <v>-0.02273238168</v>
      </c>
      <c r="F241" s="40">
        <f t="shared" si="3"/>
        <v>0.0005618582454</v>
      </c>
      <c r="G241" s="1"/>
      <c r="H241" s="1"/>
      <c r="I241" s="1"/>
    </row>
    <row r="242">
      <c r="A242" s="66"/>
      <c r="B242" s="34">
        <v>44663.0</v>
      </c>
      <c r="C242" s="35">
        <v>53.110001</v>
      </c>
      <c r="D242" s="62">
        <f t="shared" si="1"/>
        <v>-0.01520487669</v>
      </c>
      <c r="E242" s="40">
        <f t="shared" si="2"/>
        <v>-0.01532165609</v>
      </c>
      <c r="F242" s="40">
        <f t="shared" si="3"/>
        <v>0.0002654561014</v>
      </c>
      <c r="G242" s="1"/>
      <c r="H242" s="1"/>
      <c r="I242" s="1"/>
    </row>
    <row r="243">
      <c r="A243" s="66"/>
      <c r="B243" s="34">
        <v>44664.0</v>
      </c>
      <c r="C243" s="35">
        <v>53.099998</v>
      </c>
      <c r="D243" s="62">
        <f t="shared" si="1"/>
        <v>-0.0001883449409</v>
      </c>
      <c r="E243" s="40">
        <f t="shared" si="2"/>
        <v>-0.00018836268</v>
      </c>
      <c r="F243" s="40">
        <f t="shared" si="3"/>
        <v>0.00000134451031</v>
      </c>
      <c r="G243" s="1"/>
      <c r="H243" s="1"/>
      <c r="I243" s="1"/>
    </row>
    <row r="244">
      <c r="A244" s="66"/>
      <c r="B244" s="34">
        <v>44665.0</v>
      </c>
      <c r="C244" s="35">
        <v>53.119999</v>
      </c>
      <c r="D244" s="62">
        <f t="shared" si="1"/>
        <v>0.0003766666809</v>
      </c>
      <c r="E244" s="40">
        <f t="shared" si="2"/>
        <v>0.0003765957598</v>
      </c>
      <c r="F244" s="40">
        <f t="shared" si="3"/>
        <v>0.0000003535155911</v>
      </c>
      <c r="G244" s="1"/>
      <c r="H244" s="1"/>
      <c r="I244" s="1"/>
    </row>
    <row r="245">
      <c r="A245" s="66"/>
      <c r="B245" s="34">
        <v>44669.0</v>
      </c>
      <c r="C245" s="35">
        <v>51.84</v>
      </c>
      <c r="D245" s="62">
        <f t="shared" si="1"/>
        <v>-0.02409636717</v>
      </c>
      <c r="E245" s="40">
        <f t="shared" si="2"/>
        <v>-0.0243914343</v>
      </c>
      <c r="F245" s="40">
        <f t="shared" si="3"/>
        <v>0.0006432615716</v>
      </c>
      <c r="G245" s="1"/>
      <c r="H245" s="1"/>
      <c r="I245" s="1"/>
    </row>
    <row r="246">
      <c r="A246" s="66"/>
      <c r="B246" s="34">
        <v>44670.0</v>
      </c>
      <c r="C246" s="35">
        <v>50.18</v>
      </c>
      <c r="D246" s="62">
        <f t="shared" si="1"/>
        <v>-0.03202160494</v>
      </c>
      <c r="E246" s="40">
        <f t="shared" si="2"/>
        <v>-0.03254551111</v>
      </c>
      <c r="F246" s="40">
        <f t="shared" si="3"/>
        <v>0.001123367747</v>
      </c>
      <c r="G246" s="1"/>
      <c r="H246" s="1"/>
      <c r="I246" s="1"/>
    </row>
    <row r="247">
      <c r="A247" s="66"/>
      <c r="B247" s="34">
        <v>44671.0</v>
      </c>
      <c r="C247" s="35">
        <v>49.75</v>
      </c>
      <c r="D247" s="62">
        <f t="shared" si="1"/>
        <v>-0.008569151056</v>
      </c>
      <c r="E247" s="40">
        <f t="shared" si="2"/>
        <v>-0.008606077334</v>
      </c>
      <c r="F247" s="40">
        <f t="shared" si="3"/>
        <v>0.0000917236192</v>
      </c>
      <c r="G247" s="1"/>
      <c r="H247" s="1"/>
      <c r="I247" s="1"/>
    </row>
    <row r="248">
      <c r="A248" s="66"/>
      <c r="B248" s="34">
        <v>44672.0</v>
      </c>
      <c r="C248" s="35">
        <v>49.110001</v>
      </c>
      <c r="D248" s="62">
        <f t="shared" si="1"/>
        <v>-0.01286430151</v>
      </c>
      <c r="E248" s="40">
        <f t="shared" si="2"/>
        <v>-0.01294776319</v>
      </c>
      <c r="F248" s="40">
        <f t="shared" si="3"/>
        <v>0.0001937366324</v>
      </c>
      <c r="G248" s="1"/>
      <c r="H248" s="1"/>
      <c r="I248" s="1"/>
    </row>
    <row r="249">
      <c r="A249" s="66"/>
      <c r="B249" s="34">
        <v>44673.0</v>
      </c>
      <c r="C249" s="35">
        <v>48.130001</v>
      </c>
      <c r="D249" s="62">
        <f t="shared" si="1"/>
        <v>-0.0199552022</v>
      </c>
      <c r="E249" s="40">
        <f t="shared" si="2"/>
        <v>-0.02015699632</v>
      </c>
      <c r="F249" s="40">
        <f t="shared" si="3"/>
        <v>0.0004463993078</v>
      </c>
      <c r="G249" s="1"/>
      <c r="H249" s="1"/>
      <c r="I249" s="1"/>
    </row>
    <row r="250">
      <c r="A250" s="66"/>
      <c r="B250" s="34">
        <v>44676.0</v>
      </c>
      <c r="C250" s="35">
        <v>48.950001</v>
      </c>
      <c r="D250" s="62">
        <f t="shared" si="1"/>
        <v>0.01703719059</v>
      </c>
      <c r="E250" s="40">
        <f t="shared" si="2"/>
        <v>0.01689368531</v>
      </c>
      <c r="F250" s="40">
        <f t="shared" si="3"/>
        <v>0.0002535265725</v>
      </c>
      <c r="G250" s="1"/>
      <c r="H250" s="1"/>
      <c r="I250" s="1"/>
    </row>
    <row r="251">
      <c r="A251" s="66"/>
      <c r="B251" s="34">
        <v>44677.0</v>
      </c>
      <c r="C251" s="35">
        <v>49.029999</v>
      </c>
      <c r="D251" s="62">
        <f t="shared" si="1"/>
        <v>0.001634279844</v>
      </c>
      <c r="E251" s="40">
        <f t="shared" si="2"/>
        <v>0.001632945862</v>
      </c>
      <c r="F251" s="40">
        <f t="shared" si="3"/>
        <v>0.0000004379505594</v>
      </c>
      <c r="G251" s="1"/>
      <c r="H251" s="1"/>
      <c r="I251" s="1"/>
    </row>
    <row r="252">
      <c r="A252" s="66"/>
      <c r="B252" s="34">
        <v>44678.0</v>
      </c>
      <c r="C252" s="35">
        <v>49.740002</v>
      </c>
      <c r="D252" s="62">
        <f t="shared" si="1"/>
        <v>0.01448099153</v>
      </c>
      <c r="E252" s="40">
        <f t="shared" si="2"/>
        <v>0.01437714332</v>
      </c>
      <c r="F252" s="40">
        <f t="shared" si="3"/>
        <v>0.0001797201868</v>
      </c>
      <c r="G252" s="1"/>
      <c r="H252" s="1"/>
      <c r="I252" s="1"/>
    </row>
    <row r="253">
      <c r="A253" s="66"/>
      <c r="B253" s="34">
        <v>44679.0</v>
      </c>
      <c r="C253" s="35">
        <v>50.509998</v>
      </c>
      <c r="D253" s="62">
        <f t="shared" si="1"/>
        <v>0.01548041755</v>
      </c>
      <c r="E253" s="40">
        <f t="shared" si="2"/>
        <v>0.0153618183</v>
      </c>
      <c r="F253" s="40">
        <f t="shared" si="3"/>
        <v>0.0002070908295</v>
      </c>
      <c r="G253" s="1"/>
      <c r="H253" s="1"/>
      <c r="I253" s="1"/>
    </row>
    <row r="254">
      <c r="A254" s="66"/>
      <c r="B254" s="34">
        <v>44680.0</v>
      </c>
      <c r="C254" s="35">
        <v>49.07</v>
      </c>
      <c r="D254" s="67">
        <f t="shared" si="1"/>
        <v>-0.02850916763</v>
      </c>
      <c r="E254" s="64">
        <f t="shared" si="2"/>
        <v>-0.02892344678</v>
      </c>
      <c r="F254" s="64">
        <f t="shared" si="3"/>
        <v>0.0008936879649</v>
      </c>
      <c r="G254" s="1"/>
      <c r="H254" s="1"/>
      <c r="I254" s="1"/>
    </row>
    <row r="255">
      <c r="A255" s="1"/>
      <c r="B255" s="68"/>
      <c r="C255" s="49"/>
      <c r="D255" s="68"/>
      <c r="E255" s="68"/>
      <c r="F255" s="68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69"/>
      <c r="B1" s="69"/>
      <c r="C1" s="70"/>
      <c r="D1" s="70"/>
      <c r="E1" s="70"/>
      <c r="F1" s="70"/>
      <c r="G1" s="70"/>
      <c r="H1" s="70"/>
      <c r="I1" s="70"/>
      <c r="J1" s="69"/>
    </row>
    <row r="2">
      <c r="A2" s="69"/>
      <c r="B2" s="27" t="s">
        <v>13</v>
      </c>
      <c r="C2" s="71" t="s">
        <v>14</v>
      </c>
      <c r="D2" s="71" t="s">
        <v>15</v>
      </c>
      <c r="E2" s="71" t="s">
        <v>16</v>
      </c>
      <c r="F2" s="71" t="s">
        <v>17</v>
      </c>
      <c r="G2" s="71" t="s">
        <v>18</v>
      </c>
      <c r="H2" s="71" t="s">
        <v>19</v>
      </c>
      <c r="I2" s="71" t="s">
        <v>20</v>
      </c>
      <c r="J2" s="69"/>
    </row>
    <row r="3">
      <c r="A3" s="72"/>
      <c r="B3" s="73">
        <f>0.3*(1/12)^0.5</f>
        <v>0.08660254038</v>
      </c>
      <c r="C3" s="74">
        <v>0.0</v>
      </c>
      <c r="D3" s="75">
        <v>49.93</v>
      </c>
      <c r="E3" s="74">
        <f>1+0.3*(1/12)^0.5</f>
        <v>1.08660254</v>
      </c>
      <c r="F3" s="76">
        <f>1-0.3*(1/12)^0.5</f>
        <v>0.9133974596</v>
      </c>
      <c r="G3" s="75">
        <v>50.0</v>
      </c>
      <c r="H3" s="74">
        <f>(1+C3-F3)/(E3-F3)</f>
        <v>0.5</v>
      </c>
      <c r="I3" s="77">
        <f>1-H3</f>
        <v>0.5</v>
      </c>
      <c r="J3" s="69"/>
    </row>
    <row r="4">
      <c r="A4" s="69"/>
      <c r="B4" s="78"/>
      <c r="C4" s="78"/>
      <c r="D4" s="78"/>
      <c r="E4" s="78"/>
      <c r="F4" s="78"/>
      <c r="G4" s="78"/>
      <c r="H4" s="78"/>
      <c r="I4" s="69"/>
      <c r="J4" s="69"/>
    </row>
    <row r="5">
      <c r="A5" s="72"/>
      <c r="B5" s="79">
        <v>0.0</v>
      </c>
      <c r="C5" s="80">
        <v>1.0</v>
      </c>
      <c r="D5" s="80">
        <v>2.0</v>
      </c>
      <c r="E5" s="80">
        <v>3.0</v>
      </c>
      <c r="F5" s="80">
        <v>4.0</v>
      </c>
      <c r="G5" s="80">
        <v>5.0</v>
      </c>
      <c r="H5" s="80">
        <v>6.0</v>
      </c>
      <c r="I5" s="69"/>
      <c r="J5" s="69"/>
    </row>
    <row r="6">
      <c r="A6" s="69"/>
      <c r="B6" s="69"/>
      <c r="C6" s="69"/>
      <c r="D6" s="69"/>
      <c r="E6" s="69"/>
      <c r="F6" s="69"/>
      <c r="G6" s="69"/>
      <c r="H6" s="81">
        <f>G7*$E$3</f>
        <v>82.18373265</v>
      </c>
      <c r="I6" s="69"/>
      <c r="J6" s="69" t="s">
        <v>21</v>
      </c>
    </row>
    <row r="7">
      <c r="A7" s="69"/>
      <c r="B7" s="69"/>
      <c r="C7" s="69"/>
      <c r="D7" s="69"/>
      <c r="E7" s="69"/>
      <c r="F7" s="69"/>
      <c r="G7" s="81">
        <f>F8*$E$3</f>
        <v>75.63366511</v>
      </c>
      <c r="H7" s="81">
        <f>G7*$F$3</f>
        <v>69.08359757</v>
      </c>
      <c r="I7" s="69"/>
      <c r="J7" s="69" t="s">
        <v>22</v>
      </c>
    </row>
    <row r="8">
      <c r="A8" s="69"/>
      <c r="B8" s="69"/>
      <c r="C8" s="69"/>
      <c r="D8" s="69"/>
      <c r="E8" s="69"/>
      <c r="F8" s="81">
        <f>E9*$E$3</f>
        <v>69.60563987</v>
      </c>
      <c r="G8" s="81">
        <f t="shared" ref="G8:H8" si="1">F8*$F$3</f>
        <v>63.57761463</v>
      </c>
      <c r="H8" s="81">
        <f t="shared" si="1"/>
        <v>58.0716317</v>
      </c>
      <c r="I8" s="69"/>
      <c r="J8" s="82" t="s">
        <v>23</v>
      </c>
    </row>
    <row r="9">
      <c r="A9" s="69"/>
      <c r="B9" s="69"/>
      <c r="C9" s="69"/>
      <c r="D9" s="69"/>
      <c r="E9" s="81">
        <f>D10*$E$3</f>
        <v>64.05805001</v>
      </c>
      <c r="F9" s="81">
        <f t="shared" ref="F9:H9" si="2">E9*$F$3</f>
        <v>58.51046015</v>
      </c>
      <c r="G9" s="81">
        <f t="shared" si="2"/>
        <v>53.44330566</v>
      </c>
      <c r="H9" s="81">
        <f t="shared" si="2"/>
        <v>48.81497962</v>
      </c>
      <c r="I9" s="69"/>
      <c r="J9" s="69" t="s">
        <v>24</v>
      </c>
    </row>
    <row r="10">
      <c r="A10" s="69"/>
      <c r="B10" s="69"/>
      <c r="C10" s="69"/>
      <c r="D10" s="81">
        <f>C11*$E$3</f>
        <v>58.95260468</v>
      </c>
      <c r="E10" s="81">
        <f t="shared" ref="E10:H10" si="3">D10*$F$3</f>
        <v>53.84715935</v>
      </c>
      <c r="F10" s="81">
        <f t="shared" si="3"/>
        <v>49.18385856</v>
      </c>
      <c r="G10" s="81">
        <f t="shared" si="3"/>
        <v>44.92441147</v>
      </c>
      <c r="H10" s="81">
        <f t="shared" si="3"/>
        <v>41.03384331</v>
      </c>
      <c r="I10" s="69"/>
      <c r="J10" s="69" t="s">
        <v>25</v>
      </c>
    </row>
    <row r="11">
      <c r="A11" s="69"/>
      <c r="B11" s="69"/>
      <c r="C11" s="81">
        <f>B12*E3</f>
        <v>54.25406484</v>
      </c>
      <c r="D11" s="81">
        <f t="shared" ref="D11:H11" si="4">C11*$F$3</f>
        <v>49.555525</v>
      </c>
      <c r="E11" s="81">
        <f t="shared" si="4"/>
        <v>45.26389065</v>
      </c>
      <c r="F11" s="81">
        <f t="shared" si="4"/>
        <v>41.34392273</v>
      </c>
      <c r="G11" s="81">
        <f t="shared" si="4"/>
        <v>37.76343399</v>
      </c>
      <c r="H11" s="81">
        <f t="shared" si="4"/>
        <v>34.49302467</v>
      </c>
      <c r="I11" s="69"/>
      <c r="J11" s="69" t="s">
        <v>26</v>
      </c>
    </row>
    <row r="12">
      <c r="A12" s="69"/>
      <c r="B12" s="81">
        <f>D3</f>
        <v>49.93</v>
      </c>
      <c r="C12" s="81">
        <f t="shared" ref="C12:H12" si="5">B12*$F$3</f>
        <v>45.60593516</v>
      </c>
      <c r="D12" s="81">
        <f t="shared" si="5"/>
        <v>41.65634532</v>
      </c>
      <c r="E12" s="81">
        <f t="shared" si="5"/>
        <v>38.04879999</v>
      </c>
      <c r="F12" s="81">
        <f t="shared" si="5"/>
        <v>34.75367725</v>
      </c>
      <c r="G12" s="81">
        <f t="shared" si="5"/>
        <v>31.74392052</v>
      </c>
      <c r="H12" s="81">
        <f t="shared" si="5"/>
        <v>28.99481636</v>
      </c>
      <c r="I12" s="69"/>
      <c r="J12" s="69" t="s">
        <v>27</v>
      </c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>
      <c r="A15" s="69"/>
      <c r="B15" s="70" t="s">
        <v>28</v>
      </c>
      <c r="C15" s="70"/>
      <c r="D15" s="70"/>
      <c r="E15" s="70"/>
      <c r="F15" s="70"/>
      <c r="G15" s="70"/>
      <c r="H15" s="70"/>
      <c r="I15" s="69"/>
      <c r="J15" s="69"/>
    </row>
    <row r="16">
      <c r="A16" s="72"/>
      <c r="B16" s="79">
        <v>0.0</v>
      </c>
      <c r="C16" s="80">
        <v>1.0</v>
      </c>
      <c r="D16" s="80">
        <v>2.0</v>
      </c>
      <c r="E16" s="80">
        <v>3.0</v>
      </c>
      <c r="F16" s="80">
        <v>4.0</v>
      </c>
      <c r="G16" s="80">
        <v>5.0</v>
      </c>
      <c r="H16" s="80">
        <v>6.0</v>
      </c>
      <c r="I16" s="69"/>
      <c r="J16" s="69"/>
    </row>
    <row r="17">
      <c r="A17" s="69"/>
      <c r="B17" s="69"/>
      <c r="C17" s="69"/>
      <c r="D17" s="69"/>
      <c r="E17" s="69"/>
      <c r="F17" s="69"/>
      <c r="G17" s="69"/>
      <c r="H17" s="81">
        <f t="shared" ref="H17:H23" si="6">MAX(H6-$G$3,0)</f>
        <v>32.18373265</v>
      </c>
      <c r="I17" s="69"/>
      <c r="J17" s="69"/>
    </row>
    <row r="18">
      <c r="A18" s="69"/>
      <c r="B18" s="69"/>
      <c r="C18" s="69"/>
      <c r="D18" s="69"/>
      <c r="E18" s="69"/>
      <c r="F18" s="69"/>
      <c r="G18" s="81">
        <f>1/(1+$C$3) * $H$3*(H17 + H18)</f>
        <v>25.63366511</v>
      </c>
      <c r="H18" s="81">
        <f t="shared" si="6"/>
        <v>19.08359757</v>
      </c>
      <c r="I18" s="69"/>
      <c r="J18" s="69"/>
    </row>
    <row r="19">
      <c r="A19" s="69"/>
      <c r="B19" s="69"/>
      <c r="C19" s="69"/>
      <c r="D19" s="69"/>
      <c r="E19" s="69"/>
      <c r="F19" s="81">
        <f t="shared" ref="F19:G19" si="7">1/(1+$C$3) * $H$3*(G18 + G19)</f>
        <v>19.60563987</v>
      </c>
      <c r="G19" s="81">
        <f t="shared" si="7"/>
        <v>13.57761463</v>
      </c>
      <c r="H19" s="81">
        <f t="shared" si="6"/>
        <v>8.071631696</v>
      </c>
      <c r="I19" s="69"/>
      <c r="J19" s="69"/>
    </row>
    <row r="20">
      <c r="A20" s="69"/>
      <c r="B20" s="69"/>
      <c r="C20" s="69"/>
      <c r="D20" s="69"/>
      <c r="E20" s="81">
        <f t="shared" ref="E20:G20" si="8">1/(1+$C$3) * $H$3*(F19 + F20)</f>
        <v>14.20617756</v>
      </c>
      <c r="F20" s="81">
        <f t="shared" si="8"/>
        <v>8.806715241</v>
      </c>
      <c r="G20" s="81">
        <f t="shared" si="8"/>
        <v>4.035815848</v>
      </c>
      <c r="H20" s="81">
        <f t="shared" si="6"/>
        <v>0</v>
      </c>
      <c r="I20" s="69"/>
      <c r="J20" s="69"/>
    </row>
    <row r="21">
      <c r="A21" s="69"/>
      <c r="B21" s="69"/>
      <c r="C21" s="69"/>
      <c r="D21" s="81">
        <f t="shared" ref="D21:G21" si="9">1/(1+$C$3) * $H$3*(E20 + E21)</f>
        <v>9.80924457</v>
      </c>
      <c r="E21" s="81">
        <f t="shared" si="9"/>
        <v>5.412311583</v>
      </c>
      <c r="F21" s="81">
        <f t="shared" si="9"/>
        <v>2.017907924</v>
      </c>
      <c r="G21" s="81">
        <f t="shared" si="9"/>
        <v>0</v>
      </c>
      <c r="H21" s="81">
        <f t="shared" si="6"/>
        <v>0</v>
      </c>
      <c r="I21" s="69"/>
      <c r="J21" s="69"/>
    </row>
    <row r="22">
      <c r="A22" s="69"/>
      <c r="B22" s="69"/>
      <c r="C22" s="81">
        <f t="shared" ref="C22:G22" si="10">1/(1+$C$3) * $H$3*(D21 + D22)</f>
        <v>6.509938671</v>
      </c>
      <c r="D22" s="81">
        <f t="shared" si="10"/>
        <v>3.210632772</v>
      </c>
      <c r="E22" s="81">
        <f t="shared" si="10"/>
        <v>1.008953962</v>
      </c>
      <c r="F22" s="81">
        <f t="shared" si="10"/>
        <v>0</v>
      </c>
      <c r="G22" s="81">
        <f t="shared" si="10"/>
        <v>0</v>
      </c>
      <c r="H22" s="81">
        <f t="shared" si="6"/>
        <v>0</v>
      </c>
      <c r="I22" s="69"/>
      <c r="J22" s="69"/>
    </row>
    <row r="23">
      <c r="A23" s="69"/>
      <c r="B23" s="81">
        <f t="shared" ref="B23:G23" si="11">1/(1+$C$3) * $H$3*(C22 + C23)</f>
        <v>4.183746774</v>
      </c>
      <c r="C23" s="81">
        <f t="shared" si="11"/>
        <v>1.857554877</v>
      </c>
      <c r="D23" s="81">
        <f t="shared" si="11"/>
        <v>0.504476981</v>
      </c>
      <c r="E23" s="81">
        <f t="shared" si="11"/>
        <v>0</v>
      </c>
      <c r="F23" s="81">
        <f t="shared" si="11"/>
        <v>0</v>
      </c>
      <c r="G23" s="81">
        <f t="shared" si="11"/>
        <v>0</v>
      </c>
      <c r="H23" s="81">
        <f t="shared" si="6"/>
        <v>0</v>
      </c>
      <c r="I23" s="69"/>
      <c r="J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</row>
    <row r="26">
      <c r="A26" s="69"/>
      <c r="B26" s="83" t="s">
        <v>29</v>
      </c>
      <c r="C26" s="70"/>
      <c r="D26" s="70"/>
      <c r="E26" s="70"/>
      <c r="F26" s="70"/>
      <c r="G26" s="70"/>
      <c r="H26" s="69"/>
      <c r="I26" s="69"/>
      <c r="J26" s="69"/>
    </row>
    <row r="27">
      <c r="A27" s="69"/>
      <c r="B27" s="80">
        <v>0.0</v>
      </c>
      <c r="C27" s="80">
        <v>1.0</v>
      </c>
      <c r="D27" s="80">
        <v>2.0</v>
      </c>
      <c r="E27" s="80">
        <v>3.0</v>
      </c>
      <c r="F27" s="80">
        <v>4.0</v>
      </c>
      <c r="G27" s="80">
        <v>5.0</v>
      </c>
      <c r="H27" s="69"/>
      <c r="I27" s="69"/>
      <c r="J27" s="69"/>
    </row>
    <row r="28">
      <c r="A28" s="69"/>
      <c r="B28" s="69"/>
      <c r="C28" s="69"/>
      <c r="D28" s="69"/>
      <c r="E28" s="69"/>
      <c r="F28" s="69"/>
      <c r="G28" s="81">
        <f>(H17-H18)/(H6-H7)</f>
        <v>1</v>
      </c>
      <c r="H28" s="69"/>
      <c r="I28" s="69"/>
      <c r="J28" s="69"/>
    </row>
    <row r="29">
      <c r="A29" s="69"/>
      <c r="B29" s="69"/>
      <c r="C29" s="69"/>
      <c r="D29" s="69"/>
      <c r="E29" s="69"/>
      <c r="F29" s="81">
        <f t="shared" ref="F29:G29" si="12">(G18-G19)/(G7-G8)</f>
        <v>1</v>
      </c>
      <c r="G29" s="81">
        <f t="shared" si="12"/>
        <v>1</v>
      </c>
      <c r="H29" s="69"/>
      <c r="I29" s="69"/>
      <c r="J29" s="69"/>
    </row>
    <row r="30">
      <c r="A30" s="69"/>
      <c r="B30" s="69"/>
      <c r="C30" s="69"/>
      <c r="D30" s="69"/>
      <c r="E30" s="81">
        <f t="shared" ref="E30:G30" si="13">(F19-F20)/(F8-F9)</f>
        <v>0.9732987566</v>
      </c>
      <c r="F30" s="81">
        <f t="shared" si="13"/>
        <v>0.9415342289</v>
      </c>
      <c r="G30" s="81">
        <f t="shared" si="13"/>
        <v>0.8719817524</v>
      </c>
      <c r="H30" s="69"/>
      <c r="I30" s="69"/>
      <c r="J30" s="69"/>
    </row>
    <row r="31">
      <c r="A31" s="69"/>
      <c r="B31" s="69"/>
      <c r="C31" s="69"/>
      <c r="D31" s="81">
        <f t="shared" ref="D31:G31" si="14">(E20-E21)/(E9-E10)</f>
        <v>0.8612241842</v>
      </c>
      <c r="E31" s="81">
        <f t="shared" si="14"/>
        <v>0.7278972148</v>
      </c>
      <c r="F31" s="81">
        <f t="shared" si="14"/>
        <v>0.4737487937</v>
      </c>
      <c r="G31" s="81">
        <f t="shared" si="14"/>
        <v>0</v>
      </c>
      <c r="H31" s="69"/>
      <c r="I31" s="69"/>
      <c r="J31" s="69"/>
    </row>
    <row r="32">
      <c r="A32" s="69"/>
      <c r="B32" s="69"/>
      <c r="C32" s="81">
        <f t="shared" ref="C32:G32" si="15">(D21-D22)/(D10-D11)</f>
        <v>0.7021981318</v>
      </c>
      <c r="D32" s="81">
        <f t="shared" si="15"/>
        <v>0.5130164008</v>
      </c>
      <c r="E32" s="81">
        <f t="shared" si="15"/>
        <v>0.2573883214</v>
      </c>
      <c r="F32" s="81">
        <f t="shared" si="15"/>
        <v>0</v>
      </c>
      <c r="G32" s="81">
        <f t="shared" si="15"/>
        <v>0</v>
      </c>
      <c r="H32" s="69"/>
      <c r="I32" s="69"/>
      <c r="J32" s="69"/>
    </row>
    <row r="33">
      <c r="A33" s="69"/>
      <c r="B33" s="81">
        <f t="shared" ref="B33:G33" si="16">(C22-C23)/(C11-C12)</f>
        <v>0.537964157</v>
      </c>
      <c r="C33" s="81">
        <f t="shared" si="16"/>
        <v>0.3425869394</v>
      </c>
      <c r="D33" s="81">
        <f t="shared" si="16"/>
        <v>0.1398394019</v>
      </c>
      <c r="E33" s="81">
        <f t="shared" si="16"/>
        <v>0</v>
      </c>
      <c r="F33" s="81">
        <f t="shared" si="16"/>
        <v>0</v>
      </c>
      <c r="G33" s="81">
        <f t="shared" si="16"/>
        <v>0</v>
      </c>
      <c r="H33" s="69"/>
      <c r="I33" s="69"/>
      <c r="J33" s="69"/>
    </row>
    <row r="34">
      <c r="A34" s="84"/>
      <c r="B34" s="84"/>
      <c r="C34" s="84"/>
      <c r="D34" s="84"/>
      <c r="E34" s="84"/>
      <c r="F34" s="84"/>
      <c r="G34" s="84"/>
      <c r="H34" s="84"/>
      <c r="I34" s="84"/>
      <c r="J34" s="84"/>
    </row>
    <row r="35">
      <c r="A35" s="84"/>
      <c r="B35" s="84"/>
      <c r="C35" s="84"/>
      <c r="D35" s="84"/>
      <c r="E35" s="84"/>
      <c r="F35" s="84"/>
      <c r="G35" s="84"/>
      <c r="H35" s="84"/>
      <c r="I35" s="84"/>
      <c r="J35" s="84"/>
    </row>
    <row r="36">
      <c r="A36" s="84"/>
      <c r="B36" s="84"/>
      <c r="C36" s="84"/>
      <c r="D36" s="84"/>
      <c r="E36" s="84"/>
      <c r="F36" s="84"/>
      <c r="G36" s="84"/>
      <c r="H36" s="84"/>
      <c r="I36" s="84"/>
      <c r="J36" s="84"/>
    </row>
    <row r="37">
      <c r="A37" s="84"/>
      <c r="B37" s="84"/>
      <c r="C37" s="84"/>
      <c r="D37" s="84"/>
      <c r="E37" s="84"/>
      <c r="F37" s="84"/>
      <c r="G37" s="84"/>
      <c r="H37" s="84"/>
      <c r="I37" s="84"/>
      <c r="J37" s="8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36"/>
      <c r="C1" s="36"/>
      <c r="D1" s="36"/>
      <c r="E1" s="36"/>
      <c r="F1" s="36"/>
      <c r="G1" s="36"/>
      <c r="H1" s="36"/>
      <c r="I1" s="36"/>
      <c r="J1" s="1"/>
    </row>
    <row r="2">
      <c r="A2" s="36"/>
      <c r="B2" s="85" t="s">
        <v>13</v>
      </c>
      <c r="C2" s="85" t="s">
        <v>14</v>
      </c>
      <c r="D2" s="85" t="s">
        <v>15</v>
      </c>
      <c r="E2" s="85" t="s">
        <v>16</v>
      </c>
      <c r="F2" s="85" t="s">
        <v>17</v>
      </c>
      <c r="G2" s="85" t="s">
        <v>18</v>
      </c>
      <c r="H2" s="85" t="s">
        <v>19</v>
      </c>
      <c r="I2" s="85" t="s">
        <v>20</v>
      </c>
      <c r="J2" s="1"/>
    </row>
    <row r="3">
      <c r="A3" s="36"/>
      <c r="B3" s="86">
        <f>0.3*(1/12)^0.5</f>
        <v>0.08660254038</v>
      </c>
      <c r="C3" s="86">
        <v>0.0</v>
      </c>
      <c r="D3" s="86">
        <v>134.0</v>
      </c>
      <c r="E3" s="86">
        <f>1+0.3*(1/12)^0.5</f>
        <v>1.08660254</v>
      </c>
      <c r="F3" s="87">
        <f>1-0.3*(1/12)^0.5</f>
        <v>0.9133974596</v>
      </c>
      <c r="G3" s="86">
        <v>150.0</v>
      </c>
      <c r="H3" s="86">
        <f>(1+C3-F3)/(E3-F3)</f>
        <v>0.5</v>
      </c>
      <c r="I3" s="86">
        <f>1-H3</f>
        <v>0.5</v>
      </c>
      <c r="J3" s="1"/>
    </row>
    <row r="4">
      <c r="A4" s="1"/>
      <c r="B4" s="36" t="s">
        <v>30</v>
      </c>
      <c r="C4" s="36"/>
      <c r="D4" s="36"/>
      <c r="E4" s="36"/>
      <c r="F4" s="36"/>
      <c r="G4" s="36"/>
      <c r="H4" s="36"/>
      <c r="I4" s="1"/>
      <c r="J4" s="1"/>
    </row>
    <row r="5">
      <c r="A5" s="36"/>
      <c r="B5" s="86">
        <v>0.0</v>
      </c>
      <c r="C5" s="86">
        <v>1.0</v>
      </c>
      <c r="D5" s="86">
        <v>2.0</v>
      </c>
      <c r="E5" s="86">
        <v>3.0</v>
      </c>
      <c r="F5" s="86">
        <v>4.0</v>
      </c>
      <c r="G5" s="86">
        <v>5.0</v>
      </c>
      <c r="H5" s="86">
        <v>6.0</v>
      </c>
      <c r="I5" s="1"/>
      <c r="J5" s="1"/>
    </row>
    <row r="6">
      <c r="A6" s="1"/>
      <c r="B6" s="1"/>
      <c r="C6" s="1"/>
      <c r="D6" s="1"/>
      <c r="E6" s="1"/>
      <c r="F6" s="1"/>
      <c r="G6" s="1"/>
      <c r="H6" s="88">
        <f>G7*$E$3</f>
        <v>220.5611892</v>
      </c>
      <c r="I6" s="1"/>
      <c r="J6" s="1" t="s">
        <v>21</v>
      </c>
    </row>
    <row r="7">
      <c r="A7" s="1"/>
      <c r="B7" s="1"/>
      <c r="C7" s="1"/>
      <c r="D7" s="1"/>
      <c r="E7" s="1"/>
      <c r="F7" s="1"/>
      <c r="G7" s="88">
        <f>F8*$E$3</f>
        <v>202.9823979</v>
      </c>
      <c r="H7" s="88">
        <f>G7*$F$3</f>
        <v>185.4036065</v>
      </c>
      <c r="I7" s="1"/>
      <c r="J7" s="1" t="s">
        <v>22</v>
      </c>
    </row>
    <row r="8">
      <c r="A8" s="1"/>
      <c r="B8" s="1"/>
      <c r="C8" s="1"/>
      <c r="D8" s="1"/>
      <c r="E8" s="1"/>
      <c r="F8" s="88">
        <f>E9*$E$3</f>
        <v>186.8046414</v>
      </c>
      <c r="G8" s="88">
        <f t="shared" ref="G8:H8" si="1">F8*$F$3</f>
        <v>170.6268849</v>
      </c>
      <c r="H8" s="88">
        <f t="shared" si="1"/>
        <v>155.8501632</v>
      </c>
      <c r="I8" s="1"/>
      <c r="J8" s="89" t="s">
        <v>23</v>
      </c>
    </row>
    <row r="9">
      <c r="A9" s="1"/>
      <c r="B9" s="1"/>
      <c r="C9" s="1"/>
      <c r="D9" s="1"/>
      <c r="E9" s="88">
        <f>D10*$E$3</f>
        <v>171.9162568</v>
      </c>
      <c r="F9" s="88">
        <f t="shared" ref="F9:H9" si="2">E9*$F$3</f>
        <v>157.0278722</v>
      </c>
      <c r="G9" s="88">
        <f t="shared" si="2"/>
        <v>143.4288596</v>
      </c>
      <c r="H9" s="88">
        <f t="shared" si="2"/>
        <v>131.007556</v>
      </c>
      <c r="I9" s="1"/>
      <c r="J9" s="1" t="s">
        <v>24</v>
      </c>
    </row>
    <row r="10">
      <c r="A10" s="1"/>
      <c r="B10" s="1"/>
      <c r="C10" s="1"/>
      <c r="D10" s="88">
        <f>C11*$E$3</f>
        <v>158.2144808</v>
      </c>
      <c r="E10" s="88">
        <f t="shared" ref="E10:H10" si="3">D10*$F$3</f>
        <v>144.5127049</v>
      </c>
      <c r="F10" s="88">
        <f t="shared" si="3"/>
        <v>131.9975375</v>
      </c>
      <c r="G10" s="88">
        <f t="shared" si="3"/>
        <v>120.5662154</v>
      </c>
      <c r="H10" s="88">
        <f t="shared" si="3"/>
        <v>110.1248749</v>
      </c>
      <c r="I10" s="1"/>
      <c r="J10" s="1" t="s">
        <v>25</v>
      </c>
    </row>
    <row r="11">
      <c r="A11" s="1"/>
      <c r="B11" s="1"/>
      <c r="C11" s="88">
        <f>B12*E3</f>
        <v>145.6047404</v>
      </c>
      <c r="D11" s="88">
        <f t="shared" ref="D11:H11" si="4">C11*$F$3</f>
        <v>132.995</v>
      </c>
      <c r="E11" s="88">
        <f t="shared" si="4"/>
        <v>121.4772951</v>
      </c>
      <c r="F11" s="88">
        <f t="shared" si="4"/>
        <v>110.9570528</v>
      </c>
      <c r="G11" s="88">
        <f t="shared" si="4"/>
        <v>101.3478901</v>
      </c>
      <c r="H11" s="88">
        <f t="shared" si="4"/>
        <v>92.57090539</v>
      </c>
      <c r="I11" s="1"/>
      <c r="J11" s="1" t="s">
        <v>26</v>
      </c>
    </row>
    <row r="12">
      <c r="A12" s="1"/>
      <c r="B12" s="88">
        <f>D3</f>
        <v>134</v>
      </c>
      <c r="C12" s="88">
        <f t="shared" ref="C12:H12" si="5">B12*$F$3</f>
        <v>122.3952596</v>
      </c>
      <c r="D12" s="88">
        <f t="shared" si="5"/>
        <v>111.7955192</v>
      </c>
      <c r="E12" s="88">
        <f t="shared" si="5"/>
        <v>102.1137432</v>
      </c>
      <c r="F12" s="88">
        <f t="shared" si="5"/>
        <v>93.27043364</v>
      </c>
      <c r="G12" s="88">
        <f t="shared" si="5"/>
        <v>85.19297715</v>
      </c>
      <c r="H12" s="88">
        <f t="shared" si="5"/>
        <v>77.81504891</v>
      </c>
      <c r="I12" s="1"/>
      <c r="J12" s="1" t="s">
        <v>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36"/>
      <c r="C1" s="36"/>
      <c r="D1" s="36"/>
      <c r="E1" s="36"/>
      <c r="F1" s="36"/>
      <c r="G1" s="36"/>
      <c r="H1" s="1"/>
      <c r="I1" s="1"/>
      <c r="J1" s="1"/>
      <c r="K1" s="1"/>
    </row>
    <row r="2">
      <c r="A2" s="36"/>
      <c r="B2" s="90" t="s">
        <v>13</v>
      </c>
      <c r="C2" s="90" t="s">
        <v>14</v>
      </c>
      <c r="D2" s="90" t="s">
        <v>31</v>
      </c>
      <c r="E2" s="90" t="s">
        <v>32</v>
      </c>
      <c r="F2" s="90" t="s">
        <v>33</v>
      </c>
      <c r="G2" s="90" t="s">
        <v>34</v>
      </c>
      <c r="H2" s="1"/>
      <c r="I2" s="91" t="s">
        <v>35</v>
      </c>
      <c r="J2" s="1" t="s">
        <v>36</v>
      </c>
      <c r="K2" s="1"/>
    </row>
    <row r="3">
      <c r="A3" s="36"/>
      <c r="B3" s="40">
        <f>0.3</f>
        <v>0.3</v>
      </c>
      <c r="C3" s="40">
        <f>0.01</f>
        <v>0.01</v>
      </c>
      <c r="D3" s="92">
        <v>49.0</v>
      </c>
      <c r="E3" s="92">
        <v>60.0</v>
      </c>
      <c r="F3" s="93">
        <v>30.0</v>
      </c>
      <c r="G3" s="92">
        <v>30.0</v>
      </c>
      <c r="H3" s="1"/>
      <c r="I3" s="94">
        <f>1</f>
        <v>1</v>
      </c>
      <c r="J3" s="94">
        <f>-(2*C3)/(B3^2)</f>
        <v>-0.2222222222</v>
      </c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95" t="s">
        <v>37</v>
      </c>
      <c r="C5" s="1"/>
      <c r="D5" s="1"/>
      <c r="E5" s="1"/>
      <c r="F5" s="1"/>
      <c r="G5" s="1"/>
      <c r="H5" s="1"/>
      <c r="I5" s="1"/>
      <c r="J5" s="1"/>
      <c r="K5" s="1"/>
    </row>
    <row r="6">
      <c r="A6" s="1"/>
      <c r="B6" s="1" t="s">
        <v>38</v>
      </c>
      <c r="C6" s="1"/>
      <c r="D6" s="1" t="s">
        <v>39</v>
      </c>
      <c r="E6" s="1"/>
      <c r="F6" s="1"/>
      <c r="G6" s="1"/>
      <c r="H6" s="1"/>
      <c r="I6" s="1"/>
      <c r="J6" s="1"/>
      <c r="K6" s="1"/>
    </row>
    <row r="7">
      <c r="A7" s="1"/>
      <c r="B7" s="94">
        <f>(-G3*F3^(J3-1))/(E3*(E3^(J3-1)-F3^(J3-1)))</f>
        <v>0.8750774312</v>
      </c>
      <c r="C7" s="1"/>
      <c r="D7" s="94">
        <f>G3/(E3*(E3^(J3-1)-F3^(J3-1)))</f>
        <v>-55.90065617</v>
      </c>
      <c r="E7" s="1"/>
      <c r="F7" s="1"/>
      <c r="G7" s="1"/>
      <c r="H7" s="1"/>
      <c r="I7" s="1"/>
      <c r="J7" s="1"/>
      <c r="K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/>
      <c r="B9" s="96" t="s">
        <v>40</v>
      </c>
      <c r="C9" s="96" t="s">
        <v>41</v>
      </c>
      <c r="D9" s="96" t="s">
        <v>42</v>
      </c>
      <c r="E9" s="1"/>
      <c r="F9" s="1"/>
      <c r="G9" s="1"/>
      <c r="H9" s="1"/>
      <c r="I9" s="1"/>
      <c r="J9" s="1"/>
      <c r="K9" s="1"/>
    </row>
    <row r="10">
      <c r="A10" s="1"/>
      <c r="B10" s="94">
        <f>B7*E3+D7*(E3)^J3</f>
        <v>30</v>
      </c>
      <c r="C10" s="94">
        <f>B7*F3+D7*(F3)^J3</f>
        <v>0</v>
      </c>
      <c r="D10" s="94">
        <f t="shared" ref="D10:E10" si="1">B7*D3+D7*(D3)^J3</f>
        <v>19.33818064</v>
      </c>
      <c r="E10" s="94">
        <f t="shared" si="1"/>
        <v>0</v>
      </c>
      <c r="F10" s="1"/>
      <c r="G10" s="1"/>
      <c r="H10" s="1"/>
      <c r="I10" s="1"/>
      <c r="J10" s="1"/>
      <c r="K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97" t="s">
        <v>43</v>
      </c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 t="s">
        <v>38</v>
      </c>
      <c r="C14" s="1"/>
      <c r="D14" s="1" t="s">
        <v>39</v>
      </c>
      <c r="E14" s="1"/>
      <c r="F14" s="1"/>
      <c r="G14" s="1"/>
      <c r="H14" s="1"/>
      <c r="I14" s="1"/>
      <c r="J14" s="1"/>
      <c r="K14" s="1"/>
    </row>
    <row r="15">
      <c r="A15" s="1"/>
      <c r="B15" s="94">
        <f>(-G3*E3^(J3-1))/(F3*(F3^(J3-1)-E3^(J3-1)))</f>
        <v>-0.7501548624</v>
      </c>
      <c r="C15" s="1"/>
      <c r="D15" s="94">
        <f>G3/(F3*(F3^(J3-1)-E3^(J3-1)))</f>
        <v>111.8013123</v>
      </c>
      <c r="E15" s="1"/>
      <c r="F15" s="1"/>
      <c r="G15" s="1"/>
      <c r="H15" s="1"/>
      <c r="I15" s="1"/>
      <c r="J15" s="1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>
      <c r="A17" s="1"/>
      <c r="B17" s="96" t="s">
        <v>40</v>
      </c>
      <c r="C17" s="96" t="s">
        <v>41</v>
      </c>
      <c r="D17" s="96" t="s">
        <v>42</v>
      </c>
      <c r="E17" s="1"/>
      <c r="F17" s="1"/>
      <c r="G17" s="1"/>
      <c r="H17" s="1"/>
      <c r="I17" s="1"/>
      <c r="J17" s="1"/>
      <c r="K17" s="1"/>
    </row>
    <row r="18">
      <c r="A18" s="1"/>
      <c r="B18" s="94">
        <f>B15*E3+D15*(E3)^J3</f>
        <v>0</v>
      </c>
      <c r="C18" s="94">
        <f>B15*F3+D15*(F3)^J3</f>
        <v>30</v>
      </c>
      <c r="D18" s="94">
        <f>B15*D3+D15*(D3)^J3</f>
        <v>10.32363872</v>
      </c>
      <c r="E18" s="1"/>
      <c r="F18" s="1"/>
      <c r="G18" s="1"/>
      <c r="H18" s="1"/>
      <c r="I18" s="1"/>
      <c r="J18" s="1"/>
      <c r="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>
      <c r="A21" s="1"/>
      <c r="B21" s="1"/>
      <c r="C21" s="1"/>
      <c r="D21" s="94">
        <f>D10+D18</f>
        <v>29.66181936</v>
      </c>
      <c r="E21" s="1"/>
      <c r="F21" s="1"/>
      <c r="G21" s="1"/>
      <c r="H21" s="1"/>
      <c r="I21" s="1"/>
      <c r="J21" s="1"/>
      <c r="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44</v>
      </c>
      <c r="C1" s="1" t="s">
        <v>32</v>
      </c>
      <c r="D1" s="1" t="s">
        <v>33</v>
      </c>
      <c r="E1" s="1" t="s">
        <v>45</v>
      </c>
      <c r="F1" s="1"/>
      <c r="G1" s="1" t="s">
        <v>46</v>
      </c>
      <c r="H1" s="1"/>
      <c r="I1" s="1"/>
      <c r="J1" s="1"/>
    </row>
    <row r="2">
      <c r="A2" s="98">
        <v>0.01</v>
      </c>
      <c r="B2" s="98">
        <v>0.3</v>
      </c>
      <c r="C2" s="98">
        <v>60.0</v>
      </c>
      <c r="D2" s="98">
        <v>40.0</v>
      </c>
      <c r="E2" s="98">
        <v>49.0</v>
      </c>
      <c r="F2" s="1"/>
      <c r="G2" s="99">
        <f>1/10</f>
        <v>0.1</v>
      </c>
      <c r="H2" s="1"/>
      <c r="I2" s="97"/>
      <c r="J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 t="s">
        <v>47</v>
      </c>
      <c r="B4" s="1" t="s">
        <v>48</v>
      </c>
      <c r="C4" s="1" t="s">
        <v>49</v>
      </c>
      <c r="D4" s="1" t="s">
        <v>50</v>
      </c>
      <c r="E4" s="1"/>
      <c r="F4" s="1"/>
      <c r="G4" s="1"/>
      <c r="H4" s="1"/>
      <c r="I4" s="1"/>
      <c r="J4" s="1"/>
    </row>
    <row r="5">
      <c r="A5" s="94">
        <f>-(2*A2)/(B2^2)</f>
        <v>-0.2222222222</v>
      </c>
      <c r="B5" s="94">
        <f>((D2*G2)^A5)-((C2*G2)^A5)</f>
        <v>0.06331856594</v>
      </c>
      <c r="C5" s="94">
        <f>(C2*G2)^A5</f>
        <v>0.6715486802</v>
      </c>
      <c r="D5" s="94">
        <f>(C2*G2)-(D2*G2)</f>
        <v>2</v>
      </c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 t="s">
        <v>38</v>
      </c>
      <c r="B7" s="1" t="s">
        <v>39</v>
      </c>
      <c r="C7" s="1"/>
      <c r="D7" s="1"/>
      <c r="E7" s="1"/>
      <c r="F7" s="1"/>
      <c r="G7" s="1"/>
      <c r="H7" s="1"/>
      <c r="I7" s="1"/>
      <c r="J7" s="1"/>
    </row>
    <row r="8">
      <c r="A8" s="94">
        <f>B5/((C2*G2)*B5)+(D5*C5)</f>
        <v>1.509764027</v>
      </c>
      <c r="B8" s="94">
        <f>D5/((C2*G2)*B5)+(D5*C5)</f>
        <v>6.607482748</v>
      </c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 t="s">
        <v>51</v>
      </c>
      <c r="B10" s="100" t="s">
        <v>52</v>
      </c>
      <c r="C10" s="1"/>
      <c r="D10" s="1"/>
      <c r="E10" s="1"/>
      <c r="F10" s="1"/>
      <c r="G10" s="1"/>
      <c r="H10" s="1"/>
      <c r="I10" s="1"/>
      <c r="J10" s="1"/>
    </row>
    <row r="11">
      <c r="A11" s="94">
        <f>(A8*E2)+(B8*(E2^A5))</f>
        <v>76.76094845</v>
      </c>
      <c r="B11" s="94">
        <f>A11*G2</f>
        <v>7.676094845</v>
      </c>
      <c r="C11" s="1"/>
      <c r="D11" s="1"/>
      <c r="E11" s="1"/>
      <c r="F11" s="1"/>
      <c r="G11" s="1"/>
      <c r="H11" s="1"/>
      <c r="I11" s="1"/>
      <c r="J11" s="1"/>
    </row>
  </sheetData>
  <drawing r:id="rId1"/>
</worksheet>
</file>