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Página web/INICIO/amortizacion anticipada/"/>
    </mc:Choice>
  </mc:AlternateContent>
  <xr:revisionPtr revIDLastSave="0" documentId="13_ncr:1_{F1547F54-8DA0-5449-AB65-2C32122D7746}" xr6:coauthVersionLast="45" xr6:coauthVersionMax="45" xr10:uidLastSave="{00000000-0000-0000-0000-000000000000}"/>
  <bookViews>
    <workbookView xWindow="0" yWindow="460" windowWidth="28800" windowHeight="16080" xr2:uid="{20AF9D81-170C-5E4F-AE27-675F75D7EEA8}"/>
  </bookViews>
  <sheets>
    <sheet name="Datos" sheetId="1" r:id="rId1"/>
    <sheet name="Fórmula." sheetId="11" state="hidden" r:id="rId2"/>
    <sheet name="2020" sheetId="2" state="hidden" r:id="rId3"/>
    <sheet name="2019" sheetId="3" state="veryHidden" r:id="rId4"/>
    <sheet name="2018" sheetId="4" state="veryHidden" r:id="rId5"/>
    <sheet name="2017" sheetId="5" state="veryHidden" r:id="rId6"/>
    <sheet name="2016" sheetId="6" state="veryHidden" r:id="rId7"/>
    <sheet name="2015" sheetId="7" state="veryHidden" r:id="rId8"/>
    <sheet name="2014" sheetId="8" state="veryHidden" r:id="rId9"/>
    <sheet name="2013" sheetId="9" state="veryHidden" r:id="rId10"/>
    <sheet name="2012" sheetId="10" state="very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1" l="1"/>
  <c r="G10" i="11" s="1"/>
  <c r="M13" i="11"/>
  <c r="H17" i="11" l="1"/>
  <c r="J6" i="11"/>
  <c r="F13" i="11"/>
  <c r="J10" i="11" l="1"/>
  <c r="J13" i="11" s="1"/>
  <c r="H13" i="11" s="1"/>
  <c r="G17" i="11" s="1"/>
  <c r="G3" i="11" s="1"/>
  <c r="G7" i="1"/>
  <c r="F7" i="1" l="1"/>
  <c r="F10" i="1"/>
</calcChain>
</file>

<file path=xl/sharedStrings.xml><?xml version="1.0" encoding="utf-8"?>
<sst xmlns="http://schemas.openxmlformats.org/spreadsheetml/2006/main" count="289" uniqueCount="75">
  <si>
    <t>Importe cuotas</t>
  </si>
  <si>
    <t>Fecha en el que se acordo el préstamo</t>
  </si>
  <si>
    <t>Meses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</si>
  <si>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</si>
  <si>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</si>
  <si>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</si>
  <si>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</si>
  <si>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</si>
  <si>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</si>
  <si>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</si>
  <si>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</si>
  <si>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</si>
  <si>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</si>
  <si>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</si>
  <si>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</si>
  <si>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</si>
  <si>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</si>
  <si>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</si>
  <si>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</si>
  <si>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</si>
  <si>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</si>
  <si>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</si>
  <si>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</si>
  <si>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</si>
  <si>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</si>
  <si>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</si>
  <si>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</si>
  <si>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</si>
  <si>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</si>
  <si>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</si>
  <si>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</si>
  <si>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</si>
  <si>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</si>
  <si>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</si>
  <si>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</si>
  <si>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</si>
  <si>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</si>
  <si>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</si>
  <si>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</si>
  <si>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</si>
  <si>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Año</t>
  </si>
  <si>
    <t xml:space="preserve">Mes </t>
  </si>
  <si>
    <t>Plazo en años del préstamo</t>
  </si>
  <si>
    <t>Si su prestamo es superior a 30 años marque 30 años</t>
  </si>
  <si>
    <t>.</t>
  </si>
  <si>
    <t>Listas</t>
  </si>
  <si>
    <t>Años</t>
  </si>
  <si>
    <t>Plazo</t>
  </si>
  <si>
    <t>Fórmula</t>
  </si>
  <si>
    <t>Años que le quedan para finalizar el préstamo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</si>
  <si>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</si>
  <si>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</si>
  <si>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Año IRSI</t>
  </si>
  <si>
    <t>IRSi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</si>
  <si>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</si>
  <si>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Años IRSC</t>
  </si>
  <si>
    <t>IRSc</t>
  </si>
  <si>
    <t>BUSCARH(P16;'2020'!B1:K2;2;FALSO)</t>
  </si>
  <si>
    <t>Interés</t>
  </si>
  <si>
    <t>Capital pendiente a pagar</t>
  </si>
  <si>
    <t>Nº Cuotas pendientes</t>
  </si>
  <si>
    <t>IRSi %</t>
  </si>
  <si>
    <t>IRSc %</t>
  </si>
  <si>
    <t>Valor presente de las cuotas futuras</t>
  </si>
  <si>
    <t>DATOS INICIALES</t>
  </si>
  <si>
    <t>VARIABLE</t>
  </si>
  <si>
    <t>DATOS</t>
  </si>
  <si>
    <t>PÉRDIDA FINANCIERA</t>
  </si>
  <si>
    <t>Capital pendiente</t>
  </si>
  <si>
    <t>Resultado</t>
  </si>
  <si>
    <t>Pérdida financiera</t>
  </si>
  <si>
    <t>DATOS DE LA HIPOTECA</t>
  </si>
  <si>
    <t>cuotas * (1-</t>
  </si>
  <si>
    <t>Nper</t>
  </si>
  <si>
    <t>Tasa 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</si>
</sst>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_);[Red]\(&quot;€&quot;#,##0.00\)"/>
    <numFmt numFmtId="165" formatCode="#,##0.00\ &quot;€&quot;"/>
    <numFmt numFmtId="166" formatCode="[Green]##,#00.00;[Red]\-##,#00.00"/>
  </numFmts>
  <fonts count="1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242424"/>
      <name val="Helvetica Neue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333399"/>
      <name val="Helvetica Neue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4472C4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3" fontId="0" fillId="0" borderId="0" xfId="0" applyNumberFormat="1"/>
    <xf numFmtId="0" fontId="0" fillId="0" borderId="1" xfId="0" applyBorder="1"/>
    <xf numFmtId="165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165" fontId="0" fillId="0" borderId="1" xfId="0" applyNumberFormat="1" applyBorder="1"/>
    <xf numFmtId="0" fontId="5" fillId="4" borderId="1" xfId="0" applyFont="1" applyFill="1" applyBorder="1"/>
    <xf numFmtId="0" fontId="0" fillId="0" borderId="12" xfId="0" applyFill="1" applyBorder="1"/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6" fillId="0" borderId="0" xfId="0" applyFont="1"/>
    <xf numFmtId="0" fontId="0" fillId="0" borderId="4" xfId="0" applyBorder="1"/>
    <xf numFmtId="0" fontId="7" fillId="6" borderId="1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top"/>
    </xf>
    <xf numFmtId="0" fontId="8" fillId="9" borderId="11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/>
    </xf>
    <xf numFmtId="0" fontId="8" fillId="9" borderId="23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 vertical="center" wrapText="1"/>
    </xf>
    <xf numFmtId="0" fontId="10" fillId="0" borderId="0" xfId="0" applyFont="1"/>
    <xf numFmtId="10" fontId="0" fillId="0" borderId="1" xfId="0" applyNumberFormat="1" applyBorder="1"/>
    <xf numFmtId="0" fontId="5" fillId="4" borderId="1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6" fillId="0" borderId="0" xfId="0" applyFont="1"/>
    <xf numFmtId="10" fontId="7" fillId="6" borderId="3" xfId="0" applyNumberFormat="1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 wrapText="1"/>
    </xf>
    <xf numFmtId="0" fontId="7" fillId="8" borderId="14" xfId="0" applyFont="1" applyFill="1" applyBorder="1" applyAlignment="1">
      <alignment horizont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4" fontId="9" fillId="0" borderId="17" xfId="0" applyNumberFormat="1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9" fillId="0" borderId="19" xfId="0" applyNumberFormat="1" applyFont="1" applyBorder="1" applyAlignment="1">
      <alignment horizontal="center" vertical="center"/>
    </xf>
    <xf numFmtId="4" fontId="9" fillId="0" borderId="20" xfId="0" applyNumberFormat="1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165" fontId="11" fillId="2" borderId="4" xfId="0" applyNumberFormat="1" applyFont="1" applyFill="1" applyBorder="1" applyAlignment="1" applyProtection="1">
      <protection locked="0"/>
    </xf>
    <xf numFmtId="0" fontId="0" fillId="3" borderId="4" xfId="0" applyFont="1" applyFill="1" applyBorder="1" applyAlignment="1" applyProtection="1">
      <protection locked="0"/>
    </xf>
    <xf numFmtId="0" fontId="11" fillId="2" borderId="4" xfId="0" applyFont="1" applyFill="1" applyBorder="1" applyAlignment="1" applyProtection="1">
      <protection locked="0"/>
    </xf>
    <xf numFmtId="0" fontId="0" fillId="3" borderId="4" xfId="0" applyFont="1" applyFill="1" applyBorder="1" applyAlignment="1"/>
    <xf numFmtId="10" fontId="11" fillId="2" borderId="4" xfId="0" applyNumberFormat="1" applyFont="1" applyFill="1" applyBorder="1" applyAlignment="1" applyProtection="1">
      <protection locked="0"/>
    </xf>
    <xf numFmtId="0" fontId="0" fillId="2" borderId="1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>
      <alignment horizontal="center" vertical="center" wrapText="1"/>
    </xf>
    <xf numFmtId="0" fontId="0" fillId="3" borderId="4" xfId="0" applyFont="1" applyFill="1" applyBorder="1"/>
    <xf numFmtId="0" fontId="0" fillId="2" borderId="1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 applyProtection="1">
      <alignment vertical="center"/>
      <protection locked="0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 applyProtection="1">
      <alignment vertical="center" wrapText="1"/>
      <protection locked="0"/>
    </xf>
    <xf numFmtId="0" fontId="0" fillId="3" borderId="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 applyProtection="1">
      <alignment horizontal="center" vertical="center"/>
      <protection hidden="1"/>
    </xf>
    <xf numFmtId="166" fontId="12" fillId="0" borderId="7" xfId="0" applyNumberFormat="1" applyFont="1" applyBorder="1" applyAlignment="1" applyProtection="1">
      <alignment horizontal="center" vertical="center"/>
      <protection hidden="1"/>
    </xf>
    <xf numFmtId="166" fontId="12" fillId="0" borderId="8" xfId="0" applyNumberFormat="1" applyFont="1" applyBorder="1" applyAlignment="1" applyProtection="1">
      <alignment horizontal="center" vertical="center"/>
      <protection hidden="1"/>
    </xf>
    <xf numFmtId="166" fontId="12" fillId="0" borderId="25" xfId="0" applyNumberFormat="1" applyFont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B2:S50"/>
  <sheetViews>
    <sheetView tabSelected="1" zoomScaleNormal="100" workbookViewId="0">
      <selection activeCell="G4" sqref="G4:G6"/>
    </sheetView>
  </sheetViews>
  <sheetFormatPr baseColWidth="10" defaultRowHeight="16"/>
  <cols>
    <col min="1" max="1" width="1.5" customWidth="1"/>
    <col min="2" max="2" width="26" customWidth="1"/>
    <col min="3" max="3" width="5.33203125" customWidth="1"/>
    <col min="4" max="4" width="13.5" bestFit="1" customWidth="1"/>
    <col min="5" max="5" width="4.33203125" customWidth="1"/>
    <col min="6" max="6" width="16.5" customWidth="1"/>
    <col min="7" max="7" width="15" customWidth="1"/>
    <col min="8" max="10" width="28.5" customWidth="1"/>
    <col min="11" max="11" width="22.5" customWidth="1"/>
    <col min="12" max="12" width="36.83203125" customWidth="1"/>
    <col min="13" max="13" width="35.33203125" customWidth="1"/>
    <col min="14" max="14" width="16.83203125" customWidth="1"/>
  </cols>
  <sheetData>
    <row r="2" spans="2:18" ht="11" customHeight="1">
      <c r="B2" s="71" t="s">
        <v>64</v>
      </c>
      <c r="C2" s="72"/>
      <c r="D2" s="73"/>
      <c r="F2" s="106" t="s">
        <v>69</v>
      </c>
      <c r="G2" s="106"/>
      <c r="M2" s="4"/>
    </row>
    <row r="3" spans="2:18" ht="11" customHeight="1">
      <c r="B3" s="74"/>
      <c r="C3" s="75"/>
      <c r="D3" s="76"/>
      <c r="E3" s="7"/>
      <c r="F3" s="107"/>
      <c r="G3" s="107"/>
    </row>
    <row r="4" spans="2:18" ht="21" customHeight="1">
      <c r="B4" s="77" t="s">
        <v>65</v>
      </c>
      <c r="C4" s="78"/>
      <c r="D4" s="79" t="s">
        <v>66</v>
      </c>
      <c r="E4" s="6"/>
      <c r="F4" s="108" t="s">
        <v>63</v>
      </c>
      <c r="G4" s="111" t="s">
        <v>68</v>
      </c>
    </row>
    <row r="5" spans="2:18" ht="31" customHeight="1">
      <c r="B5" s="92" t="s">
        <v>59</v>
      </c>
      <c r="C5" s="93"/>
      <c r="D5" s="80">
        <v>122800</v>
      </c>
      <c r="E5" s="6"/>
      <c r="F5" s="109"/>
      <c r="G5" s="112"/>
      <c r="P5" t="s">
        <v>44</v>
      </c>
    </row>
    <row r="6" spans="2:18">
      <c r="B6" s="94"/>
      <c r="C6" s="95"/>
      <c r="D6" s="81"/>
      <c r="E6" s="6"/>
      <c r="F6" s="110"/>
      <c r="G6" s="113"/>
      <c r="L6" s="5"/>
    </row>
    <row r="7" spans="2:18" ht="19">
      <c r="B7" s="92" t="s">
        <v>0</v>
      </c>
      <c r="C7" s="93"/>
      <c r="D7" s="80">
        <v>435.69</v>
      </c>
      <c r="E7" s="6"/>
      <c r="F7" s="12">
        <f>Fórmula.!G17</f>
        <v>129676.4357222386</v>
      </c>
      <c r="G7" s="11">
        <f>Fórmula.!H17</f>
        <v>122800</v>
      </c>
    </row>
    <row r="8" spans="2:18" ht="21" customHeight="1">
      <c r="B8" s="94"/>
      <c r="C8" s="95"/>
      <c r="D8" s="81"/>
      <c r="E8" s="6"/>
    </row>
    <row r="9" spans="2:18" ht="21">
      <c r="B9" s="92" t="s">
        <v>60</v>
      </c>
      <c r="C9" s="93"/>
      <c r="D9" s="82">
        <v>360</v>
      </c>
      <c r="E9" s="6"/>
      <c r="F9" s="66" t="s">
        <v>67</v>
      </c>
      <c r="G9" s="67"/>
    </row>
    <row r="10" spans="2:18">
      <c r="B10" s="96"/>
      <c r="C10" s="97"/>
      <c r="D10" s="83"/>
      <c r="E10" s="6"/>
      <c r="F10" s="102">
        <f>Fórmula.!G3</f>
        <v>-6876.4357222386025</v>
      </c>
      <c r="G10" s="103"/>
    </row>
    <row r="11" spans="2:18">
      <c r="B11" s="92" t="s">
        <v>58</v>
      </c>
      <c r="C11" s="93"/>
      <c r="D11" s="84">
        <v>1.7000000000000001E-2</v>
      </c>
      <c r="E11" s="6"/>
      <c r="F11" s="104"/>
      <c r="G11" s="105"/>
    </row>
    <row r="12" spans="2:18">
      <c r="B12" s="94"/>
      <c r="C12" s="97"/>
      <c r="D12" s="83"/>
      <c r="E12" s="6"/>
    </row>
    <row r="13" spans="2:18" ht="17">
      <c r="B13" s="85" t="s">
        <v>1</v>
      </c>
      <c r="C13" s="98" t="s">
        <v>41</v>
      </c>
      <c r="D13" s="86" t="s">
        <v>24</v>
      </c>
      <c r="E13" s="6"/>
    </row>
    <row r="14" spans="2:18" ht="17">
      <c r="B14" s="87"/>
      <c r="C14" s="99" t="s">
        <v>40</v>
      </c>
      <c r="D14" s="86">
        <v>2019</v>
      </c>
      <c r="E14" s="6"/>
    </row>
    <row r="15" spans="2:18" ht="21" customHeight="1">
      <c r="B15" s="100"/>
      <c r="C15" s="101"/>
      <c r="D15" s="88"/>
      <c r="E15" s="6"/>
      <c r="F15" s="30" t="s">
        <v>43</v>
      </c>
      <c r="G15" s="31"/>
      <c r="R15" s="10" t="s">
        <v>44</v>
      </c>
    </row>
    <row r="16" spans="2:18" ht="24" customHeight="1">
      <c r="B16" s="89" t="s">
        <v>42</v>
      </c>
      <c r="C16" s="90"/>
      <c r="D16" s="91">
        <v>30</v>
      </c>
      <c r="F16" s="30"/>
      <c r="G16" s="31"/>
    </row>
    <row r="17" spans="2:18" ht="16" customHeight="1">
      <c r="B17" s="100"/>
      <c r="C17" s="101"/>
      <c r="D17" s="88"/>
    </row>
    <row r="18" spans="2:18" ht="46" customHeight="1">
      <c r="B18" s="92" t="s">
        <v>49</v>
      </c>
      <c r="C18" s="93"/>
      <c r="D18" s="82">
        <v>30</v>
      </c>
      <c r="E18" s="6"/>
    </row>
    <row r="19" spans="2:18">
      <c r="E19" s="6"/>
      <c r="R19" s="10" t="s">
        <v>44</v>
      </c>
    </row>
    <row r="33" spans="13:19">
      <c r="M33" s="34"/>
      <c r="N33" s="34"/>
      <c r="O33" s="13"/>
      <c r="P33" s="13"/>
      <c r="Q33" s="34"/>
      <c r="R33" s="34"/>
      <c r="S33" s="13"/>
    </row>
    <row r="34" spans="13:19" ht="19">
      <c r="M34" s="13"/>
      <c r="N34" s="47" t="s">
        <v>71</v>
      </c>
      <c r="O34" s="48"/>
      <c r="P34" s="48"/>
      <c r="Q34" s="13"/>
      <c r="R34" s="51" t="s">
        <v>69</v>
      </c>
      <c r="S34" s="52"/>
    </row>
    <row r="35" spans="13:19" ht="76" customHeight="1">
      <c r="M35" s="13"/>
      <c r="N35" s="49"/>
      <c r="O35" s="50"/>
      <c r="P35" s="50"/>
      <c r="Q35" s="13"/>
      <c r="R35" s="53" t="s">
        <v>63</v>
      </c>
      <c r="S35" s="55" t="s">
        <v>68</v>
      </c>
    </row>
    <row r="36" spans="13:19" ht="19">
      <c r="M36" s="13"/>
      <c r="N36" s="15" t="s">
        <v>65</v>
      </c>
      <c r="O36" s="57" t="s">
        <v>66</v>
      </c>
      <c r="P36" s="57"/>
      <c r="Q36" s="13"/>
      <c r="R36" s="54"/>
      <c r="S36" s="56"/>
    </row>
    <row r="37" spans="13:19" ht="19">
      <c r="M37" s="13"/>
      <c r="N37" s="16" t="s">
        <v>59</v>
      </c>
      <c r="O37" s="58">
        <v>9000</v>
      </c>
      <c r="P37" s="58"/>
      <c r="Q37" s="13"/>
      <c r="R37" s="17">
        <v>3784.39</v>
      </c>
      <c r="S37" s="17">
        <v>9000</v>
      </c>
    </row>
    <row r="38" spans="13:19" ht="19">
      <c r="M38" s="13"/>
      <c r="N38" s="18"/>
      <c r="O38" s="33"/>
      <c r="P38" s="33"/>
      <c r="Q38" s="34"/>
      <c r="R38" s="34"/>
      <c r="S38" s="13"/>
    </row>
    <row r="39" spans="13:19" ht="19">
      <c r="M39" s="13"/>
      <c r="N39" s="16" t="s">
        <v>0</v>
      </c>
      <c r="O39" s="58">
        <v>500</v>
      </c>
      <c r="P39" s="58"/>
      <c r="Q39" s="13"/>
      <c r="R39" s="59" t="s">
        <v>67</v>
      </c>
      <c r="S39" s="60"/>
    </row>
    <row r="40" spans="13:19" ht="19">
      <c r="M40" s="13"/>
      <c r="N40" s="18"/>
      <c r="O40" s="33"/>
      <c r="P40" s="33"/>
      <c r="Q40" s="13"/>
      <c r="R40" s="61">
        <v>5215.6099999999997</v>
      </c>
      <c r="S40" s="62"/>
    </row>
    <row r="41" spans="13:19" ht="19">
      <c r="M41" s="13"/>
      <c r="N41" s="16" t="s">
        <v>60</v>
      </c>
      <c r="O41" s="65">
        <v>8</v>
      </c>
      <c r="P41" s="65"/>
      <c r="Q41" s="13"/>
      <c r="R41" s="63"/>
      <c r="S41" s="64"/>
    </row>
    <row r="42" spans="13:19" ht="19">
      <c r="M42" s="13"/>
      <c r="N42" s="32"/>
      <c r="O42" s="33"/>
      <c r="P42" s="33"/>
      <c r="Q42" s="34"/>
      <c r="R42" s="34"/>
      <c r="S42" s="13"/>
    </row>
    <row r="43" spans="13:19" ht="19">
      <c r="M43" s="13"/>
      <c r="N43" s="16" t="s">
        <v>58</v>
      </c>
      <c r="O43" s="35">
        <v>0.02</v>
      </c>
      <c r="P43" s="35"/>
      <c r="Q43" s="34"/>
      <c r="R43" s="34"/>
      <c r="S43" s="13"/>
    </row>
    <row r="44" spans="13:19" ht="19">
      <c r="M44" s="13"/>
      <c r="N44" s="18"/>
      <c r="O44" s="33"/>
      <c r="P44" s="33"/>
      <c r="Q44" s="34"/>
      <c r="R44" s="34"/>
      <c r="S44" s="13"/>
    </row>
    <row r="45" spans="13:19" ht="38" customHeight="1">
      <c r="M45" s="13"/>
      <c r="N45" s="44" t="s">
        <v>1</v>
      </c>
      <c r="O45" s="16" t="s">
        <v>41</v>
      </c>
      <c r="P45" s="20" t="s">
        <v>13</v>
      </c>
      <c r="Q45" s="46"/>
      <c r="R45" s="34"/>
      <c r="S45" s="13"/>
    </row>
    <row r="46" spans="13:19" ht="19">
      <c r="M46" s="13"/>
      <c r="N46" s="45"/>
      <c r="O46" s="21" t="s">
        <v>40</v>
      </c>
      <c r="P46" s="20">
        <v>2013</v>
      </c>
      <c r="Q46" s="46"/>
      <c r="R46" s="34"/>
      <c r="S46" s="13"/>
    </row>
    <row r="47" spans="13:19" ht="19">
      <c r="M47" s="13"/>
      <c r="N47" s="18"/>
      <c r="O47" s="19"/>
      <c r="P47" s="22"/>
      <c r="Q47" s="46"/>
      <c r="R47" s="34"/>
      <c r="S47" s="13"/>
    </row>
    <row r="48" spans="13:19" ht="19">
      <c r="M48" s="13"/>
      <c r="N48" s="23" t="s">
        <v>42</v>
      </c>
      <c r="O48" s="36">
        <v>2</v>
      </c>
      <c r="P48" s="36"/>
      <c r="Q48" s="13"/>
      <c r="R48" s="37" t="s">
        <v>43</v>
      </c>
      <c r="S48" s="38"/>
    </row>
    <row r="49" spans="13:19" ht="19">
      <c r="M49" s="13"/>
      <c r="N49" s="24"/>
      <c r="O49" s="25"/>
      <c r="P49" s="26"/>
      <c r="Q49" s="13"/>
      <c r="R49" s="39"/>
      <c r="S49" s="40"/>
    </row>
    <row r="50" spans="13:19" ht="80">
      <c r="M50" s="13"/>
      <c r="N50" s="27" t="s">
        <v>49</v>
      </c>
      <c r="O50" s="43">
        <v>7</v>
      </c>
      <c r="P50" s="43"/>
      <c r="Q50" s="13"/>
      <c r="R50" s="41"/>
      <c r="S50" s="42"/>
    </row>
  </sheetData>
  <mergeCells count="43">
    <mergeCell ref="F15:G16"/>
    <mergeCell ref="B11:C11"/>
    <mergeCell ref="B16:C16"/>
    <mergeCell ref="B18:C18"/>
    <mergeCell ref="B4:C4"/>
    <mergeCell ref="B2:D3"/>
    <mergeCell ref="B13:B14"/>
    <mergeCell ref="B5:C5"/>
    <mergeCell ref="B7:C7"/>
    <mergeCell ref="B9:C9"/>
    <mergeCell ref="F9:G9"/>
    <mergeCell ref="F4:F6"/>
    <mergeCell ref="G4:G6"/>
    <mergeCell ref="F2:G3"/>
    <mergeCell ref="R39:S39"/>
    <mergeCell ref="O40:P40"/>
    <mergeCell ref="O38:P38"/>
    <mergeCell ref="R40:S41"/>
    <mergeCell ref="O41:P41"/>
    <mergeCell ref="O48:P48"/>
    <mergeCell ref="R48:S50"/>
    <mergeCell ref="O50:P50"/>
    <mergeCell ref="Q44:R44"/>
    <mergeCell ref="N45:N46"/>
    <mergeCell ref="Q45:R45"/>
    <mergeCell ref="Q46:R46"/>
    <mergeCell ref="Q47:R47"/>
    <mergeCell ref="O44:P44"/>
    <mergeCell ref="F10:G11"/>
    <mergeCell ref="N42:P42"/>
    <mergeCell ref="Q42:R42"/>
    <mergeCell ref="Q43:R43"/>
    <mergeCell ref="O43:P43"/>
    <mergeCell ref="M33:N33"/>
    <mergeCell ref="Q33:R33"/>
    <mergeCell ref="N34:P35"/>
    <mergeCell ref="R34:S34"/>
    <mergeCell ref="R35:R36"/>
    <mergeCell ref="S35:S36"/>
    <mergeCell ref="O36:P36"/>
    <mergeCell ref="O37:P37"/>
    <mergeCell ref="Q38:R38"/>
    <mergeCell ref="O39:P39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B3E628-18D1-B046-A3F5-FBCBF65755E3}">
          <x14:formula1>
            <xm:f>Fórmula.!$B$8:$B$19</xm:f>
          </x14:formula1>
          <xm:sqref>D13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D14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D18 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sqref="A1:K13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>
      <c r="A4" t="s">
        <v>15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>
      <c r="A5" t="s">
        <v>16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>
      <c r="A6" t="s">
        <v>17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>
      <c r="A7" t="s">
        <v>18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>
      <c r="A8" t="s">
        <v>19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>
      <c r="A9" t="s">
        <v>20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>
      <c r="A10" t="s">
        <v>21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>
      <c r="A11" t="s">
        <v>22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>
      <c r="A12" t="s">
        <v>23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>
      <c r="A13" t="s">
        <v>24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:K13"/>
  <sheetViews>
    <sheetView workbookViewId="0">
      <selection activeCell="F20" sqref="F20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</row>
    <row r="3" spans="1:11">
      <c r="A3" t="s">
        <v>14</v>
      </c>
    </row>
    <row r="4" spans="1:11">
      <c r="A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</row>
    <row r="8" spans="1:11">
      <c r="A8" t="s">
        <v>19</v>
      </c>
    </row>
    <row r="9" spans="1:11">
      <c r="A9" t="s">
        <v>20</v>
      </c>
    </row>
    <row r="10" spans="1:11">
      <c r="A10" t="s">
        <v>21</v>
      </c>
    </row>
    <row r="11" spans="1:11">
      <c r="A11" t="s">
        <v>22</v>
      </c>
      <c r="B11">
        <v>0.223</v>
      </c>
      <c r="C11">
        <v>0.48</v>
      </c>
      <c r="D11">
        <v>0.60199999999999998</v>
      </c>
      <c r="E11">
        <v>0.77200000000000002</v>
      </c>
      <c r="F11">
        <v>0.97099999999999997</v>
      </c>
      <c r="G11">
        <v>1.3580000000000001</v>
      </c>
      <c r="H11">
        <v>1.794</v>
      </c>
      <c r="I11">
        <v>2.222</v>
      </c>
      <c r="J11">
        <v>2.343</v>
      </c>
      <c r="K11">
        <v>2.387</v>
      </c>
    </row>
    <row r="12" spans="1:11">
      <c r="A12" t="s">
        <v>23</v>
      </c>
      <c r="B12">
        <v>0.191</v>
      </c>
      <c r="C12">
        <v>0.41499999999999998</v>
      </c>
      <c r="D12">
        <v>0.52700000000000002</v>
      </c>
      <c r="E12">
        <v>0.69099999999999995</v>
      </c>
      <c r="F12">
        <v>0.88700000000000001</v>
      </c>
      <c r="G12">
        <v>1.27</v>
      </c>
      <c r="H12">
        <v>1.7090000000000001</v>
      </c>
      <c r="I12">
        <v>2.14</v>
      </c>
      <c r="J12">
        <v>2.2650000000000001</v>
      </c>
      <c r="K12">
        <v>2.302</v>
      </c>
    </row>
    <row r="13" spans="1:11">
      <c r="A13" t="s">
        <v>24</v>
      </c>
      <c r="B13">
        <v>0.16900000000000001</v>
      </c>
      <c r="C13">
        <v>0.36499999999999999</v>
      </c>
      <c r="D13">
        <v>0.47099999999999997</v>
      </c>
      <c r="E13">
        <v>0.624</v>
      </c>
      <c r="F13">
        <v>0.80600000000000005</v>
      </c>
      <c r="G13">
        <v>1.1759999999999999</v>
      </c>
      <c r="H13">
        <v>1.62</v>
      </c>
      <c r="I13">
        <v>2.0680000000000001</v>
      </c>
      <c r="J13">
        <v>2.2160000000000002</v>
      </c>
      <c r="K13">
        <v>2.2810000000000001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M42"/>
  <sheetViews>
    <sheetView zoomScale="120" zoomScaleNormal="120" workbookViewId="0">
      <selection activeCell="K16" sqref="K16"/>
    </sheetView>
  </sheetViews>
  <sheetFormatPr baseColWidth="10" defaultRowHeight="16"/>
  <cols>
    <col min="7" max="7" width="12.33203125" bestFit="1" customWidth="1"/>
    <col min="8" max="8" width="14.1640625" customWidth="1"/>
  </cols>
  <sheetData>
    <row r="2" spans="2:13">
      <c r="G2" t="s">
        <v>70</v>
      </c>
    </row>
    <row r="3" spans="2:13">
      <c r="G3" s="3">
        <f>Datos!D5-G17</f>
        <v>-6876.4357222386025</v>
      </c>
    </row>
    <row r="5" spans="2:13">
      <c r="G5" s="2" t="s">
        <v>52</v>
      </c>
      <c r="H5" s="2" t="s">
        <v>48</v>
      </c>
      <c r="J5" s="2" t="s">
        <v>55</v>
      </c>
      <c r="K5" s="2" t="s">
        <v>48</v>
      </c>
    </row>
    <row r="6" spans="2:13">
      <c r="B6" s="68" t="s">
        <v>45</v>
      </c>
      <c r="C6" s="69"/>
      <c r="D6" s="70"/>
      <c r="G6" s="2">
        <f>IF(Datos!D16=1,1,IF(Datos!D16=2,2,IF(Datos!D16=3,3,IF(Datos!D16=4,4, IF(Datos!D16=5,5,IF(Datos!D16=6,5, IF(Datos!D16=7,7,IF(Datos!D16=8,7,IF(Datos!D16=9,10,IF(Datos!D16=10,10,IF(Datos!D16=10,10,IF(Datos!D16=11,10,IF(Datos!D16=12,10,IF(Datos!D16=13,15,IF(Datos!D16=14,15,IF(Datos!D16=15,15,IF(Datos!D16=16,15,IF(Datos!D16=17,15,IF(Datos!D16=18,20,IF(Datos!D16=19,20,IF(Datos!D16=20,20,IF(Datos!D16=21,20,IF(Datos!D16=22,20,IF(Datos!D16=23,20,IF(Datos!D16=24,20,IF(Datos!D16=25,20,IF(Datos!D16=26,30,IF(Datos!D16=27,30,IF(Datos!D16=28,30,IF(Datos!D16=29,30,IF(Datos!D16=30,30,"ERROR")))))))))))))))))))))))))))))))</f>
        <v>30</v>
      </c>
      <c r="H6" s="2" t="s">
        <v>51</v>
      </c>
      <c r="I6" t="s">
        <v>44</v>
      </c>
      <c r="J6" s="2">
        <f>IF(Datos!D18=1,1,IF(Datos!D18=2,2,IF(Datos!D18=3,3,IF(Datos!D18=4,4, IF(Datos!D18=5,5,IF(Datos!D18=6,5, IF(Datos!D18=7,7,IF(Datos!D18=8,7,IF(Datos!D18=9,10,IF(Datos!D18=10,10,IF(Datos!D18=10,10,IF(Datos!D18=11,10,IF(Datos!D18=12,10,IF(Datos!D18=13,15,IF(Datos!D18=14,15,IF(Datos!D18=15,15,IF(Datos!D18=16,15,IF(Datos!D18=17,15,IF(Datos!D18=18,20,IF(Datos!D18=19,20,IF(Datos!D18=20,20,IF(Datos!D18=21,20,IF(Datos!D18=22,20,IF(Datos!D18=23,20,IF(Datos!D18=24,20,IF(Datos!D18=25,30,IF(Datos!D18=26,30,IF(Datos!D18=27,30,IF(Datos!D18=28,30,IF(Datos!D18=29,30,IF(Datos!D18=30,30,"ERROR")))))))))))))))))))))))))))))))</f>
        <v>30</v>
      </c>
      <c r="K6" s="2" t="s">
        <v>50</v>
      </c>
    </row>
    <row r="7" spans="2:13">
      <c r="B7" s="2" t="s">
        <v>2</v>
      </c>
      <c r="C7" s="2" t="s">
        <v>46</v>
      </c>
      <c r="D7" s="2" t="s">
        <v>47</v>
      </c>
    </row>
    <row r="8" spans="2:13">
      <c r="B8" s="2" t="s">
        <v>13</v>
      </c>
      <c r="C8" s="2">
        <v>2012</v>
      </c>
      <c r="D8" s="2">
        <v>1</v>
      </c>
    </row>
    <row r="9" spans="2:13">
      <c r="B9" s="2" t="s">
        <v>14</v>
      </c>
      <c r="C9" s="2">
        <v>2013</v>
      </c>
      <c r="D9" s="2">
        <v>2</v>
      </c>
      <c r="G9" s="2" t="s">
        <v>53</v>
      </c>
      <c r="H9" s="2" t="s">
        <v>48</v>
      </c>
      <c r="J9" s="2" t="s">
        <v>56</v>
      </c>
      <c r="K9" s="2" t="s">
        <v>48</v>
      </c>
    </row>
    <row r="10" spans="2:13">
      <c r="B10" s="2" t="s">
        <v>15</v>
      </c>
      <c r="C10" s="2">
        <v>2014</v>
      </c>
      <c r="D10" s="2">
        <v>3</v>
      </c>
      <c r="G10" s="2">
        <f>IF(Datos!D14=2014,IF(G6=1,VLOOKUP(Datos!D13,'2014'!A1:K13,2,FALSE),IF(G6=2,VLOOKUP(Datos!D13,'2014'!A1:K13,3,FALSE),IF(G6=3,VLOOKUP(Datos!D13,'2014'!A1:K13,4,FALSE),IF(G6=4,VLOOKUP(Datos!D13,'2014'!A1:K13,5,FALSE),IF(G6=5,VLOOKUP(Datos!D13,'2014'!A1:K13,6,FALSE),IF(G6=7,VLOOKUP(Datos!D13,'2014'!A1:K13,7,FALSE),IF(G6=10,VLOOKUP(Datos!D13,'2014'!A1:K13,8,FALSE),IF(G6=15,VLOOKUP(Datos!D13,'2014'!A1:K13,9,FALSE),IF(G6=20,VLOOKUP(Datos!D13,'2014'!A1:K13,10,FALSE),IF(G6=30,VLOOKUP(Datos!D13,'2014'!A1:K13,11,FALSE),"ERROR")))))))))),IF(Datos!D14=2013,IF(G6=1,VLOOKUP(Datos!D13,'2013'!A1:K13,2,FALSE),IF(G6=2,VLOOKUP(Datos!D13,'2013'!A1:K13,3,FALSE),IF(G6=3,VLOOKUP(Datos!D13,'2013'!A1:K13,4,FALSE),IF(G6=4,VLOOKUP(Datos!D13,'2013'!A1:K13,5,FALSE),IF(G6=5,VLOOKUP(Datos!D13,'2013'!A1:K13,6,FALSE),IF(G6=7,VLOOKUP(Datos!D13,'2013'!A1:K13,7,FALSE),IF(G6=10,VLOOKUP(Datos!D13,'2013'!A1:K13,8,FALSE),IF(G6=15,VLOOKUP(Datos!D13,'2013'!A1:K13,9,FALSE),IF(G6=20,VLOOKUP(Datos!D13,'2013'!A1:K13,10,FALSE),IF(G6=30,VLOOKUP(Datos!D13,'2013'!A1:K13,11,FALSE),"ERROR")))))))))),IF(Datos!D14=2015,IF(G6=1,VLOOKUP(Datos!D13,'2015'!A1:K13,2,FALSE),IF(G6=2,VLOOKUP(Datos!D13,'2015'!A1:K13,3,FALSE),IF(G6=3,VLOOKUP(Datos!D13,'2015'!A1:K13,4,FALSE),IF(G6=4,VLOOKUP(Datos!D13,'2015'!A1:K13,5,FALSE),IF(G6=5,VLOOKUP(Datos!D13,'2015'!A1:K13,6,FALSE),IF(G6=7,VLOOKUP(Datos!D13,'2015'!A1:K13,7,FALSE),IF(G6=10,VLOOKUP(Datos!D13,'2015'!A1:K13,8,FALSE),IF(G6=15,VLOOKUP(Datos!D13,'2015'!A1:K13,9,FALSE),IF(G6=20,VLOOKUP(Datos!D13,'2015'!A1:K13,10,FALSE),IF(G6=30,VLOOKUP(Datos!D13,'2015'!A1:K13,11,FALSE),"ERROR")))))))))),IF(Datos!D14=2016,IF(G6=1,VLOOKUP(Datos!D13,'2016'!A1:K13,2,FALSE),IF(G6=2,VLOOKUP(Datos!D13,'2016'!A1:K13,3,FALSE),IF(G6=3,VLOOKUP(Datos!D13,'2016'!A1:K13,4,FALSE),IF(G6=4,VLOOKUP(Datos!D13,'2016'!A1:K13,5,FALSE),IF(G6=5,VLOOKUP(Datos!D13,'2016'!A1:K13,6,FALSE),IF(G6=7,VLOOKUP(Datos!D13,'2016'!A1:K13,7,FALSE),IF(G6=10,VLOOKUP(Datos!D13,'2016'!A1:K13,8,FALSE),IF(G6=15,VLOOKUP(Datos!D13,'2016'!A1:K13,9,FALSE),IF(G6=20,VLOOKUP(Datos!D13,'2016'!A1:K13,10,FALSE),IF(G6=30,VLOOKUP(Datos!D13,'2016'!A1:K13,11,FALSE),"ERROR")))))))))),IF(Datos!D14=2017,IF(G6=1,VLOOKUP(Datos!D13,'2017'!A1:K13,2,FALSE),IF(G6=2,VLOOKUP(Datos!D13,'2017'!A1:K13,3,FALSE),IF(G6=3,VLOOKUP(Datos!D13,'2017'!A1:K13,4,FALSE),IF(G6=4,VLOOKUP(Datos!D13,'2017'!A1:K13,5,FALSE),IF(G6=5,VLOOKUP(Datos!D13,'2017'!A1:K13,6,FALSE),IF(G6=7,VLOOKUP(Datos!D13,'2017'!A1:K13,7,FALSE),IF(G6=10,VLOOKUP(Datos!D13,'2017'!A1:K13,8,FALSE),IF(G6=15,VLOOKUP(Datos!D13,'2017'!A1:K13,9,FALSE),IF(G6=20,VLOOKUP(Datos!D13,'2017'!A1:K13,10,FALSE),IF(G6=30,VLOOKUP(Datos!D13,'2017'!A1:K13,11,FALSE),"ERROR")))))))))),IF(Datos!D14=2018,IF(G6=1,VLOOKUP(Datos!D13,'2018'!A1:K13,2,FALSE),IF(G6=2,VLOOKUP(Datos!D13,'2018'!A1:K13,3,FALSE),IF(G6=3,VLOOKUP(Datos!D13,'2018'!A1:K13,4,FALSE),IF(G6=4,VLOOKUP(Datos!D13,'2018'!A1:K13,5,FALSE),IF(G6=5,VLOOKUP(Datos!D13,'2018'!A1:K13,6,FALSE),IF(G6=7,VLOOKUP(Datos!D13,'2018'!A1:K13,7,FALSE),IF(G6=10,VLOOKUP(Datos!D13,'2018'!A1:K13,8,FALSE),IF(G6=15,VLOOKUP(Datos!D13,'2018'!A1:K13,9,FALSE),IF(G6=20,VLOOKUP(Datos!D13,'2018'!A1:K13,10,FALSE),IF(G6=30,VLOOKUP(Datos!D13,'2018'!A1:K13,11,FALSE),"ERROR")))))))))),IF(Datos!D14=2019,IF(G6=1,VLOOKUP(Datos!D13,'2019'!A1:K13,2,FALSE),IF(G6=2,VLOOKUP(Datos!D13,'2019'!A1:K13,3,FALSE),IF(G6=3,VLOOKUP(Datos!D13,'2019'!A1:K13,4,FALSE),IF(G6=4,VLOOKUP(Datos!D13,'2019'!A1:K13,5,FALSE),IF(G6=5,VLOOKUP(Datos!D13,'2019'!A1:K13,6,FALSE),IF(G6=7,VLOOKUP(Datos!D13,'2019'!A1:K13,7,FALSE),IF(G6=10,VLOOKUP(Datos!D13,'2019'!A1:K13,8,FALSE),IF(G6=15,VLOOKUP(Datos!D13,'2019'!A1:K13,9,FALSE),IF(G6=20,VLOOKUP(Datos!D13,'2019'!A1:K13,10,FALSE),IF(G6=30,VLOOKUP(Datos!D13,'2019'!A1:K13,11,FALSE),"ERROR")))))))))),IF(Datos!D14=2020,IF(G6=1,VLOOKUP(Datos!D13,'2020'!A1:K13,2,FALSE),IF(G6=2,VLOOKUP(Datos!D13,'2020'!A1:K13,3,FALSE),IF(G6=3,VLOOKUP(Datos!D13,'2020'!A1:K13,4,FALSE),IF(G6=4,VLOOKUP(Datos!D13,'2020'!A1:K13,5,FALSE),IF(G6=5,VLOOKUP(Datos!D13,'2020'!A1:K13,6,FALSE),IF(G6=7,VLOOKUP(Datos!D13,'2020'!A1:K13,7,FALSE),IF(G6=10,VLOOKUP(Datos!D13,'2020'!A1:K13,8,FALSE),IF(G6=15,VLOOKUP(Datos!D13,'2020'!A1:K13,9,FALSE),IF(G6=20,VLOOKUP(Datos!D13,'2020'!A1:K13,10,FALSE),IF(G6=30,VLOOKUP(Datos!D13,'2020'!A1:K13,11,FALSE),"ERROR"))))))))))))))))))</f>
        <v>0.53300000000000003</v>
      </c>
      <c r="H10" s="2" t="s">
        <v>54</v>
      </c>
      <c r="I10" t="s">
        <v>44</v>
      </c>
      <c r="J10" s="2">
        <f>HLOOKUP(J6,'2020'!B1:K13,4,FALSE)</f>
        <v>0.14099999999999999</v>
      </c>
      <c r="K10" s="2" t="s">
        <v>57</v>
      </c>
    </row>
    <row r="11" spans="2:13">
      <c r="B11" s="2" t="s">
        <v>16</v>
      </c>
      <c r="C11" s="2">
        <v>2015</v>
      </c>
      <c r="D11" s="2">
        <v>4</v>
      </c>
    </row>
    <row r="12" spans="2:13">
      <c r="B12" s="2" t="s">
        <v>17</v>
      </c>
      <c r="C12" s="2">
        <v>2016</v>
      </c>
      <c r="D12" s="2">
        <v>5</v>
      </c>
      <c r="F12" s="2" t="s">
        <v>61</v>
      </c>
      <c r="H12" s="2" t="s">
        <v>74</v>
      </c>
      <c r="J12" s="2" t="s">
        <v>62</v>
      </c>
      <c r="M12" t="s">
        <v>73</v>
      </c>
    </row>
    <row r="13" spans="2:13">
      <c r="B13" s="2" t="s">
        <v>18</v>
      </c>
      <c r="C13" s="2">
        <v>2017</v>
      </c>
      <c r="D13" s="2">
        <v>6</v>
      </c>
      <c r="F13" s="2">
        <f>G10/100</f>
        <v>5.3300000000000005E-3</v>
      </c>
      <c r="H13" s="29">
        <f>(Datos!D11+Fórmula.!J13-Fórmula.!F13)/12</f>
        <v>1.09E-3</v>
      </c>
      <c r="J13" s="14">
        <f>J10/100</f>
        <v>1.4099999999999998E-3</v>
      </c>
      <c r="M13">
        <f>Datos!D18*12</f>
        <v>360</v>
      </c>
    </row>
    <row r="14" spans="2:13">
      <c r="B14" s="2" t="s">
        <v>19</v>
      </c>
      <c r="C14" s="2">
        <v>2018</v>
      </c>
      <c r="D14" s="2">
        <v>7</v>
      </c>
    </row>
    <row r="15" spans="2:13">
      <c r="B15" s="2" t="s">
        <v>20</v>
      </c>
      <c r="C15" s="2">
        <v>2019</v>
      </c>
      <c r="D15" s="2">
        <v>8</v>
      </c>
    </row>
    <row r="16" spans="2:13" ht="19">
      <c r="B16" s="2" t="s">
        <v>21</v>
      </c>
      <c r="C16" s="2">
        <v>2020</v>
      </c>
      <c r="D16" s="2">
        <v>9</v>
      </c>
      <c r="G16" s="9" t="s">
        <v>63</v>
      </c>
      <c r="H16" s="9" t="s">
        <v>68</v>
      </c>
    </row>
    <row r="17" spans="2:12">
      <c r="B17" s="2" t="s">
        <v>22</v>
      </c>
      <c r="C17" s="2"/>
      <c r="D17" s="2">
        <v>10</v>
      </c>
      <c r="G17" s="8">
        <f>-PV(H13,M13,Datos!D7,,)</f>
        <v>129676.4357222386</v>
      </c>
      <c r="H17" s="8">
        <f>Datos!D5</f>
        <v>122800</v>
      </c>
    </row>
    <row r="18" spans="2:12">
      <c r="B18" s="2" t="s">
        <v>23</v>
      </c>
      <c r="C18" s="2"/>
      <c r="D18" s="2">
        <v>11</v>
      </c>
    </row>
    <row r="19" spans="2:12" ht="20">
      <c r="B19" s="2" t="s">
        <v>24</v>
      </c>
      <c r="C19" s="2"/>
      <c r="D19" s="2">
        <v>12</v>
      </c>
      <c r="G19" t="s">
        <v>72</v>
      </c>
      <c r="K19" s="28"/>
    </row>
    <row r="20" spans="2:12">
      <c r="B20" s="2"/>
      <c r="C20" s="2"/>
      <c r="D20" s="2">
        <v>13</v>
      </c>
    </row>
    <row r="21" spans="2:12">
      <c r="B21" s="2"/>
      <c r="C21" s="2"/>
      <c r="D21" s="2">
        <v>14</v>
      </c>
      <c r="G21" s="8"/>
    </row>
    <row r="22" spans="2:12" ht="20">
      <c r="B22" s="2"/>
      <c r="C22" s="2"/>
      <c r="D22" s="2">
        <v>15</v>
      </c>
      <c r="L22" s="28"/>
    </row>
    <row r="23" spans="2:12">
      <c r="B23" s="2"/>
      <c r="C23" s="2"/>
      <c r="D23" s="2">
        <v>16</v>
      </c>
    </row>
    <row r="24" spans="2:12">
      <c r="B24" s="2"/>
      <c r="C24" s="2"/>
      <c r="D24" s="2">
        <v>17</v>
      </c>
    </row>
    <row r="25" spans="2:12">
      <c r="B25" s="2"/>
      <c r="C25" s="2"/>
      <c r="D25" s="2">
        <v>18</v>
      </c>
    </row>
    <row r="26" spans="2:12" ht="20">
      <c r="B26" s="2"/>
      <c r="C26" s="2"/>
      <c r="D26" s="2">
        <v>19</v>
      </c>
      <c r="L26" s="28"/>
    </row>
    <row r="27" spans="2:12">
      <c r="B27" s="2"/>
      <c r="C27" s="2"/>
      <c r="D27" s="2">
        <v>20</v>
      </c>
    </row>
    <row r="28" spans="2:12">
      <c r="B28" s="2"/>
      <c r="C28" s="2"/>
      <c r="D28" s="2">
        <v>21</v>
      </c>
    </row>
    <row r="29" spans="2:12">
      <c r="B29" s="2"/>
      <c r="C29" s="2"/>
      <c r="D29" s="2">
        <v>22</v>
      </c>
    </row>
    <row r="30" spans="2:12">
      <c r="B30" s="2"/>
      <c r="C30" s="2"/>
      <c r="D30" s="2">
        <v>23</v>
      </c>
    </row>
    <row r="31" spans="2:12">
      <c r="B31" s="2"/>
      <c r="C31" s="2"/>
      <c r="D31" s="2">
        <v>24</v>
      </c>
    </row>
    <row r="32" spans="2:12">
      <c r="B32" s="2"/>
      <c r="C32" s="2"/>
      <c r="D32" s="2">
        <v>25</v>
      </c>
    </row>
    <row r="33" spans="2:4">
      <c r="B33" s="2"/>
      <c r="C33" s="2"/>
      <c r="D33" s="2">
        <v>26</v>
      </c>
    </row>
    <row r="34" spans="2:4">
      <c r="B34" s="2"/>
      <c r="C34" s="2"/>
      <c r="D34" s="2">
        <v>27</v>
      </c>
    </row>
    <row r="35" spans="2:4">
      <c r="B35" s="2"/>
      <c r="C35" s="2"/>
      <c r="D35" s="2">
        <v>28</v>
      </c>
    </row>
    <row r="36" spans="2:4">
      <c r="B36" s="2"/>
      <c r="C36" s="2"/>
      <c r="D36" s="2">
        <v>29</v>
      </c>
    </row>
    <row r="37" spans="2:4">
      <c r="B37" s="2"/>
      <c r="C37" s="2"/>
      <c r="D37" s="2">
        <v>30</v>
      </c>
    </row>
    <row r="38" spans="2:4">
      <c r="D38">
        <v>31</v>
      </c>
    </row>
    <row r="39" spans="2:4">
      <c r="D39">
        <v>32</v>
      </c>
    </row>
    <row r="40" spans="2:4">
      <c r="D40">
        <v>33</v>
      </c>
    </row>
    <row r="41" spans="2:4">
      <c r="D41">
        <v>34</v>
      </c>
    </row>
    <row r="42" spans="2:4">
      <c r="D42">
        <v>35</v>
      </c>
    </row>
  </sheetData>
  <sheetProtection algorithmName="SHA-512" hashValue="PuMabXmD6r8blstlNt/PfoYrq8VSimDSzP0wENrncrZoOclxotCcC0VK9QfO8v3A/0XW1x3gQf1A1wvUmLIS/A==" saltValue="GKnhU7CS8mKVit0yd6jaDA==" spinCount="100000" sheet="1" objects="1" scenarios="1"/>
  <mergeCells count="1"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13"/>
  <sheetViews>
    <sheetView workbookViewId="0">
      <selection activeCell="B20" sqref="B20"/>
    </sheetView>
  </sheetViews>
  <sheetFormatPr baseColWidth="10" defaultRowHeight="16"/>
  <cols>
    <col min="1" max="1" width="6.5" bestFit="1" customWidth="1"/>
    <col min="2" max="2" width="7.83203125" bestFit="1" customWidth="1"/>
    <col min="3" max="3" width="5.83203125" bestFit="1" customWidth="1"/>
    <col min="4" max="8" width="6.83203125" bestFit="1" customWidth="1"/>
    <col min="9" max="9" width="5.1640625" bestFit="1" customWidth="1"/>
    <col min="10" max="11" width="6.1640625" bestFit="1" customWidth="1"/>
  </cols>
  <sheetData>
    <row r="1" spans="1:11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>
      <c r="A2" t="s">
        <v>13</v>
      </c>
      <c r="B2">
        <v>-0.40100000000000002</v>
      </c>
      <c r="C2">
        <v>-0.316</v>
      </c>
      <c r="D2">
        <v>-0.28000000000000003</v>
      </c>
      <c r="E2">
        <v>-0.23599999999999999</v>
      </c>
      <c r="F2">
        <v>-0.186</v>
      </c>
      <c r="G2">
        <v>-7.6999999999999999E-2</v>
      </c>
      <c r="H2">
        <v>0.10299999999999999</v>
      </c>
      <c r="I2">
        <v>0.35499999999999998</v>
      </c>
      <c r="J2">
        <v>0.48899999999999999</v>
      </c>
      <c r="K2">
        <v>0.52800000000000002</v>
      </c>
    </row>
    <row r="3" spans="1:11">
      <c r="A3" t="s">
        <v>14</v>
      </c>
      <c r="B3">
        <v>-0.44400000000000001</v>
      </c>
      <c r="C3">
        <v>-0.38</v>
      </c>
      <c r="D3">
        <v>-0.36299999999999999</v>
      </c>
      <c r="E3">
        <v>-0.33600000000000002</v>
      </c>
      <c r="F3">
        <v>-0.30299999999999999</v>
      </c>
      <c r="G3">
        <v>-0.221</v>
      </c>
      <c r="H3">
        <v>-6.9000000000000006E-2</v>
      </c>
      <c r="I3">
        <v>0.16</v>
      </c>
      <c r="J3">
        <v>0.28399999999999997</v>
      </c>
      <c r="K3">
        <v>0.314</v>
      </c>
    </row>
    <row r="4" spans="1:11">
      <c r="A4" t="s">
        <v>15</v>
      </c>
      <c r="B4">
        <v>-0.47199999999999998</v>
      </c>
      <c r="C4">
        <v>-0.38900000000000001</v>
      </c>
      <c r="D4">
        <v>-0.42599999999999999</v>
      </c>
      <c r="E4">
        <v>-0.442</v>
      </c>
      <c r="F4">
        <v>-0.28199999999999997</v>
      </c>
      <c r="G4">
        <v>-0.17299999999999999</v>
      </c>
      <c r="H4">
        <v>-7.5999999999999998E-2</v>
      </c>
      <c r="I4">
        <v>0.125</v>
      </c>
      <c r="J4">
        <v>0.192</v>
      </c>
      <c r="K4">
        <v>0.14099999999999999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</row>
    <row r="8" spans="1:11">
      <c r="A8" t="s">
        <v>19</v>
      </c>
    </row>
    <row r="9" spans="1:11">
      <c r="A9" t="s">
        <v>20</v>
      </c>
    </row>
    <row r="10" spans="1:11">
      <c r="A10" t="s">
        <v>21</v>
      </c>
    </row>
    <row r="11" spans="1:11">
      <c r="A11" t="s">
        <v>22</v>
      </c>
    </row>
    <row r="12" spans="1:11">
      <c r="A12" t="s">
        <v>23</v>
      </c>
    </row>
    <row r="13" spans="1:11">
      <c r="A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A2" sqref="A2:A13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>
      <c r="A4" t="s">
        <v>15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>
      <c r="A5" t="s">
        <v>16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>
      <c r="A6" t="s">
        <v>17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>
      <c r="A7" t="s">
        <v>18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>
      <c r="A8" t="s">
        <v>19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>
      <c r="A9" t="s">
        <v>20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>
      <c r="A10" t="s">
        <v>21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>
      <c r="A11" t="s">
        <v>22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>
      <c r="A12" t="s">
        <v>23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>
      <c r="A13" t="s">
        <v>24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>
      <c r="A4" t="s">
        <v>15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>
      <c r="A5" t="s">
        <v>16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>
      <c r="A6" t="s">
        <v>17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>
      <c r="A7" t="s">
        <v>18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>
      <c r="A8" t="s">
        <v>19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>
      <c r="A9" t="s">
        <v>20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>
      <c r="A10" t="s">
        <v>21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>
      <c r="A11" t="s">
        <v>22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>
      <c r="A12" t="s">
        <v>23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>
      <c r="A13" t="s">
        <v>24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>
      <c r="A4" t="s">
        <v>15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>
      <c r="A5" t="s">
        <v>16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>
      <c r="A6" t="s">
        <v>17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>
      <c r="A7" t="s">
        <v>18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>
      <c r="A8" t="s">
        <v>19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>
      <c r="A9" t="s">
        <v>20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>
      <c r="A10" t="s">
        <v>21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>
      <c r="A11" t="s">
        <v>22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>
      <c r="A12" t="s">
        <v>23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>
      <c r="A13" t="s">
        <v>24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>
      <c r="A4" t="s">
        <v>15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>
      <c r="A5" t="s">
        <v>16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>
      <c r="A6" t="s">
        <v>17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>
      <c r="A7" t="s">
        <v>18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>
      <c r="A8" t="s">
        <v>19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>
      <c r="A9" t="s">
        <v>20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>
      <c r="A10" t="s">
        <v>21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>
      <c r="A11" t="s">
        <v>22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>
      <c r="A12" t="s">
        <v>23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>
      <c r="A13" t="s">
        <v>24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>
      <c r="A4" t="s">
        <v>15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>
      <c r="A5" t="s">
        <v>16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>
      <c r="A6" t="s">
        <v>17</v>
      </c>
      <c r="B6" t="s">
        <v>25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>
      <c r="A7" t="s">
        <v>18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s="1">
        <v>1157</v>
      </c>
      <c r="I7" s="1">
        <v>1478</v>
      </c>
      <c r="J7" s="1">
        <v>1597</v>
      </c>
      <c r="K7" s="1">
        <v>1634</v>
      </c>
    </row>
    <row r="8" spans="1:11">
      <c r="A8" t="s">
        <v>19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>
      <c r="A9" t="s">
        <v>20</v>
      </c>
      <c r="B9" t="s">
        <v>32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>
      <c r="A10" t="s">
        <v>21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>
      <c r="A11" t="s">
        <v>22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>
      <c r="A12" t="s">
        <v>23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>
      <c r="A13" t="s">
        <v>24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RowHeight="16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>
      <c r="A4" t="s">
        <v>15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>
      <c r="A5" t="s">
        <v>16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>
      <c r="A6" t="s">
        <v>17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>
      <c r="A7" t="s">
        <v>18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>
      <c r="A8" t="s">
        <v>19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>
      <c r="A9" t="s">
        <v>20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>
      <c r="A10" t="s">
        <v>21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>
      <c r="A11" t="s">
        <v>22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>
      <c r="A12" t="s">
        <v>23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>
      <c r="A13" t="s">
        <v>24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Fórmula.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Álvarez Escudero</dc:creator>
  <cp:lastModifiedBy>Luis Álvarez Escudero</cp:lastModifiedBy>
  <dcterms:created xsi:type="dcterms:W3CDTF">2020-03-13T19:28:15Z</dcterms:created>
  <dcterms:modified xsi:type="dcterms:W3CDTF">2020-04-19T16:52:14Z</dcterms:modified>
</cp:coreProperties>
</file>