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810" yWindow="-120" windowWidth="28980" windowHeight="16215"/>
  </bookViews>
  <sheets>
    <sheet name="Programación del préstamo" sheetId="2" r:id="rId1"/>
  </sheets>
  <definedNames>
    <definedName name="ColumnTitle1">ProgramaciónPago[[#Headers],[Nº. DE PAGO]]</definedName>
    <definedName name="End_Bal">ProgramaciónPago[SALDO FINAL]</definedName>
    <definedName name="ExtraPayments">'Programación del préstamo'!$E$9</definedName>
    <definedName name="ImporteDelPréstamo">'Programación del préstamo'!$E$3</definedName>
    <definedName name="ImporteTotalDePagosAnticipados">SUM(ProgramaciónPago[PAGO EXTRA])</definedName>
    <definedName name="InterestRate">'Programación del préstamo'!$E$4</definedName>
    <definedName name="LastRow">MATCH(9.99E+307,'Programación del préstamo'!$B:$B)</definedName>
    <definedName name="LenderName">'Programación del préstamo'!$H$9:$I$9</definedName>
    <definedName name="LoanIsGood">('Programación del préstamo'!$E$3*'Programación del préstamo'!$E$4*'Programación del préstamo'!$E$5*'Programación del préstamo'!$E$7)&gt;0</definedName>
    <definedName name="LoanPeriod">'Programación del préstamo'!$E$5</definedName>
    <definedName name="LoanStartDate">'Programación del préstamo'!$E$7</definedName>
    <definedName name="NúmeroDePagosProgramados">'Programación del préstamo'!$I$4</definedName>
    <definedName name="NúmeroRealDePagos">IFERROR(IF(LoanIsGood,IF(PaymentsPerYear=1,1,MATCH(0.01,End_Bal,-1)+1)),"")</definedName>
    <definedName name="PagoProgramado">'Programación del préstamo'!$I$3</definedName>
    <definedName name="PaymentsPerYear">'Programación del préstamo'!$E$6</definedName>
    <definedName name="PrintArea_SET">OFFSET('Programación del préstamo'!$B$1,,,LastRow,ÚltimaColumna)</definedName>
    <definedName name="RowTitleRegion1..E9">'Programación del préstamo'!$C$3:$D$3</definedName>
    <definedName name="RowTitleRegion2..I7">'Programación del préstamo'!$G$3:$H$3</definedName>
    <definedName name="RowTitleRegion3..E9">'Programación del préstamo'!$C$9</definedName>
    <definedName name="RowTitleRegion4..H9">'Programación del préstamo'!$G$9</definedName>
    <definedName name="_xlnm.Print_Titles" localSheetId="0">'Programación del préstamo'!$11:$11</definedName>
    <definedName name="TotalDeIntereses">SUM(ProgramaciónPago[INTERÉS])</definedName>
    <definedName name="ÚltimaColumna">MATCH(REPT("z",255),'Programación del préstamo'!$11:$11)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I4" i="2" l="1"/>
  <c r="I3" i="2" s="1"/>
  <c r="B22" i="2" l="1"/>
  <c r="B24" i="2"/>
  <c r="B26" i="2"/>
  <c r="B28" i="2"/>
  <c r="B30" i="2"/>
  <c r="B32" i="2"/>
  <c r="B34" i="2"/>
  <c r="B36" i="2"/>
  <c r="B38" i="2"/>
  <c r="B40" i="2"/>
  <c r="B23" i="2"/>
  <c r="B25" i="2"/>
  <c r="B27" i="2"/>
  <c r="B29" i="2"/>
  <c r="B31" i="2"/>
  <c r="B33" i="2"/>
  <c r="B35" i="2"/>
  <c r="B37" i="2"/>
  <c r="B39" i="2"/>
  <c r="B41" i="2"/>
  <c r="B43" i="2"/>
  <c r="B42" i="2"/>
  <c r="B49" i="2"/>
  <c r="B50" i="2"/>
  <c r="B47" i="2"/>
  <c r="B48" i="2"/>
  <c r="B45" i="2"/>
  <c r="B46" i="2"/>
  <c r="B53" i="2"/>
  <c r="B54" i="2"/>
  <c r="B57" i="2"/>
  <c r="B58" i="2"/>
  <c r="B65" i="2"/>
  <c r="B66" i="2"/>
  <c r="B73" i="2"/>
  <c r="B74" i="2"/>
  <c r="B75" i="2"/>
  <c r="B77" i="2"/>
  <c r="B79" i="2"/>
  <c r="B81" i="2"/>
  <c r="B83" i="2"/>
  <c r="B85" i="2"/>
  <c r="B87" i="2"/>
  <c r="B89" i="2"/>
  <c r="B56" i="2"/>
  <c r="B63" i="2"/>
  <c r="B64" i="2"/>
  <c r="B71" i="2"/>
  <c r="B72" i="2"/>
  <c r="B61" i="2"/>
  <c r="B62" i="2"/>
  <c r="B69" i="2"/>
  <c r="B70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52" i="2"/>
  <c r="B60" i="2"/>
  <c r="B93" i="2"/>
  <c r="B101" i="2"/>
  <c r="B109" i="2"/>
  <c r="B113" i="2"/>
  <c r="B115" i="2"/>
  <c r="B117" i="2"/>
  <c r="B119" i="2"/>
  <c r="B121" i="2"/>
  <c r="B123" i="2"/>
  <c r="B125" i="2"/>
  <c r="B127" i="2"/>
  <c r="B129" i="2"/>
  <c r="B131" i="2"/>
  <c r="B67" i="2"/>
  <c r="B91" i="2"/>
  <c r="B99" i="2"/>
  <c r="B107" i="2"/>
  <c r="B59" i="2"/>
  <c r="B97" i="2"/>
  <c r="B105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44" i="2"/>
  <c r="B68" i="2"/>
  <c r="B111" i="2"/>
  <c r="B141" i="2"/>
  <c r="B149" i="2"/>
  <c r="B51" i="2"/>
  <c r="B103" i="2"/>
  <c r="B135" i="2"/>
  <c r="B139" i="2"/>
  <c r="B147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55" i="2"/>
  <c r="B95" i="2"/>
  <c r="B145" i="2"/>
  <c r="B153" i="2"/>
  <c r="B133" i="2"/>
  <c r="B156" i="2"/>
  <c r="B164" i="2"/>
  <c r="B172" i="2"/>
  <c r="B182" i="2"/>
  <c r="B186" i="2"/>
  <c r="B190" i="2"/>
  <c r="B194" i="2"/>
  <c r="B198" i="2"/>
  <c r="B199" i="2"/>
  <c r="B206" i="2"/>
  <c r="B207" i="2"/>
  <c r="B214" i="2"/>
  <c r="B215" i="2"/>
  <c r="B222" i="2"/>
  <c r="B223" i="2"/>
  <c r="B224" i="2"/>
  <c r="B226" i="2"/>
  <c r="B228" i="2"/>
  <c r="B230" i="2"/>
  <c r="B232" i="2"/>
  <c r="B234" i="2"/>
  <c r="B236" i="2"/>
  <c r="B238" i="2"/>
  <c r="B240" i="2"/>
  <c r="B242" i="2"/>
  <c r="B137" i="2"/>
  <c r="B158" i="2"/>
  <c r="B166" i="2"/>
  <c r="B174" i="2"/>
  <c r="B183" i="2"/>
  <c r="B187" i="2"/>
  <c r="B191" i="2"/>
  <c r="B195" i="2"/>
  <c r="B197" i="2"/>
  <c r="B204" i="2"/>
  <c r="B205" i="2"/>
  <c r="B212" i="2"/>
  <c r="B213" i="2"/>
  <c r="B220" i="2"/>
  <c r="B221" i="2"/>
  <c r="B151" i="2"/>
  <c r="B160" i="2"/>
  <c r="B168" i="2"/>
  <c r="B176" i="2"/>
  <c r="B180" i="2"/>
  <c r="B184" i="2"/>
  <c r="B188" i="2"/>
  <c r="B192" i="2"/>
  <c r="B196" i="2"/>
  <c r="B202" i="2"/>
  <c r="B203" i="2"/>
  <c r="B210" i="2"/>
  <c r="B211" i="2"/>
  <c r="B218" i="2"/>
  <c r="B219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162" i="2"/>
  <c r="B193" i="2"/>
  <c r="B209" i="2"/>
  <c r="B252" i="2"/>
  <c r="B260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170" i="2"/>
  <c r="B181" i="2"/>
  <c r="B201" i="2"/>
  <c r="B216" i="2"/>
  <c r="B246" i="2"/>
  <c r="B250" i="2"/>
  <c r="B258" i="2"/>
  <c r="B266" i="2"/>
  <c r="B143" i="2"/>
  <c r="B178" i="2"/>
  <c r="B185" i="2"/>
  <c r="B208" i="2"/>
  <c r="B256" i="2"/>
  <c r="B264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262" i="2"/>
  <c r="B351" i="2"/>
  <c r="B355" i="2"/>
  <c r="B359" i="2"/>
  <c r="B363" i="2"/>
  <c r="B367" i="2"/>
  <c r="B370" i="2"/>
  <c r="B371" i="2"/>
  <c r="B254" i="2"/>
  <c r="B189" i="2"/>
  <c r="B200" i="2"/>
  <c r="B217" i="2"/>
  <c r="B244" i="2"/>
  <c r="B353" i="2"/>
  <c r="B357" i="2"/>
  <c r="B361" i="2"/>
  <c r="B365" i="2"/>
  <c r="B369" i="2"/>
  <c r="B248" i="2"/>
  <c r="B20" i="2"/>
  <c r="B19" i="2"/>
  <c r="B12" i="2"/>
  <c r="B18" i="2"/>
  <c r="B17" i="2"/>
  <c r="B16" i="2"/>
  <c r="B15" i="2"/>
  <c r="B14" i="2"/>
  <c r="B21" i="2"/>
  <c r="B13" i="2"/>
  <c r="C244" i="2" l="1"/>
  <c r="E244" i="2"/>
  <c r="C262" i="2"/>
  <c r="E262" i="2"/>
  <c r="E346" i="2"/>
  <c r="C346" i="2"/>
  <c r="E322" i="2"/>
  <c r="C322" i="2"/>
  <c r="E298" i="2"/>
  <c r="C298" i="2"/>
  <c r="E274" i="2"/>
  <c r="C274" i="2"/>
  <c r="C250" i="2"/>
  <c r="E250" i="2"/>
  <c r="C337" i="2"/>
  <c r="E337" i="2"/>
  <c r="C313" i="2"/>
  <c r="E313" i="2"/>
  <c r="C289" i="2"/>
  <c r="E289" i="2"/>
  <c r="C252" i="2"/>
  <c r="E252" i="2"/>
  <c r="C251" i="2"/>
  <c r="E251" i="2"/>
  <c r="E227" i="2"/>
  <c r="C227" i="2"/>
  <c r="C180" i="2"/>
  <c r="E180" i="2"/>
  <c r="E195" i="2"/>
  <c r="C195" i="2"/>
  <c r="C234" i="2"/>
  <c r="E234" i="2"/>
  <c r="C199" i="2"/>
  <c r="E199" i="2"/>
  <c r="C156" i="2"/>
  <c r="E156" i="2"/>
  <c r="E167" i="2"/>
  <c r="C167" i="2"/>
  <c r="C149" i="2"/>
  <c r="E149" i="2"/>
  <c r="C140" i="2"/>
  <c r="E140" i="2"/>
  <c r="E124" i="2"/>
  <c r="C124" i="2"/>
  <c r="E116" i="2"/>
  <c r="C116" i="2"/>
  <c r="E67" i="2"/>
  <c r="C67" i="2"/>
  <c r="C125" i="2"/>
  <c r="E125" i="2"/>
  <c r="C101" i="2"/>
  <c r="E101" i="2"/>
  <c r="E112" i="2"/>
  <c r="C112" i="2"/>
  <c r="E104" i="2"/>
  <c r="C104" i="2"/>
  <c r="E96" i="2"/>
  <c r="C96" i="2"/>
  <c r="E88" i="2"/>
  <c r="C88" i="2"/>
  <c r="E80" i="2"/>
  <c r="C80" i="2"/>
  <c r="E69" i="2"/>
  <c r="C69" i="2"/>
  <c r="E71" i="2"/>
  <c r="C71" i="2"/>
  <c r="C89" i="2"/>
  <c r="E89" i="2"/>
  <c r="C81" i="2"/>
  <c r="E81" i="2"/>
  <c r="C74" i="2"/>
  <c r="E74" i="2"/>
  <c r="C58" i="2"/>
  <c r="E58" i="2"/>
  <c r="C46" i="2"/>
  <c r="E46" i="2"/>
  <c r="C50" i="2"/>
  <c r="E50" i="2"/>
  <c r="E41" i="2"/>
  <c r="C41" i="2"/>
  <c r="E33" i="2"/>
  <c r="C33" i="2"/>
  <c r="E25" i="2"/>
  <c r="C25" i="2"/>
  <c r="C36" i="2"/>
  <c r="E36" i="2"/>
  <c r="C28" i="2"/>
  <c r="E28" i="2"/>
  <c r="C361" i="2"/>
  <c r="E361" i="2"/>
  <c r="C217" i="2"/>
  <c r="E217" i="2"/>
  <c r="C371" i="2"/>
  <c r="E371" i="2"/>
  <c r="C359" i="2"/>
  <c r="E359" i="2"/>
  <c r="E368" i="2"/>
  <c r="C368" i="2"/>
  <c r="E360" i="2"/>
  <c r="C360" i="2"/>
  <c r="E352" i="2"/>
  <c r="C352" i="2"/>
  <c r="E344" i="2"/>
  <c r="C344" i="2"/>
  <c r="E336" i="2"/>
  <c r="C336" i="2"/>
  <c r="E328" i="2"/>
  <c r="C328" i="2"/>
  <c r="E320" i="2"/>
  <c r="C320" i="2"/>
  <c r="E312" i="2"/>
  <c r="C312" i="2"/>
  <c r="E304" i="2"/>
  <c r="C304" i="2"/>
  <c r="E296" i="2"/>
  <c r="C296" i="2"/>
  <c r="E288" i="2"/>
  <c r="C288" i="2"/>
  <c r="E280" i="2"/>
  <c r="C280" i="2"/>
  <c r="E272" i="2"/>
  <c r="C272" i="2"/>
  <c r="E256" i="2"/>
  <c r="C256" i="2"/>
  <c r="C143" i="2"/>
  <c r="E143" i="2"/>
  <c r="C246" i="2"/>
  <c r="E246" i="2"/>
  <c r="C170" i="2"/>
  <c r="E170" i="2"/>
  <c r="C343" i="2"/>
  <c r="E343" i="2"/>
  <c r="C335" i="2"/>
  <c r="E335" i="2"/>
  <c r="C327" i="2"/>
  <c r="E327" i="2"/>
  <c r="C319" i="2"/>
  <c r="E319" i="2"/>
  <c r="C311" i="2"/>
  <c r="E311" i="2"/>
  <c r="C303" i="2"/>
  <c r="E303" i="2"/>
  <c r="C295" i="2"/>
  <c r="E295" i="2"/>
  <c r="C287" i="2"/>
  <c r="E287" i="2"/>
  <c r="C279" i="2"/>
  <c r="E279" i="2"/>
  <c r="C271" i="2"/>
  <c r="E271" i="2"/>
  <c r="C209" i="2"/>
  <c r="E209" i="2"/>
  <c r="E265" i="2"/>
  <c r="C265" i="2"/>
  <c r="E257" i="2"/>
  <c r="C257" i="2"/>
  <c r="E249" i="2"/>
  <c r="C249" i="2"/>
  <c r="E241" i="2"/>
  <c r="C241" i="2"/>
  <c r="E233" i="2"/>
  <c r="C233" i="2"/>
  <c r="E225" i="2"/>
  <c r="C225" i="2"/>
  <c r="E210" i="2"/>
  <c r="C210" i="2"/>
  <c r="C192" i="2"/>
  <c r="E192" i="2"/>
  <c r="C176" i="2"/>
  <c r="E176" i="2"/>
  <c r="C221" i="2"/>
  <c r="E221" i="2"/>
  <c r="C205" i="2"/>
  <c r="E205" i="2"/>
  <c r="E191" i="2"/>
  <c r="C191" i="2"/>
  <c r="C166" i="2"/>
  <c r="E166" i="2"/>
  <c r="C240" i="2"/>
  <c r="E240" i="2"/>
  <c r="C232" i="2"/>
  <c r="E232" i="2"/>
  <c r="C224" i="2"/>
  <c r="E224" i="2"/>
  <c r="E214" i="2"/>
  <c r="C214" i="2"/>
  <c r="E198" i="2"/>
  <c r="C198" i="2"/>
  <c r="C182" i="2"/>
  <c r="E182" i="2"/>
  <c r="C133" i="2"/>
  <c r="E133" i="2"/>
  <c r="E55" i="2"/>
  <c r="C55" i="2"/>
  <c r="E173" i="2"/>
  <c r="C173" i="2"/>
  <c r="E165" i="2"/>
  <c r="C165" i="2"/>
  <c r="E157" i="2"/>
  <c r="C157" i="2"/>
  <c r="C135" i="2"/>
  <c r="E135" i="2"/>
  <c r="C141" i="2"/>
  <c r="E141" i="2"/>
  <c r="E154" i="2"/>
  <c r="C154" i="2"/>
  <c r="E146" i="2"/>
  <c r="C146" i="2"/>
  <c r="E138" i="2"/>
  <c r="C138" i="2"/>
  <c r="E130" i="2"/>
  <c r="C130" i="2"/>
  <c r="E122" i="2"/>
  <c r="C122" i="2"/>
  <c r="E114" i="2"/>
  <c r="C114" i="2"/>
  <c r="C107" i="2"/>
  <c r="E107" i="2"/>
  <c r="C131" i="2"/>
  <c r="E131" i="2"/>
  <c r="C123" i="2"/>
  <c r="E123" i="2"/>
  <c r="C115" i="2"/>
  <c r="E115" i="2"/>
  <c r="C93" i="2"/>
  <c r="E93" i="2"/>
  <c r="C110" i="2"/>
  <c r="E110" i="2"/>
  <c r="C102" i="2"/>
  <c r="E102" i="2"/>
  <c r="C94" i="2"/>
  <c r="E94" i="2"/>
  <c r="E86" i="2"/>
  <c r="C86" i="2"/>
  <c r="E78" i="2"/>
  <c r="C78" i="2"/>
  <c r="C62" i="2"/>
  <c r="E62" i="2"/>
  <c r="C64" i="2"/>
  <c r="E64" i="2"/>
  <c r="C87" i="2"/>
  <c r="E87" i="2"/>
  <c r="C79" i="2"/>
  <c r="E79" i="2"/>
  <c r="E73" i="2"/>
  <c r="C73" i="2"/>
  <c r="E57" i="2"/>
  <c r="C57" i="2"/>
  <c r="E45" i="2"/>
  <c r="C45" i="2"/>
  <c r="E49" i="2"/>
  <c r="C49" i="2"/>
  <c r="E39" i="2"/>
  <c r="C39" i="2"/>
  <c r="E31" i="2"/>
  <c r="C31" i="2"/>
  <c r="E23" i="2"/>
  <c r="C23" i="2"/>
  <c r="C34" i="2"/>
  <c r="E34" i="2"/>
  <c r="C26" i="2"/>
  <c r="E26" i="2"/>
  <c r="C365" i="2"/>
  <c r="E365" i="2"/>
  <c r="C363" i="2"/>
  <c r="E363" i="2"/>
  <c r="E362" i="2"/>
  <c r="C362" i="2"/>
  <c r="E338" i="2"/>
  <c r="C338" i="2"/>
  <c r="E306" i="2"/>
  <c r="C306" i="2"/>
  <c r="E282" i="2"/>
  <c r="C282" i="2"/>
  <c r="C178" i="2"/>
  <c r="E178" i="2"/>
  <c r="C345" i="2"/>
  <c r="E345" i="2"/>
  <c r="C321" i="2"/>
  <c r="E321" i="2"/>
  <c r="C297" i="2"/>
  <c r="E297" i="2"/>
  <c r="C273" i="2"/>
  <c r="E273" i="2"/>
  <c r="C259" i="2"/>
  <c r="E259" i="2"/>
  <c r="E235" i="2"/>
  <c r="C235" i="2"/>
  <c r="C196" i="2"/>
  <c r="E196" i="2"/>
  <c r="E212" i="2"/>
  <c r="C212" i="2"/>
  <c r="C242" i="2"/>
  <c r="E242" i="2"/>
  <c r="C215" i="2"/>
  <c r="E215" i="2"/>
  <c r="C95" i="2"/>
  <c r="E95" i="2"/>
  <c r="E159" i="2"/>
  <c r="C159" i="2"/>
  <c r="C44" i="2"/>
  <c r="E44" i="2"/>
  <c r="E59" i="2"/>
  <c r="C59" i="2"/>
  <c r="C248" i="2"/>
  <c r="E248" i="2"/>
  <c r="C357" i="2"/>
  <c r="E357" i="2"/>
  <c r="E200" i="2"/>
  <c r="C200" i="2"/>
  <c r="E370" i="2"/>
  <c r="C370" i="2"/>
  <c r="C355" i="2"/>
  <c r="E355" i="2"/>
  <c r="E366" i="2"/>
  <c r="C366" i="2"/>
  <c r="E358" i="2"/>
  <c r="C358" i="2"/>
  <c r="E350" i="2"/>
  <c r="C350" i="2"/>
  <c r="E342" i="2"/>
  <c r="C342" i="2"/>
  <c r="E334" i="2"/>
  <c r="C334" i="2"/>
  <c r="E326" i="2"/>
  <c r="C326" i="2"/>
  <c r="E318" i="2"/>
  <c r="C318" i="2"/>
  <c r="E310" i="2"/>
  <c r="C310" i="2"/>
  <c r="E302" i="2"/>
  <c r="C302" i="2"/>
  <c r="E294" i="2"/>
  <c r="C294" i="2"/>
  <c r="E286" i="2"/>
  <c r="C286" i="2"/>
  <c r="E278" i="2"/>
  <c r="C278" i="2"/>
  <c r="E270" i="2"/>
  <c r="C270" i="2"/>
  <c r="E208" i="2"/>
  <c r="C208" i="2"/>
  <c r="C266" i="2"/>
  <c r="E266" i="2"/>
  <c r="E216" i="2"/>
  <c r="C216" i="2"/>
  <c r="C349" i="2"/>
  <c r="E349" i="2"/>
  <c r="C341" i="2"/>
  <c r="E341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C269" i="2"/>
  <c r="E269" i="2"/>
  <c r="E193" i="2"/>
  <c r="C193" i="2"/>
  <c r="E263" i="2"/>
  <c r="C263" i="2"/>
  <c r="E255" i="2"/>
  <c r="C255" i="2"/>
  <c r="E247" i="2"/>
  <c r="C247" i="2"/>
  <c r="E239" i="2"/>
  <c r="C239" i="2"/>
  <c r="E231" i="2"/>
  <c r="C231" i="2"/>
  <c r="C219" i="2"/>
  <c r="E219" i="2"/>
  <c r="C203" i="2"/>
  <c r="E203" i="2"/>
  <c r="C188" i="2"/>
  <c r="E188" i="2"/>
  <c r="C168" i="2"/>
  <c r="E168" i="2"/>
  <c r="E220" i="2"/>
  <c r="C220" i="2"/>
  <c r="E204" i="2"/>
  <c r="C204" i="2"/>
  <c r="E187" i="2"/>
  <c r="C187" i="2"/>
  <c r="C158" i="2"/>
  <c r="E158" i="2"/>
  <c r="C238" i="2"/>
  <c r="E238" i="2"/>
  <c r="C230" i="2"/>
  <c r="E230" i="2"/>
  <c r="C223" i="2"/>
  <c r="E223" i="2"/>
  <c r="C207" i="2"/>
  <c r="E207" i="2"/>
  <c r="C194" i="2"/>
  <c r="E194" i="2"/>
  <c r="C172" i="2"/>
  <c r="E172" i="2"/>
  <c r="E153" i="2"/>
  <c r="C153" i="2"/>
  <c r="E179" i="2"/>
  <c r="C179" i="2"/>
  <c r="E171" i="2"/>
  <c r="C171" i="2"/>
  <c r="E163" i="2"/>
  <c r="C163" i="2"/>
  <c r="E155" i="2"/>
  <c r="C155" i="2"/>
  <c r="C103" i="2"/>
  <c r="E103" i="2"/>
  <c r="C111" i="2"/>
  <c r="E111" i="2"/>
  <c r="E152" i="2"/>
  <c r="C152" i="2"/>
  <c r="E144" i="2"/>
  <c r="C144" i="2"/>
  <c r="E136" i="2"/>
  <c r="C136" i="2"/>
  <c r="E128" i="2"/>
  <c r="C128" i="2"/>
  <c r="E120" i="2"/>
  <c r="C120" i="2"/>
  <c r="E105" i="2"/>
  <c r="C105" i="2"/>
  <c r="C99" i="2"/>
  <c r="E99" i="2"/>
  <c r="C129" i="2"/>
  <c r="E129" i="2"/>
  <c r="C121" i="2"/>
  <c r="E121" i="2"/>
  <c r="C113" i="2"/>
  <c r="E113" i="2"/>
  <c r="C60" i="2"/>
  <c r="E60" i="2"/>
  <c r="C108" i="2"/>
  <c r="E108" i="2"/>
  <c r="C100" i="2"/>
  <c r="E100" i="2"/>
  <c r="C92" i="2"/>
  <c r="E92" i="2"/>
  <c r="E84" i="2"/>
  <c r="C84" i="2"/>
  <c r="E76" i="2"/>
  <c r="C76" i="2"/>
  <c r="E61" i="2"/>
  <c r="C61" i="2"/>
  <c r="E63" i="2"/>
  <c r="C63" i="2"/>
  <c r="C85" i="2"/>
  <c r="E85" i="2"/>
  <c r="C77" i="2"/>
  <c r="E77" i="2"/>
  <c r="C66" i="2"/>
  <c r="E66" i="2"/>
  <c r="C54" i="2"/>
  <c r="E54" i="2"/>
  <c r="C48" i="2"/>
  <c r="E48" i="2"/>
  <c r="C42" i="2"/>
  <c r="E42" i="2"/>
  <c r="E37" i="2"/>
  <c r="C37" i="2"/>
  <c r="E29" i="2"/>
  <c r="C29" i="2"/>
  <c r="C40" i="2"/>
  <c r="E40" i="2"/>
  <c r="C32" i="2"/>
  <c r="E32" i="2"/>
  <c r="C24" i="2"/>
  <c r="E24" i="2"/>
  <c r="C254" i="2"/>
  <c r="E254" i="2"/>
  <c r="E354" i="2"/>
  <c r="C354" i="2"/>
  <c r="E330" i="2"/>
  <c r="C330" i="2"/>
  <c r="E314" i="2"/>
  <c r="C314" i="2"/>
  <c r="E290" i="2"/>
  <c r="C290" i="2"/>
  <c r="E264" i="2"/>
  <c r="C264" i="2"/>
  <c r="E181" i="2"/>
  <c r="C181" i="2"/>
  <c r="C329" i="2"/>
  <c r="E329" i="2"/>
  <c r="C305" i="2"/>
  <c r="E305" i="2"/>
  <c r="C281" i="2"/>
  <c r="E281" i="2"/>
  <c r="C267" i="2"/>
  <c r="E267" i="2"/>
  <c r="E243" i="2"/>
  <c r="C243" i="2"/>
  <c r="C211" i="2"/>
  <c r="E211" i="2"/>
  <c r="C151" i="2"/>
  <c r="E151" i="2"/>
  <c r="C174" i="2"/>
  <c r="E174" i="2"/>
  <c r="C226" i="2"/>
  <c r="E226" i="2"/>
  <c r="C186" i="2"/>
  <c r="E186" i="2"/>
  <c r="E175" i="2"/>
  <c r="C175" i="2"/>
  <c r="C139" i="2"/>
  <c r="E139" i="2"/>
  <c r="C148" i="2"/>
  <c r="E148" i="2"/>
  <c r="E132" i="2"/>
  <c r="C132" i="2"/>
  <c r="C117" i="2"/>
  <c r="E117" i="2"/>
  <c r="C369" i="2"/>
  <c r="E369" i="2"/>
  <c r="C353" i="2"/>
  <c r="E353" i="2"/>
  <c r="E189" i="2"/>
  <c r="C189" i="2"/>
  <c r="C367" i="2"/>
  <c r="E367" i="2"/>
  <c r="C351" i="2"/>
  <c r="E351" i="2"/>
  <c r="E364" i="2"/>
  <c r="C364" i="2"/>
  <c r="E356" i="2"/>
  <c r="C356" i="2"/>
  <c r="E348" i="2"/>
  <c r="C348" i="2"/>
  <c r="E340" i="2"/>
  <c r="C340" i="2"/>
  <c r="E332" i="2"/>
  <c r="C332" i="2"/>
  <c r="E324" i="2"/>
  <c r="C324" i="2"/>
  <c r="E316" i="2"/>
  <c r="C316" i="2"/>
  <c r="E308" i="2"/>
  <c r="C308" i="2"/>
  <c r="E300" i="2"/>
  <c r="C300" i="2"/>
  <c r="E292" i="2"/>
  <c r="C292" i="2"/>
  <c r="E284" i="2"/>
  <c r="C284" i="2"/>
  <c r="E276" i="2"/>
  <c r="C276" i="2"/>
  <c r="E268" i="2"/>
  <c r="C268" i="2"/>
  <c r="E185" i="2"/>
  <c r="C185" i="2"/>
  <c r="C258" i="2"/>
  <c r="E258" i="2"/>
  <c r="C201" i="2"/>
  <c r="E201" i="2"/>
  <c r="C347" i="2"/>
  <c r="E347" i="2"/>
  <c r="C339" i="2"/>
  <c r="E339" i="2"/>
  <c r="C331" i="2"/>
  <c r="E331" i="2"/>
  <c r="C323" i="2"/>
  <c r="E323" i="2"/>
  <c r="C315" i="2"/>
  <c r="E315" i="2"/>
  <c r="C307" i="2"/>
  <c r="E307" i="2"/>
  <c r="C299" i="2"/>
  <c r="E299" i="2"/>
  <c r="C291" i="2"/>
  <c r="E291" i="2"/>
  <c r="C283" i="2"/>
  <c r="E283" i="2"/>
  <c r="C275" i="2"/>
  <c r="E275" i="2"/>
  <c r="C260" i="2"/>
  <c r="E260" i="2"/>
  <c r="C162" i="2"/>
  <c r="E162" i="2"/>
  <c r="C261" i="2"/>
  <c r="E261" i="2"/>
  <c r="C253" i="2"/>
  <c r="E253" i="2"/>
  <c r="E245" i="2"/>
  <c r="C245" i="2"/>
  <c r="E237" i="2"/>
  <c r="C237" i="2"/>
  <c r="E229" i="2"/>
  <c r="C229" i="2"/>
  <c r="E218" i="2"/>
  <c r="C218" i="2"/>
  <c r="E202" i="2"/>
  <c r="C202" i="2"/>
  <c r="C184" i="2"/>
  <c r="E184" i="2"/>
  <c r="C160" i="2"/>
  <c r="E160" i="2"/>
  <c r="C213" i="2"/>
  <c r="E213" i="2"/>
  <c r="C197" i="2"/>
  <c r="E197" i="2"/>
  <c r="E183" i="2"/>
  <c r="C183" i="2"/>
  <c r="C137" i="2"/>
  <c r="E137" i="2"/>
  <c r="C236" i="2"/>
  <c r="E236" i="2"/>
  <c r="C228" i="2"/>
  <c r="E228" i="2"/>
  <c r="E222" i="2"/>
  <c r="C222" i="2"/>
  <c r="E206" i="2"/>
  <c r="C206" i="2"/>
  <c r="C190" i="2"/>
  <c r="E190" i="2"/>
  <c r="C164" i="2"/>
  <c r="E164" i="2"/>
  <c r="E145" i="2"/>
  <c r="C145" i="2"/>
  <c r="E177" i="2"/>
  <c r="C177" i="2"/>
  <c r="E169" i="2"/>
  <c r="C169" i="2"/>
  <c r="E161" i="2"/>
  <c r="C161" i="2"/>
  <c r="C147" i="2"/>
  <c r="E147" i="2"/>
  <c r="E51" i="2"/>
  <c r="C51" i="2"/>
  <c r="C68" i="2"/>
  <c r="E68" i="2"/>
  <c r="C150" i="2"/>
  <c r="E150" i="2"/>
  <c r="C142" i="2"/>
  <c r="E142" i="2"/>
  <c r="E134" i="2"/>
  <c r="C134" i="2"/>
  <c r="E126" i="2"/>
  <c r="C126" i="2"/>
  <c r="E118" i="2"/>
  <c r="C118" i="2"/>
  <c r="E97" i="2"/>
  <c r="C97" i="2"/>
  <c r="C91" i="2"/>
  <c r="E91" i="2"/>
  <c r="C127" i="2"/>
  <c r="E127" i="2"/>
  <c r="C119" i="2"/>
  <c r="E119" i="2"/>
  <c r="C109" i="2"/>
  <c r="E109" i="2"/>
  <c r="C52" i="2"/>
  <c r="E52" i="2"/>
  <c r="E106" i="2"/>
  <c r="C106" i="2"/>
  <c r="E98" i="2"/>
  <c r="C98" i="2"/>
  <c r="E90" i="2"/>
  <c r="C90" i="2"/>
  <c r="E82" i="2"/>
  <c r="C82" i="2"/>
  <c r="C70" i="2"/>
  <c r="E70" i="2"/>
  <c r="C72" i="2"/>
  <c r="E72" i="2"/>
  <c r="C56" i="2"/>
  <c r="E56" i="2"/>
  <c r="C83" i="2"/>
  <c r="E83" i="2"/>
  <c r="C75" i="2"/>
  <c r="E75" i="2"/>
  <c r="E65" i="2"/>
  <c r="C65" i="2"/>
  <c r="E53" i="2"/>
  <c r="C53" i="2"/>
  <c r="E47" i="2"/>
  <c r="C47" i="2"/>
  <c r="E43" i="2"/>
  <c r="C43" i="2"/>
  <c r="E35" i="2"/>
  <c r="C35" i="2"/>
  <c r="E27" i="2"/>
  <c r="C27" i="2"/>
  <c r="C38" i="2"/>
  <c r="E38" i="2"/>
  <c r="C30" i="2"/>
  <c r="E30" i="2"/>
  <c r="C22" i="2"/>
  <c r="E22" i="2"/>
  <c r="E13" i="2"/>
  <c r="E16" i="2"/>
  <c r="E17" i="2"/>
  <c r="E18" i="2"/>
  <c r="E21" i="2"/>
  <c r="E15" i="2"/>
  <c r="E19" i="2"/>
  <c r="E14" i="2"/>
  <c r="E12" i="2"/>
  <c r="D12" i="2"/>
  <c r="I12" i="2" s="1"/>
  <c r="E20" i="2"/>
  <c r="C12" i="2"/>
  <c r="C13" i="2"/>
  <c r="C14" i="2"/>
  <c r="K12" i="2" l="1"/>
  <c r="C15" i="2"/>
  <c r="C16" i="2" l="1"/>
  <c r="C17" i="2" l="1"/>
  <c r="C18" i="2" l="1"/>
  <c r="C19" i="2" l="1"/>
  <c r="C20" i="2"/>
  <c r="C21" i="2" l="1"/>
  <c r="F12" i="2" l="1"/>
  <c r="G12" i="2" l="1"/>
  <c r="H12" i="2" s="1"/>
  <c r="J12" i="2" s="1"/>
  <c r="D13" i="2" l="1"/>
  <c r="F13" i="2" s="1"/>
  <c r="I13" i="2" l="1"/>
  <c r="G13" i="2"/>
  <c r="K13" i="2" l="1"/>
  <c r="H13" i="2"/>
  <c r="J13" i="2" s="1"/>
  <c r="D14" i="2" l="1"/>
  <c r="I14" i="2" s="1"/>
  <c r="F14" i="2" l="1"/>
  <c r="G14" i="2" s="1"/>
  <c r="K14" i="2"/>
  <c r="H14" i="2" l="1"/>
  <c r="J14" i="2" s="1"/>
  <c r="D15" i="2" l="1"/>
  <c r="I15" i="2" s="1"/>
  <c r="K15" i="2" s="1"/>
  <c r="F15" i="2" l="1"/>
  <c r="G15" i="2" s="1"/>
  <c r="H15" i="2" s="1"/>
  <c r="J15" i="2" s="1"/>
  <c r="D16" i="2" l="1"/>
  <c r="I16" i="2" s="1"/>
  <c r="K16" i="2" s="1"/>
  <c r="F16" i="2" l="1"/>
  <c r="G16" i="2" s="1"/>
  <c r="H16" i="2" s="1"/>
  <c r="J16" i="2" s="1"/>
  <c r="D17" i="2" l="1"/>
  <c r="F17" i="2" s="1"/>
  <c r="G17" i="2" s="1"/>
  <c r="I17" i="2" l="1"/>
  <c r="H17" i="2" s="1"/>
  <c r="J17" i="2" s="1"/>
  <c r="D18" i="2" s="1"/>
  <c r="F18" i="2" s="1"/>
  <c r="K17" i="2" l="1"/>
  <c r="I18" i="2"/>
  <c r="K18" i="2" s="1"/>
  <c r="G18" i="2"/>
  <c r="H18" i="2" l="1"/>
  <c r="J18" i="2" s="1"/>
  <c r="D19" i="2" s="1"/>
  <c r="F19" i="2" s="1"/>
  <c r="I19" i="2" l="1"/>
  <c r="K19" i="2" s="1"/>
  <c r="G19" i="2"/>
  <c r="H19" i="2" l="1"/>
  <c r="J19" i="2" s="1"/>
  <c r="D20" i="2" l="1"/>
  <c r="F20" i="2" l="1"/>
  <c r="G20" i="2" s="1"/>
  <c r="I20" i="2"/>
  <c r="K20" i="2" s="1"/>
  <c r="H20" i="2" l="1"/>
  <c r="J20" i="2" s="1"/>
  <c r="D21" i="2" s="1"/>
  <c r="F21" i="2" l="1"/>
  <c r="G21" i="2" s="1"/>
  <c r="I21" i="2"/>
  <c r="K21" i="2" s="1"/>
  <c r="H21" i="2" l="1"/>
  <c r="J21" i="2" s="1"/>
  <c r="D22" i="2" s="1"/>
  <c r="F22" i="2" l="1"/>
  <c r="G22" i="2" s="1"/>
  <c r="I22" i="2"/>
  <c r="K22" i="2" s="1"/>
  <c r="H22" i="2" l="1"/>
  <c r="J22" i="2" s="1"/>
  <c r="D23" i="2" s="1"/>
  <c r="F23" i="2" l="1"/>
  <c r="G23" i="2" s="1"/>
  <c r="I23" i="2"/>
  <c r="K23" i="2" s="1"/>
  <c r="H23" i="2" l="1"/>
  <c r="J23" i="2" s="1"/>
  <c r="D24" i="2" s="1"/>
  <c r="F24" i="2" l="1"/>
  <c r="G24" i="2" s="1"/>
  <c r="I24" i="2"/>
  <c r="K24" i="2" s="1"/>
  <c r="H24" i="2" l="1"/>
  <c r="J24" i="2" s="1"/>
  <c r="D25" i="2" s="1"/>
  <c r="I25" i="2" l="1"/>
  <c r="K25" i="2" s="1"/>
  <c r="F25" i="2"/>
  <c r="G25" i="2" s="1"/>
  <c r="H25" i="2" s="1"/>
  <c r="J25" i="2" s="1"/>
  <c r="D26" i="2" s="1"/>
  <c r="I26" i="2" l="1"/>
  <c r="K26" i="2" s="1"/>
  <c r="F26" i="2"/>
  <c r="G26" i="2" l="1"/>
  <c r="H26" i="2" l="1"/>
  <c r="J26" i="2" s="1"/>
  <c r="D27" i="2" s="1"/>
  <c r="I27" i="2" l="1"/>
  <c r="K27" i="2" s="1"/>
  <c r="F27" i="2"/>
  <c r="G27" i="2" l="1"/>
  <c r="H27" i="2" l="1"/>
  <c r="J27" i="2" s="1"/>
  <c r="D28" i="2" s="1"/>
  <c r="I28" i="2" l="1"/>
  <c r="K28" i="2" s="1"/>
  <c r="F28" i="2"/>
  <c r="G28" i="2" l="1"/>
  <c r="H28" i="2" l="1"/>
  <c r="J28" i="2" s="1"/>
  <c r="D29" i="2" s="1"/>
  <c r="F29" i="2" l="1"/>
  <c r="I29" i="2"/>
  <c r="K29" i="2" s="1"/>
  <c r="G29" i="2" l="1"/>
  <c r="H29" i="2" s="1"/>
  <c r="J29" i="2" s="1"/>
  <c r="D30" i="2" s="1"/>
  <c r="I30" i="2" l="1"/>
  <c r="K30" i="2" s="1"/>
  <c r="F30" i="2"/>
  <c r="G30" i="2" l="1"/>
  <c r="H30" i="2" s="1"/>
  <c r="J30" i="2" s="1"/>
  <c r="D31" i="2" s="1"/>
  <c r="I31" i="2" l="1"/>
  <c r="K31" i="2" s="1"/>
  <c r="F31" i="2"/>
  <c r="G31" i="2" l="1"/>
  <c r="H31" i="2" s="1"/>
  <c r="J31" i="2" s="1"/>
  <c r="D32" i="2" s="1"/>
  <c r="I32" i="2" l="1"/>
  <c r="K32" i="2" s="1"/>
  <c r="F32" i="2"/>
  <c r="G32" i="2" l="1"/>
  <c r="H32" i="2" s="1"/>
  <c r="J32" i="2" s="1"/>
  <c r="D33" i="2" s="1"/>
  <c r="I33" i="2" l="1"/>
  <c r="K33" i="2" s="1"/>
  <c r="F33" i="2"/>
  <c r="G33" i="2" l="1"/>
  <c r="H33" i="2" s="1"/>
  <c r="J33" i="2" s="1"/>
  <c r="D34" i="2" s="1"/>
  <c r="I34" i="2" l="1"/>
  <c r="K34" i="2" s="1"/>
  <c r="F34" i="2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F40" i="2" l="1"/>
  <c r="I40" i="2"/>
  <c r="K40" i="2" s="1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F42" i="2" l="1"/>
  <c r="I42" i="2"/>
  <c r="K42" i="2" s="1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I47" i="2" l="1"/>
  <c r="K47" i="2" s="1"/>
  <c r="F47" i="2"/>
  <c r="G47" i="2" l="1"/>
  <c r="H47" i="2" s="1"/>
  <c r="J47" i="2" s="1"/>
  <c r="D48" i="2" s="1"/>
  <c r="I48" i="2" l="1"/>
  <c r="K48" i="2" s="1"/>
  <c r="F48" i="2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I50" i="2" l="1"/>
  <c r="K50" i="2" s="1"/>
  <c r="F50" i="2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F53" i="2" l="1"/>
  <c r="I53" i="2"/>
  <c r="K53" i="2" s="1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I56" i="2" l="1"/>
  <c r="K56" i="2" s="1"/>
  <c r="F56" i="2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I58" i="2" l="1"/>
  <c r="K58" i="2" s="1"/>
  <c r="F58" i="2"/>
  <c r="G58" i="2" l="1"/>
  <c r="H58" i="2" s="1"/>
  <c r="J58" i="2" s="1"/>
  <c r="D59" i="2" s="1"/>
  <c r="F59" i="2" l="1"/>
  <c r="I59" i="2"/>
  <c r="K59" i="2" s="1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F61" i="2" l="1"/>
  <c r="I61" i="2"/>
  <c r="K61" i="2" s="1"/>
  <c r="G61" i="2" l="1"/>
  <c r="H61" i="2" s="1"/>
  <c r="J61" i="2" s="1"/>
  <c r="D62" i="2" s="1"/>
  <c r="F62" i="2" l="1"/>
  <c r="I62" i="2"/>
  <c r="K62" i="2" s="1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I64" i="2" l="1"/>
  <c r="K64" i="2" s="1"/>
  <c r="F64" i="2"/>
  <c r="G64" i="2" l="1"/>
  <c r="H64" i="2" s="1"/>
  <c r="J64" i="2" s="1"/>
  <c r="D65" i="2" s="1"/>
  <c r="I65" i="2" l="1"/>
  <c r="K65" i="2" s="1"/>
  <c r="F65" i="2"/>
  <c r="G65" i="2" l="1"/>
  <c r="H65" i="2" s="1"/>
  <c r="J65" i="2" s="1"/>
  <c r="D66" i="2" s="1"/>
  <c r="I66" i="2" l="1"/>
  <c r="K66" i="2" s="1"/>
  <c r="F66" i="2"/>
  <c r="G66" i="2" l="1"/>
  <c r="H66" i="2" s="1"/>
  <c r="J66" i="2" s="1"/>
  <c r="D67" i="2" s="1"/>
  <c r="I67" i="2" l="1"/>
  <c r="K67" i="2" s="1"/>
  <c r="F67" i="2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F74" i="2" l="1"/>
  <c r="I74" i="2"/>
  <c r="K74" i="2" s="1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I77" i="2" l="1"/>
  <c r="K77" i="2" s="1"/>
  <c r="F77" i="2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I79" i="2" l="1"/>
  <c r="K79" i="2" s="1"/>
  <c r="F79" i="2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F81" i="2" l="1"/>
  <c r="I81" i="2"/>
  <c r="K81" i="2" s="1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I84" i="2" l="1"/>
  <c r="K84" i="2" s="1"/>
  <c r="F84" i="2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I86" i="2" l="1"/>
  <c r="K86" i="2" s="1"/>
  <c r="F86" i="2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F102" i="2" l="1"/>
  <c r="I102" i="2"/>
  <c r="K102" i="2" s="1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I105" i="2" l="1"/>
  <c r="K105" i="2" s="1"/>
  <c r="F105" i="2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I107" i="2" l="1"/>
  <c r="K107" i="2" s="1"/>
  <c r="F107" i="2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F111" i="2" l="1"/>
  <c r="I111" i="2"/>
  <c r="K111" i="2" s="1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F113" i="2" l="1"/>
  <c r="I113" i="2"/>
  <c r="K113" i="2" s="1"/>
  <c r="G113" i="2" l="1"/>
  <c r="H113" i="2" s="1"/>
  <c r="J113" i="2" s="1"/>
  <c r="D114" i="2" s="1"/>
  <c r="I114" i="2" l="1"/>
  <c r="K114" i="2" s="1"/>
  <c r="F114" i="2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I116" i="2" l="1"/>
  <c r="K116" i="2" s="1"/>
  <c r="F116" i="2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I118" i="2" l="1"/>
  <c r="K118" i="2" s="1"/>
  <c r="F118" i="2"/>
  <c r="G118" i="2" l="1"/>
  <c r="H118" i="2" s="1"/>
  <c r="J118" i="2" s="1"/>
  <c r="D119" i="2" s="1"/>
  <c r="F119" i="2" l="1"/>
  <c r="I119" i="2"/>
  <c r="K119" i="2" s="1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I122" i="2" l="1"/>
  <c r="K122" i="2" s="1"/>
  <c r="F122" i="2"/>
  <c r="G122" i="2" l="1"/>
  <c r="H122" i="2" s="1"/>
  <c r="J122" i="2" s="1"/>
  <c r="D123" i="2" s="1"/>
  <c r="F123" i="2" l="1"/>
  <c r="I123" i="2"/>
  <c r="K123" i="2" s="1"/>
  <c r="G123" i="2" l="1"/>
  <c r="H123" i="2" s="1"/>
  <c r="J123" i="2" s="1"/>
  <c r="D124" i="2" s="1"/>
  <c r="I124" i="2" l="1"/>
  <c r="K124" i="2" s="1"/>
  <c r="F124" i="2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F126" i="2" l="1"/>
  <c r="I126" i="2"/>
  <c r="K126" i="2" s="1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I128" i="2" l="1"/>
  <c r="K128" i="2" s="1"/>
  <c r="F128" i="2"/>
  <c r="G128" i="2" l="1"/>
  <c r="H128" i="2" s="1"/>
  <c r="J128" i="2" s="1"/>
  <c r="D129" i="2" s="1"/>
  <c r="I129" i="2" l="1"/>
  <c r="K129" i="2" s="1"/>
  <c r="F129" i="2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I131" i="2" l="1"/>
  <c r="F131" i="2"/>
  <c r="K131" i="2" l="1"/>
  <c r="G131" i="2"/>
  <c r="H131" i="2" l="1"/>
  <c r="J131" i="2" s="1"/>
  <c r="D132" i="2" s="1"/>
  <c r="I132" i="2" l="1"/>
  <c r="F132" i="2"/>
  <c r="K132" i="2" l="1"/>
  <c r="G132" i="2"/>
  <c r="H132" i="2" l="1"/>
  <c r="J132" i="2" s="1"/>
  <c r="D133" i="2" s="1"/>
  <c r="F133" i="2" l="1"/>
  <c r="I133" i="2"/>
  <c r="G133" i="2" l="1"/>
  <c r="K133" i="2"/>
  <c r="H133" i="2" l="1"/>
  <c r="J133" i="2" s="1"/>
  <c r="D134" i="2" s="1"/>
  <c r="I134" i="2" l="1"/>
  <c r="F134" i="2"/>
  <c r="K134" i="2" l="1"/>
  <c r="G134" i="2"/>
  <c r="H134" i="2" l="1"/>
  <c r="J134" i="2" s="1"/>
  <c r="D135" i="2" s="1"/>
  <c r="F135" i="2" l="1"/>
  <c r="I135" i="2"/>
  <c r="G135" i="2" l="1"/>
  <c r="K135" i="2"/>
  <c r="H135" i="2" l="1"/>
  <c r="J135" i="2" s="1"/>
  <c r="D136" i="2" s="1"/>
  <c r="I136" i="2" l="1"/>
  <c r="F136" i="2"/>
  <c r="K136" i="2" l="1"/>
  <c r="G136" i="2"/>
  <c r="H136" i="2" s="1"/>
  <c r="J136" i="2" s="1"/>
  <c r="D137" i="2" s="1"/>
  <c r="I137" i="2" l="1"/>
  <c r="K137" i="2" s="1"/>
  <c r="F137" i="2"/>
  <c r="G137" i="2" l="1"/>
  <c r="H137" i="2" s="1"/>
  <c r="J137" i="2" s="1"/>
  <c r="D138" i="2" s="1"/>
  <c r="I138" i="2" l="1"/>
  <c r="K138" i="2" s="1"/>
  <c r="F138" i="2"/>
  <c r="G138" i="2" l="1"/>
  <c r="H138" i="2" s="1"/>
  <c r="J138" i="2" s="1"/>
  <c r="D139" i="2" s="1"/>
  <c r="I139" i="2" l="1"/>
  <c r="K139" i="2" s="1"/>
  <c r="F139" i="2"/>
  <c r="G139" i="2" l="1"/>
  <c r="H139" i="2" s="1"/>
  <c r="J139" i="2" s="1"/>
  <c r="D140" i="2" s="1"/>
  <c r="F140" i="2" l="1"/>
  <c r="I140" i="2"/>
  <c r="K140" i="2" s="1"/>
  <c r="G140" i="2" l="1"/>
  <c r="H140" i="2" s="1"/>
  <c r="J140" i="2" s="1"/>
  <c r="D141" i="2" s="1"/>
  <c r="F141" i="2" l="1"/>
  <c r="I141" i="2"/>
  <c r="K141" i="2" s="1"/>
  <c r="G141" i="2" l="1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I143" i="2" l="1"/>
  <c r="K143" i="2" s="1"/>
  <c r="F143" i="2"/>
  <c r="G143" i="2" l="1"/>
  <c r="H143" i="2" s="1"/>
  <c r="J143" i="2" s="1"/>
  <c r="D144" i="2" s="1"/>
  <c r="I144" i="2" l="1"/>
  <c r="K144" i="2" s="1"/>
  <c r="F144" i="2"/>
  <c r="G144" i="2" l="1"/>
  <c r="H144" i="2" s="1"/>
  <c r="J144" i="2" s="1"/>
  <c r="D145" i="2" s="1"/>
  <c r="I145" i="2" l="1"/>
  <c r="K145" i="2" s="1"/>
  <c r="F145" i="2"/>
  <c r="G145" i="2" l="1"/>
  <c r="H145" i="2" s="1"/>
  <c r="J145" i="2" s="1"/>
  <c r="D146" i="2" s="1"/>
  <c r="I146" i="2" l="1"/>
  <c r="K146" i="2" s="1"/>
  <c r="F146" i="2"/>
  <c r="G146" i="2" l="1"/>
  <c r="H146" i="2" s="1"/>
  <c r="J146" i="2" s="1"/>
  <c r="D147" i="2" s="1"/>
  <c r="F147" i="2" l="1"/>
  <c r="I147" i="2"/>
  <c r="K147" i="2" s="1"/>
  <c r="G147" i="2" l="1"/>
  <c r="H147" i="2" s="1"/>
  <c r="J147" i="2" s="1"/>
  <c r="D148" i="2" s="1"/>
  <c r="F148" i="2" l="1"/>
  <c r="I148" i="2"/>
  <c r="K148" i="2" s="1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I150" i="2" l="1"/>
  <c r="K150" i="2" s="1"/>
  <c r="F150" i="2"/>
  <c r="G150" i="2" l="1"/>
  <c r="H150" i="2" s="1"/>
  <c r="J150" i="2" s="1"/>
  <c r="D151" i="2" s="1"/>
  <c r="I151" i="2" l="1"/>
  <c r="K151" i="2" s="1"/>
  <c r="F151" i="2"/>
  <c r="G151" i="2" l="1"/>
  <c r="H151" i="2" s="1"/>
  <c r="J151" i="2" s="1"/>
  <c r="D152" i="2" s="1"/>
  <c r="I152" i="2" l="1"/>
  <c r="K152" i="2" s="1"/>
  <c r="F152" i="2"/>
  <c r="G152" i="2" l="1"/>
  <c r="H152" i="2" s="1"/>
  <c r="J152" i="2" s="1"/>
  <c r="D153" i="2" s="1"/>
  <c r="F153" i="2" l="1"/>
  <c r="I153" i="2"/>
  <c r="K153" i="2" s="1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F156" i="2" l="1"/>
  <c r="I156" i="2"/>
  <c r="K156" i="2" s="1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I158" i="2" l="1"/>
  <c r="K158" i="2" s="1"/>
  <c r="F158" i="2"/>
  <c r="G158" i="2" l="1"/>
  <c r="H158" i="2" s="1"/>
  <c r="J158" i="2" s="1"/>
  <c r="D159" i="2" s="1"/>
  <c r="I159" i="2" l="1"/>
  <c r="K159" i="2" s="1"/>
  <c r="F159" i="2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I161" i="2" l="1"/>
  <c r="K161" i="2" s="1"/>
  <c r="F161" i="2"/>
  <c r="G161" i="2" l="1"/>
  <c r="H161" i="2" s="1"/>
  <c r="J161" i="2" s="1"/>
  <c r="D162" i="2" s="1"/>
  <c r="F162" i="2" l="1"/>
  <c r="I162" i="2"/>
  <c r="K162" i="2" s="1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F165" i="2" l="1"/>
  <c r="I165" i="2"/>
  <c r="K165" i="2" s="1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F167" i="2" l="1"/>
  <c r="I167" i="2"/>
  <c r="K167" i="2" s="1"/>
  <c r="G167" i="2" l="1"/>
  <c r="H167" i="2" s="1"/>
  <c r="J167" i="2" s="1"/>
  <c r="D168" i="2" s="1"/>
  <c r="F168" i="2" l="1"/>
  <c r="I168" i="2"/>
  <c r="K168" i="2" s="1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I170" i="2" l="1"/>
  <c r="K170" i="2" s="1"/>
  <c r="F170" i="2"/>
  <c r="G170" i="2" l="1"/>
  <c r="H170" i="2" s="1"/>
  <c r="J170" i="2" s="1"/>
  <c r="D171" i="2" s="1"/>
  <c r="I171" i="2" l="1"/>
  <c r="K171" i="2" s="1"/>
  <c r="F171" i="2"/>
  <c r="G171" i="2" l="1"/>
  <c r="H171" i="2" s="1"/>
  <c r="J171" i="2" s="1"/>
  <c r="D172" i="2" s="1"/>
  <c r="I172" i="2" l="1"/>
  <c r="K172" i="2" s="1"/>
  <c r="F172" i="2"/>
  <c r="G172" i="2" l="1"/>
  <c r="H172" i="2" s="1"/>
  <c r="J172" i="2" s="1"/>
  <c r="D173" i="2" s="1"/>
  <c r="I173" i="2" l="1"/>
  <c r="K173" i="2" s="1"/>
  <c r="F173" i="2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F177" i="2" l="1"/>
  <c r="I177" i="2"/>
  <c r="K177" i="2" s="1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F179" i="2" l="1"/>
  <c r="I179" i="2"/>
  <c r="K179" i="2" s="1"/>
  <c r="G179" i="2" l="1"/>
  <c r="H179" i="2" s="1"/>
  <c r="J179" i="2" s="1"/>
  <c r="D180" i="2" s="1"/>
  <c r="I180" i="2" l="1"/>
  <c r="K180" i="2" s="1"/>
  <c r="F180" i="2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F183" i="2" l="1"/>
  <c r="I183" i="2"/>
  <c r="K183" i="2" s="1"/>
  <c r="G183" i="2" l="1"/>
  <c r="H183" i="2" s="1"/>
  <c r="J183" i="2" s="1"/>
  <c r="D184" i="2" s="1"/>
  <c r="I184" i="2" l="1"/>
  <c r="K184" i="2" s="1"/>
  <c r="F184" i="2"/>
  <c r="G184" i="2" l="1"/>
  <c r="H184" i="2" s="1"/>
  <c r="J184" i="2" s="1"/>
  <c r="D185" i="2" s="1"/>
  <c r="I185" i="2" l="1"/>
  <c r="K185" i="2" s="1"/>
  <c r="F185" i="2"/>
  <c r="G185" i="2" l="1"/>
  <c r="H185" i="2" s="1"/>
  <c r="J185" i="2" s="1"/>
  <c r="D186" i="2" s="1"/>
  <c r="I186" i="2" l="1"/>
  <c r="K186" i="2" s="1"/>
  <c r="F186" i="2"/>
  <c r="G186" i="2" l="1"/>
  <c r="H186" i="2" s="1"/>
  <c r="J186" i="2" s="1"/>
  <c r="D187" i="2" s="1"/>
  <c r="I187" i="2" l="1"/>
  <c r="K187" i="2" s="1"/>
  <c r="F187" i="2"/>
  <c r="G187" i="2" l="1"/>
  <c r="H187" i="2" s="1"/>
  <c r="J187" i="2" s="1"/>
  <c r="D188" i="2" s="1"/>
  <c r="I188" i="2" l="1"/>
  <c r="K188" i="2" s="1"/>
  <c r="F188" i="2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F190" i="2" l="1"/>
  <c r="I190" i="2"/>
  <c r="K190" i="2" s="1"/>
  <c r="G190" i="2" l="1"/>
  <c r="H190" i="2" s="1"/>
  <c r="J190" i="2" s="1"/>
  <c r="D191" i="2" s="1"/>
  <c r="F191" i="2" l="1"/>
  <c r="I191" i="2"/>
  <c r="K191" i="2" s="1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I193" i="2" l="1"/>
  <c r="K193" i="2" s="1"/>
  <c r="F193" i="2"/>
  <c r="G193" i="2" l="1"/>
  <c r="H193" i="2" s="1"/>
  <c r="J193" i="2" s="1"/>
  <c r="D194" i="2" s="1"/>
  <c r="F194" i="2" l="1"/>
  <c r="I194" i="2"/>
  <c r="K194" i="2" s="1"/>
  <c r="G194" i="2" l="1"/>
  <c r="H194" i="2" s="1"/>
  <c r="J194" i="2" s="1"/>
  <c r="D195" i="2" s="1"/>
  <c r="F195" i="2" l="1"/>
  <c r="I195" i="2"/>
  <c r="K195" i="2" s="1"/>
  <c r="G195" i="2" l="1"/>
  <c r="H195" i="2" s="1"/>
  <c r="J195" i="2" s="1"/>
  <c r="D196" i="2" s="1"/>
  <c r="I196" i="2" l="1"/>
  <c r="K196" i="2" s="1"/>
  <c r="F196" i="2"/>
  <c r="G196" i="2" l="1"/>
  <c r="H196" i="2" s="1"/>
  <c r="J196" i="2" s="1"/>
  <c r="D197" i="2" s="1"/>
  <c r="I197" i="2" l="1"/>
  <c r="K197" i="2" s="1"/>
  <c r="F197" i="2"/>
  <c r="G197" i="2" l="1"/>
  <c r="H197" i="2" s="1"/>
  <c r="J197" i="2" s="1"/>
  <c r="D198" i="2" s="1"/>
  <c r="I198" i="2" l="1"/>
  <c r="K198" i="2" s="1"/>
  <c r="F198" i="2"/>
  <c r="G198" i="2" l="1"/>
  <c r="H198" i="2" s="1"/>
  <c r="J198" i="2" s="1"/>
  <c r="D199" i="2" s="1"/>
  <c r="F199" i="2" l="1"/>
  <c r="I199" i="2"/>
  <c r="K199" i="2" s="1"/>
  <c r="G199" i="2" l="1"/>
  <c r="H199" i="2" s="1"/>
  <c r="J199" i="2" s="1"/>
  <c r="D200" i="2" s="1"/>
  <c r="I200" i="2" l="1"/>
  <c r="K200" i="2" s="1"/>
  <c r="F200" i="2"/>
  <c r="G200" i="2" l="1"/>
  <c r="H200" i="2" s="1"/>
  <c r="J200" i="2" s="1"/>
  <c r="D201" i="2" s="1"/>
  <c r="F201" i="2" l="1"/>
  <c r="I201" i="2"/>
  <c r="K201" i="2" s="1"/>
  <c r="G201" i="2" l="1"/>
  <c r="H201" i="2" s="1"/>
  <c r="J201" i="2" s="1"/>
  <c r="D202" i="2" s="1"/>
  <c r="F202" i="2" l="1"/>
  <c r="I202" i="2"/>
  <c r="K202" i="2" s="1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I204" i="2" l="1"/>
  <c r="K204" i="2" s="1"/>
  <c r="F204" i="2"/>
  <c r="G204" i="2" l="1"/>
  <c r="H204" i="2" s="1"/>
  <c r="J204" i="2" s="1"/>
  <c r="D205" i="2" s="1"/>
  <c r="I205" i="2" l="1"/>
  <c r="K205" i="2" s="1"/>
  <c r="F205" i="2"/>
  <c r="G205" i="2" l="1"/>
  <c r="H205" i="2" s="1"/>
  <c r="J205" i="2" s="1"/>
  <c r="D206" i="2" s="1"/>
  <c r="I206" i="2" l="1"/>
  <c r="K206" i="2" s="1"/>
  <c r="F206" i="2"/>
  <c r="G206" i="2" l="1"/>
  <c r="H206" i="2" s="1"/>
  <c r="J206" i="2" s="1"/>
  <c r="D207" i="2" s="1"/>
  <c r="I207" i="2" l="1"/>
  <c r="K207" i="2" s="1"/>
  <c r="F207" i="2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F209" i="2" l="1"/>
  <c r="I209" i="2"/>
  <c r="K209" i="2" s="1"/>
  <c r="G209" i="2" l="1"/>
  <c r="H209" i="2" s="1"/>
  <c r="J209" i="2" s="1"/>
  <c r="D210" i="2" s="1"/>
  <c r="F210" i="2" l="1"/>
  <c r="I210" i="2"/>
  <c r="K210" i="2" s="1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I212" i="2" l="1"/>
  <c r="K212" i="2" s="1"/>
  <c r="F212" i="2"/>
  <c r="G212" i="2" l="1"/>
  <c r="H212" i="2" s="1"/>
  <c r="J212" i="2" s="1"/>
  <c r="D213" i="2" s="1"/>
  <c r="I213" i="2" l="1"/>
  <c r="K213" i="2" s="1"/>
  <c r="F213" i="2"/>
  <c r="G213" i="2" l="1"/>
  <c r="H213" i="2" s="1"/>
  <c r="J213" i="2" s="1"/>
  <c r="D214" i="2" s="1"/>
  <c r="I214" i="2" l="1"/>
  <c r="K214" i="2" s="1"/>
  <c r="F214" i="2"/>
  <c r="G214" i="2" l="1"/>
  <c r="H214" i="2" s="1"/>
  <c r="J214" i="2" s="1"/>
  <c r="D215" i="2" s="1"/>
  <c r="I215" i="2" l="1"/>
  <c r="K215" i="2" s="1"/>
  <c r="F215" i="2"/>
  <c r="G215" i="2" l="1"/>
  <c r="H215" i="2" s="1"/>
  <c r="J215" i="2" s="1"/>
  <c r="D216" i="2" s="1"/>
  <c r="F216" i="2" l="1"/>
  <c r="I216" i="2"/>
  <c r="K216" i="2" s="1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I219" i="2" l="1"/>
  <c r="K219" i="2" s="1"/>
  <c r="F219" i="2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I221" i="2" l="1"/>
  <c r="K221" i="2" s="1"/>
  <c r="F221" i="2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F225" i="2" l="1"/>
  <c r="I225" i="2"/>
  <c r="K225" i="2" s="1"/>
  <c r="G225" i="2" l="1"/>
  <c r="H225" i="2" s="1"/>
  <c r="J225" i="2" s="1"/>
  <c r="D226" i="2" s="1"/>
  <c r="F226" i="2" l="1"/>
  <c r="I226" i="2"/>
  <c r="K226" i="2" s="1"/>
  <c r="G226" i="2" l="1"/>
  <c r="H226" i="2" s="1"/>
  <c r="J226" i="2" s="1"/>
  <c r="D227" i="2" s="1"/>
  <c r="F227" i="2" l="1"/>
  <c r="I227" i="2"/>
  <c r="K227" i="2" s="1"/>
  <c r="G227" i="2" l="1"/>
  <c r="H227" i="2" s="1"/>
  <c r="J227" i="2" s="1"/>
  <c r="D228" i="2" s="1"/>
  <c r="I228" i="2" l="1"/>
  <c r="K228" i="2" s="1"/>
  <c r="F228" i="2"/>
  <c r="G228" i="2" l="1"/>
  <c r="H228" i="2" s="1"/>
  <c r="J228" i="2" s="1"/>
  <c r="D229" i="2" s="1"/>
  <c r="I229" i="2" l="1"/>
  <c r="K229" i="2" s="1"/>
  <c r="F229" i="2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I231" i="2" l="1"/>
  <c r="K231" i="2" s="1"/>
  <c r="F231" i="2"/>
  <c r="G231" i="2" l="1"/>
  <c r="H231" i="2" s="1"/>
  <c r="J231" i="2" s="1"/>
  <c r="D232" i="2" s="1"/>
  <c r="I232" i="2" l="1"/>
  <c r="K232" i="2" s="1"/>
  <c r="F232" i="2"/>
  <c r="G232" i="2" l="1"/>
  <c r="H232" i="2" s="1"/>
  <c r="J232" i="2" s="1"/>
  <c r="D233" i="2" s="1"/>
  <c r="I233" i="2" l="1"/>
  <c r="K233" i="2" s="1"/>
  <c r="F233" i="2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I235" i="2" l="1"/>
  <c r="K235" i="2" s="1"/>
  <c r="F235" i="2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F240" i="2" l="1"/>
  <c r="I240" i="2"/>
  <c r="K240" i="2" s="1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F242" i="2" l="1"/>
  <c r="I242" i="2"/>
  <c r="K242" i="2" s="1"/>
  <c r="G242" i="2" l="1"/>
  <c r="H242" i="2" s="1"/>
  <c r="J242" i="2" s="1"/>
  <c r="D243" i="2" s="1"/>
  <c r="I243" i="2" l="1"/>
  <c r="K243" i="2" s="1"/>
  <c r="F243" i="2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I245" i="2" l="1"/>
  <c r="K245" i="2" s="1"/>
  <c r="F245" i="2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I247" i="2" l="1"/>
  <c r="K247" i="2" s="1"/>
  <c r="F247" i="2"/>
  <c r="G247" i="2" l="1"/>
  <c r="H247" i="2" s="1"/>
  <c r="J247" i="2" s="1"/>
  <c r="D248" i="2" s="1"/>
  <c r="F248" i="2" l="1"/>
  <c r="I248" i="2"/>
  <c r="K248" i="2" s="1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I251" i="2" l="1"/>
  <c r="K251" i="2" s="1"/>
  <c r="F251" i="2"/>
  <c r="G251" i="2" l="1"/>
  <c r="H251" i="2" s="1"/>
  <c r="J251" i="2" s="1"/>
  <c r="D252" i="2" s="1"/>
  <c r="F252" i="2" l="1"/>
  <c r="I252" i="2"/>
  <c r="K252" i="2" s="1"/>
  <c r="G252" i="2" l="1"/>
  <c r="H252" i="2" s="1"/>
  <c r="J252" i="2" s="1"/>
  <c r="D253" i="2" s="1"/>
  <c r="I253" i="2" l="1"/>
  <c r="K253" i="2" s="1"/>
  <c r="F253" i="2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I255" i="2" l="1"/>
  <c r="K255" i="2" s="1"/>
  <c r="F255" i="2"/>
  <c r="G255" i="2" l="1"/>
  <c r="H255" i="2" s="1"/>
  <c r="J255" i="2" s="1"/>
  <c r="D256" i="2" s="1"/>
  <c r="F256" i="2" l="1"/>
  <c r="I256" i="2"/>
  <c r="K256" i="2" s="1"/>
  <c r="G256" i="2" l="1"/>
  <c r="H256" i="2" s="1"/>
  <c r="J256" i="2" s="1"/>
  <c r="D257" i="2" s="1"/>
  <c r="F257" i="2" l="1"/>
  <c r="I257" i="2"/>
  <c r="K257" i="2" s="1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I259" i="2" l="1"/>
  <c r="K259" i="2" s="1"/>
  <c r="F259" i="2"/>
  <c r="G259" i="2" l="1"/>
  <c r="H259" i="2" s="1"/>
  <c r="J259" i="2" s="1"/>
  <c r="D260" i="2" s="1"/>
  <c r="I260" i="2" l="1"/>
  <c r="K260" i="2" s="1"/>
  <c r="F260" i="2"/>
  <c r="G260" i="2" l="1"/>
  <c r="H260" i="2" s="1"/>
  <c r="J260" i="2" s="1"/>
  <c r="D261" i="2" s="1"/>
  <c r="I261" i="2" l="1"/>
  <c r="K261" i="2" s="1"/>
  <c r="F261" i="2"/>
  <c r="G261" i="2" l="1"/>
  <c r="H261" i="2" s="1"/>
  <c r="J261" i="2" s="1"/>
  <c r="D262" i="2" s="1"/>
  <c r="I262" i="2" l="1"/>
  <c r="K262" i="2" s="1"/>
  <c r="F262" i="2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F273" i="2" l="1"/>
  <c r="I273" i="2"/>
  <c r="K273" i="2" s="1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F275" i="2" l="1"/>
  <c r="I275" i="2"/>
  <c r="K275" i="2" s="1"/>
  <c r="G275" i="2" l="1"/>
  <c r="H275" i="2" s="1"/>
  <c r="J275" i="2" s="1"/>
  <c r="D276" i="2" s="1"/>
  <c r="I276" i="2" l="1"/>
  <c r="K276" i="2" s="1"/>
  <c r="F276" i="2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I278" i="2" l="1"/>
  <c r="K278" i="2" s="1"/>
  <c r="F278" i="2"/>
  <c r="G278" i="2" l="1"/>
  <c r="H278" i="2" s="1"/>
  <c r="J278" i="2" s="1"/>
  <c r="D279" i="2" s="1"/>
  <c r="F279" i="2" l="1"/>
  <c r="I279" i="2"/>
  <c r="K279" i="2" s="1"/>
  <c r="G279" i="2" l="1"/>
  <c r="H279" i="2" s="1"/>
  <c r="J279" i="2" s="1"/>
  <c r="D280" i="2" s="1"/>
  <c r="I280" i="2" l="1"/>
  <c r="K280" i="2" s="1"/>
  <c r="F280" i="2"/>
  <c r="G280" i="2" l="1"/>
  <c r="H280" i="2" s="1"/>
  <c r="J280" i="2" s="1"/>
  <c r="D281" i="2" s="1"/>
  <c r="F281" i="2" l="1"/>
  <c r="I281" i="2"/>
  <c r="K281" i="2" s="1"/>
  <c r="G281" i="2" l="1"/>
  <c r="H281" i="2" s="1"/>
  <c r="J281" i="2" s="1"/>
  <c r="D282" i="2" s="1"/>
  <c r="I282" i="2" l="1"/>
  <c r="K282" i="2" s="1"/>
  <c r="F282" i="2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I284" i="2" l="1"/>
  <c r="K284" i="2" s="1"/>
  <c r="F284" i="2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I286" i="2" l="1"/>
  <c r="K286" i="2" s="1"/>
  <c r="F286" i="2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F291" i="2" l="1"/>
  <c r="I291" i="2"/>
  <c r="K291" i="2" s="1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F294" i="2" l="1"/>
  <c r="I294" i="2"/>
  <c r="K294" i="2" s="1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F296" i="2" l="1"/>
  <c r="I296" i="2"/>
  <c r="K296" i="2" s="1"/>
  <c r="G296" i="2" l="1"/>
  <c r="H296" i="2" s="1"/>
  <c r="J296" i="2" s="1"/>
  <c r="D297" i="2" s="1"/>
  <c r="I297" i="2" l="1"/>
  <c r="K297" i="2" s="1"/>
  <c r="F297" i="2"/>
  <c r="G297" i="2" l="1"/>
  <c r="H297" i="2" s="1"/>
  <c r="J297" i="2" s="1"/>
  <c r="D298" i="2" s="1"/>
  <c r="F298" i="2" l="1"/>
  <c r="I298" i="2"/>
  <c r="K298" i="2" s="1"/>
  <c r="G298" i="2" l="1"/>
  <c r="H298" i="2" s="1"/>
  <c r="J298" i="2" s="1"/>
  <c r="D299" i="2" s="1"/>
  <c r="I299" i="2" l="1"/>
  <c r="K299" i="2" s="1"/>
  <c r="F299" i="2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I301" i="2" l="1"/>
  <c r="K301" i="2" s="1"/>
  <c r="F301" i="2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I303" i="2" l="1"/>
  <c r="K303" i="2" s="1"/>
  <c r="F303" i="2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 s="1"/>
  <c r="D307" i="2" s="1"/>
  <c r="F307" i="2" l="1"/>
  <c r="I307" i="2"/>
  <c r="K307" i="2" s="1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I310" i="2" l="1"/>
  <c r="K310" i="2" s="1"/>
  <c r="F310" i="2"/>
  <c r="G310" i="2" l="1"/>
  <c r="H310" i="2" s="1"/>
  <c r="J310" i="2" s="1"/>
  <c r="D311" i="2" s="1"/>
  <c r="F311" i="2" l="1"/>
  <c r="I311" i="2"/>
  <c r="K311" i="2" s="1"/>
  <c r="G311" i="2" l="1"/>
  <c r="H311" i="2" s="1"/>
  <c r="J311" i="2" s="1"/>
  <c r="D312" i="2" s="1"/>
  <c r="I312" i="2" l="1"/>
  <c r="K312" i="2" s="1"/>
  <c r="F312" i="2"/>
  <c r="J312" i="2" l="1"/>
  <c r="D313" i="2" s="1"/>
  <c r="G312" i="2"/>
  <c r="H312" i="2" s="1"/>
  <c r="F313" i="2" l="1"/>
  <c r="I313" i="2"/>
  <c r="K313" i="2" s="1"/>
  <c r="J313" i="2" l="1"/>
  <c r="D314" i="2" s="1"/>
  <c r="G313" i="2"/>
  <c r="H313" i="2" s="1"/>
  <c r="I314" i="2" l="1"/>
  <c r="K314" i="2" s="1"/>
  <c r="F314" i="2"/>
  <c r="G314" i="2" l="1"/>
  <c r="H314" i="2" s="1"/>
  <c r="J314" i="2"/>
  <c r="D315" i="2" s="1"/>
  <c r="I315" i="2" l="1"/>
  <c r="K315" i="2" s="1"/>
  <c r="F315" i="2"/>
  <c r="J315" i="2" l="1"/>
  <c r="D316" i="2" s="1"/>
  <c r="G315" i="2"/>
  <c r="H315" i="2" s="1"/>
  <c r="I316" i="2" l="1"/>
  <c r="K316" i="2" s="1"/>
  <c r="F316" i="2"/>
  <c r="J316" i="2" l="1"/>
  <c r="D317" i="2" s="1"/>
  <c r="G316" i="2"/>
  <c r="H316" i="2" s="1"/>
  <c r="I317" i="2" l="1"/>
  <c r="K317" i="2" s="1"/>
  <c r="F317" i="2"/>
  <c r="J317" i="2" l="1"/>
  <c r="D318" i="2" s="1"/>
  <c r="G317" i="2"/>
  <c r="H317" i="2" s="1"/>
  <c r="I318" i="2" l="1"/>
  <c r="K318" i="2" s="1"/>
  <c r="F318" i="2"/>
  <c r="G318" i="2" l="1"/>
  <c r="H318" i="2" s="1"/>
  <c r="J318" i="2"/>
  <c r="D319" i="2" s="1"/>
  <c r="I319" i="2" l="1"/>
  <c r="K319" i="2" s="1"/>
  <c r="F319" i="2"/>
  <c r="J319" i="2" l="1"/>
  <c r="D320" i="2" s="1"/>
  <c r="G319" i="2"/>
  <c r="H319" i="2" s="1"/>
  <c r="I320" i="2" l="1"/>
  <c r="K320" i="2" s="1"/>
  <c r="F320" i="2"/>
  <c r="G320" i="2" l="1"/>
  <c r="H320" i="2" s="1"/>
  <c r="J320" i="2"/>
  <c r="D321" i="2" s="1"/>
  <c r="I321" i="2" l="1"/>
  <c r="K321" i="2" s="1"/>
  <c r="F321" i="2"/>
  <c r="G321" i="2" l="1"/>
  <c r="H321" i="2" s="1"/>
  <c r="J321" i="2"/>
  <c r="D322" i="2" s="1"/>
  <c r="I322" i="2" l="1"/>
  <c r="K322" i="2" s="1"/>
  <c r="F322" i="2"/>
  <c r="J322" i="2" l="1"/>
  <c r="D323" i="2" s="1"/>
  <c r="G322" i="2"/>
  <c r="H322" i="2" s="1"/>
  <c r="F323" i="2" l="1"/>
  <c r="I323" i="2"/>
  <c r="K323" i="2" s="1"/>
  <c r="G323" i="2" l="1"/>
  <c r="H323" i="2" s="1"/>
  <c r="J323" i="2"/>
  <c r="D324" i="2" s="1"/>
  <c r="I324" i="2" l="1"/>
  <c r="K324" i="2" s="1"/>
  <c r="F324" i="2"/>
  <c r="G324" i="2" l="1"/>
  <c r="H324" i="2" s="1"/>
  <c r="J324" i="2"/>
  <c r="D325" i="2" s="1"/>
  <c r="I325" i="2" l="1"/>
  <c r="K325" i="2" s="1"/>
  <c r="F325" i="2"/>
  <c r="G325" i="2" l="1"/>
  <c r="H325" i="2" s="1"/>
  <c r="J325" i="2"/>
  <c r="D326" i="2" s="1"/>
  <c r="F326" i="2" l="1"/>
  <c r="I326" i="2"/>
  <c r="K326" i="2" s="1"/>
  <c r="J326" i="2" l="1"/>
  <c r="D327" i="2" s="1"/>
  <c r="G326" i="2"/>
  <c r="H326" i="2" s="1"/>
  <c r="I327" i="2" l="1"/>
  <c r="K327" i="2" s="1"/>
  <c r="F327" i="2"/>
  <c r="G327" i="2" l="1"/>
  <c r="H327" i="2" s="1"/>
  <c r="J327" i="2"/>
  <c r="D328" i="2" s="1"/>
  <c r="F328" i="2" l="1"/>
  <c r="I328" i="2"/>
  <c r="K328" i="2" s="1"/>
  <c r="G328" i="2" l="1"/>
  <c r="H328" i="2" s="1"/>
  <c r="J328" i="2"/>
  <c r="D329" i="2" s="1"/>
  <c r="F329" i="2" l="1"/>
  <c r="I329" i="2"/>
  <c r="K329" i="2" s="1"/>
  <c r="J329" i="2" l="1"/>
  <c r="D330" i="2" s="1"/>
  <c r="G329" i="2"/>
  <c r="H329" i="2" s="1"/>
  <c r="I330" i="2" l="1"/>
  <c r="K330" i="2" s="1"/>
  <c r="F330" i="2"/>
  <c r="J330" i="2" l="1"/>
  <c r="D331" i="2" s="1"/>
  <c r="G330" i="2"/>
  <c r="H330" i="2" s="1"/>
  <c r="I331" i="2" l="1"/>
  <c r="K331" i="2" s="1"/>
  <c r="F331" i="2"/>
  <c r="J331" i="2" l="1"/>
  <c r="D332" i="2" s="1"/>
  <c r="G331" i="2"/>
  <c r="H331" i="2" s="1"/>
  <c r="I332" i="2" l="1"/>
  <c r="K332" i="2" s="1"/>
  <c r="F332" i="2"/>
  <c r="G332" i="2" l="1"/>
  <c r="H332" i="2" s="1"/>
  <c r="J332" i="2"/>
  <c r="D333" i="2" s="1"/>
  <c r="I333" i="2" l="1"/>
  <c r="K333" i="2" s="1"/>
  <c r="F333" i="2"/>
  <c r="G333" i="2" l="1"/>
  <c r="H333" i="2" s="1"/>
  <c r="J333" i="2"/>
  <c r="D334" i="2" s="1"/>
  <c r="I334" i="2" l="1"/>
  <c r="K334" i="2" s="1"/>
  <c r="F334" i="2"/>
  <c r="J334" i="2" l="1"/>
  <c r="D335" i="2" s="1"/>
  <c r="G334" i="2"/>
  <c r="H334" i="2" s="1"/>
  <c r="I335" i="2" l="1"/>
  <c r="K335" i="2" s="1"/>
  <c r="F335" i="2"/>
  <c r="G335" i="2" l="1"/>
  <c r="H335" i="2" s="1"/>
  <c r="J335" i="2"/>
  <c r="D336" i="2" s="1"/>
  <c r="I336" i="2" l="1"/>
  <c r="K336" i="2" s="1"/>
  <c r="F336" i="2"/>
  <c r="J336" i="2" l="1"/>
  <c r="D337" i="2" s="1"/>
  <c r="G336" i="2"/>
  <c r="H336" i="2" s="1"/>
  <c r="F337" i="2" l="1"/>
  <c r="I337" i="2"/>
  <c r="K337" i="2" s="1"/>
  <c r="J337" i="2" l="1"/>
  <c r="D338" i="2" s="1"/>
  <c r="G337" i="2"/>
  <c r="H337" i="2" s="1"/>
  <c r="I338" i="2" l="1"/>
  <c r="K338" i="2" s="1"/>
  <c r="F338" i="2"/>
  <c r="G338" i="2" l="1"/>
  <c r="H338" i="2" s="1"/>
  <c r="J338" i="2"/>
  <c r="D339" i="2" s="1"/>
  <c r="F339" i="2" l="1"/>
  <c r="I339" i="2"/>
  <c r="K339" i="2" s="1"/>
  <c r="J339" i="2" l="1"/>
  <c r="D340" i="2" s="1"/>
  <c r="G339" i="2"/>
  <c r="H339" i="2" s="1"/>
  <c r="I340" i="2" l="1"/>
  <c r="K340" i="2" s="1"/>
  <c r="F340" i="2"/>
  <c r="J340" i="2" l="1"/>
  <c r="D341" i="2" s="1"/>
  <c r="G340" i="2"/>
  <c r="H340" i="2" s="1"/>
  <c r="I341" i="2" l="1"/>
  <c r="K341" i="2" s="1"/>
  <c r="F341" i="2"/>
  <c r="J341" i="2" l="1"/>
  <c r="D342" i="2" s="1"/>
  <c r="G341" i="2"/>
  <c r="H341" i="2" s="1"/>
  <c r="I342" i="2" l="1"/>
  <c r="K342" i="2" s="1"/>
  <c r="F342" i="2"/>
  <c r="G342" i="2" l="1"/>
  <c r="H342" i="2" s="1"/>
  <c r="J342" i="2"/>
  <c r="D343" i="2" s="1"/>
  <c r="F343" i="2" l="1"/>
  <c r="I343" i="2"/>
  <c r="K343" i="2" s="1"/>
  <c r="J343" i="2" l="1"/>
  <c r="D344" i="2" s="1"/>
  <c r="G343" i="2"/>
  <c r="H343" i="2" s="1"/>
  <c r="I344" i="2" l="1"/>
  <c r="K344" i="2" s="1"/>
  <c r="F344" i="2"/>
  <c r="G344" i="2" l="1"/>
  <c r="H344" i="2" s="1"/>
  <c r="J344" i="2"/>
  <c r="D345" i="2" s="1"/>
  <c r="F345" i="2" l="1"/>
  <c r="I345" i="2"/>
  <c r="K345" i="2" s="1"/>
  <c r="J345" i="2" l="1"/>
  <c r="D346" i="2" s="1"/>
  <c r="G345" i="2"/>
  <c r="H345" i="2" s="1"/>
  <c r="I346" i="2" l="1"/>
  <c r="K346" i="2" s="1"/>
  <c r="F346" i="2"/>
  <c r="G346" i="2" l="1"/>
  <c r="H346" i="2" s="1"/>
  <c r="J346" i="2"/>
  <c r="D347" i="2" s="1"/>
  <c r="I347" i="2" l="1"/>
  <c r="K347" i="2" s="1"/>
  <c r="F347" i="2"/>
  <c r="J347" i="2" l="1"/>
  <c r="D348" i="2" s="1"/>
  <c r="G347" i="2"/>
  <c r="H347" i="2" s="1"/>
  <c r="I348" i="2" l="1"/>
  <c r="K348" i="2" s="1"/>
  <c r="F348" i="2"/>
  <c r="J348" i="2" l="1"/>
  <c r="D349" i="2" s="1"/>
  <c r="G348" i="2"/>
  <c r="H348" i="2" s="1"/>
  <c r="F349" i="2" l="1"/>
  <c r="I349" i="2"/>
  <c r="K349" i="2" s="1"/>
  <c r="G349" i="2" l="1"/>
  <c r="H349" i="2" s="1"/>
  <c r="J349" i="2"/>
  <c r="D350" i="2" s="1"/>
  <c r="I350" i="2" l="1"/>
  <c r="K350" i="2" s="1"/>
  <c r="F350" i="2"/>
  <c r="G350" i="2" l="1"/>
  <c r="H350" i="2" s="1"/>
  <c r="J350" i="2"/>
  <c r="D351" i="2" s="1"/>
  <c r="I351" i="2" l="1"/>
  <c r="K351" i="2" s="1"/>
  <c r="F351" i="2"/>
  <c r="J351" i="2" l="1"/>
  <c r="D352" i="2" s="1"/>
  <c r="G351" i="2"/>
  <c r="H351" i="2" s="1"/>
  <c r="I352" i="2" l="1"/>
  <c r="K352" i="2" s="1"/>
  <c r="F352" i="2"/>
  <c r="J352" i="2" l="1"/>
  <c r="D353" i="2" s="1"/>
  <c r="G352" i="2"/>
  <c r="H352" i="2" s="1"/>
  <c r="I353" i="2" l="1"/>
  <c r="K353" i="2" s="1"/>
  <c r="F353" i="2"/>
  <c r="G353" i="2" l="1"/>
  <c r="H353" i="2" s="1"/>
  <c r="J353" i="2"/>
  <c r="D354" i="2" s="1"/>
  <c r="I354" i="2" l="1"/>
  <c r="K354" i="2" s="1"/>
  <c r="F354" i="2"/>
  <c r="G354" i="2" l="1"/>
  <c r="H354" i="2" s="1"/>
  <c r="J354" i="2"/>
  <c r="D355" i="2" s="1"/>
  <c r="I355" i="2" l="1"/>
  <c r="K355" i="2" s="1"/>
  <c r="F355" i="2"/>
  <c r="J355" i="2" l="1"/>
  <c r="D356" i="2" s="1"/>
  <c r="G355" i="2"/>
  <c r="H355" i="2" s="1"/>
  <c r="I356" i="2" l="1"/>
  <c r="K356" i="2" s="1"/>
  <c r="F356" i="2"/>
  <c r="G356" i="2" l="1"/>
  <c r="H356" i="2" s="1"/>
  <c r="J356" i="2"/>
  <c r="D357" i="2" s="1"/>
  <c r="F357" i="2" l="1"/>
  <c r="I357" i="2"/>
  <c r="K357" i="2" s="1"/>
  <c r="G357" i="2" l="1"/>
  <c r="H357" i="2" s="1"/>
  <c r="J357" i="2"/>
  <c r="D358" i="2" s="1"/>
  <c r="I358" i="2" l="1"/>
  <c r="K358" i="2" s="1"/>
  <c r="F358" i="2"/>
  <c r="J358" i="2" l="1"/>
  <c r="D359" i="2" s="1"/>
  <c r="G358" i="2"/>
  <c r="H358" i="2" s="1"/>
  <c r="F359" i="2" l="1"/>
  <c r="I359" i="2"/>
  <c r="K359" i="2" s="1"/>
  <c r="G359" i="2" l="1"/>
  <c r="H359" i="2" s="1"/>
  <c r="J359" i="2"/>
  <c r="D360" i="2" s="1"/>
  <c r="I360" i="2" l="1"/>
  <c r="K360" i="2" s="1"/>
  <c r="F360" i="2"/>
  <c r="G360" i="2" l="1"/>
  <c r="H360" i="2" s="1"/>
  <c r="J360" i="2"/>
  <c r="D361" i="2" s="1"/>
  <c r="F361" i="2" l="1"/>
  <c r="I361" i="2"/>
  <c r="K361" i="2" s="1"/>
  <c r="G361" i="2" l="1"/>
  <c r="H361" i="2" s="1"/>
  <c r="J361" i="2"/>
  <c r="D362" i="2" s="1"/>
  <c r="I362" i="2" l="1"/>
  <c r="K362" i="2" s="1"/>
  <c r="F362" i="2"/>
  <c r="J362" i="2" l="1"/>
  <c r="D363" i="2" s="1"/>
  <c r="G362" i="2"/>
  <c r="H362" i="2" s="1"/>
  <c r="I363" i="2" l="1"/>
  <c r="K363" i="2" s="1"/>
  <c r="F363" i="2"/>
  <c r="G363" i="2" l="1"/>
  <c r="H363" i="2" s="1"/>
  <c r="J363" i="2"/>
  <c r="D364" i="2" s="1"/>
  <c r="I364" i="2" l="1"/>
  <c r="K364" i="2" s="1"/>
  <c r="F364" i="2"/>
  <c r="G364" i="2" l="1"/>
  <c r="H364" i="2" s="1"/>
  <c r="J364" i="2"/>
  <c r="D365" i="2" s="1"/>
  <c r="I365" i="2" l="1"/>
  <c r="K365" i="2" s="1"/>
  <c r="F365" i="2"/>
  <c r="G365" i="2" l="1"/>
  <c r="H365" i="2" s="1"/>
  <c r="J365" i="2"/>
  <c r="D366" i="2" s="1"/>
  <c r="I366" i="2" l="1"/>
  <c r="K366" i="2" s="1"/>
  <c r="F366" i="2"/>
  <c r="G366" i="2" l="1"/>
  <c r="H366" i="2" s="1"/>
  <c r="J366" i="2"/>
  <c r="D367" i="2" s="1"/>
  <c r="I367" i="2" l="1"/>
  <c r="K367" i="2" s="1"/>
  <c r="F367" i="2"/>
  <c r="J367" i="2" l="1"/>
  <c r="D368" i="2" s="1"/>
  <c r="G367" i="2"/>
  <c r="H367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J370" i="2" l="1"/>
  <c r="D371" i="2" s="1"/>
  <c r="G370" i="2"/>
  <c r="H370" i="2" s="1"/>
  <c r="I371" i="2" l="1"/>
  <c r="F371" i="2"/>
  <c r="J371" i="2" l="1"/>
  <c r="G371" i="2"/>
  <c r="K371" i="2"/>
  <c r="I5" i="2" l="1"/>
  <c r="H371" i="2"/>
  <c r="I6" i="2" l="1"/>
  <c r="I7" i="2"/>
</calcChain>
</file>

<file path=xl/sharedStrings.xml><?xml version="1.0" encoding="utf-8"?>
<sst xmlns="http://schemas.openxmlformats.org/spreadsheetml/2006/main" count="25" uniqueCount="25">
  <si>
    <t>PROGRAMACIÓN DE LA AMORTIZACIÓN DEL PRÉSTAMO</t>
  </si>
  <si>
    <t>Nº. DE PAGO</t>
  </si>
  <si>
    <t>ESCRIBA LOS VALORES</t>
  </si>
  <si>
    <t>Importe del préstamo</t>
  </si>
  <si>
    <t>Tasa de interés anual</t>
  </si>
  <si>
    <t>Periodo del préstamo en años</t>
  </si>
  <si>
    <t>Número de pagos por año</t>
  </si>
  <si>
    <t>Fecha de inicio del préstamo</t>
  </si>
  <si>
    <t>Pagos extra opcionales</t>
  </si>
  <si>
    <t>FECHA DE PAGO</t>
  </si>
  <si>
    <t>SALDO INICIAL</t>
  </si>
  <si>
    <t>PAGO PROGRAMADO</t>
  </si>
  <si>
    <t>PAGO EXTRA</t>
  </si>
  <si>
    <t>RESUMEN DEL PRÉSTAMO</t>
  </si>
  <si>
    <t>Pago programado</t>
  </si>
  <si>
    <t>Número de pagos programados</t>
  </si>
  <si>
    <t>Número real de pagos</t>
  </si>
  <si>
    <t>Importe total de pagos anticipados</t>
  </si>
  <si>
    <t>Importe total de intereses</t>
  </si>
  <si>
    <t>NOMBRE DE LA ENTIDAD DE CRÉDITO</t>
  </si>
  <si>
    <t>IMPORTE TOTAL DEL PAGO</t>
  </si>
  <si>
    <t>PRINCIPAL</t>
  </si>
  <si>
    <t>INTERÉS</t>
  </si>
  <si>
    <t>SALDO FINAL</t>
  </si>
  <si>
    <t>INTERÉS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</si>
</sst>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19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8"/>
      <color theme="3"/>
      <name val="Microsoft Sans Serif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1" applyNumberFormat="0" applyFill="0" applyProtection="0">
      <alignment vertical="center"/>
    </xf>
    <xf numFmtId="0" fontId="5" fillId="0" borderId="2" applyNumberFormat="0" applyFill="0" applyProtection="0">
      <alignment vertical="center"/>
    </xf>
    <xf numFmtId="0" fontId="3" fillId="0" borderId="3" applyNumberFormat="0" applyFill="0" applyProtection="0">
      <alignment vertical="center"/>
    </xf>
    <xf numFmtId="0" fontId="4" fillId="2" borderId="4" applyNumberFormat="0" applyProtection="0">
      <alignment horizontal="right"/>
    </xf>
    <xf numFmtId="0" fontId="6" fillId="0" borderId="4" applyNumberFormat="0" applyProtection="0">
      <alignment vertical="center"/>
    </xf>
    <xf numFmtId="10" fontId="7" fillId="0" borderId="0" applyFont="0" applyFill="0" applyBorder="0" applyAlignment="0" applyProtection="0"/>
    <xf numFmtId="166" fontId="4" fillId="2" borderId="0" applyFont="0" applyFill="0" applyBorder="0" applyAlignment="0" applyProtection="0"/>
    <xf numFmtId="166" fontId="4" fillId="3" borderId="0" applyFont="0" applyAlignment="0">
      <alignment horizontal="center" vertical="center" wrapText="1"/>
    </xf>
    <xf numFmtId="0" fontId="8" fillId="4" borderId="0" applyNumberFormat="0" applyBorder="0" applyProtection="0">
      <alignment vertical="center" wrapText="1"/>
    </xf>
    <xf numFmtId="1" fontId="4" fillId="3" borderId="0" applyFont="0" applyFill="0" applyBorder="0" applyAlignment="0"/>
    <xf numFmtId="14" fontId="4" fillId="0" borderId="0" applyFont="0" applyFill="0" applyBorder="0" applyAlignment="0"/>
    <xf numFmtId="166" fontId="4" fillId="2" borderId="0" applyFont="0" applyFill="0" applyBorder="0" applyProtection="0">
      <alignment horizontal="right" indent="2"/>
    </xf>
    <xf numFmtId="0" fontId="8" fillId="4" borderId="0" applyBorder="0" applyProtection="0">
      <alignment horizontal="right" vertical="center" wrapText="1" indent="2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8" borderId="7" applyNumberFormat="0" applyAlignment="0" applyProtection="0"/>
    <xf numFmtId="0" fontId="15" fillId="0" borderId="8" applyNumberFormat="0" applyFill="0" applyAlignment="0" applyProtection="0"/>
    <xf numFmtId="0" fontId="8" fillId="9" borderId="9" applyNumberFormat="0" applyAlignment="0" applyProtection="0"/>
    <xf numFmtId="0" fontId="16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17" fillId="0" borderId="11" applyNumberFormat="0" applyFill="0" applyAlignment="0" applyProtection="0"/>
    <xf numFmtId="0" fontId="18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1">
    <xf numFmtId="0" fontId="0" fillId="0" borderId="0" xfId="0"/>
    <xf numFmtId="0" fontId="2" fillId="0" borderId="1" xfId="1">
      <alignment vertical="center"/>
    </xf>
    <xf numFmtId="0" fontId="5" fillId="0" borderId="2" xfId="2">
      <alignment vertical="center"/>
    </xf>
    <xf numFmtId="0" fontId="3" fillId="0" borderId="3" xfId="3">
      <alignment vertical="center"/>
    </xf>
    <xf numFmtId="166" fontId="4" fillId="2" borderId="0" xfId="7"/>
    <xf numFmtId="166" fontId="4" fillId="2" borderId="4" xfId="7" applyBorder="1"/>
    <xf numFmtId="1" fontId="4" fillId="2" borderId="0" xfId="10" applyFill="1"/>
    <xf numFmtId="1" fontId="4" fillId="2" borderId="4" xfId="10" applyFill="1" applyBorder="1"/>
    <xf numFmtId="1" fontId="4" fillId="3" borderId="4" xfId="10" applyBorder="1"/>
    <xf numFmtId="1" fontId="0" fillId="0" borderId="0" xfId="10" applyFont="1" applyFill="1" applyAlignment="1">
      <alignment horizontal="left"/>
    </xf>
    <xf numFmtId="14" fontId="4" fillId="2" borderId="4" xfId="11" applyFill="1" applyBorder="1"/>
    <xf numFmtId="14" fontId="0" fillId="0" borderId="0" xfId="11" applyFont="1" applyAlignment="1">
      <alignment horizontal="left"/>
    </xf>
    <xf numFmtId="0" fontId="8" fillId="4" borderId="0" xfId="9">
      <alignment vertical="center" wrapText="1"/>
    </xf>
    <xf numFmtId="166" fontId="0" fillId="0" borderId="0" xfId="12" applyFont="1" applyFill="1">
      <alignment horizontal="right" indent="2"/>
    </xf>
    <xf numFmtId="0" fontId="8" fillId="4" borderId="0" xfId="13">
      <alignment horizontal="right" vertical="center" wrapText="1" indent="2"/>
    </xf>
    <xf numFmtId="10" fontId="4" fillId="2" borderId="4" xfId="6" applyFont="1" applyFill="1" applyBorder="1" applyAlignment="1">
      <alignment horizontal="right"/>
    </xf>
    <xf numFmtId="166" fontId="4" fillId="3" borderId="0" xfId="8" applyAlignment="1"/>
    <xf numFmtId="166" fontId="4" fillId="3" borderId="4" xfId="8" applyBorder="1" applyAlignment="1"/>
    <xf numFmtId="0" fontId="6" fillId="0" borderId="4" xfId="5">
      <alignment vertical="center"/>
    </xf>
    <xf numFmtId="0" fontId="6" fillId="0" borderId="5" xfId="5" applyBorder="1">
      <alignment vertical="center"/>
    </xf>
    <xf numFmtId="0" fontId="4" fillId="2" borderId="4" xfId="4">
      <alignment horizontal="right"/>
    </xf>
  </cellXfs>
  <cellStyles count="53">
    <cellStyle name="20% - Énfasis1" xfId="30" builtinId="30" customBuiltin="1"/>
    <cellStyle name="20% - Énfasis2" xfId="34" builtinId="34" customBuiltin="1"/>
    <cellStyle name="20% - Énfasis3" xfId="38" builtinId="38" customBuiltin="1"/>
    <cellStyle name="20% - Énfasis4" xfId="42" builtinId="42" customBuiltin="1"/>
    <cellStyle name="20% - Énfasis5" xfId="46" builtinId="46" customBuiltin="1"/>
    <cellStyle name="20% - Énfasis6" xfId="50" builtinId="50" customBuiltin="1"/>
    <cellStyle name="40% - Énfasis1" xfId="31" builtinId="31" customBuiltin="1"/>
    <cellStyle name="40% - Énfasis2" xfId="35" builtinId="35" customBuiltin="1"/>
    <cellStyle name="40% - Énfasis3" xfId="39" builtinId="39" customBuiltin="1"/>
    <cellStyle name="40% - Énfasis4" xfId="43" builtinId="43" customBuiltin="1"/>
    <cellStyle name="40% - Énfasis5" xfId="47" builtinId="47" customBuiltin="1"/>
    <cellStyle name="40% - Énfasis6" xfId="51" builtinId="51" customBuiltin="1"/>
    <cellStyle name="60% - Énfasis1" xfId="32" builtinId="32" customBuiltin="1"/>
    <cellStyle name="60% - Énfasis2" xfId="36" builtinId="36" customBuiltin="1"/>
    <cellStyle name="60% - Énfasis3" xfId="40" builtinId="40" customBuiltin="1"/>
    <cellStyle name="60% - Énfasis4" xfId="44" builtinId="44" customBuiltin="1"/>
    <cellStyle name="60% - Énfasis5" xfId="48" builtinId="48" customBuiltin="1"/>
    <cellStyle name="60% - Énfasis6" xfId="52" builtinId="52" customBuiltin="1"/>
    <cellStyle name="Buena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1" builtinId="16" customBuiltin="1"/>
    <cellStyle name="Encabezado 4" xfId="9" builtinId="19" customBuiltin="1"/>
    <cellStyle name="Énfasis1" xfId="29" builtinId="29" customBuiltin="1"/>
    <cellStyle name="Énfasis2" xfId="33" builtinId="33" customBuiltin="1"/>
    <cellStyle name="Énfasis3" xfId="37" builtinId="37" customBuiltin="1"/>
    <cellStyle name="Énfasis4" xfId="41" builtinId="41" customBuiltin="1"/>
    <cellStyle name="Énfasis5" xfId="45" builtinId="45" customBuiltin="1"/>
    <cellStyle name="Énfasis6" xfId="49" builtinId="49" customBuiltin="1"/>
    <cellStyle name="Entrada" xfId="4" builtinId="20" customBuiltin="1"/>
    <cellStyle name="Fecha" xfId="11"/>
    <cellStyle name="Importe" xfId="7"/>
    <cellStyle name="Importe de la tabla" xfId="12"/>
    <cellStyle name="Incorrecto" xfId="20" builtinId="27" customBuiltin="1"/>
    <cellStyle name="Millares" xfId="14" builtinId="3" customBuiltin="1"/>
    <cellStyle name="Millares [0]" xfId="15" builtinId="6" customBuiltin="1"/>
    <cellStyle name="Moneda" xfId="16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Número" xfId="10"/>
    <cellStyle name="Porcentaje" xfId="6" builtinId="5" customBuiltin="1"/>
    <cellStyle name="Resumen del préstamo" xfId="8"/>
    <cellStyle name="Salida" xfId="22" builtinId="21" customBuiltin="1"/>
    <cellStyle name="Texto de advertencia" xfId="26" builtinId="11" customBuiltin="1"/>
    <cellStyle name="Texto explicativo" xfId="5" builtinId="53" customBuiltin="1"/>
    <cellStyle name="Título" xfId="18" builtinId="15" customBuiltin="1"/>
    <cellStyle name="Título 2" xfId="2" builtinId="17" customBuiltin="1"/>
    <cellStyle name="Título 3" xfId="3" builtinId="18" customBuiltin="1"/>
    <cellStyle name="Título 4 alineado a la derecha" xfId="13"/>
    <cellStyle name="Total" xfId="28" builtinId="25" customBuiltin="1"/>
  </cellStyles>
  <dxfs count="18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Programación de la amortización del préstamo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gramaciónPago" displayName="ProgramaciónPago" ref="B11:K371" totalsRowShown="0">
  <tableColumns count="10">
    <tableColumn id="1" name="Nº. DE PAGO" dataDxfId="9" dataCellStyle="Número">
      <calculatedColumnFormula>IF(LoanIsGood,IF(ROW()-ROW(ProgramaciónPago[[#Headers],[Nº. DE PAGO]])&gt;NúmeroDePagosProgramados,"",ROW()-ROW(ProgramaciónPago[[#Headers],[Nº. DE PAGO]])),"")</calculatedColumnFormula>
    </tableColumn>
    <tableColumn id="2" name="FECHA DE PAGO" dataDxfId="8" dataCellStyle="Fecha">
      <calculatedColumnFormula>IF(ProgramaciónPago[[#This Row],[Nº. DE PAGO]]&lt;&gt;"",EOMONTH(LoanStartDate,ROW(ProgramaciónPago[[#This Row],[Nº. DE PAGO]])-ROW(ProgramaciónPago[[#Headers],[Nº. DE PAGO]])-2)+DAY(LoanStartDate),"")</calculatedColumnFormula>
    </tableColumn>
    <tableColumn id="3" name="SALDO INICIAL" dataDxfId="7" dataCellStyle="Importe de la tabla">
      <calculatedColumnFormula>IF(ProgramaciónPago[[#This Row],[Nº. DE PAGO]]&lt;&gt;"",IF(ROW()-ROW(ProgramaciónPago[[#Headers],[SALDO INICIAL]])=1,ImporteDelPréstamo,INDEX(ProgramaciónPago[SALDO FINAL],ROW()-ROW(ProgramaciónPago[[#Headers],[SALDO INICIAL]])-1)),"")</calculatedColumnFormula>
    </tableColumn>
    <tableColumn id="4" name="PAGO PROGRAMADO" dataDxfId="6" dataCellStyle="Importe de la tabla">
      <calculatedColumnFormula>IF(ProgramaciónPago[[#This Row],[Nº. DE PAGO]]&lt;&gt;"",PagoProgramado,"")</calculatedColumnFormula>
    </tableColumn>
    <tableColumn id="5" name="PAGO EXTRA" dataDxfId="5" dataCellStyle="Importe de la tabla">
      <calculatedColumnFormula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calculatedColumnFormula>
    </tableColumn>
    <tableColumn id="6" name="IMPORTE TOTAL DEL PAGO" dataDxfId="4" dataCellStyle="Importe de la tabla">
      <calculatedColumnFormula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calculatedColumnFormula>
    </tableColumn>
    <tableColumn id="7" name="PRINCIPAL" dataDxfId="3" dataCellStyle="Importe de la tabla">
      <calculatedColumnFormula>IF(ProgramaciónPago[[#This Row],[Nº. DE PAGO]]&lt;&gt;"",ProgramaciónPago[[#This Row],[IMPORTE TOTAL DEL PAGO]]-ProgramaciónPago[[#This Row],[INTERÉS]],"")</calculatedColumnFormula>
    </tableColumn>
    <tableColumn id="8" name="INTERÉS" dataDxfId="2" dataCellStyle="Importe de la tabla">
      <calculatedColumnFormula>IF(ProgramaciónPago[[#This Row],[Nº. DE PAGO]]&lt;&gt;"",ProgramaciónPago[[#This Row],[SALDO INICIAL]]*(InterestRate/PaymentsPerYear),"")</calculatedColumnFormula>
    </tableColumn>
    <tableColumn id="9" name="SALDO FINAL" dataDxfId="1" dataCellStyle="Importe de la tabla">
      <calculatedColumnFormula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calculatedColumnFormula>
    </tableColumn>
    <tableColumn id="10" name="INTERÉS ACUMULADO" dataDxfId="0" dataCellStyle="Importe de la tabla">
      <calculatedColumnFormula>IF(ProgramaciónPago[[#This Row],[Nº. DE PAGO]]&lt;&gt;"",SUM(INDEX(ProgramaciónPago[INTERÉS],1,1):ProgramaciónPago[[#This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K371"/>
  <sheetViews>
    <sheetView showGridLines="0" tabSelected="1" zoomScaleNormal="100" workbookViewId="0">
      <pane ySplit="11" topLeftCell="A12" activePane="bottomLeft" state="frozen"/>
      <selection pane="bottomLeft" activeCell="I1" sqref="I1"/>
    </sheetView>
  </sheetViews>
  <sheetFormatPr baseColWidth="10" defaultColWidth="9"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5" width="17.375" customWidth="1"/>
    <col min="6" max="6" width="15.625" customWidth="1"/>
    <col min="7" max="7" width="36.875" bestFit="1" customWidth="1"/>
    <col min="8" max="10" width="15.625" customWidth="1"/>
    <col min="11" max="11" width="17.625" customWidth="1"/>
  </cols>
  <sheetData>
    <row r="1" spans="2:11" ht="30" customHeight="1" thickBo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ht="20.100000000000001" customHeight="1" thickTop="1" thickBot="1" x14ac:dyDescent="0.25">
      <c r="C2" s="2" t="s">
        <v>2</v>
      </c>
      <c r="D2" s="2"/>
      <c r="E2" s="2"/>
      <c r="G2" s="2" t="s">
        <v>13</v>
      </c>
      <c r="H2" s="2"/>
      <c r="I2" s="2"/>
    </row>
    <row r="3" spans="2:11" ht="14.25" customHeight="1" x14ac:dyDescent="0.2">
      <c r="C3" s="19" t="s">
        <v>3</v>
      </c>
      <c r="D3" s="19"/>
      <c r="E3" s="4">
        <v>100000</v>
      </c>
      <c r="G3" s="19" t="s">
        <v>14</v>
      </c>
      <c r="H3" s="19"/>
      <c r="I3" s="16">
        <f ca="1">IF(LoanIsGood,-PMT(InterestRate/PaymentsPerYear,NúmeroDePagosProgramados,ImporteDelPréstamo),"")</f>
        <v>423.85433864407338</v>
      </c>
    </row>
    <row r="4" spans="2:11" x14ac:dyDescent="0.2">
      <c r="C4" s="18" t="s">
        <v>4</v>
      </c>
      <c r="D4" s="18"/>
      <c r="E4" s="15">
        <v>0.02</v>
      </c>
      <c r="G4" s="18" t="s">
        <v>15</v>
      </c>
      <c r="H4" s="18"/>
      <c r="I4" s="8">
        <f ca="1">IF(LoanIsGood,LoanPeriod*PaymentsPerYear,"")</f>
        <v>300</v>
      </c>
    </row>
    <row r="5" spans="2:11" x14ac:dyDescent="0.2">
      <c r="C5" s="18" t="s">
        <v>5</v>
      </c>
      <c r="D5" s="18"/>
      <c r="E5" s="6">
        <v>25</v>
      </c>
      <c r="G5" s="18" t="s">
        <v>16</v>
      </c>
      <c r="H5" s="18"/>
      <c r="I5" s="8">
        <f ca="1">NúmeroRealDePagos</f>
        <v>300</v>
      </c>
    </row>
    <row r="6" spans="2:11" x14ac:dyDescent="0.2">
      <c r="C6" s="18" t="s">
        <v>6</v>
      </c>
      <c r="D6" s="18"/>
      <c r="E6" s="7">
        <v>12</v>
      </c>
      <c r="G6" s="18" t="s">
        <v>17</v>
      </c>
      <c r="H6" s="18"/>
      <c r="I6" s="17">
        <f ca="1">ImporteTotalDePagosAnticipados</f>
        <v>0</v>
      </c>
    </row>
    <row r="7" spans="2:11" x14ac:dyDescent="0.2">
      <c r="C7" s="18" t="s">
        <v>7</v>
      </c>
      <c r="D7" s="18"/>
      <c r="E7" s="10">
        <f ca="1">TODAY()</f>
        <v>43925</v>
      </c>
      <c r="G7" s="18" t="s">
        <v>18</v>
      </c>
      <c r="H7" s="18"/>
      <c r="I7" s="17">
        <f ca="1">TotalDeIntereses</f>
        <v>27156.301593222001</v>
      </c>
    </row>
    <row r="9" spans="2:11" ht="15" x14ac:dyDescent="0.2">
      <c r="C9" s="18" t="s">
        <v>8</v>
      </c>
      <c r="D9" s="18"/>
      <c r="E9" s="5"/>
      <c r="G9" s="3" t="s">
        <v>19</v>
      </c>
      <c r="H9" s="20"/>
      <c r="I9" s="20"/>
    </row>
    <row r="11" spans="2:11" ht="35.1" customHeight="1" x14ac:dyDescent="0.2">
      <c r="B11" s="12" t="s">
        <v>1</v>
      </c>
      <c r="C11" s="12" t="s">
        <v>9</v>
      </c>
      <c r="D11" s="14" t="s">
        <v>10</v>
      </c>
      <c r="E11" s="14" t="s">
        <v>11</v>
      </c>
      <c r="F11" s="14" t="s">
        <v>12</v>
      </c>
      <c r="G11" s="14" t="s">
        <v>20</v>
      </c>
      <c r="H11" s="14" t="s">
        <v>21</v>
      </c>
      <c r="I11" s="14" t="s">
        <v>22</v>
      </c>
      <c r="J11" s="14" t="s">
        <v>23</v>
      </c>
      <c r="K11" s="14" t="s">
        <v>24</v>
      </c>
    </row>
    <row r="12" spans="2:11" x14ac:dyDescent="0.2">
      <c r="B12" s="9">
        <f ca="1">IF(LoanIsGood,IF(ROW()-ROW(ProgramaciónPago[[#Headers],[Nº. DE PAGO]])&gt;NúmeroDePagosProgramados,"",ROW()-ROW(ProgramaciónPago[[#Headers],[Nº. DE PAGO]])),"")</f>
        <v>1</v>
      </c>
      <c r="C12" s="11">
        <f ca="1">IF(ProgramaciónPago[[#This Row],[Nº. DE PAGO]]&lt;&gt;"",EOMONTH(LoanStartDate,ROW(ProgramaciónPago[[#This Row],[Nº. DE PAGO]])-ROW(ProgramaciónPago[[#Headers],[Nº. DE PAGO]])-2)+DAY(LoanStartDate),"")</f>
        <v>43925</v>
      </c>
      <c r="D1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100000</v>
      </c>
      <c r="E12" s="13">
        <f ca="1">IF(ProgramaciónPago[[#This Row],[Nº. DE PAGO]]&lt;&gt;"",PagoProgramado,"")</f>
        <v>423.85433864407338</v>
      </c>
      <c r="F1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" s="13">
        <f ca="1">IF(ProgramaciónPago[[#This Row],[Nº. DE PAGO]]&lt;&gt;"",ProgramaciónPago[[#This Row],[IMPORTE TOTAL DEL PAGO]]-ProgramaciónPago[[#This Row],[INTERÉS]],"")</f>
        <v>257.18767197740669</v>
      </c>
      <c r="I12" s="13">
        <f ca="1">IF(ProgramaciónPago[[#This Row],[Nº. DE PAGO]]&lt;&gt;"",ProgramaciónPago[[#This Row],[SALDO INICIAL]]*(InterestRate/PaymentsPerYear),"")</f>
        <v>166.66666666666669</v>
      </c>
      <c r="J1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99742.812328022599</v>
      </c>
      <c r="K12" s="13">
        <f ca="1">IF(ProgramaciónPago[[#This Row],[Nº. DE PAGO]]&lt;&gt;"",SUM(INDEX(ProgramaciónPago[INTERÉS],1,1):ProgramaciónPago[[#This Row],[INTERÉS]]),"")</f>
        <v>166.66666666666669</v>
      </c>
    </row>
    <row r="13" spans="2:11" x14ac:dyDescent="0.2">
      <c r="B13" s="9">
        <f ca="1">IF(LoanIsGood,IF(ROW()-ROW(ProgramaciónPago[[#Headers],[Nº. DE PAGO]])&gt;NúmeroDePagosProgramados,"",ROW()-ROW(ProgramaciónPago[[#Headers],[Nº. DE PAGO]])),"")</f>
        <v>2</v>
      </c>
      <c r="C13" s="11">
        <f ca="1">IF(ProgramaciónPago[[#This Row],[Nº. DE PAGO]]&lt;&gt;"",EOMONTH(LoanStartDate,ROW(ProgramaciónPago[[#This Row],[Nº. DE PAGO]])-ROW(ProgramaciónPago[[#Headers],[Nº. DE PAGO]])-2)+DAY(LoanStartDate),"")</f>
        <v>43955</v>
      </c>
      <c r="D1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99742.812328022599</v>
      </c>
      <c r="E13" s="13">
        <f ca="1">IF(ProgramaciónPago[[#This Row],[Nº. DE PAGO]]&lt;&gt;"",PagoProgramado,"")</f>
        <v>423.85433864407338</v>
      </c>
      <c r="F1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" s="13">
        <f ca="1">IF(ProgramaciónPago[[#This Row],[Nº. DE PAGO]]&lt;&gt;"",ProgramaciónPago[[#This Row],[IMPORTE TOTAL DEL PAGO]]-ProgramaciónPago[[#This Row],[INTERÉS]],"")</f>
        <v>257.616318097369</v>
      </c>
      <c r="I13" s="13">
        <f ca="1">IF(ProgramaciónPago[[#This Row],[Nº. DE PAGO]]&lt;&gt;"",ProgramaciónPago[[#This Row],[SALDO INICIAL]]*(InterestRate/PaymentsPerYear),"")</f>
        <v>166.23802054670435</v>
      </c>
      <c r="J1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99485.196009925232</v>
      </c>
      <c r="K13" s="13">
        <f ca="1">IF(ProgramaciónPago[[#This Row],[Nº. DE PAGO]]&lt;&gt;"",SUM(INDEX(ProgramaciónPago[INTERÉS],1,1):ProgramaciónPago[[#This Row],[INTERÉS]]),"")</f>
        <v>332.90468721337106</v>
      </c>
    </row>
    <row r="14" spans="2:11" x14ac:dyDescent="0.2">
      <c r="B14" s="9">
        <f ca="1">IF(LoanIsGood,IF(ROW()-ROW(ProgramaciónPago[[#Headers],[Nº. DE PAGO]])&gt;NúmeroDePagosProgramados,"",ROW()-ROW(ProgramaciónPago[[#Headers],[Nº. DE PAGO]])),"")</f>
        <v>3</v>
      </c>
      <c r="C14" s="11">
        <f ca="1">IF(ProgramaciónPago[[#This Row],[Nº. DE PAGO]]&lt;&gt;"",EOMONTH(LoanStartDate,ROW(ProgramaciónPago[[#This Row],[Nº. DE PAGO]])-ROW(ProgramaciónPago[[#Headers],[Nº. DE PAGO]])-2)+DAY(LoanStartDate),"")</f>
        <v>43986</v>
      </c>
      <c r="D1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99485.196009925232</v>
      </c>
      <c r="E14" s="13">
        <f ca="1">IF(ProgramaciónPago[[#This Row],[Nº. DE PAGO]]&lt;&gt;"",PagoProgramado,"")</f>
        <v>423.85433864407338</v>
      </c>
      <c r="F1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" s="13">
        <f ca="1">IF(ProgramaciónPago[[#This Row],[Nº. DE PAGO]]&lt;&gt;"",ProgramaciónPago[[#This Row],[IMPORTE TOTAL DEL PAGO]]-ProgramaciónPago[[#This Row],[INTERÉS]],"")</f>
        <v>258.04567862753129</v>
      </c>
      <c r="I14" s="13">
        <f ca="1">IF(ProgramaciónPago[[#This Row],[Nº. DE PAGO]]&lt;&gt;"",ProgramaciónPago[[#This Row],[SALDO INICIAL]]*(InterestRate/PaymentsPerYear),"")</f>
        <v>165.80866001654206</v>
      </c>
      <c r="J1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99227.1503312977</v>
      </c>
      <c r="K14" s="13">
        <f ca="1">IF(ProgramaciónPago[[#This Row],[Nº. DE PAGO]]&lt;&gt;"",SUM(INDEX(ProgramaciónPago[INTERÉS],1,1):ProgramaciónPago[[#This Row],[INTERÉS]]),"")</f>
        <v>498.7133472299131</v>
      </c>
    </row>
    <row r="15" spans="2:11" x14ac:dyDescent="0.2">
      <c r="B15" s="9">
        <f ca="1">IF(LoanIsGood,IF(ROW()-ROW(ProgramaciónPago[[#Headers],[Nº. DE PAGO]])&gt;NúmeroDePagosProgramados,"",ROW()-ROW(ProgramaciónPago[[#Headers],[Nº. DE PAGO]])),"")</f>
        <v>4</v>
      </c>
      <c r="C15" s="11">
        <f ca="1">IF(ProgramaciónPago[[#This Row],[Nº. DE PAGO]]&lt;&gt;"",EOMONTH(LoanStartDate,ROW(ProgramaciónPago[[#This Row],[Nº. DE PAGO]])-ROW(ProgramaciónPago[[#Headers],[Nº. DE PAGO]])-2)+DAY(LoanStartDate),"")</f>
        <v>44016</v>
      </c>
      <c r="D1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99227.1503312977</v>
      </c>
      <c r="E15" s="13">
        <f ca="1">IF(ProgramaciónPago[[#This Row],[Nº. DE PAGO]]&lt;&gt;"",PagoProgramado,"")</f>
        <v>423.85433864407338</v>
      </c>
      <c r="F1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" s="13">
        <f ca="1">IF(ProgramaciónPago[[#This Row],[Nº. DE PAGO]]&lt;&gt;"",ProgramaciónPago[[#This Row],[IMPORTE TOTAL DEL PAGO]]-ProgramaciónPago[[#This Row],[INTERÉS]],"")</f>
        <v>258.47575475857718</v>
      </c>
      <c r="I15" s="13">
        <f ca="1">IF(ProgramaciónPago[[#This Row],[Nº. DE PAGO]]&lt;&gt;"",ProgramaciónPago[[#This Row],[SALDO INICIAL]]*(InterestRate/PaymentsPerYear),"")</f>
        <v>165.37858388549617</v>
      </c>
      <c r="J1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98968.674576539124</v>
      </c>
      <c r="K15" s="13">
        <f ca="1">IF(ProgramaciónPago[[#This Row],[Nº. DE PAGO]]&lt;&gt;"",SUM(INDEX(ProgramaciónPago[INTERÉS],1,1):ProgramaciónPago[[#This Row],[INTERÉS]]),"")</f>
        <v>664.09193111540924</v>
      </c>
    </row>
    <row r="16" spans="2:11" x14ac:dyDescent="0.2">
      <c r="B16" s="9">
        <f ca="1">IF(LoanIsGood,IF(ROW()-ROW(ProgramaciónPago[[#Headers],[Nº. DE PAGO]])&gt;NúmeroDePagosProgramados,"",ROW()-ROW(ProgramaciónPago[[#Headers],[Nº. DE PAGO]])),"")</f>
        <v>5</v>
      </c>
      <c r="C16" s="11">
        <f ca="1">IF(ProgramaciónPago[[#This Row],[Nº. DE PAGO]]&lt;&gt;"",EOMONTH(LoanStartDate,ROW(ProgramaciónPago[[#This Row],[Nº. DE PAGO]])-ROW(ProgramaciónPago[[#Headers],[Nº. DE PAGO]])-2)+DAY(LoanStartDate),"")</f>
        <v>44047</v>
      </c>
      <c r="D1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98968.674576539124</v>
      </c>
      <c r="E16" s="13">
        <f ca="1">IF(ProgramaciónPago[[#This Row],[Nº. DE PAGO]]&lt;&gt;"",PagoProgramado,"")</f>
        <v>423.85433864407338</v>
      </c>
      <c r="F1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" s="13">
        <f ca="1">IF(ProgramaciónPago[[#This Row],[Nº. DE PAGO]]&lt;&gt;"",ProgramaciónPago[[#This Row],[IMPORTE TOTAL DEL PAGO]]-ProgramaciónPago[[#This Row],[INTERÉS]],"")</f>
        <v>258.90654768317484</v>
      </c>
      <c r="I16" s="13">
        <f ca="1">IF(ProgramaciónPago[[#This Row],[Nº. DE PAGO]]&lt;&gt;"",ProgramaciónPago[[#This Row],[SALDO INICIAL]]*(InterestRate/PaymentsPerYear),"")</f>
        <v>164.94779096089854</v>
      </c>
      <c r="J1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98709.76802885595</v>
      </c>
      <c r="K16" s="13">
        <f ca="1">IF(ProgramaciónPago[[#This Row],[Nº. DE PAGO]]&lt;&gt;"",SUM(INDEX(ProgramaciónPago[INTERÉS],1,1):ProgramaciónPago[[#This Row],[INTERÉS]]),"")</f>
        <v>829.03972207630773</v>
      </c>
    </row>
    <row r="17" spans="2:11" x14ac:dyDescent="0.2">
      <c r="B17" s="9">
        <f ca="1">IF(LoanIsGood,IF(ROW()-ROW(ProgramaciónPago[[#Headers],[Nº. DE PAGO]])&gt;NúmeroDePagosProgramados,"",ROW()-ROW(ProgramaciónPago[[#Headers],[Nº. DE PAGO]])),"")</f>
        <v>6</v>
      </c>
      <c r="C17" s="11">
        <f ca="1">IF(ProgramaciónPago[[#This Row],[Nº. DE PAGO]]&lt;&gt;"",EOMONTH(LoanStartDate,ROW(ProgramaciónPago[[#This Row],[Nº. DE PAGO]])-ROW(ProgramaciónPago[[#Headers],[Nº. DE PAGO]])-2)+DAY(LoanStartDate),"")</f>
        <v>44078</v>
      </c>
      <c r="D1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98709.76802885595</v>
      </c>
      <c r="E17" s="13">
        <f ca="1">IF(ProgramaciónPago[[#This Row],[Nº. DE PAGO]]&lt;&gt;"",PagoProgramado,"")</f>
        <v>423.85433864407338</v>
      </c>
      <c r="F1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" s="13">
        <f ca="1">IF(ProgramaciónPago[[#This Row],[Nº. DE PAGO]]&lt;&gt;"",ProgramaciónPago[[#This Row],[IMPORTE TOTAL DEL PAGO]]-ProgramaciónPago[[#This Row],[INTERÉS]],"")</f>
        <v>259.3380585959801</v>
      </c>
      <c r="I17" s="13">
        <f ca="1">IF(ProgramaciónPago[[#This Row],[Nº. DE PAGO]]&lt;&gt;"",ProgramaciónPago[[#This Row],[SALDO INICIAL]]*(InterestRate/PaymentsPerYear),"")</f>
        <v>164.51628004809325</v>
      </c>
      <c r="J1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98450.429970259967</v>
      </c>
      <c r="K17" s="13">
        <f ca="1">IF(ProgramaciónPago[[#This Row],[Nº. DE PAGO]]&lt;&gt;"",SUM(INDEX(ProgramaciónPago[INTERÉS],1,1):ProgramaciónPago[[#This Row],[INTERÉS]]),"")</f>
        <v>993.55600212440095</v>
      </c>
    </row>
    <row r="18" spans="2:11" x14ac:dyDescent="0.2">
      <c r="B18" s="9">
        <f ca="1">IF(LoanIsGood,IF(ROW()-ROW(ProgramaciónPago[[#Headers],[Nº. DE PAGO]])&gt;NúmeroDePagosProgramados,"",ROW()-ROW(ProgramaciónPago[[#Headers],[Nº. DE PAGO]])),"")</f>
        <v>7</v>
      </c>
      <c r="C18" s="11">
        <f ca="1">IF(ProgramaciónPago[[#This Row],[Nº. DE PAGO]]&lt;&gt;"",EOMONTH(LoanStartDate,ROW(ProgramaciónPago[[#This Row],[Nº. DE PAGO]])-ROW(ProgramaciónPago[[#Headers],[Nº. DE PAGO]])-2)+DAY(LoanStartDate),"")</f>
        <v>44108</v>
      </c>
      <c r="D1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98450.429970259967</v>
      </c>
      <c r="E18" s="13">
        <f ca="1">IF(ProgramaciónPago[[#This Row],[Nº. DE PAGO]]&lt;&gt;"",PagoProgramado,"")</f>
        <v>423.85433864407338</v>
      </c>
      <c r="F1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" s="13">
        <f ca="1">IF(ProgramaciónPago[[#This Row],[Nº. DE PAGO]]&lt;&gt;"",ProgramaciónPago[[#This Row],[IMPORTE TOTAL DEL PAGO]]-ProgramaciónPago[[#This Row],[INTERÉS]],"")</f>
        <v>259.77028869364005</v>
      </c>
      <c r="I18" s="13">
        <f ca="1">IF(ProgramaciónPago[[#This Row],[Nº. DE PAGO]]&lt;&gt;"",ProgramaciónPago[[#This Row],[SALDO INICIAL]]*(InterestRate/PaymentsPerYear),"")</f>
        <v>164.0840499504333</v>
      </c>
      <c r="J1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98190.659681566322</v>
      </c>
      <c r="K18" s="13">
        <f ca="1">IF(ProgramaciónPago[[#This Row],[Nº. DE PAGO]]&lt;&gt;"",SUM(INDEX(ProgramaciónPago[INTERÉS],1,1):ProgramaciónPago[[#This Row],[INTERÉS]]),"")</f>
        <v>1157.6400520748343</v>
      </c>
    </row>
    <row r="19" spans="2:11" x14ac:dyDescent="0.2">
      <c r="B19" s="9">
        <f ca="1">IF(LoanIsGood,IF(ROW()-ROW(ProgramaciónPago[[#Headers],[Nº. DE PAGO]])&gt;NúmeroDePagosProgramados,"",ROW()-ROW(ProgramaciónPago[[#Headers],[Nº. DE PAGO]])),"")</f>
        <v>8</v>
      </c>
      <c r="C19" s="11">
        <f ca="1">IF(ProgramaciónPago[[#This Row],[Nº. DE PAGO]]&lt;&gt;"",EOMONTH(LoanStartDate,ROW(ProgramaciónPago[[#This Row],[Nº. DE PAGO]])-ROW(ProgramaciónPago[[#Headers],[Nº. DE PAGO]])-2)+DAY(LoanStartDate),"")</f>
        <v>44139</v>
      </c>
      <c r="D1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98190.659681566322</v>
      </c>
      <c r="E19" s="13">
        <f ca="1">IF(ProgramaciónPago[[#This Row],[Nº. DE PAGO]]&lt;&gt;"",PagoProgramado,"")</f>
        <v>423.85433864407338</v>
      </c>
      <c r="F1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" s="13">
        <f ca="1">IF(ProgramaciónPago[[#This Row],[Nº. DE PAGO]]&lt;&gt;"",ProgramaciónPago[[#This Row],[IMPORTE TOTAL DEL PAGO]]-ProgramaciónPago[[#This Row],[INTERÉS]],"")</f>
        <v>260.20323917479618</v>
      </c>
      <c r="I19" s="13">
        <f ca="1">IF(ProgramaciónPago[[#This Row],[Nº. DE PAGO]]&lt;&gt;"",ProgramaciónPago[[#This Row],[SALDO INICIAL]]*(InterestRate/PaymentsPerYear),"")</f>
        <v>163.65109946927723</v>
      </c>
      <c r="J1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97930.456442391529</v>
      </c>
      <c r="K19" s="13">
        <f ca="1">IF(ProgramaciónPago[[#This Row],[Nº. DE PAGO]]&lt;&gt;"",SUM(INDEX(ProgramaciónPago[INTERÉS],1,1):ProgramaciónPago[[#This Row],[INTERÉS]]),"")</f>
        <v>1321.2911515441115</v>
      </c>
    </row>
    <row r="20" spans="2:11" x14ac:dyDescent="0.2">
      <c r="B20" s="9">
        <f ca="1">IF(LoanIsGood,IF(ROW()-ROW(ProgramaciónPago[[#Headers],[Nº. DE PAGO]])&gt;NúmeroDePagosProgramados,"",ROW()-ROW(ProgramaciónPago[[#Headers],[Nº. DE PAGO]])),"")</f>
        <v>9</v>
      </c>
      <c r="C20" s="11">
        <f ca="1">IF(ProgramaciónPago[[#This Row],[Nº. DE PAGO]]&lt;&gt;"",EOMONTH(LoanStartDate,ROW(ProgramaciónPago[[#This Row],[Nº. DE PAGO]])-ROW(ProgramaciónPago[[#Headers],[Nº. DE PAGO]])-2)+DAY(LoanStartDate),"")</f>
        <v>44169</v>
      </c>
      <c r="D2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97930.456442391529</v>
      </c>
      <c r="E20" s="13">
        <f ca="1">IF(ProgramaciónPago[[#This Row],[Nº. DE PAGO]]&lt;&gt;"",PagoProgramado,"")</f>
        <v>423.85433864407338</v>
      </c>
      <c r="F2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" s="13">
        <f ca="1">IF(ProgramaciónPago[[#This Row],[Nº. DE PAGO]]&lt;&gt;"",ProgramaciónPago[[#This Row],[IMPORTE TOTAL DEL PAGO]]-ProgramaciónPago[[#This Row],[INTERÉS]],"")</f>
        <v>260.6369112400875</v>
      </c>
      <c r="I20" s="13">
        <f ca="1">IF(ProgramaciónPago[[#This Row],[Nº. DE PAGO]]&lt;&gt;"",ProgramaciónPago[[#This Row],[SALDO INICIAL]]*(InterestRate/PaymentsPerYear),"")</f>
        <v>163.21742740398588</v>
      </c>
      <c r="J2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97669.819531151443</v>
      </c>
      <c r="K20" s="13">
        <f ca="1">IF(ProgramaciónPago[[#This Row],[Nº. DE PAGO]]&lt;&gt;"",SUM(INDEX(ProgramaciónPago[INTERÉS],1,1):ProgramaciónPago[[#This Row],[INTERÉS]]),"")</f>
        <v>1484.5085789480972</v>
      </c>
    </row>
    <row r="21" spans="2:11" x14ac:dyDescent="0.2">
      <c r="B21" s="9">
        <f ca="1">IF(LoanIsGood,IF(ROW()-ROW(ProgramaciónPago[[#Headers],[Nº. DE PAGO]])&gt;NúmeroDePagosProgramados,"",ROW()-ROW(ProgramaciónPago[[#Headers],[Nº. DE PAGO]])),"")</f>
        <v>10</v>
      </c>
      <c r="C21" s="11">
        <f ca="1">IF(ProgramaciónPago[[#This Row],[Nº. DE PAGO]]&lt;&gt;"",EOMONTH(LoanStartDate,ROW(ProgramaciónPago[[#This Row],[Nº. DE PAGO]])-ROW(ProgramaciónPago[[#Headers],[Nº. DE PAGO]])-2)+DAY(LoanStartDate),"")</f>
        <v>44200</v>
      </c>
      <c r="D2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97669.819531151443</v>
      </c>
      <c r="E21" s="13">
        <f ca="1">IF(ProgramaciónPago[[#This Row],[Nº. DE PAGO]]&lt;&gt;"",PagoProgramado,"")</f>
        <v>423.85433864407338</v>
      </c>
      <c r="F2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" s="13">
        <f ca="1">IF(ProgramaciónPago[[#This Row],[Nº. DE PAGO]]&lt;&gt;"",ProgramaciónPago[[#This Row],[IMPORTE TOTAL DEL PAGO]]-ProgramaciónPago[[#This Row],[INTERÉS]],"")</f>
        <v>261.07130609215426</v>
      </c>
      <c r="I21" s="13">
        <f ca="1">IF(ProgramaciónPago[[#This Row],[Nº. DE PAGO]]&lt;&gt;"",ProgramaciónPago[[#This Row],[SALDO INICIAL]]*(InterestRate/PaymentsPerYear),"")</f>
        <v>162.78303255191909</v>
      </c>
      <c r="J2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97408.748225059288</v>
      </c>
      <c r="K21" s="13">
        <f ca="1">IF(ProgramaciónPago[[#This Row],[Nº. DE PAGO]]&lt;&gt;"",SUM(INDEX(ProgramaciónPago[INTERÉS],1,1):ProgramaciónPago[[#This Row],[INTERÉS]]),"")</f>
        <v>1647.2916115000164</v>
      </c>
    </row>
    <row r="22" spans="2:11" x14ac:dyDescent="0.2">
      <c r="B22" s="9">
        <f ca="1">IF(LoanIsGood,IF(ROW()-ROW(ProgramaciónPago[[#Headers],[Nº. DE PAGO]])&gt;NúmeroDePagosProgramados,"",ROW()-ROW(ProgramaciónPago[[#Headers],[Nº. DE PAGO]])),"")</f>
        <v>11</v>
      </c>
      <c r="C22" s="11">
        <f ca="1">IF(ProgramaciónPago[[#This Row],[Nº. DE PAGO]]&lt;&gt;"",EOMONTH(LoanStartDate,ROW(ProgramaciónPago[[#This Row],[Nº. DE PAGO]])-ROW(ProgramaciónPago[[#Headers],[Nº. DE PAGO]])-2)+DAY(LoanStartDate),"")</f>
        <v>44231</v>
      </c>
      <c r="D2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97408.748225059288</v>
      </c>
      <c r="E22" s="13">
        <f ca="1">IF(ProgramaciónPago[[#This Row],[Nº. DE PAGO]]&lt;&gt;"",PagoProgramado,"")</f>
        <v>423.85433864407338</v>
      </c>
      <c r="F2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" s="13">
        <f ca="1">IF(ProgramaciónPago[[#This Row],[Nº. DE PAGO]]&lt;&gt;"",ProgramaciónPago[[#This Row],[IMPORTE TOTAL DEL PAGO]]-ProgramaciónPago[[#This Row],[INTERÉS]],"")</f>
        <v>261.50642493564123</v>
      </c>
      <c r="I22" s="13">
        <f ca="1">IF(ProgramaciónPago[[#This Row],[Nº. DE PAGO]]&lt;&gt;"",ProgramaciónPago[[#This Row],[SALDO INICIAL]]*(InterestRate/PaymentsPerYear),"")</f>
        <v>162.34791370843215</v>
      </c>
      <c r="J2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97147.241800123651</v>
      </c>
      <c r="K22" s="13">
        <f ca="1">IF(ProgramaciónPago[[#This Row],[Nº. DE PAGO]]&lt;&gt;"",SUM(INDEX(ProgramaciónPago[INTERÉS],1,1):ProgramaciónPago[[#This Row],[INTERÉS]]),"")</f>
        <v>1809.6395252084485</v>
      </c>
    </row>
    <row r="23" spans="2:11" x14ac:dyDescent="0.2">
      <c r="B23" s="9">
        <f ca="1">IF(LoanIsGood,IF(ROW()-ROW(ProgramaciónPago[[#Headers],[Nº. DE PAGO]])&gt;NúmeroDePagosProgramados,"",ROW()-ROW(ProgramaciónPago[[#Headers],[Nº. DE PAGO]])),"")</f>
        <v>12</v>
      </c>
      <c r="C23" s="11">
        <f ca="1">IF(ProgramaciónPago[[#This Row],[Nº. DE PAGO]]&lt;&gt;"",EOMONTH(LoanStartDate,ROW(ProgramaciónPago[[#This Row],[Nº. DE PAGO]])-ROW(ProgramaciónPago[[#Headers],[Nº. DE PAGO]])-2)+DAY(LoanStartDate),"")</f>
        <v>44259</v>
      </c>
      <c r="D2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97147.241800123651</v>
      </c>
      <c r="E23" s="13">
        <f ca="1">IF(ProgramaciónPago[[#This Row],[Nº. DE PAGO]]&lt;&gt;"",PagoProgramado,"")</f>
        <v>423.85433864407338</v>
      </c>
      <c r="F2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" s="13">
        <f ca="1">IF(ProgramaciónPago[[#This Row],[Nº. DE PAGO]]&lt;&gt;"",ProgramaciónPago[[#This Row],[IMPORTE TOTAL DEL PAGO]]-ProgramaciónPago[[#This Row],[INTERÉS]],"")</f>
        <v>261.94226897720063</v>
      </c>
      <c r="I23" s="13">
        <f ca="1">IF(ProgramaciónPago[[#This Row],[Nº. DE PAGO]]&lt;&gt;"",ProgramaciónPago[[#This Row],[SALDO INICIAL]]*(InterestRate/PaymentsPerYear),"")</f>
        <v>161.91206966687275</v>
      </c>
      <c r="J2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96885.299531146447</v>
      </c>
      <c r="K23" s="13">
        <f ca="1">IF(ProgramaciónPago[[#This Row],[Nº. DE PAGO]]&lt;&gt;"",SUM(INDEX(ProgramaciónPago[INTERÉS],1,1):ProgramaciónPago[[#This Row],[INTERÉS]]),"")</f>
        <v>1971.5515948753214</v>
      </c>
    </row>
    <row r="24" spans="2:11" x14ac:dyDescent="0.2">
      <c r="B24" s="9">
        <f ca="1">IF(LoanIsGood,IF(ROW()-ROW(ProgramaciónPago[[#Headers],[Nº. DE PAGO]])&gt;NúmeroDePagosProgramados,"",ROW()-ROW(ProgramaciónPago[[#Headers],[Nº. DE PAGO]])),"")</f>
        <v>13</v>
      </c>
      <c r="C24" s="11">
        <f ca="1">IF(ProgramaciónPago[[#This Row],[Nº. DE PAGO]]&lt;&gt;"",EOMONTH(LoanStartDate,ROW(ProgramaciónPago[[#This Row],[Nº. DE PAGO]])-ROW(ProgramaciónPago[[#Headers],[Nº. DE PAGO]])-2)+DAY(LoanStartDate),"")</f>
        <v>44290</v>
      </c>
      <c r="D2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96885.299531146447</v>
      </c>
      <c r="E24" s="13">
        <f ca="1">IF(ProgramaciónPago[[#This Row],[Nº. DE PAGO]]&lt;&gt;"",PagoProgramado,"")</f>
        <v>423.85433864407338</v>
      </c>
      <c r="F2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" s="13">
        <f ca="1">IF(ProgramaciónPago[[#This Row],[Nº. DE PAGO]]&lt;&gt;"",ProgramaciónPago[[#This Row],[IMPORTE TOTAL DEL PAGO]]-ProgramaciónPago[[#This Row],[INTERÉS]],"")</f>
        <v>262.37883942549593</v>
      </c>
      <c r="I24" s="13">
        <f ca="1">IF(ProgramaciónPago[[#This Row],[Nº. DE PAGO]]&lt;&gt;"",ProgramaciónPago[[#This Row],[SALDO INICIAL]]*(InterestRate/PaymentsPerYear),"")</f>
        <v>161.47549921857743</v>
      </c>
      <c r="J2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96622.920691720952</v>
      </c>
      <c r="K24" s="13">
        <f ca="1">IF(ProgramaciónPago[[#This Row],[Nº. DE PAGO]]&lt;&gt;"",SUM(INDEX(ProgramaciónPago[INTERÉS],1,1):ProgramaciónPago[[#This Row],[INTERÉS]]),"")</f>
        <v>2133.027094093899</v>
      </c>
    </row>
    <row r="25" spans="2:11" x14ac:dyDescent="0.2">
      <c r="B25" s="9">
        <f ca="1">IF(LoanIsGood,IF(ROW()-ROW(ProgramaciónPago[[#Headers],[Nº. DE PAGO]])&gt;NúmeroDePagosProgramados,"",ROW()-ROW(ProgramaciónPago[[#Headers],[Nº. DE PAGO]])),"")</f>
        <v>14</v>
      </c>
      <c r="C25" s="11">
        <f ca="1">IF(ProgramaciónPago[[#This Row],[Nº. DE PAGO]]&lt;&gt;"",EOMONTH(LoanStartDate,ROW(ProgramaciónPago[[#This Row],[Nº. DE PAGO]])-ROW(ProgramaciónPago[[#Headers],[Nº. DE PAGO]])-2)+DAY(LoanStartDate),"")</f>
        <v>44320</v>
      </c>
      <c r="D2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96622.920691720952</v>
      </c>
      <c r="E25" s="13">
        <f ca="1">IF(ProgramaciónPago[[#This Row],[Nº. DE PAGO]]&lt;&gt;"",PagoProgramado,"")</f>
        <v>423.85433864407338</v>
      </c>
      <c r="F2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" s="13">
        <f ca="1">IF(ProgramaciónPago[[#This Row],[Nº. DE PAGO]]&lt;&gt;"",ProgramaciónPago[[#This Row],[IMPORTE TOTAL DEL PAGO]]-ProgramaciónPago[[#This Row],[INTERÉS]],"")</f>
        <v>262.81613749120515</v>
      </c>
      <c r="I25" s="13">
        <f ca="1">IF(ProgramaciónPago[[#This Row],[Nº. DE PAGO]]&lt;&gt;"",ProgramaciónPago[[#This Row],[SALDO INICIAL]]*(InterestRate/PaymentsPerYear),"")</f>
        <v>161.03820115286825</v>
      </c>
      <c r="J2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96360.104554229751</v>
      </c>
      <c r="K25" s="13">
        <f ca="1">IF(ProgramaciónPago[[#This Row],[Nº. DE PAGO]]&lt;&gt;"",SUM(INDEX(ProgramaciónPago[INTERÉS],1,1):ProgramaciónPago[[#This Row],[INTERÉS]]),"")</f>
        <v>2294.0652952467672</v>
      </c>
    </row>
    <row r="26" spans="2:11" x14ac:dyDescent="0.2">
      <c r="B26" s="9">
        <f ca="1">IF(LoanIsGood,IF(ROW()-ROW(ProgramaciónPago[[#Headers],[Nº. DE PAGO]])&gt;NúmeroDePagosProgramados,"",ROW()-ROW(ProgramaciónPago[[#Headers],[Nº. DE PAGO]])),"")</f>
        <v>15</v>
      </c>
      <c r="C26" s="11">
        <f ca="1">IF(ProgramaciónPago[[#This Row],[Nº. DE PAGO]]&lt;&gt;"",EOMONTH(LoanStartDate,ROW(ProgramaciónPago[[#This Row],[Nº. DE PAGO]])-ROW(ProgramaciónPago[[#Headers],[Nº. DE PAGO]])-2)+DAY(LoanStartDate),"")</f>
        <v>44351</v>
      </c>
      <c r="D2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96360.104554229751</v>
      </c>
      <c r="E26" s="13">
        <f ca="1">IF(ProgramaciónPago[[#This Row],[Nº. DE PAGO]]&lt;&gt;"",PagoProgramado,"")</f>
        <v>423.85433864407338</v>
      </c>
      <c r="F2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" s="13">
        <f ca="1">IF(ProgramaciónPago[[#This Row],[Nº. DE PAGO]]&lt;&gt;"",ProgramaciónPago[[#This Row],[IMPORTE TOTAL DEL PAGO]]-ProgramaciónPago[[#This Row],[INTERÉS]],"")</f>
        <v>263.25416438702382</v>
      </c>
      <c r="I26" s="13">
        <f ca="1">IF(ProgramaciónPago[[#This Row],[Nº. DE PAGO]]&lt;&gt;"",ProgramaciónPago[[#This Row],[SALDO INICIAL]]*(InterestRate/PaymentsPerYear),"")</f>
        <v>160.60017425704959</v>
      </c>
      <c r="J2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96096.85038984273</v>
      </c>
      <c r="K26" s="13">
        <f ca="1">IF(ProgramaciónPago[[#This Row],[Nº. DE PAGO]]&lt;&gt;"",SUM(INDEX(ProgramaciónPago[INTERÉS],1,1):ProgramaciónPago[[#This Row],[INTERÉS]]),"")</f>
        <v>2454.6654695038169</v>
      </c>
    </row>
    <row r="27" spans="2:11" x14ac:dyDescent="0.2">
      <c r="B27" s="9">
        <f ca="1">IF(LoanIsGood,IF(ROW()-ROW(ProgramaciónPago[[#Headers],[Nº. DE PAGO]])&gt;NúmeroDePagosProgramados,"",ROW()-ROW(ProgramaciónPago[[#Headers],[Nº. DE PAGO]])),"")</f>
        <v>16</v>
      </c>
      <c r="C27" s="11">
        <f ca="1">IF(ProgramaciónPago[[#This Row],[Nº. DE PAGO]]&lt;&gt;"",EOMONTH(LoanStartDate,ROW(ProgramaciónPago[[#This Row],[Nº. DE PAGO]])-ROW(ProgramaciónPago[[#Headers],[Nº. DE PAGO]])-2)+DAY(LoanStartDate),"")</f>
        <v>44381</v>
      </c>
      <c r="D2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96096.85038984273</v>
      </c>
      <c r="E27" s="13">
        <f ca="1">IF(ProgramaciónPago[[#This Row],[Nº. DE PAGO]]&lt;&gt;"",PagoProgramado,"")</f>
        <v>423.85433864407338</v>
      </c>
      <c r="F2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" s="13">
        <f ca="1">IF(ProgramaciónPago[[#This Row],[Nº. DE PAGO]]&lt;&gt;"",ProgramaciónPago[[#This Row],[IMPORTE TOTAL DEL PAGO]]-ProgramaciónPago[[#This Row],[INTERÉS]],"")</f>
        <v>263.69292132766884</v>
      </c>
      <c r="I27" s="13">
        <f ca="1">IF(ProgramaciónPago[[#This Row],[Nº. DE PAGO]]&lt;&gt;"",ProgramaciónPago[[#This Row],[SALDO INICIAL]]*(InterestRate/PaymentsPerYear),"")</f>
        <v>160.16141731640457</v>
      </c>
      <c r="J2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95833.157468515055</v>
      </c>
      <c r="K27" s="13">
        <f ca="1">IF(ProgramaciónPago[[#This Row],[Nº. DE PAGO]]&lt;&gt;"",SUM(INDEX(ProgramaciónPago[INTERÉS],1,1):ProgramaciónPago[[#This Row],[INTERÉS]]),"")</f>
        <v>2614.8268868202213</v>
      </c>
    </row>
    <row r="28" spans="2:11" x14ac:dyDescent="0.2">
      <c r="B28" s="9">
        <f ca="1">IF(LoanIsGood,IF(ROW()-ROW(ProgramaciónPago[[#Headers],[Nº. DE PAGO]])&gt;NúmeroDePagosProgramados,"",ROW()-ROW(ProgramaciónPago[[#Headers],[Nº. DE PAGO]])),"")</f>
        <v>17</v>
      </c>
      <c r="C28" s="11">
        <f ca="1">IF(ProgramaciónPago[[#This Row],[Nº. DE PAGO]]&lt;&gt;"",EOMONTH(LoanStartDate,ROW(ProgramaciónPago[[#This Row],[Nº. DE PAGO]])-ROW(ProgramaciónPago[[#Headers],[Nº. DE PAGO]])-2)+DAY(LoanStartDate),"")</f>
        <v>44412</v>
      </c>
      <c r="D2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95833.157468515055</v>
      </c>
      <c r="E28" s="13">
        <f ca="1">IF(ProgramaciónPago[[#This Row],[Nº. DE PAGO]]&lt;&gt;"",PagoProgramado,"")</f>
        <v>423.85433864407338</v>
      </c>
      <c r="F2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" s="13">
        <f ca="1">IF(ProgramaciónPago[[#This Row],[Nº. DE PAGO]]&lt;&gt;"",ProgramaciónPago[[#This Row],[IMPORTE TOTAL DEL PAGO]]-ProgramaciónPago[[#This Row],[INTERÉS]],"")</f>
        <v>264.13240952988161</v>
      </c>
      <c r="I28" s="13">
        <f ca="1">IF(ProgramaciónPago[[#This Row],[Nº. DE PAGO]]&lt;&gt;"",ProgramaciónPago[[#This Row],[SALDO INICIAL]]*(InterestRate/PaymentsPerYear),"")</f>
        <v>159.72192911419177</v>
      </c>
      <c r="J2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95569.025058985178</v>
      </c>
      <c r="K28" s="13">
        <f ca="1">IF(ProgramaciónPago[[#This Row],[Nº. DE PAGO]]&lt;&gt;"",SUM(INDEX(ProgramaciónPago[INTERÉS],1,1):ProgramaciónPago[[#This Row],[INTERÉS]]),"")</f>
        <v>2774.5488159344131</v>
      </c>
    </row>
    <row r="29" spans="2:11" x14ac:dyDescent="0.2">
      <c r="B29" s="9">
        <f ca="1">IF(LoanIsGood,IF(ROW()-ROW(ProgramaciónPago[[#Headers],[Nº. DE PAGO]])&gt;NúmeroDePagosProgramados,"",ROW()-ROW(ProgramaciónPago[[#Headers],[Nº. DE PAGO]])),"")</f>
        <v>18</v>
      </c>
      <c r="C29" s="11">
        <f ca="1">IF(ProgramaciónPago[[#This Row],[Nº. DE PAGO]]&lt;&gt;"",EOMONTH(LoanStartDate,ROW(ProgramaciónPago[[#This Row],[Nº. DE PAGO]])-ROW(ProgramaciónPago[[#Headers],[Nº. DE PAGO]])-2)+DAY(LoanStartDate),"")</f>
        <v>44443</v>
      </c>
      <c r="D2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95569.025058985178</v>
      </c>
      <c r="E29" s="13">
        <f ca="1">IF(ProgramaciónPago[[#This Row],[Nº. DE PAGO]]&lt;&gt;"",PagoProgramado,"")</f>
        <v>423.85433864407338</v>
      </c>
      <c r="F2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" s="13">
        <f ca="1">IF(ProgramaciónPago[[#This Row],[Nº. DE PAGO]]&lt;&gt;"",ProgramaciónPago[[#This Row],[IMPORTE TOTAL DEL PAGO]]-ProgramaciónPago[[#This Row],[INTERÉS]],"")</f>
        <v>264.57263021243136</v>
      </c>
      <c r="I29" s="13">
        <f ca="1">IF(ProgramaciónPago[[#This Row],[Nº. DE PAGO]]&lt;&gt;"",ProgramaciónPago[[#This Row],[SALDO INICIAL]]*(InterestRate/PaymentsPerYear),"")</f>
        <v>159.28170843164199</v>
      </c>
      <c r="J2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95304.45242877274</v>
      </c>
      <c r="K29" s="13">
        <f ca="1">IF(ProgramaciónPago[[#This Row],[Nº. DE PAGO]]&lt;&gt;"",SUM(INDEX(ProgramaciónPago[INTERÉS],1,1):ProgramaciónPago[[#This Row],[INTERÉS]]),"")</f>
        <v>2933.8305243660552</v>
      </c>
    </row>
    <row r="30" spans="2:11" x14ac:dyDescent="0.2">
      <c r="B30" s="9">
        <f ca="1">IF(LoanIsGood,IF(ROW()-ROW(ProgramaciónPago[[#Headers],[Nº. DE PAGO]])&gt;NúmeroDePagosProgramados,"",ROW()-ROW(ProgramaciónPago[[#Headers],[Nº. DE PAGO]])),"")</f>
        <v>19</v>
      </c>
      <c r="C30" s="11">
        <f ca="1">IF(ProgramaciónPago[[#This Row],[Nº. DE PAGO]]&lt;&gt;"",EOMONTH(LoanStartDate,ROW(ProgramaciónPago[[#This Row],[Nº. DE PAGO]])-ROW(ProgramaciónPago[[#Headers],[Nº. DE PAGO]])-2)+DAY(LoanStartDate),"")</f>
        <v>44473</v>
      </c>
      <c r="D3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95304.45242877274</v>
      </c>
      <c r="E30" s="13">
        <f ca="1">IF(ProgramaciónPago[[#This Row],[Nº. DE PAGO]]&lt;&gt;"",PagoProgramado,"")</f>
        <v>423.85433864407338</v>
      </c>
      <c r="F3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" s="13">
        <f ca="1">IF(ProgramaciónPago[[#This Row],[Nº. DE PAGO]]&lt;&gt;"",ProgramaciónPago[[#This Row],[IMPORTE TOTAL DEL PAGO]]-ProgramaciónPago[[#This Row],[INTERÉS]],"")</f>
        <v>265.01358459611879</v>
      </c>
      <c r="I30" s="13">
        <f ca="1">IF(ProgramaciónPago[[#This Row],[Nº. DE PAGO]]&lt;&gt;"",ProgramaciónPago[[#This Row],[SALDO INICIAL]]*(InterestRate/PaymentsPerYear),"")</f>
        <v>158.84075404795459</v>
      </c>
      <c r="J3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95039.43884417662</v>
      </c>
      <c r="K30" s="13">
        <f ca="1">IF(ProgramaciónPago[[#This Row],[Nº. DE PAGO]]&lt;&gt;"",SUM(INDEX(ProgramaciónPago[INTERÉS],1,1):ProgramaciónPago[[#This Row],[INTERÉS]]),"")</f>
        <v>3092.67127841401</v>
      </c>
    </row>
    <row r="31" spans="2:11" x14ac:dyDescent="0.2">
      <c r="B31" s="9">
        <f ca="1">IF(LoanIsGood,IF(ROW()-ROW(ProgramaciónPago[[#Headers],[Nº. DE PAGO]])&gt;NúmeroDePagosProgramados,"",ROW()-ROW(ProgramaciónPago[[#Headers],[Nº. DE PAGO]])),"")</f>
        <v>20</v>
      </c>
      <c r="C31" s="11">
        <f ca="1">IF(ProgramaciónPago[[#This Row],[Nº. DE PAGO]]&lt;&gt;"",EOMONTH(LoanStartDate,ROW(ProgramaciónPago[[#This Row],[Nº. DE PAGO]])-ROW(ProgramaciónPago[[#Headers],[Nº. DE PAGO]])-2)+DAY(LoanStartDate),"")</f>
        <v>44504</v>
      </c>
      <c r="D3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95039.43884417662</v>
      </c>
      <c r="E31" s="13">
        <f ca="1">IF(ProgramaciónPago[[#This Row],[Nº. DE PAGO]]&lt;&gt;"",PagoProgramado,"")</f>
        <v>423.85433864407338</v>
      </c>
      <c r="F3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1" s="13">
        <f ca="1">IF(ProgramaciónPago[[#This Row],[Nº. DE PAGO]]&lt;&gt;"",ProgramaciónPago[[#This Row],[IMPORTE TOTAL DEL PAGO]]-ProgramaciónPago[[#This Row],[INTERÉS]],"")</f>
        <v>265.45527390377902</v>
      </c>
      <c r="I31" s="13">
        <f ca="1">IF(ProgramaciónPago[[#This Row],[Nº. DE PAGO]]&lt;&gt;"",ProgramaciónPago[[#This Row],[SALDO INICIAL]]*(InterestRate/PaymentsPerYear),"")</f>
        <v>158.39906474029436</v>
      </c>
      <c r="J3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94773.983570272845</v>
      </c>
      <c r="K31" s="13">
        <f ca="1">IF(ProgramaciónPago[[#This Row],[Nº. DE PAGO]]&lt;&gt;"",SUM(INDEX(ProgramaciónPago[INTERÉS],1,1):ProgramaciónPago[[#This Row],[INTERÉS]]),"")</f>
        <v>3251.0703431543043</v>
      </c>
    </row>
    <row r="32" spans="2:11" x14ac:dyDescent="0.2">
      <c r="B32" s="9">
        <f ca="1">IF(LoanIsGood,IF(ROW()-ROW(ProgramaciónPago[[#Headers],[Nº. DE PAGO]])&gt;NúmeroDePagosProgramados,"",ROW()-ROW(ProgramaciónPago[[#Headers],[Nº. DE PAGO]])),"")</f>
        <v>21</v>
      </c>
      <c r="C32" s="11">
        <f ca="1">IF(ProgramaciónPago[[#This Row],[Nº. DE PAGO]]&lt;&gt;"",EOMONTH(LoanStartDate,ROW(ProgramaciónPago[[#This Row],[Nº. DE PAGO]])-ROW(ProgramaciónPago[[#Headers],[Nº. DE PAGO]])-2)+DAY(LoanStartDate),"")</f>
        <v>44534</v>
      </c>
      <c r="D3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94773.983570272845</v>
      </c>
      <c r="E32" s="13">
        <f ca="1">IF(ProgramaciónPago[[#This Row],[Nº. DE PAGO]]&lt;&gt;"",PagoProgramado,"")</f>
        <v>423.85433864407338</v>
      </c>
      <c r="F3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2" s="13">
        <f ca="1">IF(ProgramaciónPago[[#This Row],[Nº. DE PAGO]]&lt;&gt;"",ProgramaciónPago[[#This Row],[IMPORTE TOTAL DEL PAGO]]-ProgramaciónPago[[#This Row],[INTERÉS]],"")</f>
        <v>265.89769936028529</v>
      </c>
      <c r="I32" s="13">
        <f ca="1">IF(ProgramaciónPago[[#This Row],[Nº. DE PAGO]]&lt;&gt;"",ProgramaciónPago[[#This Row],[SALDO INICIAL]]*(InterestRate/PaymentsPerYear),"")</f>
        <v>157.95663928378809</v>
      </c>
      <c r="J3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94508.08587091256</v>
      </c>
      <c r="K32" s="13">
        <f ca="1">IF(ProgramaciónPago[[#This Row],[Nº. DE PAGO]]&lt;&gt;"",SUM(INDEX(ProgramaciónPago[INTERÉS],1,1):ProgramaciónPago[[#This Row],[INTERÉS]]),"")</f>
        <v>3409.0269824380925</v>
      </c>
    </row>
    <row r="33" spans="2:11" x14ac:dyDescent="0.2">
      <c r="B33" s="9">
        <f ca="1">IF(LoanIsGood,IF(ROW()-ROW(ProgramaciónPago[[#Headers],[Nº. DE PAGO]])&gt;NúmeroDePagosProgramados,"",ROW()-ROW(ProgramaciónPago[[#Headers],[Nº. DE PAGO]])),"")</f>
        <v>22</v>
      </c>
      <c r="C33" s="11">
        <f ca="1">IF(ProgramaciónPago[[#This Row],[Nº. DE PAGO]]&lt;&gt;"",EOMONTH(LoanStartDate,ROW(ProgramaciónPago[[#This Row],[Nº. DE PAGO]])-ROW(ProgramaciónPago[[#Headers],[Nº. DE PAGO]])-2)+DAY(LoanStartDate),"")</f>
        <v>44565</v>
      </c>
      <c r="D3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94508.08587091256</v>
      </c>
      <c r="E33" s="13">
        <f ca="1">IF(ProgramaciónPago[[#This Row],[Nº. DE PAGO]]&lt;&gt;"",PagoProgramado,"")</f>
        <v>423.85433864407338</v>
      </c>
      <c r="F3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3" s="13">
        <f ca="1">IF(ProgramaciónPago[[#This Row],[Nº. DE PAGO]]&lt;&gt;"",ProgramaciónPago[[#This Row],[IMPORTE TOTAL DEL PAGO]]-ProgramaciónPago[[#This Row],[INTERÉS]],"")</f>
        <v>266.34086219255244</v>
      </c>
      <c r="I33" s="13">
        <f ca="1">IF(ProgramaciónPago[[#This Row],[Nº. DE PAGO]]&lt;&gt;"",ProgramaciónPago[[#This Row],[SALDO INICIAL]]*(InterestRate/PaymentsPerYear),"")</f>
        <v>157.51347645152094</v>
      </c>
      <c r="J3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94241.745008720012</v>
      </c>
      <c r="K33" s="13">
        <f ca="1">IF(ProgramaciónPago[[#This Row],[Nº. DE PAGO]]&lt;&gt;"",SUM(INDEX(ProgramaciónPago[INTERÉS],1,1):ProgramaciónPago[[#This Row],[INTERÉS]]),"")</f>
        <v>3566.5404588896135</v>
      </c>
    </row>
    <row r="34" spans="2:11" x14ac:dyDescent="0.2">
      <c r="B34" s="9">
        <f ca="1">IF(LoanIsGood,IF(ROW()-ROW(ProgramaciónPago[[#Headers],[Nº. DE PAGO]])&gt;NúmeroDePagosProgramados,"",ROW()-ROW(ProgramaciónPago[[#Headers],[Nº. DE PAGO]])),"")</f>
        <v>23</v>
      </c>
      <c r="C34" s="11">
        <f ca="1">IF(ProgramaciónPago[[#This Row],[Nº. DE PAGO]]&lt;&gt;"",EOMONTH(LoanStartDate,ROW(ProgramaciónPago[[#This Row],[Nº. DE PAGO]])-ROW(ProgramaciónPago[[#Headers],[Nº. DE PAGO]])-2)+DAY(LoanStartDate),"")</f>
        <v>44596</v>
      </c>
      <c r="D3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94241.745008720012</v>
      </c>
      <c r="E34" s="13">
        <f ca="1">IF(ProgramaciónPago[[#This Row],[Nº. DE PAGO]]&lt;&gt;"",PagoProgramado,"")</f>
        <v>423.85433864407338</v>
      </c>
      <c r="F3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4" s="13">
        <f ca="1">IF(ProgramaciónPago[[#This Row],[Nº. DE PAGO]]&lt;&gt;"",ProgramaciónPago[[#This Row],[IMPORTE TOTAL DEL PAGO]]-ProgramaciónPago[[#This Row],[INTERÉS]],"")</f>
        <v>266.78476362954001</v>
      </c>
      <c r="I34" s="13">
        <f ca="1">IF(ProgramaciónPago[[#This Row],[Nº. DE PAGO]]&lt;&gt;"",ProgramaciónPago[[#This Row],[SALDO INICIAL]]*(InterestRate/PaymentsPerYear),"")</f>
        <v>157.06957501453337</v>
      </c>
      <c r="J3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93974.960245090479</v>
      </c>
      <c r="K34" s="13">
        <f ca="1">IF(ProgramaciónPago[[#This Row],[Nº. DE PAGO]]&lt;&gt;"",SUM(INDEX(ProgramaciónPago[INTERÉS],1,1):ProgramaciónPago[[#This Row],[INTERÉS]]),"")</f>
        <v>3723.6100339041468</v>
      </c>
    </row>
    <row r="35" spans="2:11" x14ac:dyDescent="0.2">
      <c r="B35" s="9">
        <f ca="1">IF(LoanIsGood,IF(ROW()-ROW(ProgramaciónPago[[#Headers],[Nº. DE PAGO]])&gt;NúmeroDePagosProgramados,"",ROW()-ROW(ProgramaciónPago[[#Headers],[Nº. DE PAGO]])),"")</f>
        <v>24</v>
      </c>
      <c r="C35" s="11">
        <f ca="1">IF(ProgramaciónPago[[#This Row],[Nº. DE PAGO]]&lt;&gt;"",EOMONTH(LoanStartDate,ROW(ProgramaciónPago[[#This Row],[Nº. DE PAGO]])-ROW(ProgramaciónPago[[#Headers],[Nº. DE PAGO]])-2)+DAY(LoanStartDate),"")</f>
        <v>44624</v>
      </c>
      <c r="D3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93974.960245090479</v>
      </c>
      <c r="E35" s="13">
        <f ca="1">IF(ProgramaciónPago[[#This Row],[Nº. DE PAGO]]&lt;&gt;"",PagoProgramado,"")</f>
        <v>423.85433864407338</v>
      </c>
      <c r="F3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5" s="13">
        <f ca="1">IF(ProgramaciónPago[[#This Row],[Nº. DE PAGO]]&lt;&gt;"",ProgramaciónPago[[#This Row],[IMPORTE TOTAL DEL PAGO]]-ProgramaciónPago[[#This Row],[INTERÉS]],"")</f>
        <v>267.22940490225591</v>
      </c>
      <c r="I35" s="13">
        <f ca="1">IF(ProgramaciónPago[[#This Row],[Nº. DE PAGO]]&lt;&gt;"",ProgramaciónPago[[#This Row],[SALDO INICIAL]]*(InterestRate/PaymentsPerYear),"")</f>
        <v>156.62493374181747</v>
      </c>
      <c r="J3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93707.730840188218</v>
      </c>
      <c r="K35" s="13">
        <f ca="1">IF(ProgramaciónPago[[#This Row],[Nº. DE PAGO]]&lt;&gt;"",SUM(INDEX(ProgramaciónPago[INTERÉS],1,1):ProgramaciónPago[[#This Row],[INTERÉS]]),"")</f>
        <v>3880.2349676459644</v>
      </c>
    </row>
    <row r="36" spans="2:11" x14ac:dyDescent="0.2">
      <c r="B36" s="9">
        <f ca="1">IF(LoanIsGood,IF(ROW()-ROW(ProgramaciónPago[[#Headers],[Nº. DE PAGO]])&gt;NúmeroDePagosProgramados,"",ROW()-ROW(ProgramaciónPago[[#Headers],[Nº. DE PAGO]])),"")</f>
        <v>25</v>
      </c>
      <c r="C36" s="11">
        <f ca="1">IF(ProgramaciónPago[[#This Row],[Nº. DE PAGO]]&lt;&gt;"",EOMONTH(LoanStartDate,ROW(ProgramaciónPago[[#This Row],[Nº. DE PAGO]])-ROW(ProgramaciónPago[[#Headers],[Nº. DE PAGO]])-2)+DAY(LoanStartDate),"")</f>
        <v>44655</v>
      </c>
      <c r="D3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93707.730840188218</v>
      </c>
      <c r="E36" s="13">
        <f ca="1">IF(ProgramaciónPago[[#This Row],[Nº. DE PAGO]]&lt;&gt;"",PagoProgramado,"")</f>
        <v>423.85433864407338</v>
      </c>
      <c r="F3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6" s="13">
        <f ca="1">IF(ProgramaciónPago[[#This Row],[Nº. DE PAGO]]&lt;&gt;"",ProgramaciónPago[[#This Row],[IMPORTE TOTAL DEL PAGO]]-ProgramaciónPago[[#This Row],[INTERÉS]],"")</f>
        <v>267.67478724375968</v>
      </c>
      <c r="I36" s="13">
        <f ca="1">IF(ProgramaciónPago[[#This Row],[Nº. DE PAGO]]&lt;&gt;"",ProgramaciónPago[[#This Row],[SALDO INICIAL]]*(InterestRate/PaymentsPerYear),"")</f>
        <v>156.1795514003137</v>
      </c>
      <c r="J3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93440.056052944463</v>
      </c>
      <c r="K36" s="13">
        <f ca="1">IF(ProgramaciónPago[[#This Row],[Nº. DE PAGO]]&lt;&gt;"",SUM(INDEX(ProgramaciónPago[INTERÉS],1,1):ProgramaciónPago[[#This Row],[INTERÉS]]),"")</f>
        <v>4036.4145190462782</v>
      </c>
    </row>
    <row r="37" spans="2:11" x14ac:dyDescent="0.2">
      <c r="B37" s="9">
        <f ca="1">IF(LoanIsGood,IF(ROW()-ROW(ProgramaciónPago[[#Headers],[Nº. DE PAGO]])&gt;NúmeroDePagosProgramados,"",ROW()-ROW(ProgramaciónPago[[#Headers],[Nº. DE PAGO]])),"")</f>
        <v>26</v>
      </c>
      <c r="C37" s="11">
        <f ca="1">IF(ProgramaciónPago[[#This Row],[Nº. DE PAGO]]&lt;&gt;"",EOMONTH(LoanStartDate,ROW(ProgramaciónPago[[#This Row],[Nº. DE PAGO]])-ROW(ProgramaciónPago[[#Headers],[Nº. DE PAGO]])-2)+DAY(LoanStartDate),"")</f>
        <v>44685</v>
      </c>
      <c r="D3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93440.056052944463</v>
      </c>
      <c r="E37" s="13">
        <f ca="1">IF(ProgramaciónPago[[#This Row],[Nº. DE PAGO]]&lt;&gt;"",PagoProgramado,"")</f>
        <v>423.85433864407338</v>
      </c>
      <c r="F3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7" s="13">
        <f ca="1">IF(ProgramaciónPago[[#This Row],[Nº. DE PAGO]]&lt;&gt;"",ProgramaciónPago[[#This Row],[IMPORTE TOTAL DEL PAGO]]-ProgramaciónPago[[#This Row],[INTERÉS]],"")</f>
        <v>268.12091188916594</v>
      </c>
      <c r="I37" s="13">
        <f ca="1">IF(ProgramaciónPago[[#This Row],[Nº. DE PAGO]]&lt;&gt;"",ProgramaciónPago[[#This Row],[SALDO INICIAL]]*(InterestRate/PaymentsPerYear),"")</f>
        <v>155.73342675490744</v>
      </c>
      <c r="J3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93171.935141055292</v>
      </c>
      <c r="K37" s="13">
        <f ca="1">IF(ProgramaciónPago[[#This Row],[Nº. DE PAGO]]&lt;&gt;"",SUM(INDEX(ProgramaciónPago[INTERÉS],1,1):ProgramaciónPago[[#This Row],[INTERÉS]]),"")</f>
        <v>4192.1479458011854</v>
      </c>
    </row>
    <row r="38" spans="2:11" x14ac:dyDescent="0.2">
      <c r="B38" s="9">
        <f ca="1">IF(LoanIsGood,IF(ROW()-ROW(ProgramaciónPago[[#Headers],[Nº. DE PAGO]])&gt;NúmeroDePagosProgramados,"",ROW()-ROW(ProgramaciónPago[[#Headers],[Nº. DE PAGO]])),"")</f>
        <v>27</v>
      </c>
      <c r="C38" s="11">
        <f ca="1">IF(ProgramaciónPago[[#This Row],[Nº. DE PAGO]]&lt;&gt;"",EOMONTH(LoanStartDate,ROW(ProgramaciónPago[[#This Row],[Nº. DE PAGO]])-ROW(ProgramaciónPago[[#Headers],[Nº. DE PAGO]])-2)+DAY(LoanStartDate),"")</f>
        <v>44716</v>
      </c>
      <c r="D3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93171.935141055292</v>
      </c>
      <c r="E38" s="13">
        <f ca="1">IF(ProgramaciónPago[[#This Row],[Nº. DE PAGO]]&lt;&gt;"",PagoProgramado,"")</f>
        <v>423.85433864407338</v>
      </c>
      <c r="F3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8" s="13">
        <f ca="1">IF(ProgramaciónPago[[#This Row],[Nº. DE PAGO]]&lt;&gt;"",ProgramaciónPago[[#This Row],[IMPORTE TOTAL DEL PAGO]]-ProgramaciónPago[[#This Row],[INTERÉS]],"")</f>
        <v>268.56778007564787</v>
      </c>
      <c r="I38" s="13">
        <f ca="1">IF(ProgramaciónPago[[#This Row],[Nº. DE PAGO]]&lt;&gt;"",ProgramaciónPago[[#This Row],[SALDO INICIAL]]*(InterestRate/PaymentsPerYear),"")</f>
        <v>155.28655856842551</v>
      </c>
      <c r="J3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92903.367360979639</v>
      </c>
      <c r="K38" s="13">
        <f ca="1">IF(ProgramaciónPago[[#This Row],[Nº. DE PAGO]]&lt;&gt;"",SUM(INDEX(ProgramaciónPago[INTERÉS],1,1):ProgramaciónPago[[#This Row],[INTERÉS]]),"")</f>
        <v>4347.4345043696112</v>
      </c>
    </row>
    <row r="39" spans="2:11" x14ac:dyDescent="0.2">
      <c r="B39" s="9">
        <f ca="1">IF(LoanIsGood,IF(ROW()-ROW(ProgramaciónPago[[#Headers],[Nº. DE PAGO]])&gt;NúmeroDePagosProgramados,"",ROW()-ROW(ProgramaciónPago[[#Headers],[Nº. DE PAGO]])),"")</f>
        <v>28</v>
      </c>
      <c r="C39" s="11">
        <f ca="1">IF(ProgramaciónPago[[#This Row],[Nº. DE PAGO]]&lt;&gt;"",EOMONTH(LoanStartDate,ROW(ProgramaciónPago[[#This Row],[Nº. DE PAGO]])-ROW(ProgramaciónPago[[#Headers],[Nº. DE PAGO]])-2)+DAY(LoanStartDate),"")</f>
        <v>44746</v>
      </c>
      <c r="D3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92903.367360979639</v>
      </c>
      <c r="E39" s="13">
        <f ca="1">IF(ProgramaciónPago[[#This Row],[Nº. DE PAGO]]&lt;&gt;"",PagoProgramado,"")</f>
        <v>423.85433864407338</v>
      </c>
      <c r="F3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9" s="13">
        <f ca="1">IF(ProgramaciónPago[[#This Row],[Nº. DE PAGO]]&lt;&gt;"",ProgramaciónPago[[#This Row],[IMPORTE TOTAL DEL PAGO]]-ProgramaciónPago[[#This Row],[INTERÉS]],"")</f>
        <v>269.01539304244068</v>
      </c>
      <c r="I39" s="13">
        <f ca="1">IF(ProgramaciónPago[[#This Row],[Nº. DE PAGO]]&lt;&gt;"",ProgramaciónPago[[#This Row],[SALDO INICIAL]]*(InterestRate/PaymentsPerYear),"")</f>
        <v>154.83894560163273</v>
      </c>
      <c r="J3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92634.351967937197</v>
      </c>
      <c r="K39" s="13">
        <f ca="1">IF(ProgramaciónPago[[#This Row],[Nº. DE PAGO]]&lt;&gt;"",SUM(INDEX(ProgramaciónPago[INTERÉS],1,1):ProgramaciónPago[[#This Row],[INTERÉS]]),"")</f>
        <v>4502.2734499712442</v>
      </c>
    </row>
    <row r="40" spans="2:11" x14ac:dyDescent="0.2">
      <c r="B40" s="9">
        <f ca="1">IF(LoanIsGood,IF(ROW()-ROW(ProgramaciónPago[[#Headers],[Nº. DE PAGO]])&gt;NúmeroDePagosProgramados,"",ROW()-ROW(ProgramaciónPago[[#Headers],[Nº. DE PAGO]])),"")</f>
        <v>29</v>
      </c>
      <c r="C40" s="11">
        <f ca="1">IF(ProgramaciónPago[[#This Row],[Nº. DE PAGO]]&lt;&gt;"",EOMONTH(LoanStartDate,ROW(ProgramaciónPago[[#This Row],[Nº. DE PAGO]])-ROW(ProgramaciónPago[[#Headers],[Nº. DE PAGO]])-2)+DAY(LoanStartDate),"")</f>
        <v>44777</v>
      </c>
      <c r="D4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92634.351967937197</v>
      </c>
      <c r="E40" s="13">
        <f ca="1">IF(ProgramaciónPago[[#This Row],[Nº. DE PAGO]]&lt;&gt;"",PagoProgramado,"")</f>
        <v>423.85433864407338</v>
      </c>
      <c r="F4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0" s="13">
        <f ca="1">IF(ProgramaciónPago[[#This Row],[Nº. DE PAGO]]&lt;&gt;"",ProgramaciónPago[[#This Row],[IMPORTE TOTAL DEL PAGO]]-ProgramaciónPago[[#This Row],[INTERÉS]],"")</f>
        <v>269.46375203084472</v>
      </c>
      <c r="I40" s="13">
        <f ca="1">IF(ProgramaciónPago[[#This Row],[Nº. DE PAGO]]&lt;&gt;"",ProgramaciónPago[[#This Row],[SALDO INICIAL]]*(InterestRate/PaymentsPerYear),"")</f>
        <v>154.39058661322866</v>
      </c>
      <c r="J4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92364.888215906351</v>
      </c>
      <c r="K40" s="13">
        <f ca="1">IF(ProgramaciónPago[[#This Row],[Nº. DE PAGO]]&lt;&gt;"",SUM(INDEX(ProgramaciónPago[INTERÉS],1,1):ProgramaciónPago[[#This Row],[INTERÉS]]),"")</f>
        <v>4656.6640365844733</v>
      </c>
    </row>
    <row r="41" spans="2:11" x14ac:dyDescent="0.2">
      <c r="B41" s="9">
        <f ca="1">IF(LoanIsGood,IF(ROW()-ROW(ProgramaciónPago[[#Headers],[Nº. DE PAGO]])&gt;NúmeroDePagosProgramados,"",ROW()-ROW(ProgramaciónPago[[#Headers],[Nº. DE PAGO]])),"")</f>
        <v>30</v>
      </c>
      <c r="C41" s="11">
        <f ca="1">IF(ProgramaciónPago[[#This Row],[Nº. DE PAGO]]&lt;&gt;"",EOMONTH(LoanStartDate,ROW(ProgramaciónPago[[#This Row],[Nº. DE PAGO]])-ROW(ProgramaciónPago[[#Headers],[Nº. DE PAGO]])-2)+DAY(LoanStartDate),"")</f>
        <v>44808</v>
      </c>
      <c r="D4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92364.888215906351</v>
      </c>
      <c r="E41" s="13">
        <f ca="1">IF(ProgramaciónPago[[#This Row],[Nº. DE PAGO]]&lt;&gt;"",PagoProgramado,"")</f>
        <v>423.85433864407338</v>
      </c>
      <c r="F4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1" s="13">
        <f ca="1">IF(ProgramaciónPago[[#This Row],[Nº. DE PAGO]]&lt;&gt;"",ProgramaciónPago[[#This Row],[IMPORTE TOTAL DEL PAGO]]-ProgramaciónPago[[#This Row],[INTERÉS]],"")</f>
        <v>269.91285828422946</v>
      </c>
      <c r="I41" s="13">
        <f ca="1">IF(ProgramaciónPago[[#This Row],[Nº. DE PAGO]]&lt;&gt;"",ProgramaciónPago[[#This Row],[SALDO INICIAL]]*(InterestRate/PaymentsPerYear),"")</f>
        <v>153.94148035984392</v>
      </c>
      <c r="J4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92094.975357622126</v>
      </c>
      <c r="K41" s="13">
        <f ca="1">IF(ProgramaciónPago[[#This Row],[Nº. DE PAGO]]&lt;&gt;"",SUM(INDEX(ProgramaciónPago[INTERÉS],1,1):ProgramaciónPago[[#This Row],[INTERÉS]]),"")</f>
        <v>4810.6055169443171</v>
      </c>
    </row>
    <row r="42" spans="2:11" x14ac:dyDescent="0.2">
      <c r="B42" s="9">
        <f ca="1">IF(LoanIsGood,IF(ROW()-ROW(ProgramaciónPago[[#Headers],[Nº. DE PAGO]])&gt;NúmeroDePagosProgramados,"",ROW()-ROW(ProgramaciónPago[[#Headers],[Nº. DE PAGO]])),"")</f>
        <v>31</v>
      </c>
      <c r="C42" s="11">
        <f ca="1">IF(ProgramaciónPago[[#This Row],[Nº. DE PAGO]]&lt;&gt;"",EOMONTH(LoanStartDate,ROW(ProgramaciónPago[[#This Row],[Nº. DE PAGO]])-ROW(ProgramaciónPago[[#Headers],[Nº. DE PAGO]])-2)+DAY(LoanStartDate),"")</f>
        <v>44838</v>
      </c>
      <c r="D4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92094.975357622126</v>
      </c>
      <c r="E42" s="13">
        <f ca="1">IF(ProgramaciónPago[[#This Row],[Nº. DE PAGO]]&lt;&gt;"",PagoProgramado,"")</f>
        <v>423.85433864407338</v>
      </c>
      <c r="F4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2" s="13">
        <f ca="1">IF(ProgramaciónPago[[#This Row],[Nº. DE PAGO]]&lt;&gt;"",ProgramaciónPago[[#This Row],[IMPORTE TOTAL DEL PAGO]]-ProgramaciónPago[[#This Row],[INTERÉS]],"")</f>
        <v>270.36271304803648</v>
      </c>
      <c r="I42" s="13">
        <f ca="1">IF(ProgramaciónPago[[#This Row],[Nº. DE PAGO]]&lt;&gt;"",ProgramaciónPago[[#This Row],[SALDO INICIAL]]*(InterestRate/PaymentsPerYear),"")</f>
        <v>153.4916255960369</v>
      </c>
      <c r="J4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91824.612644574096</v>
      </c>
      <c r="K42" s="13">
        <f ca="1">IF(ProgramaciónPago[[#This Row],[Nº. DE PAGO]]&lt;&gt;"",SUM(INDEX(ProgramaciónPago[INTERÉS],1,1):ProgramaciónPago[[#This Row],[INTERÉS]]),"")</f>
        <v>4964.0971425403541</v>
      </c>
    </row>
    <row r="43" spans="2:11" x14ac:dyDescent="0.2">
      <c r="B43" s="9">
        <f ca="1">IF(LoanIsGood,IF(ROW()-ROW(ProgramaciónPago[[#Headers],[Nº. DE PAGO]])&gt;NúmeroDePagosProgramados,"",ROW()-ROW(ProgramaciónPago[[#Headers],[Nº. DE PAGO]])),"")</f>
        <v>32</v>
      </c>
      <c r="C43" s="11">
        <f ca="1">IF(ProgramaciónPago[[#This Row],[Nº. DE PAGO]]&lt;&gt;"",EOMONTH(LoanStartDate,ROW(ProgramaciónPago[[#This Row],[Nº. DE PAGO]])-ROW(ProgramaciónPago[[#Headers],[Nº. DE PAGO]])-2)+DAY(LoanStartDate),"")</f>
        <v>44869</v>
      </c>
      <c r="D4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91824.612644574096</v>
      </c>
      <c r="E43" s="13">
        <f ca="1">IF(ProgramaciónPago[[#This Row],[Nº. DE PAGO]]&lt;&gt;"",PagoProgramado,"")</f>
        <v>423.85433864407338</v>
      </c>
      <c r="F4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3" s="13">
        <f ca="1">IF(ProgramaciónPago[[#This Row],[Nº. DE PAGO]]&lt;&gt;"",ProgramaciónPago[[#This Row],[IMPORTE TOTAL DEL PAGO]]-ProgramaciónPago[[#This Row],[INTERÉS]],"")</f>
        <v>270.81331756978318</v>
      </c>
      <c r="I43" s="13">
        <f ca="1">IF(ProgramaciónPago[[#This Row],[Nº. DE PAGO]]&lt;&gt;"",ProgramaciónPago[[#This Row],[SALDO INICIAL]]*(InterestRate/PaymentsPerYear),"")</f>
        <v>153.04102107429017</v>
      </c>
      <c r="J4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91553.799327004308</v>
      </c>
      <c r="K43" s="13">
        <f ca="1">IF(ProgramaciónPago[[#This Row],[Nº. DE PAGO]]&lt;&gt;"",SUM(INDEX(ProgramaciónPago[INTERÉS],1,1):ProgramaciónPago[[#This Row],[INTERÉS]]),"")</f>
        <v>5117.1381636146443</v>
      </c>
    </row>
    <row r="44" spans="2:11" x14ac:dyDescent="0.2">
      <c r="B44" s="9">
        <f ca="1">IF(LoanIsGood,IF(ROW()-ROW(ProgramaciónPago[[#Headers],[Nº. DE PAGO]])&gt;NúmeroDePagosProgramados,"",ROW()-ROW(ProgramaciónPago[[#Headers],[Nº. DE PAGO]])),"")</f>
        <v>33</v>
      </c>
      <c r="C44" s="11">
        <f ca="1">IF(ProgramaciónPago[[#This Row],[Nº. DE PAGO]]&lt;&gt;"",EOMONTH(LoanStartDate,ROW(ProgramaciónPago[[#This Row],[Nº. DE PAGO]])-ROW(ProgramaciónPago[[#Headers],[Nº. DE PAGO]])-2)+DAY(LoanStartDate),"")</f>
        <v>44899</v>
      </c>
      <c r="D4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91553.799327004308</v>
      </c>
      <c r="E44" s="13">
        <f ca="1">IF(ProgramaciónPago[[#This Row],[Nº. DE PAGO]]&lt;&gt;"",PagoProgramado,"")</f>
        <v>423.85433864407338</v>
      </c>
      <c r="F4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4" s="13">
        <f ca="1">IF(ProgramaciónPago[[#This Row],[Nº. DE PAGO]]&lt;&gt;"",ProgramaciónPago[[#This Row],[IMPORTE TOTAL DEL PAGO]]-ProgramaciónPago[[#This Row],[INTERÉS]],"")</f>
        <v>271.26467309906616</v>
      </c>
      <c r="I44" s="13">
        <f ca="1">IF(ProgramaciónPago[[#This Row],[Nº. DE PAGO]]&lt;&gt;"",ProgramaciónPago[[#This Row],[SALDO INICIAL]]*(InterestRate/PaymentsPerYear),"")</f>
        <v>152.58966554500719</v>
      </c>
      <c r="J4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91282.534653905241</v>
      </c>
      <c r="K44" s="13">
        <f ca="1">IF(ProgramaciónPago[[#This Row],[Nº. DE PAGO]]&lt;&gt;"",SUM(INDEX(ProgramaciónPago[INTERÉS],1,1):ProgramaciónPago[[#This Row],[INTERÉS]]),"")</f>
        <v>5269.7278291596513</v>
      </c>
    </row>
    <row r="45" spans="2:11" x14ac:dyDescent="0.2">
      <c r="B45" s="9">
        <f ca="1">IF(LoanIsGood,IF(ROW()-ROW(ProgramaciónPago[[#Headers],[Nº. DE PAGO]])&gt;NúmeroDePagosProgramados,"",ROW()-ROW(ProgramaciónPago[[#Headers],[Nº. DE PAGO]])),"")</f>
        <v>34</v>
      </c>
      <c r="C45" s="11">
        <f ca="1">IF(ProgramaciónPago[[#This Row],[Nº. DE PAGO]]&lt;&gt;"",EOMONTH(LoanStartDate,ROW(ProgramaciónPago[[#This Row],[Nº. DE PAGO]])-ROW(ProgramaciónPago[[#Headers],[Nº. DE PAGO]])-2)+DAY(LoanStartDate),"")</f>
        <v>44930</v>
      </c>
      <c r="D4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91282.534653905241</v>
      </c>
      <c r="E45" s="13">
        <f ca="1">IF(ProgramaciónPago[[#This Row],[Nº. DE PAGO]]&lt;&gt;"",PagoProgramado,"")</f>
        <v>423.85433864407338</v>
      </c>
      <c r="F4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5" s="13">
        <f ca="1">IF(ProgramaciónPago[[#This Row],[Nº. DE PAGO]]&lt;&gt;"",ProgramaciónPago[[#This Row],[IMPORTE TOTAL DEL PAGO]]-ProgramaciónPago[[#This Row],[INTERÉS]],"")</f>
        <v>271.7167808875646</v>
      </c>
      <c r="I45" s="13">
        <f ca="1">IF(ProgramaciónPago[[#This Row],[Nº. DE PAGO]]&lt;&gt;"",ProgramaciónPago[[#This Row],[SALDO INICIAL]]*(InterestRate/PaymentsPerYear),"")</f>
        <v>152.13755775650876</v>
      </c>
      <c r="J4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91010.817873017673</v>
      </c>
      <c r="K45" s="13">
        <f ca="1">IF(ProgramaciónPago[[#This Row],[Nº. DE PAGO]]&lt;&gt;"",SUM(INDEX(ProgramaciónPago[INTERÉS],1,1):ProgramaciónPago[[#This Row],[INTERÉS]]),"")</f>
        <v>5421.8653869161599</v>
      </c>
    </row>
    <row r="46" spans="2:11" x14ac:dyDescent="0.2">
      <c r="B46" s="9">
        <f ca="1">IF(LoanIsGood,IF(ROW()-ROW(ProgramaciónPago[[#Headers],[Nº. DE PAGO]])&gt;NúmeroDePagosProgramados,"",ROW()-ROW(ProgramaciónPago[[#Headers],[Nº. DE PAGO]])),"")</f>
        <v>35</v>
      </c>
      <c r="C46" s="11">
        <f ca="1">IF(ProgramaciónPago[[#This Row],[Nº. DE PAGO]]&lt;&gt;"",EOMONTH(LoanStartDate,ROW(ProgramaciónPago[[#This Row],[Nº. DE PAGO]])-ROW(ProgramaciónPago[[#Headers],[Nº. DE PAGO]])-2)+DAY(LoanStartDate),"")</f>
        <v>44961</v>
      </c>
      <c r="D4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91010.817873017673</v>
      </c>
      <c r="E46" s="13">
        <f ca="1">IF(ProgramaciónPago[[#This Row],[Nº. DE PAGO]]&lt;&gt;"",PagoProgramado,"")</f>
        <v>423.85433864407338</v>
      </c>
      <c r="F4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6" s="13">
        <f ca="1">IF(ProgramaciónPago[[#This Row],[Nº. DE PAGO]]&lt;&gt;"",ProgramaciónPago[[#This Row],[IMPORTE TOTAL DEL PAGO]]-ProgramaciónPago[[#This Row],[INTERÉS]],"")</f>
        <v>272.16964218904388</v>
      </c>
      <c r="I46" s="13">
        <f ca="1">IF(ProgramaciónPago[[#This Row],[Nº. DE PAGO]]&lt;&gt;"",ProgramaciónPago[[#This Row],[SALDO INICIAL]]*(InterestRate/PaymentsPerYear),"")</f>
        <v>151.68469645502947</v>
      </c>
      <c r="J4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90738.648230828636</v>
      </c>
      <c r="K46" s="13">
        <f ca="1">IF(ProgramaciónPago[[#This Row],[Nº. DE PAGO]]&lt;&gt;"",SUM(INDEX(ProgramaciónPago[INTERÉS],1,1):ProgramaciónPago[[#This Row],[INTERÉS]]),"")</f>
        <v>5573.5500833711894</v>
      </c>
    </row>
    <row r="47" spans="2:11" x14ac:dyDescent="0.2">
      <c r="B47" s="9">
        <f ca="1">IF(LoanIsGood,IF(ROW()-ROW(ProgramaciónPago[[#Headers],[Nº. DE PAGO]])&gt;NúmeroDePagosProgramados,"",ROW()-ROW(ProgramaciónPago[[#Headers],[Nº. DE PAGO]])),"")</f>
        <v>36</v>
      </c>
      <c r="C47" s="11">
        <f ca="1">IF(ProgramaciónPago[[#This Row],[Nº. DE PAGO]]&lt;&gt;"",EOMONTH(LoanStartDate,ROW(ProgramaciónPago[[#This Row],[Nº. DE PAGO]])-ROW(ProgramaciónPago[[#Headers],[Nº. DE PAGO]])-2)+DAY(LoanStartDate),"")</f>
        <v>44989</v>
      </c>
      <c r="D4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90738.648230828636</v>
      </c>
      <c r="E47" s="13">
        <f ca="1">IF(ProgramaciónPago[[#This Row],[Nº. DE PAGO]]&lt;&gt;"",PagoProgramado,"")</f>
        <v>423.85433864407338</v>
      </c>
      <c r="F4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7" s="13">
        <f ca="1">IF(ProgramaciónPago[[#This Row],[Nº. DE PAGO]]&lt;&gt;"",ProgramaciónPago[[#This Row],[IMPORTE TOTAL DEL PAGO]]-ProgramaciónPago[[#This Row],[INTERÉS]],"")</f>
        <v>272.62325825935898</v>
      </c>
      <c r="I47" s="13">
        <f ca="1">IF(ProgramaciónPago[[#This Row],[Nº. DE PAGO]]&lt;&gt;"",ProgramaciónPago[[#This Row],[SALDO INICIAL]]*(InterestRate/PaymentsPerYear),"")</f>
        <v>151.2310803847144</v>
      </c>
      <c r="J4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90466.02497256927</v>
      </c>
      <c r="K47" s="13">
        <f ca="1">IF(ProgramaciónPago[[#This Row],[Nº. DE PAGO]]&lt;&gt;"",SUM(INDEX(ProgramaciónPago[INTERÉS],1,1):ProgramaciónPago[[#This Row],[INTERÉS]]),"")</f>
        <v>5724.7811637559034</v>
      </c>
    </row>
    <row r="48" spans="2:11" x14ac:dyDescent="0.2">
      <c r="B48" s="9">
        <f ca="1">IF(LoanIsGood,IF(ROW()-ROW(ProgramaciónPago[[#Headers],[Nº. DE PAGO]])&gt;NúmeroDePagosProgramados,"",ROW()-ROW(ProgramaciónPago[[#Headers],[Nº. DE PAGO]])),"")</f>
        <v>37</v>
      </c>
      <c r="C48" s="11">
        <f ca="1">IF(ProgramaciónPago[[#This Row],[Nº. DE PAGO]]&lt;&gt;"",EOMONTH(LoanStartDate,ROW(ProgramaciónPago[[#This Row],[Nº. DE PAGO]])-ROW(ProgramaciónPago[[#Headers],[Nº. DE PAGO]])-2)+DAY(LoanStartDate),"")</f>
        <v>45020</v>
      </c>
      <c r="D4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90466.02497256927</v>
      </c>
      <c r="E48" s="13">
        <f ca="1">IF(ProgramaciónPago[[#This Row],[Nº. DE PAGO]]&lt;&gt;"",PagoProgramado,"")</f>
        <v>423.85433864407338</v>
      </c>
      <c r="F4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8" s="13">
        <f ca="1">IF(ProgramaciónPago[[#This Row],[Nº. DE PAGO]]&lt;&gt;"",ProgramaciónPago[[#This Row],[IMPORTE TOTAL DEL PAGO]]-ProgramaciónPago[[#This Row],[INTERÉS]],"")</f>
        <v>273.07763035645792</v>
      </c>
      <c r="I48" s="13">
        <f ca="1">IF(ProgramaciónPago[[#This Row],[Nº. DE PAGO]]&lt;&gt;"",ProgramaciónPago[[#This Row],[SALDO INICIAL]]*(InterestRate/PaymentsPerYear),"")</f>
        <v>150.77670828761546</v>
      </c>
      <c r="J4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90192.947342212807</v>
      </c>
      <c r="K48" s="13">
        <f ca="1">IF(ProgramaciónPago[[#This Row],[Nº. DE PAGO]]&lt;&gt;"",SUM(INDEX(ProgramaciónPago[INTERÉS],1,1):ProgramaciónPago[[#This Row],[INTERÉS]]),"")</f>
        <v>5875.5578720435187</v>
      </c>
    </row>
    <row r="49" spans="2:11" x14ac:dyDescent="0.2">
      <c r="B49" s="9">
        <f ca="1">IF(LoanIsGood,IF(ROW()-ROW(ProgramaciónPago[[#Headers],[Nº. DE PAGO]])&gt;NúmeroDePagosProgramados,"",ROW()-ROW(ProgramaciónPago[[#Headers],[Nº. DE PAGO]])),"")</f>
        <v>38</v>
      </c>
      <c r="C49" s="11">
        <f ca="1">IF(ProgramaciónPago[[#This Row],[Nº. DE PAGO]]&lt;&gt;"",EOMONTH(LoanStartDate,ROW(ProgramaciónPago[[#This Row],[Nº. DE PAGO]])-ROW(ProgramaciónPago[[#Headers],[Nº. DE PAGO]])-2)+DAY(LoanStartDate),"")</f>
        <v>45050</v>
      </c>
      <c r="D4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90192.947342212807</v>
      </c>
      <c r="E49" s="13">
        <f ca="1">IF(ProgramaciónPago[[#This Row],[Nº. DE PAGO]]&lt;&gt;"",PagoProgramado,"")</f>
        <v>423.85433864407338</v>
      </c>
      <c r="F4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4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49" s="13">
        <f ca="1">IF(ProgramaciónPago[[#This Row],[Nº. DE PAGO]]&lt;&gt;"",ProgramaciónPago[[#This Row],[IMPORTE TOTAL DEL PAGO]]-ProgramaciónPago[[#This Row],[INTERÉS]],"")</f>
        <v>273.53275974038536</v>
      </c>
      <c r="I49" s="13">
        <f ca="1">IF(ProgramaciónPago[[#This Row],[Nº. DE PAGO]]&lt;&gt;"",ProgramaciónPago[[#This Row],[SALDO INICIAL]]*(InterestRate/PaymentsPerYear),"")</f>
        <v>150.32157890368802</v>
      </c>
      <c r="J4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89919.414582472426</v>
      </c>
      <c r="K49" s="13">
        <f ca="1">IF(ProgramaciónPago[[#This Row],[Nº. DE PAGO]]&lt;&gt;"",SUM(INDEX(ProgramaciónPago[INTERÉS],1,1):ProgramaciónPago[[#This Row],[INTERÉS]]),"")</f>
        <v>6025.8794509472064</v>
      </c>
    </row>
    <row r="50" spans="2:11" x14ac:dyDescent="0.2">
      <c r="B50" s="9">
        <f ca="1">IF(LoanIsGood,IF(ROW()-ROW(ProgramaciónPago[[#Headers],[Nº. DE PAGO]])&gt;NúmeroDePagosProgramados,"",ROW()-ROW(ProgramaciónPago[[#Headers],[Nº. DE PAGO]])),"")</f>
        <v>39</v>
      </c>
      <c r="C50" s="11">
        <f ca="1">IF(ProgramaciónPago[[#This Row],[Nº. DE PAGO]]&lt;&gt;"",EOMONTH(LoanStartDate,ROW(ProgramaciónPago[[#This Row],[Nº. DE PAGO]])-ROW(ProgramaciónPago[[#Headers],[Nº. DE PAGO]])-2)+DAY(LoanStartDate),"")</f>
        <v>45081</v>
      </c>
      <c r="D5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89919.414582472426</v>
      </c>
      <c r="E50" s="13">
        <f ca="1">IF(ProgramaciónPago[[#This Row],[Nº. DE PAGO]]&lt;&gt;"",PagoProgramado,"")</f>
        <v>423.85433864407338</v>
      </c>
      <c r="F5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0" s="13">
        <f ca="1">IF(ProgramaciónPago[[#This Row],[Nº. DE PAGO]]&lt;&gt;"",ProgramaciónPago[[#This Row],[IMPORTE TOTAL DEL PAGO]]-ProgramaciónPago[[#This Row],[INTERÉS]],"")</f>
        <v>273.98864767328598</v>
      </c>
      <c r="I50" s="13">
        <f ca="1">IF(ProgramaciónPago[[#This Row],[Nº. DE PAGO]]&lt;&gt;"",ProgramaciónPago[[#This Row],[SALDO INICIAL]]*(InterestRate/PaymentsPerYear),"")</f>
        <v>149.8656909707874</v>
      </c>
      <c r="J5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89645.425934799146</v>
      </c>
      <c r="K50" s="13">
        <f ca="1">IF(ProgramaciónPago[[#This Row],[Nº. DE PAGO]]&lt;&gt;"",SUM(INDEX(ProgramaciónPago[INTERÉS],1,1):ProgramaciónPago[[#This Row],[INTERÉS]]),"")</f>
        <v>6175.7451419179934</v>
      </c>
    </row>
    <row r="51" spans="2:11" x14ac:dyDescent="0.2">
      <c r="B51" s="9">
        <f ca="1">IF(LoanIsGood,IF(ROW()-ROW(ProgramaciónPago[[#Headers],[Nº. DE PAGO]])&gt;NúmeroDePagosProgramados,"",ROW()-ROW(ProgramaciónPago[[#Headers],[Nº. DE PAGO]])),"")</f>
        <v>40</v>
      </c>
      <c r="C51" s="11">
        <f ca="1">IF(ProgramaciónPago[[#This Row],[Nº. DE PAGO]]&lt;&gt;"",EOMONTH(LoanStartDate,ROW(ProgramaciónPago[[#This Row],[Nº. DE PAGO]])-ROW(ProgramaciónPago[[#Headers],[Nº. DE PAGO]])-2)+DAY(LoanStartDate),"")</f>
        <v>45111</v>
      </c>
      <c r="D5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89645.425934799146</v>
      </c>
      <c r="E51" s="13">
        <f ca="1">IF(ProgramaciónPago[[#This Row],[Nº. DE PAGO]]&lt;&gt;"",PagoProgramado,"")</f>
        <v>423.85433864407338</v>
      </c>
      <c r="F5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1" s="13">
        <f ca="1">IF(ProgramaciónPago[[#This Row],[Nº. DE PAGO]]&lt;&gt;"",ProgramaciónPago[[#This Row],[IMPORTE TOTAL DEL PAGO]]-ProgramaciónPago[[#This Row],[INTERÉS]],"")</f>
        <v>274.44529541940813</v>
      </c>
      <c r="I51" s="13">
        <f ca="1">IF(ProgramaciónPago[[#This Row],[Nº. DE PAGO]]&lt;&gt;"",ProgramaciónPago[[#This Row],[SALDO INICIAL]]*(InterestRate/PaymentsPerYear),"")</f>
        <v>149.40904322466525</v>
      </c>
      <c r="J5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89370.980639379733</v>
      </c>
      <c r="K51" s="13">
        <f ca="1">IF(ProgramaciónPago[[#This Row],[Nº. DE PAGO]]&lt;&gt;"",SUM(INDEX(ProgramaciónPago[INTERÉS],1,1):ProgramaciónPago[[#This Row],[INTERÉS]]),"")</f>
        <v>6325.1541851426582</v>
      </c>
    </row>
    <row r="52" spans="2:11" x14ac:dyDescent="0.2">
      <c r="B52" s="9">
        <f ca="1">IF(LoanIsGood,IF(ROW()-ROW(ProgramaciónPago[[#Headers],[Nº. DE PAGO]])&gt;NúmeroDePagosProgramados,"",ROW()-ROW(ProgramaciónPago[[#Headers],[Nº. DE PAGO]])),"")</f>
        <v>41</v>
      </c>
      <c r="C52" s="11">
        <f ca="1">IF(ProgramaciónPago[[#This Row],[Nº. DE PAGO]]&lt;&gt;"",EOMONTH(LoanStartDate,ROW(ProgramaciónPago[[#This Row],[Nº. DE PAGO]])-ROW(ProgramaciónPago[[#Headers],[Nº. DE PAGO]])-2)+DAY(LoanStartDate),"")</f>
        <v>45142</v>
      </c>
      <c r="D5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89370.980639379733</v>
      </c>
      <c r="E52" s="13">
        <f ca="1">IF(ProgramaciónPago[[#This Row],[Nº. DE PAGO]]&lt;&gt;"",PagoProgramado,"")</f>
        <v>423.85433864407338</v>
      </c>
      <c r="F5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2" s="13">
        <f ca="1">IF(ProgramaciónPago[[#This Row],[Nº. DE PAGO]]&lt;&gt;"",ProgramaciónPago[[#This Row],[IMPORTE TOTAL DEL PAGO]]-ProgramaciónPago[[#This Row],[INTERÉS]],"")</f>
        <v>274.90270424510715</v>
      </c>
      <c r="I52" s="13">
        <f ca="1">IF(ProgramaciónPago[[#This Row],[Nº. DE PAGO]]&lt;&gt;"",ProgramaciónPago[[#This Row],[SALDO INICIAL]]*(InterestRate/PaymentsPerYear),"")</f>
        <v>148.95163439896623</v>
      </c>
      <c r="J5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89096.077935134628</v>
      </c>
      <c r="K52" s="13">
        <f ca="1">IF(ProgramaciónPago[[#This Row],[Nº. DE PAGO]]&lt;&gt;"",SUM(INDEX(ProgramaciónPago[INTERÉS],1,1):ProgramaciónPago[[#This Row],[INTERÉS]]),"")</f>
        <v>6474.1058195416244</v>
      </c>
    </row>
    <row r="53" spans="2:11" x14ac:dyDescent="0.2">
      <c r="B53" s="9">
        <f ca="1">IF(LoanIsGood,IF(ROW()-ROW(ProgramaciónPago[[#Headers],[Nº. DE PAGO]])&gt;NúmeroDePagosProgramados,"",ROW()-ROW(ProgramaciónPago[[#Headers],[Nº. DE PAGO]])),"")</f>
        <v>42</v>
      </c>
      <c r="C53" s="11">
        <f ca="1">IF(ProgramaciónPago[[#This Row],[Nº. DE PAGO]]&lt;&gt;"",EOMONTH(LoanStartDate,ROW(ProgramaciónPago[[#This Row],[Nº. DE PAGO]])-ROW(ProgramaciónPago[[#Headers],[Nº. DE PAGO]])-2)+DAY(LoanStartDate),"")</f>
        <v>45173</v>
      </c>
      <c r="D5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89096.077935134628</v>
      </c>
      <c r="E53" s="13">
        <f ca="1">IF(ProgramaciónPago[[#This Row],[Nº. DE PAGO]]&lt;&gt;"",PagoProgramado,"")</f>
        <v>423.85433864407338</v>
      </c>
      <c r="F5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3" s="13">
        <f ca="1">IF(ProgramaciónPago[[#This Row],[Nº. DE PAGO]]&lt;&gt;"",ProgramaciónPago[[#This Row],[IMPORTE TOTAL DEL PAGO]]-ProgramaciónPago[[#This Row],[INTERÉS]],"")</f>
        <v>275.36087541884899</v>
      </c>
      <c r="I53" s="13">
        <f ca="1">IF(ProgramaciónPago[[#This Row],[Nº. DE PAGO]]&lt;&gt;"",ProgramaciónPago[[#This Row],[SALDO INICIAL]]*(InterestRate/PaymentsPerYear),"")</f>
        <v>148.49346322522439</v>
      </c>
      <c r="J5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88820.717059715782</v>
      </c>
      <c r="K53" s="13">
        <f ca="1">IF(ProgramaciónPago[[#This Row],[Nº. DE PAGO]]&lt;&gt;"",SUM(INDEX(ProgramaciónPago[INTERÉS],1,1):ProgramaciónPago[[#This Row],[INTERÉS]]),"")</f>
        <v>6622.5992827668488</v>
      </c>
    </row>
    <row r="54" spans="2:11" x14ac:dyDescent="0.2">
      <c r="B54" s="9">
        <f ca="1">IF(LoanIsGood,IF(ROW()-ROW(ProgramaciónPago[[#Headers],[Nº. DE PAGO]])&gt;NúmeroDePagosProgramados,"",ROW()-ROW(ProgramaciónPago[[#Headers],[Nº. DE PAGO]])),"")</f>
        <v>43</v>
      </c>
      <c r="C54" s="11">
        <f ca="1">IF(ProgramaciónPago[[#This Row],[Nº. DE PAGO]]&lt;&gt;"",EOMONTH(LoanStartDate,ROW(ProgramaciónPago[[#This Row],[Nº. DE PAGO]])-ROW(ProgramaciónPago[[#Headers],[Nº. DE PAGO]])-2)+DAY(LoanStartDate),"")</f>
        <v>45203</v>
      </c>
      <c r="D5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88820.717059715782</v>
      </c>
      <c r="E54" s="13">
        <f ca="1">IF(ProgramaciónPago[[#This Row],[Nº. DE PAGO]]&lt;&gt;"",PagoProgramado,"")</f>
        <v>423.85433864407338</v>
      </c>
      <c r="F5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4" s="13">
        <f ca="1">IF(ProgramaciónPago[[#This Row],[Nº. DE PAGO]]&lt;&gt;"",ProgramaciónPago[[#This Row],[IMPORTE TOTAL DEL PAGO]]-ProgramaciónPago[[#This Row],[INTERÉS]],"")</f>
        <v>275.81981021121373</v>
      </c>
      <c r="I54" s="13">
        <f ca="1">IF(ProgramaciónPago[[#This Row],[Nº. DE PAGO]]&lt;&gt;"",ProgramaciónPago[[#This Row],[SALDO INICIAL]]*(InterestRate/PaymentsPerYear),"")</f>
        <v>148.03452843285964</v>
      </c>
      <c r="J5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88544.897249504575</v>
      </c>
      <c r="K54" s="13">
        <f ca="1">IF(ProgramaciónPago[[#This Row],[Nº. DE PAGO]]&lt;&gt;"",SUM(INDEX(ProgramaciónPago[INTERÉS],1,1):ProgramaciónPago[[#This Row],[INTERÉS]]),"")</f>
        <v>6770.6338111997084</v>
      </c>
    </row>
    <row r="55" spans="2:11" x14ac:dyDescent="0.2">
      <c r="B55" s="9">
        <f ca="1">IF(LoanIsGood,IF(ROW()-ROW(ProgramaciónPago[[#Headers],[Nº. DE PAGO]])&gt;NúmeroDePagosProgramados,"",ROW()-ROW(ProgramaciónPago[[#Headers],[Nº. DE PAGO]])),"")</f>
        <v>44</v>
      </c>
      <c r="C55" s="11">
        <f ca="1">IF(ProgramaciónPago[[#This Row],[Nº. DE PAGO]]&lt;&gt;"",EOMONTH(LoanStartDate,ROW(ProgramaciónPago[[#This Row],[Nº. DE PAGO]])-ROW(ProgramaciónPago[[#Headers],[Nº. DE PAGO]])-2)+DAY(LoanStartDate),"")</f>
        <v>45234</v>
      </c>
      <c r="D5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88544.897249504575</v>
      </c>
      <c r="E55" s="13">
        <f ca="1">IF(ProgramaciónPago[[#This Row],[Nº. DE PAGO]]&lt;&gt;"",PagoProgramado,"")</f>
        <v>423.85433864407338</v>
      </c>
      <c r="F5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5" s="13">
        <f ca="1">IF(ProgramaciónPago[[#This Row],[Nº. DE PAGO]]&lt;&gt;"",ProgramaciónPago[[#This Row],[IMPORTE TOTAL DEL PAGO]]-ProgramaciónPago[[#This Row],[INTERÉS]],"")</f>
        <v>276.27950989489909</v>
      </c>
      <c r="I55" s="13">
        <f ca="1">IF(ProgramaciónPago[[#This Row],[Nº. DE PAGO]]&lt;&gt;"",ProgramaciónPago[[#This Row],[SALDO INICIAL]]*(InterestRate/PaymentsPerYear),"")</f>
        <v>147.57482874917429</v>
      </c>
      <c r="J5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88268.617739609675</v>
      </c>
      <c r="K55" s="13">
        <f ca="1">IF(ProgramaciónPago[[#This Row],[Nº. DE PAGO]]&lt;&gt;"",SUM(INDEX(ProgramaciónPago[INTERÉS],1,1):ProgramaciónPago[[#This Row],[INTERÉS]]),"")</f>
        <v>6918.2086399488826</v>
      </c>
    </row>
    <row r="56" spans="2:11" x14ac:dyDescent="0.2">
      <c r="B56" s="9">
        <f ca="1">IF(LoanIsGood,IF(ROW()-ROW(ProgramaciónPago[[#Headers],[Nº. DE PAGO]])&gt;NúmeroDePagosProgramados,"",ROW()-ROW(ProgramaciónPago[[#Headers],[Nº. DE PAGO]])),"")</f>
        <v>45</v>
      </c>
      <c r="C56" s="11">
        <f ca="1">IF(ProgramaciónPago[[#This Row],[Nº. DE PAGO]]&lt;&gt;"",EOMONTH(LoanStartDate,ROW(ProgramaciónPago[[#This Row],[Nº. DE PAGO]])-ROW(ProgramaciónPago[[#Headers],[Nº. DE PAGO]])-2)+DAY(LoanStartDate),"")</f>
        <v>45264</v>
      </c>
      <c r="D5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88268.617739609675</v>
      </c>
      <c r="E56" s="13">
        <f ca="1">IF(ProgramaciónPago[[#This Row],[Nº. DE PAGO]]&lt;&gt;"",PagoProgramado,"")</f>
        <v>423.85433864407338</v>
      </c>
      <c r="F5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6" s="13">
        <f ca="1">IF(ProgramaciónPago[[#This Row],[Nº. DE PAGO]]&lt;&gt;"",ProgramaciónPago[[#This Row],[IMPORTE TOTAL DEL PAGO]]-ProgramaciónPago[[#This Row],[INTERÉS]],"")</f>
        <v>276.73997574472389</v>
      </c>
      <c r="I56" s="13">
        <f ca="1">IF(ProgramaciónPago[[#This Row],[Nº. DE PAGO]]&lt;&gt;"",ProgramaciónPago[[#This Row],[SALDO INICIAL]]*(InterestRate/PaymentsPerYear),"")</f>
        <v>147.11436289934946</v>
      </c>
      <c r="J5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87991.877763864948</v>
      </c>
      <c r="K56" s="13">
        <f ca="1">IF(ProgramaciónPago[[#This Row],[Nº. DE PAGO]]&lt;&gt;"",SUM(INDEX(ProgramaciónPago[INTERÉS],1,1):ProgramaciónPago[[#This Row],[INTERÉS]]),"")</f>
        <v>7065.3230028482321</v>
      </c>
    </row>
    <row r="57" spans="2:11" x14ac:dyDescent="0.2">
      <c r="B57" s="9">
        <f ca="1">IF(LoanIsGood,IF(ROW()-ROW(ProgramaciónPago[[#Headers],[Nº. DE PAGO]])&gt;NúmeroDePagosProgramados,"",ROW()-ROW(ProgramaciónPago[[#Headers],[Nº. DE PAGO]])),"")</f>
        <v>46</v>
      </c>
      <c r="C57" s="11">
        <f ca="1">IF(ProgramaciónPago[[#This Row],[Nº. DE PAGO]]&lt;&gt;"",EOMONTH(LoanStartDate,ROW(ProgramaciónPago[[#This Row],[Nº. DE PAGO]])-ROW(ProgramaciónPago[[#Headers],[Nº. DE PAGO]])-2)+DAY(LoanStartDate),"")</f>
        <v>45295</v>
      </c>
      <c r="D5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87991.877763864948</v>
      </c>
      <c r="E57" s="13">
        <f ca="1">IF(ProgramaciónPago[[#This Row],[Nº. DE PAGO]]&lt;&gt;"",PagoProgramado,"")</f>
        <v>423.85433864407338</v>
      </c>
      <c r="F5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7" s="13">
        <f ca="1">IF(ProgramaciónPago[[#This Row],[Nº. DE PAGO]]&lt;&gt;"",ProgramaciónPago[[#This Row],[IMPORTE TOTAL DEL PAGO]]-ProgramaciónPago[[#This Row],[INTERÉS]],"")</f>
        <v>277.20120903763177</v>
      </c>
      <c r="I57" s="13">
        <f ca="1">IF(ProgramaciónPago[[#This Row],[Nº. DE PAGO]]&lt;&gt;"",ProgramaciónPago[[#This Row],[SALDO INICIAL]]*(InterestRate/PaymentsPerYear),"")</f>
        <v>146.65312960644158</v>
      </c>
      <c r="J5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87714.676554827311</v>
      </c>
      <c r="K57" s="13">
        <f ca="1">IF(ProgramaciónPago[[#This Row],[Nº. DE PAGO]]&lt;&gt;"",SUM(INDEX(ProgramaciónPago[INTERÉS],1,1):ProgramaciónPago[[#This Row],[INTERÉS]]),"")</f>
        <v>7211.9761324546735</v>
      </c>
    </row>
    <row r="58" spans="2:11" x14ac:dyDescent="0.2">
      <c r="B58" s="9">
        <f ca="1">IF(LoanIsGood,IF(ROW()-ROW(ProgramaciónPago[[#Headers],[Nº. DE PAGO]])&gt;NúmeroDePagosProgramados,"",ROW()-ROW(ProgramaciónPago[[#Headers],[Nº. DE PAGO]])),"")</f>
        <v>47</v>
      </c>
      <c r="C58" s="11">
        <f ca="1">IF(ProgramaciónPago[[#This Row],[Nº. DE PAGO]]&lt;&gt;"",EOMONTH(LoanStartDate,ROW(ProgramaciónPago[[#This Row],[Nº. DE PAGO]])-ROW(ProgramaciónPago[[#Headers],[Nº. DE PAGO]])-2)+DAY(LoanStartDate),"")</f>
        <v>45326</v>
      </c>
      <c r="D5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87714.676554827311</v>
      </c>
      <c r="E58" s="13">
        <f ca="1">IF(ProgramaciónPago[[#This Row],[Nº. DE PAGO]]&lt;&gt;"",PagoProgramado,"")</f>
        <v>423.85433864407338</v>
      </c>
      <c r="F5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8" s="13">
        <f ca="1">IF(ProgramaciónPago[[#This Row],[Nº. DE PAGO]]&lt;&gt;"",ProgramaciónPago[[#This Row],[IMPORTE TOTAL DEL PAGO]]-ProgramaciónPago[[#This Row],[INTERÉS]],"")</f>
        <v>277.66321105269452</v>
      </c>
      <c r="I58" s="13">
        <f ca="1">IF(ProgramaciónPago[[#This Row],[Nº. DE PAGO]]&lt;&gt;"",ProgramaciónPago[[#This Row],[SALDO INICIAL]]*(InterestRate/PaymentsPerYear),"")</f>
        <v>146.19112759137886</v>
      </c>
      <c r="J5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87437.013343774612</v>
      </c>
      <c r="K58" s="13">
        <f ca="1">IF(ProgramaciónPago[[#This Row],[Nº. DE PAGO]]&lt;&gt;"",SUM(INDEX(ProgramaciónPago[INTERÉS],1,1):ProgramaciónPago[[#This Row],[INTERÉS]]),"")</f>
        <v>7358.1672600460524</v>
      </c>
    </row>
    <row r="59" spans="2:11" x14ac:dyDescent="0.2">
      <c r="B59" s="9">
        <f ca="1">IF(LoanIsGood,IF(ROW()-ROW(ProgramaciónPago[[#Headers],[Nº. DE PAGO]])&gt;NúmeroDePagosProgramados,"",ROW()-ROW(ProgramaciónPago[[#Headers],[Nº. DE PAGO]])),"")</f>
        <v>48</v>
      </c>
      <c r="C59" s="11">
        <f ca="1">IF(ProgramaciónPago[[#This Row],[Nº. DE PAGO]]&lt;&gt;"",EOMONTH(LoanStartDate,ROW(ProgramaciónPago[[#This Row],[Nº. DE PAGO]])-ROW(ProgramaciónPago[[#Headers],[Nº. DE PAGO]])-2)+DAY(LoanStartDate),"")</f>
        <v>45355</v>
      </c>
      <c r="D5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87437.013343774612</v>
      </c>
      <c r="E59" s="13">
        <f ca="1">IF(ProgramaciónPago[[#This Row],[Nº. DE PAGO]]&lt;&gt;"",PagoProgramado,"")</f>
        <v>423.85433864407338</v>
      </c>
      <c r="F5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5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59" s="13">
        <f ca="1">IF(ProgramaciónPago[[#This Row],[Nº. DE PAGO]]&lt;&gt;"",ProgramaciónPago[[#This Row],[IMPORTE TOTAL DEL PAGO]]-ProgramaciónPago[[#This Row],[INTERÉS]],"")</f>
        <v>278.12598307111568</v>
      </c>
      <c r="I59" s="13">
        <f ca="1">IF(ProgramaciónPago[[#This Row],[Nº. DE PAGO]]&lt;&gt;"",ProgramaciónPago[[#This Row],[SALDO INICIAL]]*(InterestRate/PaymentsPerYear),"")</f>
        <v>145.7283555729577</v>
      </c>
      <c r="J5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87158.887360703491</v>
      </c>
      <c r="K59" s="13">
        <f ca="1">IF(ProgramaciónPago[[#This Row],[Nº. DE PAGO]]&lt;&gt;"",SUM(INDEX(ProgramaciónPago[INTERÉS],1,1):ProgramaciónPago[[#This Row],[INTERÉS]]),"")</f>
        <v>7503.8956156190097</v>
      </c>
    </row>
    <row r="60" spans="2:11" x14ac:dyDescent="0.2">
      <c r="B60" s="9">
        <f ca="1">IF(LoanIsGood,IF(ROW()-ROW(ProgramaciónPago[[#Headers],[Nº. DE PAGO]])&gt;NúmeroDePagosProgramados,"",ROW()-ROW(ProgramaciónPago[[#Headers],[Nº. DE PAGO]])),"")</f>
        <v>49</v>
      </c>
      <c r="C60" s="11">
        <f ca="1">IF(ProgramaciónPago[[#This Row],[Nº. DE PAGO]]&lt;&gt;"",EOMONTH(LoanStartDate,ROW(ProgramaciónPago[[#This Row],[Nº. DE PAGO]])-ROW(ProgramaciónPago[[#Headers],[Nº. DE PAGO]])-2)+DAY(LoanStartDate),"")</f>
        <v>45386</v>
      </c>
      <c r="D6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87158.887360703491</v>
      </c>
      <c r="E60" s="13">
        <f ca="1">IF(ProgramaciónPago[[#This Row],[Nº. DE PAGO]]&lt;&gt;"",PagoProgramado,"")</f>
        <v>423.85433864407338</v>
      </c>
      <c r="F6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0" s="13">
        <f ca="1">IF(ProgramaciónPago[[#This Row],[Nº. DE PAGO]]&lt;&gt;"",ProgramaciónPago[[#This Row],[IMPORTE TOTAL DEL PAGO]]-ProgramaciónPago[[#This Row],[INTERÉS]],"")</f>
        <v>278.58952637623423</v>
      </c>
      <c r="I60" s="13">
        <f ca="1">IF(ProgramaciónPago[[#This Row],[Nº. DE PAGO]]&lt;&gt;"",ProgramaciónPago[[#This Row],[SALDO INICIAL]]*(InterestRate/PaymentsPerYear),"")</f>
        <v>145.26481226783915</v>
      </c>
      <c r="J6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86880.297834327255</v>
      </c>
      <c r="K60" s="13">
        <f ca="1">IF(ProgramaciónPago[[#This Row],[Nº. DE PAGO]]&lt;&gt;"",SUM(INDEX(ProgramaciónPago[INTERÉS],1,1):ProgramaciónPago[[#This Row],[INTERÉS]]),"")</f>
        <v>7649.160427886849</v>
      </c>
    </row>
    <row r="61" spans="2:11" x14ac:dyDescent="0.2">
      <c r="B61" s="9">
        <f ca="1">IF(LoanIsGood,IF(ROW()-ROW(ProgramaciónPago[[#Headers],[Nº. DE PAGO]])&gt;NúmeroDePagosProgramados,"",ROW()-ROW(ProgramaciónPago[[#Headers],[Nº. DE PAGO]])),"")</f>
        <v>50</v>
      </c>
      <c r="C61" s="11">
        <f ca="1">IF(ProgramaciónPago[[#This Row],[Nº. DE PAGO]]&lt;&gt;"",EOMONTH(LoanStartDate,ROW(ProgramaciónPago[[#This Row],[Nº. DE PAGO]])-ROW(ProgramaciónPago[[#Headers],[Nº. DE PAGO]])-2)+DAY(LoanStartDate),"")</f>
        <v>45416</v>
      </c>
      <c r="D6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86880.297834327255</v>
      </c>
      <c r="E61" s="13">
        <f ca="1">IF(ProgramaciónPago[[#This Row],[Nº. DE PAGO]]&lt;&gt;"",PagoProgramado,"")</f>
        <v>423.85433864407338</v>
      </c>
      <c r="F6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1" s="13">
        <f ca="1">IF(ProgramaciónPago[[#This Row],[Nº. DE PAGO]]&lt;&gt;"",ProgramaciónPago[[#This Row],[IMPORTE TOTAL DEL PAGO]]-ProgramaciónPago[[#This Row],[INTERÉS]],"")</f>
        <v>279.05384225352793</v>
      </c>
      <c r="I61" s="13">
        <f ca="1">IF(ProgramaciónPago[[#This Row],[Nº. DE PAGO]]&lt;&gt;"",ProgramaciónPago[[#This Row],[SALDO INICIAL]]*(InterestRate/PaymentsPerYear),"")</f>
        <v>144.80049639054545</v>
      </c>
      <c r="J6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86601.243992073723</v>
      </c>
      <c r="K61" s="13">
        <f ca="1">IF(ProgramaciónPago[[#This Row],[Nº. DE PAGO]]&lt;&gt;"",SUM(INDEX(ProgramaciónPago[INTERÉS],1,1):ProgramaciónPago[[#This Row],[INTERÉS]]),"")</f>
        <v>7793.960924277394</v>
      </c>
    </row>
    <row r="62" spans="2:11" x14ac:dyDescent="0.2">
      <c r="B62" s="9">
        <f ca="1">IF(LoanIsGood,IF(ROW()-ROW(ProgramaciónPago[[#Headers],[Nº. DE PAGO]])&gt;NúmeroDePagosProgramados,"",ROW()-ROW(ProgramaciónPago[[#Headers],[Nº. DE PAGO]])),"")</f>
        <v>51</v>
      </c>
      <c r="C62" s="11">
        <f ca="1">IF(ProgramaciónPago[[#This Row],[Nº. DE PAGO]]&lt;&gt;"",EOMONTH(LoanStartDate,ROW(ProgramaciónPago[[#This Row],[Nº. DE PAGO]])-ROW(ProgramaciónPago[[#Headers],[Nº. DE PAGO]])-2)+DAY(LoanStartDate),"")</f>
        <v>45447</v>
      </c>
      <c r="D6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86601.243992073723</v>
      </c>
      <c r="E62" s="13">
        <f ca="1">IF(ProgramaciónPago[[#This Row],[Nº. DE PAGO]]&lt;&gt;"",PagoProgramado,"")</f>
        <v>423.85433864407338</v>
      </c>
      <c r="F6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2" s="13">
        <f ca="1">IF(ProgramaciónPago[[#This Row],[Nº. DE PAGO]]&lt;&gt;"",ProgramaciónPago[[#This Row],[IMPORTE TOTAL DEL PAGO]]-ProgramaciónPago[[#This Row],[INTERÉS]],"")</f>
        <v>279.51893199061715</v>
      </c>
      <c r="I62" s="13">
        <f ca="1">IF(ProgramaciónPago[[#This Row],[Nº. DE PAGO]]&lt;&gt;"",ProgramaciónPago[[#This Row],[SALDO INICIAL]]*(InterestRate/PaymentsPerYear),"")</f>
        <v>144.3354066534562</v>
      </c>
      <c r="J6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86321.725060083103</v>
      </c>
      <c r="K62" s="13">
        <f ca="1">IF(ProgramaciónPago[[#This Row],[Nº. DE PAGO]]&lt;&gt;"",SUM(INDEX(ProgramaciónPago[INTERÉS],1,1):ProgramaciónPago[[#This Row],[INTERÉS]]),"")</f>
        <v>7938.2963309308507</v>
      </c>
    </row>
    <row r="63" spans="2:11" x14ac:dyDescent="0.2">
      <c r="B63" s="9">
        <f ca="1">IF(LoanIsGood,IF(ROW()-ROW(ProgramaciónPago[[#Headers],[Nº. DE PAGO]])&gt;NúmeroDePagosProgramados,"",ROW()-ROW(ProgramaciónPago[[#Headers],[Nº. DE PAGO]])),"")</f>
        <v>52</v>
      </c>
      <c r="C63" s="11">
        <f ca="1">IF(ProgramaciónPago[[#This Row],[Nº. DE PAGO]]&lt;&gt;"",EOMONTH(LoanStartDate,ROW(ProgramaciónPago[[#This Row],[Nº. DE PAGO]])-ROW(ProgramaciónPago[[#Headers],[Nº. DE PAGO]])-2)+DAY(LoanStartDate),"")</f>
        <v>45477</v>
      </c>
      <c r="D6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86321.725060083103</v>
      </c>
      <c r="E63" s="13">
        <f ca="1">IF(ProgramaciónPago[[#This Row],[Nº. DE PAGO]]&lt;&gt;"",PagoProgramado,"")</f>
        <v>423.85433864407338</v>
      </c>
      <c r="F6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3" s="13">
        <f ca="1">IF(ProgramaciónPago[[#This Row],[Nº. DE PAGO]]&lt;&gt;"",ProgramaciónPago[[#This Row],[IMPORTE TOTAL DEL PAGO]]-ProgramaciónPago[[#This Row],[INTERÉS]],"")</f>
        <v>279.9847968772682</v>
      </c>
      <c r="I63" s="13">
        <f ca="1">IF(ProgramaciónPago[[#This Row],[Nº. DE PAGO]]&lt;&gt;"",ProgramaciónPago[[#This Row],[SALDO INICIAL]]*(InterestRate/PaymentsPerYear),"")</f>
        <v>143.86954176680518</v>
      </c>
      <c r="J6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86041.740263205837</v>
      </c>
      <c r="K63" s="13">
        <f ca="1">IF(ProgramaciónPago[[#This Row],[Nº. DE PAGO]]&lt;&gt;"",SUM(INDEX(ProgramaciónPago[INTERÉS],1,1):ProgramaciónPago[[#This Row],[INTERÉS]]),"")</f>
        <v>8082.1658726976557</v>
      </c>
    </row>
    <row r="64" spans="2:11" x14ac:dyDescent="0.2">
      <c r="B64" s="9">
        <f ca="1">IF(LoanIsGood,IF(ROW()-ROW(ProgramaciónPago[[#Headers],[Nº. DE PAGO]])&gt;NúmeroDePagosProgramados,"",ROW()-ROW(ProgramaciónPago[[#Headers],[Nº. DE PAGO]])),"")</f>
        <v>53</v>
      </c>
      <c r="C64" s="11">
        <f ca="1">IF(ProgramaciónPago[[#This Row],[Nº. DE PAGO]]&lt;&gt;"",EOMONTH(LoanStartDate,ROW(ProgramaciónPago[[#This Row],[Nº. DE PAGO]])-ROW(ProgramaciónPago[[#Headers],[Nº. DE PAGO]])-2)+DAY(LoanStartDate),"")</f>
        <v>45508</v>
      </c>
      <c r="D6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86041.740263205837</v>
      </c>
      <c r="E64" s="13">
        <f ca="1">IF(ProgramaciónPago[[#This Row],[Nº. DE PAGO]]&lt;&gt;"",PagoProgramado,"")</f>
        <v>423.85433864407338</v>
      </c>
      <c r="F6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4" s="13">
        <f ca="1">IF(ProgramaciónPago[[#This Row],[Nº. DE PAGO]]&lt;&gt;"",ProgramaciónPago[[#This Row],[IMPORTE TOTAL DEL PAGO]]-ProgramaciónPago[[#This Row],[INTERÉS]],"")</f>
        <v>280.45143820539698</v>
      </c>
      <c r="I64" s="13">
        <f ca="1">IF(ProgramaciónPago[[#This Row],[Nº. DE PAGO]]&lt;&gt;"",ProgramaciónPago[[#This Row],[SALDO INICIAL]]*(InterestRate/PaymentsPerYear),"")</f>
        <v>143.4029004386764</v>
      </c>
      <c r="J6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85761.288825000433</v>
      </c>
      <c r="K64" s="13">
        <f ca="1">IF(ProgramaciónPago[[#This Row],[Nº. DE PAGO]]&lt;&gt;"",SUM(INDEX(ProgramaciónPago[INTERÉS],1,1):ProgramaciónPago[[#This Row],[INTERÉS]]),"")</f>
        <v>8225.5687731363323</v>
      </c>
    </row>
    <row r="65" spans="2:11" x14ac:dyDescent="0.2">
      <c r="B65" s="9">
        <f ca="1">IF(LoanIsGood,IF(ROW()-ROW(ProgramaciónPago[[#Headers],[Nº. DE PAGO]])&gt;NúmeroDePagosProgramados,"",ROW()-ROW(ProgramaciónPago[[#Headers],[Nº. DE PAGO]])),"")</f>
        <v>54</v>
      </c>
      <c r="C65" s="11">
        <f ca="1">IF(ProgramaciónPago[[#This Row],[Nº. DE PAGO]]&lt;&gt;"",EOMONTH(LoanStartDate,ROW(ProgramaciónPago[[#This Row],[Nº. DE PAGO]])-ROW(ProgramaciónPago[[#Headers],[Nº. DE PAGO]])-2)+DAY(LoanStartDate),"")</f>
        <v>45539</v>
      </c>
      <c r="D6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85761.288825000433</v>
      </c>
      <c r="E65" s="13">
        <f ca="1">IF(ProgramaciónPago[[#This Row],[Nº. DE PAGO]]&lt;&gt;"",PagoProgramado,"")</f>
        <v>423.85433864407338</v>
      </c>
      <c r="F6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5" s="13">
        <f ca="1">IF(ProgramaciónPago[[#This Row],[Nº. DE PAGO]]&lt;&gt;"",ProgramaciónPago[[#This Row],[IMPORTE TOTAL DEL PAGO]]-ProgramaciónPago[[#This Row],[INTERÉS]],"")</f>
        <v>280.91885726907265</v>
      </c>
      <c r="I65" s="13">
        <f ca="1">IF(ProgramaciónPago[[#This Row],[Nº. DE PAGO]]&lt;&gt;"",ProgramaciónPago[[#This Row],[SALDO INICIAL]]*(InterestRate/PaymentsPerYear),"")</f>
        <v>142.93548137500073</v>
      </c>
      <c r="J6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85480.369967731356</v>
      </c>
      <c r="K65" s="13">
        <f ca="1">IF(ProgramaciónPago[[#This Row],[Nº. DE PAGO]]&lt;&gt;"",SUM(INDEX(ProgramaciónPago[INTERÉS],1,1):ProgramaciónPago[[#This Row],[INTERÉS]]),"")</f>
        <v>8368.5042545113338</v>
      </c>
    </row>
    <row r="66" spans="2:11" x14ac:dyDescent="0.2">
      <c r="B66" s="9">
        <f ca="1">IF(LoanIsGood,IF(ROW()-ROW(ProgramaciónPago[[#Headers],[Nº. DE PAGO]])&gt;NúmeroDePagosProgramados,"",ROW()-ROW(ProgramaciónPago[[#Headers],[Nº. DE PAGO]])),"")</f>
        <v>55</v>
      </c>
      <c r="C66" s="11">
        <f ca="1">IF(ProgramaciónPago[[#This Row],[Nº. DE PAGO]]&lt;&gt;"",EOMONTH(LoanStartDate,ROW(ProgramaciónPago[[#This Row],[Nº. DE PAGO]])-ROW(ProgramaciónPago[[#Headers],[Nº. DE PAGO]])-2)+DAY(LoanStartDate),"")</f>
        <v>45569</v>
      </c>
      <c r="D6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85480.369967731356</v>
      </c>
      <c r="E66" s="13">
        <f ca="1">IF(ProgramaciónPago[[#This Row],[Nº. DE PAGO]]&lt;&gt;"",PagoProgramado,"")</f>
        <v>423.85433864407338</v>
      </c>
      <c r="F6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6" s="13">
        <f ca="1">IF(ProgramaciónPago[[#This Row],[Nº. DE PAGO]]&lt;&gt;"",ProgramaciónPago[[#This Row],[IMPORTE TOTAL DEL PAGO]]-ProgramaciónPago[[#This Row],[INTERÉS]],"")</f>
        <v>281.38705536452107</v>
      </c>
      <c r="I66" s="13">
        <f ca="1">IF(ProgramaciónPago[[#This Row],[Nº. DE PAGO]]&lt;&gt;"",ProgramaciónPago[[#This Row],[SALDO INICIAL]]*(InterestRate/PaymentsPerYear),"")</f>
        <v>142.46728327955228</v>
      </c>
      <c r="J6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85198.982912366831</v>
      </c>
      <c r="K66" s="13">
        <f ca="1">IF(ProgramaciónPago[[#This Row],[Nº. DE PAGO]]&lt;&gt;"",SUM(INDEX(ProgramaciónPago[INTERÉS],1,1):ProgramaciónPago[[#This Row],[INTERÉS]]),"")</f>
        <v>8510.9715377908869</v>
      </c>
    </row>
    <row r="67" spans="2:11" x14ac:dyDescent="0.2">
      <c r="B67" s="9">
        <f ca="1">IF(LoanIsGood,IF(ROW()-ROW(ProgramaciónPago[[#Headers],[Nº. DE PAGO]])&gt;NúmeroDePagosProgramados,"",ROW()-ROW(ProgramaciónPago[[#Headers],[Nº. DE PAGO]])),"")</f>
        <v>56</v>
      </c>
      <c r="C67" s="11">
        <f ca="1">IF(ProgramaciónPago[[#This Row],[Nº. DE PAGO]]&lt;&gt;"",EOMONTH(LoanStartDate,ROW(ProgramaciónPago[[#This Row],[Nº. DE PAGO]])-ROW(ProgramaciónPago[[#Headers],[Nº. DE PAGO]])-2)+DAY(LoanStartDate),"")</f>
        <v>45600</v>
      </c>
      <c r="D6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85198.982912366831</v>
      </c>
      <c r="E67" s="13">
        <f ca="1">IF(ProgramaciónPago[[#This Row],[Nº. DE PAGO]]&lt;&gt;"",PagoProgramado,"")</f>
        <v>423.85433864407338</v>
      </c>
      <c r="F6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7" s="13">
        <f ca="1">IF(ProgramaciónPago[[#This Row],[Nº. DE PAGO]]&lt;&gt;"",ProgramaciónPago[[#This Row],[IMPORTE TOTAL DEL PAGO]]-ProgramaciónPago[[#This Row],[INTERÉS]],"")</f>
        <v>281.85603379012866</v>
      </c>
      <c r="I67" s="13">
        <f ca="1">IF(ProgramaciónPago[[#This Row],[Nº. DE PAGO]]&lt;&gt;"",ProgramaciónPago[[#This Row],[SALDO INICIAL]]*(InterestRate/PaymentsPerYear),"")</f>
        <v>141.99830485394472</v>
      </c>
      <c r="J6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84917.126878576702</v>
      </c>
      <c r="K67" s="13">
        <f ca="1">IF(ProgramaciónPago[[#This Row],[Nº. DE PAGO]]&lt;&gt;"",SUM(INDEX(ProgramaciónPago[INTERÉS],1,1):ProgramaciónPago[[#This Row],[INTERÉS]]),"")</f>
        <v>8652.9698426448322</v>
      </c>
    </row>
    <row r="68" spans="2:11" x14ac:dyDescent="0.2">
      <c r="B68" s="9">
        <f ca="1">IF(LoanIsGood,IF(ROW()-ROW(ProgramaciónPago[[#Headers],[Nº. DE PAGO]])&gt;NúmeroDePagosProgramados,"",ROW()-ROW(ProgramaciónPago[[#Headers],[Nº. DE PAGO]])),"")</f>
        <v>57</v>
      </c>
      <c r="C68" s="11">
        <f ca="1">IF(ProgramaciónPago[[#This Row],[Nº. DE PAGO]]&lt;&gt;"",EOMONTH(LoanStartDate,ROW(ProgramaciónPago[[#This Row],[Nº. DE PAGO]])-ROW(ProgramaciónPago[[#Headers],[Nº. DE PAGO]])-2)+DAY(LoanStartDate),"")</f>
        <v>45630</v>
      </c>
      <c r="D6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84917.126878576702</v>
      </c>
      <c r="E68" s="13">
        <f ca="1">IF(ProgramaciónPago[[#This Row],[Nº. DE PAGO]]&lt;&gt;"",PagoProgramado,"")</f>
        <v>423.85433864407338</v>
      </c>
      <c r="F6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8" s="13">
        <f ca="1">IF(ProgramaciónPago[[#This Row],[Nº. DE PAGO]]&lt;&gt;"",ProgramaciónPago[[#This Row],[IMPORTE TOTAL DEL PAGO]]-ProgramaciónPago[[#This Row],[INTERÉS]],"")</f>
        <v>282.32579384644555</v>
      </c>
      <c r="I68" s="13">
        <f ca="1">IF(ProgramaciónPago[[#This Row],[Nº. DE PAGO]]&lt;&gt;"",ProgramaciónPago[[#This Row],[SALDO INICIAL]]*(InterestRate/PaymentsPerYear),"")</f>
        <v>141.52854479762786</v>
      </c>
      <c r="J6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84634.80108473025</v>
      </c>
      <c r="K68" s="13">
        <f ca="1">IF(ProgramaciónPago[[#This Row],[Nº. DE PAGO]]&lt;&gt;"",SUM(INDEX(ProgramaciónPago[INTERÉS],1,1):ProgramaciónPago[[#This Row],[INTERÉS]]),"")</f>
        <v>8794.4983874424597</v>
      </c>
    </row>
    <row r="69" spans="2:11" x14ac:dyDescent="0.2">
      <c r="B69" s="9">
        <f ca="1">IF(LoanIsGood,IF(ROW()-ROW(ProgramaciónPago[[#Headers],[Nº. DE PAGO]])&gt;NúmeroDePagosProgramados,"",ROW()-ROW(ProgramaciónPago[[#Headers],[Nº. DE PAGO]])),"")</f>
        <v>58</v>
      </c>
      <c r="C69" s="11">
        <f ca="1">IF(ProgramaciónPago[[#This Row],[Nº. DE PAGO]]&lt;&gt;"",EOMONTH(LoanStartDate,ROW(ProgramaciónPago[[#This Row],[Nº. DE PAGO]])-ROW(ProgramaciónPago[[#Headers],[Nº. DE PAGO]])-2)+DAY(LoanStartDate),"")</f>
        <v>45661</v>
      </c>
      <c r="D6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84634.80108473025</v>
      </c>
      <c r="E69" s="13">
        <f ca="1">IF(ProgramaciónPago[[#This Row],[Nº. DE PAGO]]&lt;&gt;"",PagoProgramado,"")</f>
        <v>423.85433864407338</v>
      </c>
      <c r="F6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6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69" s="13">
        <f ca="1">IF(ProgramaciónPago[[#This Row],[Nº. DE PAGO]]&lt;&gt;"",ProgramaciónPago[[#This Row],[IMPORTE TOTAL DEL PAGO]]-ProgramaciónPago[[#This Row],[INTERÉS]],"")</f>
        <v>282.79633683618965</v>
      </c>
      <c r="I69" s="13">
        <f ca="1">IF(ProgramaciónPago[[#This Row],[Nº. DE PAGO]]&lt;&gt;"",ProgramaciónPago[[#This Row],[SALDO INICIAL]]*(InterestRate/PaymentsPerYear),"")</f>
        <v>141.05800180788376</v>
      </c>
      <c r="J6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84352.004747894054</v>
      </c>
      <c r="K69" s="13">
        <f ca="1">IF(ProgramaciónPago[[#This Row],[Nº. DE PAGO]]&lt;&gt;"",SUM(INDEX(ProgramaciónPago[INTERÉS],1,1):ProgramaciónPago[[#This Row],[INTERÉS]]),"")</f>
        <v>8935.5563892503433</v>
      </c>
    </row>
    <row r="70" spans="2:11" x14ac:dyDescent="0.2">
      <c r="B70" s="9">
        <f ca="1">IF(LoanIsGood,IF(ROW()-ROW(ProgramaciónPago[[#Headers],[Nº. DE PAGO]])&gt;NúmeroDePagosProgramados,"",ROW()-ROW(ProgramaciónPago[[#Headers],[Nº. DE PAGO]])),"")</f>
        <v>59</v>
      </c>
      <c r="C70" s="11">
        <f ca="1">IF(ProgramaciónPago[[#This Row],[Nº. DE PAGO]]&lt;&gt;"",EOMONTH(LoanStartDate,ROW(ProgramaciónPago[[#This Row],[Nº. DE PAGO]])-ROW(ProgramaciónPago[[#Headers],[Nº. DE PAGO]])-2)+DAY(LoanStartDate),"")</f>
        <v>45692</v>
      </c>
      <c r="D7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84352.004747894054</v>
      </c>
      <c r="E70" s="13">
        <f ca="1">IF(ProgramaciónPago[[#This Row],[Nº. DE PAGO]]&lt;&gt;"",PagoProgramado,"")</f>
        <v>423.85433864407338</v>
      </c>
      <c r="F7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0" s="13">
        <f ca="1">IF(ProgramaciónPago[[#This Row],[Nº. DE PAGO]]&lt;&gt;"",ProgramaciónPago[[#This Row],[IMPORTE TOTAL DEL PAGO]]-ProgramaciónPago[[#This Row],[INTERÉS]],"")</f>
        <v>283.26766406424997</v>
      </c>
      <c r="I70" s="13">
        <f ca="1">IF(ProgramaciónPago[[#This Row],[Nº. DE PAGO]]&lt;&gt;"",ProgramaciónPago[[#This Row],[SALDO INICIAL]]*(InterestRate/PaymentsPerYear),"")</f>
        <v>140.58667457982344</v>
      </c>
      <c r="J7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84068.737083829808</v>
      </c>
      <c r="K70" s="13">
        <f ca="1">IF(ProgramaciónPago[[#This Row],[Nº. DE PAGO]]&lt;&gt;"",SUM(INDEX(ProgramaciónPago[INTERÉS],1,1):ProgramaciónPago[[#This Row],[INTERÉS]]),"")</f>
        <v>9076.1430638301663</v>
      </c>
    </row>
    <row r="71" spans="2:11" x14ac:dyDescent="0.2">
      <c r="B71" s="9">
        <f ca="1">IF(LoanIsGood,IF(ROW()-ROW(ProgramaciónPago[[#Headers],[Nº. DE PAGO]])&gt;NúmeroDePagosProgramados,"",ROW()-ROW(ProgramaciónPago[[#Headers],[Nº. DE PAGO]])),"")</f>
        <v>60</v>
      </c>
      <c r="C71" s="11">
        <f ca="1">IF(ProgramaciónPago[[#This Row],[Nº. DE PAGO]]&lt;&gt;"",EOMONTH(LoanStartDate,ROW(ProgramaciónPago[[#This Row],[Nº. DE PAGO]])-ROW(ProgramaciónPago[[#Headers],[Nº. DE PAGO]])-2)+DAY(LoanStartDate),"")</f>
        <v>45720</v>
      </c>
      <c r="D7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84068.737083829808</v>
      </c>
      <c r="E71" s="13">
        <f ca="1">IF(ProgramaciónPago[[#This Row],[Nº. DE PAGO]]&lt;&gt;"",PagoProgramado,"")</f>
        <v>423.85433864407338</v>
      </c>
      <c r="F7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1" s="13">
        <f ca="1">IF(ProgramaciónPago[[#This Row],[Nº. DE PAGO]]&lt;&gt;"",ProgramaciónPago[[#This Row],[IMPORTE TOTAL DEL PAGO]]-ProgramaciónPago[[#This Row],[INTERÉS]],"")</f>
        <v>283.73977683769033</v>
      </c>
      <c r="I71" s="13">
        <f ca="1">IF(ProgramaciónPago[[#This Row],[Nº. DE PAGO]]&lt;&gt;"",ProgramaciónPago[[#This Row],[SALDO INICIAL]]*(InterestRate/PaymentsPerYear),"")</f>
        <v>140.11456180638302</v>
      </c>
      <c r="J7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83784.997306992125</v>
      </c>
      <c r="K71" s="13">
        <f ca="1">IF(ProgramaciónPago[[#This Row],[Nº. DE PAGO]]&lt;&gt;"",SUM(INDEX(ProgramaciónPago[INTERÉS],1,1):ProgramaciónPago[[#This Row],[INTERÉS]]),"")</f>
        <v>9216.2576256365501</v>
      </c>
    </row>
    <row r="72" spans="2:11" x14ac:dyDescent="0.2">
      <c r="B72" s="9">
        <f ca="1">IF(LoanIsGood,IF(ROW()-ROW(ProgramaciónPago[[#Headers],[Nº. DE PAGO]])&gt;NúmeroDePagosProgramados,"",ROW()-ROW(ProgramaciónPago[[#Headers],[Nº. DE PAGO]])),"")</f>
        <v>61</v>
      </c>
      <c r="C72" s="11">
        <f ca="1">IF(ProgramaciónPago[[#This Row],[Nº. DE PAGO]]&lt;&gt;"",EOMONTH(LoanStartDate,ROW(ProgramaciónPago[[#This Row],[Nº. DE PAGO]])-ROW(ProgramaciónPago[[#Headers],[Nº. DE PAGO]])-2)+DAY(LoanStartDate),"")</f>
        <v>45751</v>
      </c>
      <c r="D7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83784.997306992125</v>
      </c>
      <c r="E72" s="13">
        <f ca="1">IF(ProgramaciónPago[[#This Row],[Nº. DE PAGO]]&lt;&gt;"",PagoProgramado,"")</f>
        <v>423.85433864407338</v>
      </c>
      <c r="F7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2" s="13">
        <f ca="1">IF(ProgramaciónPago[[#This Row],[Nº. DE PAGO]]&lt;&gt;"",ProgramaciónPago[[#This Row],[IMPORTE TOTAL DEL PAGO]]-ProgramaciónPago[[#This Row],[INTERÉS]],"")</f>
        <v>284.21267646575313</v>
      </c>
      <c r="I72" s="13">
        <f ca="1">IF(ProgramaciónPago[[#This Row],[Nº. DE PAGO]]&lt;&gt;"",ProgramaciónPago[[#This Row],[SALDO INICIAL]]*(InterestRate/PaymentsPerYear),"")</f>
        <v>139.64166217832022</v>
      </c>
      <c r="J7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83500.784630526367</v>
      </c>
      <c r="K72" s="13">
        <f ca="1">IF(ProgramaciónPago[[#This Row],[Nº. DE PAGO]]&lt;&gt;"",SUM(INDEX(ProgramaciónPago[INTERÉS],1,1):ProgramaciónPago[[#This Row],[INTERÉS]]),"")</f>
        <v>9355.8992878148711</v>
      </c>
    </row>
    <row r="73" spans="2:11" x14ac:dyDescent="0.2">
      <c r="B73" s="9">
        <f ca="1">IF(LoanIsGood,IF(ROW()-ROW(ProgramaciónPago[[#Headers],[Nº. DE PAGO]])&gt;NúmeroDePagosProgramados,"",ROW()-ROW(ProgramaciónPago[[#Headers],[Nº. DE PAGO]])),"")</f>
        <v>62</v>
      </c>
      <c r="C73" s="11">
        <f ca="1">IF(ProgramaciónPago[[#This Row],[Nº. DE PAGO]]&lt;&gt;"",EOMONTH(LoanStartDate,ROW(ProgramaciónPago[[#This Row],[Nº. DE PAGO]])-ROW(ProgramaciónPago[[#Headers],[Nº. DE PAGO]])-2)+DAY(LoanStartDate),"")</f>
        <v>45781</v>
      </c>
      <c r="D7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83500.784630526367</v>
      </c>
      <c r="E73" s="13">
        <f ca="1">IF(ProgramaciónPago[[#This Row],[Nº. DE PAGO]]&lt;&gt;"",PagoProgramado,"")</f>
        <v>423.85433864407338</v>
      </c>
      <c r="F7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3" s="13">
        <f ca="1">IF(ProgramaciónPago[[#This Row],[Nº. DE PAGO]]&lt;&gt;"",ProgramaciónPago[[#This Row],[IMPORTE TOTAL DEL PAGO]]-ProgramaciónPago[[#This Row],[INTERÉS]],"")</f>
        <v>284.68636425986278</v>
      </c>
      <c r="I73" s="13">
        <f ca="1">IF(ProgramaciónPago[[#This Row],[Nº. DE PAGO]]&lt;&gt;"",ProgramaciónPago[[#This Row],[SALDO INICIAL]]*(InterestRate/PaymentsPerYear),"")</f>
        <v>139.16797438421062</v>
      </c>
      <c r="J7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83216.098266266505</v>
      </c>
      <c r="K73" s="13">
        <f ca="1">IF(ProgramaciónPago[[#This Row],[Nº. DE PAGO]]&lt;&gt;"",SUM(INDEX(ProgramaciónPago[INTERÉS],1,1):ProgramaciónPago[[#This Row],[INTERÉS]]),"")</f>
        <v>9495.0672621990816</v>
      </c>
    </row>
    <row r="74" spans="2:11" x14ac:dyDescent="0.2">
      <c r="B74" s="9">
        <f ca="1">IF(LoanIsGood,IF(ROW()-ROW(ProgramaciónPago[[#Headers],[Nº. DE PAGO]])&gt;NúmeroDePagosProgramados,"",ROW()-ROW(ProgramaciónPago[[#Headers],[Nº. DE PAGO]])),"")</f>
        <v>63</v>
      </c>
      <c r="C74" s="11">
        <f ca="1">IF(ProgramaciónPago[[#This Row],[Nº. DE PAGO]]&lt;&gt;"",EOMONTH(LoanStartDate,ROW(ProgramaciónPago[[#This Row],[Nº. DE PAGO]])-ROW(ProgramaciónPago[[#Headers],[Nº. DE PAGO]])-2)+DAY(LoanStartDate),"")</f>
        <v>45812</v>
      </c>
      <c r="D7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83216.098266266505</v>
      </c>
      <c r="E74" s="13">
        <f ca="1">IF(ProgramaciónPago[[#This Row],[Nº. DE PAGO]]&lt;&gt;"",PagoProgramado,"")</f>
        <v>423.85433864407338</v>
      </c>
      <c r="F7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4" s="13">
        <f ca="1">IF(ProgramaciónPago[[#This Row],[Nº. DE PAGO]]&lt;&gt;"",ProgramaciónPago[[#This Row],[IMPORTE TOTAL DEL PAGO]]-ProgramaciónPago[[#This Row],[INTERÉS]],"")</f>
        <v>285.1608415336292</v>
      </c>
      <c r="I74" s="13">
        <f ca="1">IF(ProgramaciónPago[[#This Row],[Nº. DE PAGO]]&lt;&gt;"",ProgramaciónPago[[#This Row],[SALDO INICIAL]]*(InterestRate/PaymentsPerYear),"")</f>
        <v>138.69349711044418</v>
      </c>
      <c r="J7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82930.937424732881</v>
      </c>
      <c r="K74" s="13">
        <f ca="1">IF(ProgramaciónPago[[#This Row],[Nº. DE PAGO]]&lt;&gt;"",SUM(INDEX(ProgramaciónPago[INTERÉS],1,1):ProgramaciónPago[[#This Row],[INTERÉS]]),"")</f>
        <v>9633.7607593095254</v>
      </c>
    </row>
    <row r="75" spans="2:11" x14ac:dyDescent="0.2">
      <c r="B75" s="9">
        <f ca="1">IF(LoanIsGood,IF(ROW()-ROW(ProgramaciónPago[[#Headers],[Nº. DE PAGO]])&gt;NúmeroDePagosProgramados,"",ROW()-ROW(ProgramaciónPago[[#Headers],[Nº. DE PAGO]])),"")</f>
        <v>64</v>
      </c>
      <c r="C75" s="11">
        <f ca="1">IF(ProgramaciónPago[[#This Row],[Nº. DE PAGO]]&lt;&gt;"",EOMONTH(LoanStartDate,ROW(ProgramaciónPago[[#This Row],[Nº. DE PAGO]])-ROW(ProgramaciónPago[[#Headers],[Nº. DE PAGO]])-2)+DAY(LoanStartDate),"")</f>
        <v>45842</v>
      </c>
      <c r="D7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82930.937424732881</v>
      </c>
      <c r="E75" s="13">
        <f ca="1">IF(ProgramaciónPago[[#This Row],[Nº. DE PAGO]]&lt;&gt;"",PagoProgramado,"")</f>
        <v>423.85433864407338</v>
      </c>
      <c r="F7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5" s="13">
        <f ca="1">IF(ProgramaciónPago[[#This Row],[Nº. DE PAGO]]&lt;&gt;"",ProgramaciónPago[[#This Row],[IMPORTE TOTAL DEL PAGO]]-ProgramaciónPago[[#This Row],[INTERÉS]],"")</f>
        <v>285.63610960285189</v>
      </c>
      <c r="I75" s="13">
        <f ca="1">IF(ProgramaciónPago[[#This Row],[Nº. DE PAGO]]&lt;&gt;"",ProgramaciónPago[[#This Row],[SALDO INICIAL]]*(InterestRate/PaymentsPerYear),"")</f>
        <v>138.21822904122149</v>
      </c>
      <c r="J7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82645.301315130026</v>
      </c>
      <c r="K75" s="13">
        <f ca="1">IF(ProgramaciónPago[[#This Row],[Nº. DE PAGO]]&lt;&gt;"",SUM(INDEX(ProgramaciónPago[INTERÉS],1,1):ProgramaciónPago[[#This Row],[INTERÉS]]),"")</f>
        <v>9771.9789883507474</v>
      </c>
    </row>
    <row r="76" spans="2:11" x14ac:dyDescent="0.2">
      <c r="B76" s="9">
        <f ca="1">IF(LoanIsGood,IF(ROW()-ROW(ProgramaciónPago[[#Headers],[Nº. DE PAGO]])&gt;NúmeroDePagosProgramados,"",ROW()-ROW(ProgramaciónPago[[#Headers],[Nº. DE PAGO]])),"")</f>
        <v>65</v>
      </c>
      <c r="C76" s="11">
        <f ca="1">IF(ProgramaciónPago[[#This Row],[Nº. DE PAGO]]&lt;&gt;"",EOMONTH(LoanStartDate,ROW(ProgramaciónPago[[#This Row],[Nº. DE PAGO]])-ROW(ProgramaciónPago[[#Headers],[Nº. DE PAGO]])-2)+DAY(LoanStartDate),"")</f>
        <v>45873</v>
      </c>
      <c r="D7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82645.301315130026</v>
      </c>
      <c r="E76" s="13">
        <f ca="1">IF(ProgramaciónPago[[#This Row],[Nº. DE PAGO]]&lt;&gt;"",PagoProgramado,"")</f>
        <v>423.85433864407338</v>
      </c>
      <c r="F7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6" s="13">
        <f ca="1">IF(ProgramaciónPago[[#This Row],[Nº. DE PAGO]]&lt;&gt;"",ProgramaciónPago[[#This Row],[IMPORTE TOTAL DEL PAGO]]-ProgramaciónPago[[#This Row],[INTERÉS]],"")</f>
        <v>286.11216978552329</v>
      </c>
      <c r="I76" s="13">
        <f ca="1">IF(ProgramaciónPago[[#This Row],[Nº. DE PAGO]]&lt;&gt;"",ProgramaciónPago[[#This Row],[SALDO INICIAL]]*(InterestRate/PaymentsPerYear),"")</f>
        <v>137.74216885855006</v>
      </c>
      <c r="J7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82359.189145344499</v>
      </c>
      <c r="K76" s="13">
        <f ca="1">IF(ProgramaciónPago[[#This Row],[Nº. DE PAGO]]&lt;&gt;"",SUM(INDEX(ProgramaciónPago[INTERÉS],1,1):ProgramaciónPago[[#This Row],[INTERÉS]]),"")</f>
        <v>9909.7211572092983</v>
      </c>
    </row>
    <row r="77" spans="2:11" x14ac:dyDescent="0.2">
      <c r="B77" s="9">
        <f ca="1">IF(LoanIsGood,IF(ROW()-ROW(ProgramaciónPago[[#Headers],[Nº. DE PAGO]])&gt;NúmeroDePagosProgramados,"",ROW()-ROW(ProgramaciónPago[[#Headers],[Nº. DE PAGO]])),"")</f>
        <v>66</v>
      </c>
      <c r="C77" s="11">
        <f ca="1">IF(ProgramaciónPago[[#This Row],[Nº. DE PAGO]]&lt;&gt;"",EOMONTH(LoanStartDate,ROW(ProgramaciónPago[[#This Row],[Nº. DE PAGO]])-ROW(ProgramaciónPago[[#Headers],[Nº. DE PAGO]])-2)+DAY(LoanStartDate),"")</f>
        <v>45904</v>
      </c>
      <c r="D7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82359.189145344499</v>
      </c>
      <c r="E77" s="13">
        <f ca="1">IF(ProgramaciónPago[[#This Row],[Nº. DE PAGO]]&lt;&gt;"",PagoProgramado,"")</f>
        <v>423.85433864407338</v>
      </c>
      <c r="F7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7" s="13">
        <f ca="1">IF(ProgramaciónPago[[#This Row],[Nº. DE PAGO]]&lt;&gt;"",ProgramaciónPago[[#This Row],[IMPORTE TOTAL DEL PAGO]]-ProgramaciónPago[[#This Row],[INTERÉS]],"")</f>
        <v>286.58902340183255</v>
      </c>
      <c r="I77" s="13">
        <f ca="1">IF(ProgramaciónPago[[#This Row],[Nº. DE PAGO]]&lt;&gt;"",ProgramaciónPago[[#This Row],[SALDO INICIAL]]*(InterestRate/PaymentsPerYear),"")</f>
        <v>137.26531524224083</v>
      </c>
      <c r="J7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82072.600121942669</v>
      </c>
      <c r="K77" s="13">
        <f ca="1">IF(ProgramaciónPago[[#This Row],[Nº. DE PAGO]]&lt;&gt;"",SUM(INDEX(ProgramaciónPago[INTERÉS],1,1):ProgramaciónPago[[#This Row],[INTERÉS]]),"")</f>
        <v>10046.986472451539</v>
      </c>
    </row>
    <row r="78" spans="2:11" x14ac:dyDescent="0.2">
      <c r="B78" s="9">
        <f ca="1">IF(LoanIsGood,IF(ROW()-ROW(ProgramaciónPago[[#Headers],[Nº. DE PAGO]])&gt;NúmeroDePagosProgramados,"",ROW()-ROW(ProgramaciónPago[[#Headers],[Nº. DE PAGO]])),"")</f>
        <v>67</v>
      </c>
      <c r="C78" s="11">
        <f ca="1">IF(ProgramaciónPago[[#This Row],[Nº. DE PAGO]]&lt;&gt;"",EOMONTH(LoanStartDate,ROW(ProgramaciónPago[[#This Row],[Nº. DE PAGO]])-ROW(ProgramaciónPago[[#Headers],[Nº. DE PAGO]])-2)+DAY(LoanStartDate),"")</f>
        <v>45934</v>
      </c>
      <c r="D7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82072.600121942669</v>
      </c>
      <c r="E78" s="13">
        <f ca="1">IF(ProgramaciónPago[[#This Row],[Nº. DE PAGO]]&lt;&gt;"",PagoProgramado,"")</f>
        <v>423.85433864407338</v>
      </c>
      <c r="F7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8" s="13">
        <f ca="1">IF(ProgramaciónPago[[#This Row],[Nº. DE PAGO]]&lt;&gt;"",ProgramaciónPago[[#This Row],[IMPORTE TOTAL DEL PAGO]]-ProgramaciónPago[[#This Row],[INTERÉS]],"")</f>
        <v>287.06667177416892</v>
      </c>
      <c r="I78" s="13">
        <f ca="1">IF(ProgramaciónPago[[#This Row],[Nº. DE PAGO]]&lt;&gt;"",ProgramaciónPago[[#This Row],[SALDO INICIAL]]*(InterestRate/PaymentsPerYear),"")</f>
        <v>136.78766686990446</v>
      </c>
      <c r="J7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81785.533450168499</v>
      </c>
      <c r="K78" s="13">
        <f ca="1">IF(ProgramaciónPago[[#This Row],[Nº. DE PAGO]]&lt;&gt;"",SUM(INDEX(ProgramaciónPago[INTERÉS],1,1):ProgramaciónPago[[#This Row],[INTERÉS]]),"")</f>
        <v>10183.774139321444</v>
      </c>
    </row>
    <row r="79" spans="2:11" x14ac:dyDescent="0.2">
      <c r="B79" s="9">
        <f ca="1">IF(LoanIsGood,IF(ROW()-ROW(ProgramaciónPago[[#Headers],[Nº. DE PAGO]])&gt;NúmeroDePagosProgramados,"",ROW()-ROW(ProgramaciónPago[[#Headers],[Nº. DE PAGO]])),"")</f>
        <v>68</v>
      </c>
      <c r="C79" s="11">
        <f ca="1">IF(ProgramaciónPago[[#This Row],[Nº. DE PAGO]]&lt;&gt;"",EOMONTH(LoanStartDate,ROW(ProgramaciónPago[[#This Row],[Nº. DE PAGO]])-ROW(ProgramaciónPago[[#Headers],[Nº. DE PAGO]])-2)+DAY(LoanStartDate),"")</f>
        <v>45965</v>
      </c>
      <c r="D7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81785.533450168499</v>
      </c>
      <c r="E79" s="13">
        <f ca="1">IF(ProgramaciónPago[[#This Row],[Nº. DE PAGO]]&lt;&gt;"",PagoProgramado,"")</f>
        <v>423.85433864407338</v>
      </c>
      <c r="F7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7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79" s="13">
        <f ca="1">IF(ProgramaciónPago[[#This Row],[Nº. DE PAGO]]&lt;&gt;"",ProgramaciónPago[[#This Row],[IMPORTE TOTAL DEL PAGO]]-ProgramaciónPago[[#This Row],[INTERÉS]],"")</f>
        <v>287.54511622712585</v>
      </c>
      <c r="I79" s="13">
        <f ca="1">IF(ProgramaciónPago[[#This Row],[Nº. DE PAGO]]&lt;&gt;"",ProgramaciónPago[[#This Row],[SALDO INICIAL]]*(InterestRate/PaymentsPerYear),"")</f>
        <v>136.30922241694751</v>
      </c>
      <c r="J7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81497.988333941379</v>
      </c>
      <c r="K79" s="13">
        <f ca="1">IF(ProgramaciónPago[[#This Row],[Nº. DE PAGO]]&lt;&gt;"",SUM(INDEX(ProgramaciónPago[INTERÉS],1,1):ProgramaciónPago[[#This Row],[INTERÉS]]),"")</f>
        <v>10320.083361738391</v>
      </c>
    </row>
    <row r="80" spans="2:11" x14ac:dyDescent="0.2">
      <c r="B80" s="9">
        <f ca="1">IF(LoanIsGood,IF(ROW()-ROW(ProgramaciónPago[[#Headers],[Nº. DE PAGO]])&gt;NúmeroDePagosProgramados,"",ROW()-ROW(ProgramaciónPago[[#Headers],[Nº. DE PAGO]])),"")</f>
        <v>69</v>
      </c>
      <c r="C80" s="11">
        <f ca="1">IF(ProgramaciónPago[[#This Row],[Nº. DE PAGO]]&lt;&gt;"",EOMONTH(LoanStartDate,ROW(ProgramaciónPago[[#This Row],[Nº. DE PAGO]])-ROW(ProgramaciónPago[[#Headers],[Nº. DE PAGO]])-2)+DAY(LoanStartDate),"")</f>
        <v>45995</v>
      </c>
      <c r="D8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81497.988333941379</v>
      </c>
      <c r="E80" s="13">
        <f ca="1">IF(ProgramaciónPago[[#This Row],[Nº. DE PAGO]]&lt;&gt;"",PagoProgramado,"")</f>
        <v>423.85433864407338</v>
      </c>
      <c r="F8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0" s="13">
        <f ca="1">IF(ProgramaciónPago[[#This Row],[Nº. DE PAGO]]&lt;&gt;"",ProgramaciónPago[[#This Row],[IMPORTE TOTAL DEL PAGO]]-ProgramaciónPago[[#This Row],[INTERÉS]],"")</f>
        <v>288.02435808750442</v>
      </c>
      <c r="I80" s="13">
        <f ca="1">IF(ProgramaciónPago[[#This Row],[Nº. DE PAGO]]&lt;&gt;"",ProgramaciónPago[[#This Row],[SALDO INICIAL]]*(InterestRate/PaymentsPerYear),"")</f>
        <v>135.82998055656898</v>
      </c>
      <c r="J8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81209.963975853869</v>
      </c>
      <c r="K80" s="13">
        <f ca="1">IF(ProgramaciónPago[[#This Row],[Nº. DE PAGO]]&lt;&gt;"",SUM(INDEX(ProgramaciónPago[INTERÉS],1,1):ProgramaciónPago[[#This Row],[INTERÉS]]),"")</f>
        <v>10455.91334229496</v>
      </c>
    </row>
    <row r="81" spans="2:11" x14ac:dyDescent="0.2">
      <c r="B81" s="9">
        <f ca="1">IF(LoanIsGood,IF(ROW()-ROW(ProgramaciónPago[[#Headers],[Nº. DE PAGO]])&gt;NúmeroDePagosProgramados,"",ROW()-ROW(ProgramaciónPago[[#Headers],[Nº. DE PAGO]])),"")</f>
        <v>70</v>
      </c>
      <c r="C81" s="11">
        <f ca="1">IF(ProgramaciónPago[[#This Row],[Nº. DE PAGO]]&lt;&gt;"",EOMONTH(LoanStartDate,ROW(ProgramaciónPago[[#This Row],[Nº. DE PAGO]])-ROW(ProgramaciónPago[[#Headers],[Nº. DE PAGO]])-2)+DAY(LoanStartDate),"")</f>
        <v>46026</v>
      </c>
      <c r="D8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81209.963975853869</v>
      </c>
      <c r="E81" s="13">
        <f ca="1">IF(ProgramaciónPago[[#This Row],[Nº. DE PAGO]]&lt;&gt;"",PagoProgramado,"")</f>
        <v>423.85433864407338</v>
      </c>
      <c r="F8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1" s="13">
        <f ca="1">IF(ProgramaciónPago[[#This Row],[Nº. DE PAGO]]&lt;&gt;"",ProgramaciónPago[[#This Row],[IMPORTE TOTAL DEL PAGO]]-ProgramaciónPago[[#This Row],[INTERÉS]],"")</f>
        <v>288.50439868431693</v>
      </c>
      <c r="I81" s="13">
        <f ca="1">IF(ProgramaciónPago[[#This Row],[Nº. DE PAGO]]&lt;&gt;"",ProgramaciónPago[[#This Row],[SALDO INICIAL]]*(InterestRate/PaymentsPerYear),"")</f>
        <v>135.34993995975645</v>
      </c>
      <c r="J8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80921.459577169546</v>
      </c>
      <c r="K81" s="13">
        <f ca="1">IF(ProgramaciónPago[[#This Row],[Nº. DE PAGO]]&lt;&gt;"",SUM(INDEX(ProgramaciónPago[INTERÉS],1,1):ProgramaciónPago[[#This Row],[INTERÉS]]),"")</f>
        <v>10591.263282254717</v>
      </c>
    </row>
    <row r="82" spans="2:11" x14ac:dyDescent="0.2">
      <c r="B82" s="9">
        <f ca="1">IF(LoanIsGood,IF(ROW()-ROW(ProgramaciónPago[[#Headers],[Nº. DE PAGO]])&gt;NúmeroDePagosProgramados,"",ROW()-ROW(ProgramaciónPago[[#Headers],[Nº. DE PAGO]])),"")</f>
        <v>71</v>
      </c>
      <c r="C82" s="11">
        <f ca="1">IF(ProgramaciónPago[[#This Row],[Nº. DE PAGO]]&lt;&gt;"",EOMONTH(LoanStartDate,ROW(ProgramaciónPago[[#This Row],[Nº. DE PAGO]])-ROW(ProgramaciónPago[[#Headers],[Nº. DE PAGO]])-2)+DAY(LoanStartDate),"")</f>
        <v>46057</v>
      </c>
      <c r="D8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80921.459577169546</v>
      </c>
      <c r="E82" s="13">
        <f ca="1">IF(ProgramaciónPago[[#This Row],[Nº. DE PAGO]]&lt;&gt;"",PagoProgramado,"")</f>
        <v>423.85433864407338</v>
      </c>
      <c r="F8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2" s="13">
        <f ca="1">IF(ProgramaciónPago[[#This Row],[Nº. DE PAGO]]&lt;&gt;"",ProgramaciónPago[[#This Row],[IMPORTE TOTAL DEL PAGO]]-ProgramaciónPago[[#This Row],[INTERÉS]],"")</f>
        <v>288.9852393487908</v>
      </c>
      <c r="I82" s="13">
        <f ca="1">IF(ProgramaciónPago[[#This Row],[Nº. DE PAGO]]&lt;&gt;"",ProgramaciónPago[[#This Row],[SALDO INICIAL]]*(InterestRate/PaymentsPerYear),"")</f>
        <v>134.86909929528258</v>
      </c>
      <c r="J8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80632.474337820749</v>
      </c>
      <c r="K82" s="13">
        <f ca="1">IF(ProgramaciónPago[[#This Row],[Nº. DE PAGO]]&lt;&gt;"",SUM(INDEX(ProgramaciónPago[INTERÉS],1,1):ProgramaciónPago[[#This Row],[INTERÉS]]),"")</f>
        <v>10726.13238155</v>
      </c>
    </row>
    <row r="83" spans="2:11" x14ac:dyDescent="0.2">
      <c r="B83" s="9">
        <f ca="1">IF(LoanIsGood,IF(ROW()-ROW(ProgramaciónPago[[#Headers],[Nº. DE PAGO]])&gt;NúmeroDePagosProgramados,"",ROW()-ROW(ProgramaciónPago[[#Headers],[Nº. DE PAGO]])),"")</f>
        <v>72</v>
      </c>
      <c r="C83" s="11">
        <f ca="1">IF(ProgramaciónPago[[#This Row],[Nº. DE PAGO]]&lt;&gt;"",EOMONTH(LoanStartDate,ROW(ProgramaciónPago[[#This Row],[Nº. DE PAGO]])-ROW(ProgramaciónPago[[#Headers],[Nº. DE PAGO]])-2)+DAY(LoanStartDate),"")</f>
        <v>46085</v>
      </c>
      <c r="D8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80632.474337820749</v>
      </c>
      <c r="E83" s="13">
        <f ca="1">IF(ProgramaciónPago[[#This Row],[Nº. DE PAGO]]&lt;&gt;"",PagoProgramado,"")</f>
        <v>423.85433864407338</v>
      </c>
      <c r="F8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3" s="13">
        <f ca="1">IF(ProgramaciónPago[[#This Row],[Nº. DE PAGO]]&lt;&gt;"",ProgramaciónPago[[#This Row],[IMPORTE TOTAL DEL PAGO]]-ProgramaciónPago[[#This Row],[INTERÉS]],"")</f>
        <v>289.4668814143721</v>
      </c>
      <c r="I83" s="13">
        <f ca="1">IF(ProgramaciónPago[[#This Row],[Nº. DE PAGO]]&lt;&gt;"",ProgramaciónPago[[#This Row],[SALDO INICIAL]]*(InterestRate/PaymentsPerYear),"")</f>
        <v>134.38745722970125</v>
      </c>
      <c r="J8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80343.007456406383</v>
      </c>
      <c r="K83" s="13">
        <f ca="1">IF(ProgramaciónPago[[#This Row],[Nº. DE PAGO]]&lt;&gt;"",SUM(INDEX(ProgramaciónPago[INTERÉS],1,1):ProgramaciónPago[[#This Row],[INTERÉS]]),"")</f>
        <v>10860.519838779701</v>
      </c>
    </row>
    <row r="84" spans="2:11" x14ac:dyDescent="0.2">
      <c r="B84" s="9">
        <f ca="1">IF(LoanIsGood,IF(ROW()-ROW(ProgramaciónPago[[#Headers],[Nº. DE PAGO]])&gt;NúmeroDePagosProgramados,"",ROW()-ROW(ProgramaciónPago[[#Headers],[Nº. DE PAGO]])),"")</f>
        <v>73</v>
      </c>
      <c r="C84" s="11">
        <f ca="1">IF(ProgramaciónPago[[#This Row],[Nº. DE PAGO]]&lt;&gt;"",EOMONTH(LoanStartDate,ROW(ProgramaciónPago[[#This Row],[Nº. DE PAGO]])-ROW(ProgramaciónPago[[#Headers],[Nº. DE PAGO]])-2)+DAY(LoanStartDate),"")</f>
        <v>46116</v>
      </c>
      <c r="D8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80343.007456406383</v>
      </c>
      <c r="E84" s="13">
        <f ca="1">IF(ProgramaciónPago[[#This Row],[Nº. DE PAGO]]&lt;&gt;"",PagoProgramado,"")</f>
        <v>423.85433864407338</v>
      </c>
      <c r="F8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4" s="13">
        <f ca="1">IF(ProgramaciónPago[[#This Row],[Nº. DE PAGO]]&lt;&gt;"",ProgramaciónPago[[#This Row],[IMPORTE TOTAL DEL PAGO]]-ProgramaciónPago[[#This Row],[INTERÉS]],"")</f>
        <v>289.94932621672939</v>
      </c>
      <c r="I84" s="13">
        <f ca="1">IF(ProgramaciónPago[[#This Row],[Nº. DE PAGO]]&lt;&gt;"",ProgramaciónPago[[#This Row],[SALDO INICIAL]]*(InterestRate/PaymentsPerYear),"")</f>
        <v>133.90501242734399</v>
      </c>
      <c r="J8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80053.05813018966</v>
      </c>
      <c r="K84" s="13">
        <f ca="1">IF(ProgramaciónPago[[#This Row],[Nº. DE PAGO]]&lt;&gt;"",SUM(INDEX(ProgramaciónPago[INTERÉS],1,1):ProgramaciónPago[[#This Row],[INTERÉS]]),"")</f>
        <v>10994.424851207044</v>
      </c>
    </row>
    <row r="85" spans="2:11" x14ac:dyDescent="0.2">
      <c r="B85" s="9">
        <f ca="1">IF(LoanIsGood,IF(ROW()-ROW(ProgramaciónPago[[#Headers],[Nº. DE PAGO]])&gt;NúmeroDePagosProgramados,"",ROW()-ROW(ProgramaciónPago[[#Headers],[Nº. DE PAGO]])),"")</f>
        <v>74</v>
      </c>
      <c r="C85" s="11">
        <f ca="1">IF(ProgramaciónPago[[#This Row],[Nº. DE PAGO]]&lt;&gt;"",EOMONTH(LoanStartDate,ROW(ProgramaciónPago[[#This Row],[Nº. DE PAGO]])-ROW(ProgramaciónPago[[#Headers],[Nº. DE PAGO]])-2)+DAY(LoanStartDate),"")</f>
        <v>46146</v>
      </c>
      <c r="D8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80053.05813018966</v>
      </c>
      <c r="E85" s="13">
        <f ca="1">IF(ProgramaciónPago[[#This Row],[Nº. DE PAGO]]&lt;&gt;"",PagoProgramado,"")</f>
        <v>423.85433864407338</v>
      </c>
      <c r="F8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5" s="13">
        <f ca="1">IF(ProgramaciónPago[[#This Row],[Nº. DE PAGO]]&lt;&gt;"",ProgramaciónPago[[#This Row],[IMPORTE TOTAL DEL PAGO]]-ProgramaciónPago[[#This Row],[INTERÉS]],"")</f>
        <v>290.43257509375724</v>
      </c>
      <c r="I85" s="13">
        <f ca="1">IF(ProgramaciónPago[[#This Row],[Nº. DE PAGO]]&lt;&gt;"",ProgramaciónPago[[#This Row],[SALDO INICIAL]]*(InterestRate/PaymentsPerYear),"")</f>
        <v>133.42176355031611</v>
      </c>
      <c r="J8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79762.625555095903</v>
      </c>
      <c r="K85" s="13">
        <f ca="1">IF(ProgramaciónPago[[#This Row],[Nº. DE PAGO]]&lt;&gt;"",SUM(INDEX(ProgramaciónPago[INTERÉS],1,1):ProgramaciónPago[[#This Row],[INTERÉS]]),"")</f>
        <v>11127.84661475736</v>
      </c>
    </row>
    <row r="86" spans="2:11" x14ac:dyDescent="0.2">
      <c r="B86" s="9">
        <f ca="1">IF(LoanIsGood,IF(ROW()-ROW(ProgramaciónPago[[#Headers],[Nº. DE PAGO]])&gt;NúmeroDePagosProgramados,"",ROW()-ROW(ProgramaciónPago[[#Headers],[Nº. DE PAGO]])),"")</f>
        <v>75</v>
      </c>
      <c r="C86" s="11">
        <f ca="1">IF(ProgramaciónPago[[#This Row],[Nº. DE PAGO]]&lt;&gt;"",EOMONTH(LoanStartDate,ROW(ProgramaciónPago[[#This Row],[Nº. DE PAGO]])-ROW(ProgramaciónPago[[#Headers],[Nº. DE PAGO]])-2)+DAY(LoanStartDate),"")</f>
        <v>46177</v>
      </c>
      <c r="D8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79762.625555095903</v>
      </c>
      <c r="E86" s="13">
        <f ca="1">IF(ProgramaciónPago[[#This Row],[Nº. DE PAGO]]&lt;&gt;"",PagoProgramado,"")</f>
        <v>423.85433864407338</v>
      </c>
      <c r="F8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6" s="13">
        <f ca="1">IF(ProgramaciónPago[[#This Row],[Nº. DE PAGO]]&lt;&gt;"",ProgramaciónPago[[#This Row],[IMPORTE TOTAL DEL PAGO]]-ProgramaciónPago[[#This Row],[INTERÉS]],"")</f>
        <v>290.91662938558022</v>
      </c>
      <c r="I86" s="13">
        <f ca="1">IF(ProgramaciónPago[[#This Row],[Nº. DE PAGO]]&lt;&gt;"",ProgramaciónPago[[#This Row],[SALDO INICIAL]]*(InterestRate/PaymentsPerYear),"")</f>
        <v>132.93770925849319</v>
      </c>
      <c r="J8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79471.708925710322</v>
      </c>
      <c r="K86" s="13">
        <f ca="1">IF(ProgramaciónPago[[#This Row],[Nº. DE PAGO]]&lt;&gt;"",SUM(INDEX(ProgramaciónPago[INTERÉS],1,1):ProgramaciónPago[[#This Row],[INTERÉS]]),"")</f>
        <v>11260.784324015853</v>
      </c>
    </row>
    <row r="87" spans="2:11" x14ac:dyDescent="0.2">
      <c r="B87" s="9">
        <f ca="1">IF(LoanIsGood,IF(ROW()-ROW(ProgramaciónPago[[#Headers],[Nº. DE PAGO]])&gt;NúmeroDePagosProgramados,"",ROW()-ROW(ProgramaciónPago[[#Headers],[Nº. DE PAGO]])),"")</f>
        <v>76</v>
      </c>
      <c r="C87" s="11">
        <f ca="1">IF(ProgramaciónPago[[#This Row],[Nº. DE PAGO]]&lt;&gt;"",EOMONTH(LoanStartDate,ROW(ProgramaciónPago[[#This Row],[Nº. DE PAGO]])-ROW(ProgramaciónPago[[#Headers],[Nº. DE PAGO]])-2)+DAY(LoanStartDate),"")</f>
        <v>46207</v>
      </c>
      <c r="D8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79471.708925710322</v>
      </c>
      <c r="E87" s="13">
        <f ca="1">IF(ProgramaciónPago[[#This Row],[Nº. DE PAGO]]&lt;&gt;"",PagoProgramado,"")</f>
        <v>423.85433864407338</v>
      </c>
      <c r="F8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7" s="13">
        <f ca="1">IF(ProgramaciónPago[[#This Row],[Nº. DE PAGO]]&lt;&gt;"",ProgramaciónPago[[#This Row],[IMPORTE TOTAL DEL PAGO]]-ProgramaciónPago[[#This Row],[INTERÉS]],"")</f>
        <v>291.40149043455619</v>
      </c>
      <c r="I87" s="13">
        <f ca="1">IF(ProgramaciónPago[[#This Row],[Nº. DE PAGO]]&lt;&gt;"",ProgramaciónPago[[#This Row],[SALDO INICIAL]]*(InterestRate/PaymentsPerYear),"")</f>
        <v>132.45284820951721</v>
      </c>
      <c r="J8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79180.307435275769</v>
      </c>
      <c r="K87" s="13">
        <f ca="1">IF(ProgramaciónPago[[#This Row],[Nº. DE PAGO]]&lt;&gt;"",SUM(INDEX(ProgramaciónPago[INTERÉS],1,1):ProgramaciónPago[[#This Row],[INTERÉS]]),"")</f>
        <v>11393.23717222537</v>
      </c>
    </row>
    <row r="88" spans="2:11" x14ac:dyDescent="0.2">
      <c r="B88" s="9">
        <f ca="1">IF(LoanIsGood,IF(ROW()-ROW(ProgramaciónPago[[#Headers],[Nº. DE PAGO]])&gt;NúmeroDePagosProgramados,"",ROW()-ROW(ProgramaciónPago[[#Headers],[Nº. DE PAGO]])),"")</f>
        <v>77</v>
      </c>
      <c r="C88" s="11">
        <f ca="1">IF(ProgramaciónPago[[#This Row],[Nº. DE PAGO]]&lt;&gt;"",EOMONTH(LoanStartDate,ROW(ProgramaciónPago[[#This Row],[Nº. DE PAGO]])-ROW(ProgramaciónPago[[#Headers],[Nº. DE PAGO]])-2)+DAY(LoanStartDate),"")</f>
        <v>46238</v>
      </c>
      <c r="D8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79180.307435275769</v>
      </c>
      <c r="E88" s="13">
        <f ca="1">IF(ProgramaciónPago[[#This Row],[Nº. DE PAGO]]&lt;&gt;"",PagoProgramado,"")</f>
        <v>423.85433864407338</v>
      </c>
      <c r="F8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8" s="13">
        <f ca="1">IF(ProgramaciónPago[[#This Row],[Nº. DE PAGO]]&lt;&gt;"",ProgramaciónPago[[#This Row],[IMPORTE TOTAL DEL PAGO]]-ProgramaciónPago[[#This Row],[INTERÉS]],"")</f>
        <v>291.88715958528041</v>
      </c>
      <c r="I88" s="13">
        <f ca="1">IF(ProgramaciónPago[[#This Row],[Nº. DE PAGO]]&lt;&gt;"",ProgramaciónPago[[#This Row],[SALDO INICIAL]]*(InterestRate/PaymentsPerYear),"")</f>
        <v>131.96717905879296</v>
      </c>
      <c r="J8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78888.420275690485</v>
      </c>
      <c r="K88" s="13">
        <f ca="1">IF(ProgramaciónPago[[#This Row],[Nº. DE PAGO]]&lt;&gt;"",SUM(INDEX(ProgramaciónPago[INTERÉS],1,1):ProgramaciónPago[[#This Row],[INTERÉS]]),"")</f>
        <v>11525.204351284163</v>
      </c>
    </row>
    <row r="89" spans="2:11" x14ac:dyDescent="0.2">
      <c r="B89" s="9">
        <f ca="1">IF(LoanIsGood,IF(ROW()-ROW(ProgramaciónPago[[#Headers],[Nº. DE PAGO]])&gt;NúmeroDePagosProgramados,"",ROW()-ROW(ProgramaciónPago[[#Headers],[Nº. DE PAGO]])),"")</f>
        <v>78</v>
      </c>
      <c r="C89" s="11">
        <f ca="1">IF(ProgramaciónPago[[#This Row],[Nº. DE PAGO]]&lt;&gt;"",EOMONTH(LoanStartDate,ROW(ProgramaciónPago[[#This Row],[Nº. DE PAGO]])-ROW(ProgramaciónPago[[#Headers],[Nº. DE PAGO]])-2)+DAY(LoanStartDate),"")</f>
        <v>46269</v>
      </c>
      <c r="D8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78888.420275690485</v>
      </c>
      <c r="E89" s="13">
        <f ca="1">IF(ProgramaciónPago[[#This Row],[Nº. DE PAGO]]&lt;&gt;"",PagoProgramado,"")</f>
        <v>423.85433864407338</v>
      </c>
      <c r="F8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8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89" s="13">
        <f ca="1">IF(ProgramaciónPago[[#This Row],[Nº. DE PAGO]]&lt;&gt;"",ProgramaciónPago[[#This Row],[IMPORTE TOTAL DEL PAGO]]-ProgramaciónPago[[#This Row],[INTERÉS]],"")</f>
        <v>292.37363818458925</v>
      </c>
      <c r="I89" s="13">
        <f ca="1">IF(ProgramaciónPago[[#This Row],[Nº. DE PAGO]]&lt;&gt;"",ProgramaciónPago[[#This Row],[SALDO INICIAL]]*(InterestRate/PaymentsPerYear),"")</f>
        <v>131.48070045948415</v>
      </c>
      <c r="J8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78596.04663750589</v>
      </c>
      <c r="K89" s="13">
        <f ca="1">IF(ProgramaciónPago[[#This Row],[Nº. DE PAGO]]&lt;&gt;"",SUM(INDEX(ProgramaciónPago[INTERÉS],1,1):ProgramaciónPago[[#This Row],[INTERÉS]]),"")</f>
        <v>11656.685051743647</v>
      </c>
    </row>
    <row r="90" spans="2:11" x14ac:dyDescent="0.2">
      <c r="B90" s="9">
        <f ca="1">IF(LoanIsGood,IF(ROW()-ROW(ProgramaciónPago[[#Headers],[Nº. DE PAGO]])&gt;NúmeroDePagosProgramados,"",ROW()-ROW(ProgramaciónPago[[#Headers],[Nº. DE PAGO]])),"")</f>
        <v>79</v>
      </c>
      <c r="C90" s="11">
        <f ca="1">IF(ProgramaciónPago[[#This Row],[Nº. DE PAGO]]&lt;&gt;"",EOMONTH(LoanStartDate,ROW(ProgramaciónPago[[#This Row],[Nº. DE PAGO]])-ROW(ProgramaciónPago[[#Headers],[Nº. DE PAGO]])-2)+DAY(LoanStartDate),"")</f>
        <v>46299</v>
      </c>
      <c r="D9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78596.04663750589</v>
      </c>
      <c r="E90" s="13">
        <f ca="1">IF(ProgramaciónPago[[#This Row],[Nº. DE PAGO]]&lt;&gt;"",PagoProgramado,"")</f>
        <v>423.85433864407338</v>
      </c>
      <c r="F9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0" s="13">
        <f ca="1">IF(ProgramaciónPago[[#This Row],[Nº. DE PAGO]]&lt;&gt;"",ProgramaciónPago[[#This Row],[IMPORTE TOTAL DEL PAGO]]-ProgramaciónPago[[#This Row],[INTERÉS]],"")</f>
        <v>292.86092758156354</v>
      </c>
      <c r="I90" s="13">
        <f ca="1">IF(ProgramaciónPago[[#This Row],[Nº. DE PAGO]]&lt;&gt;"",ProgramaciónPago[[#This Row],[SALDO INICIAL]]*(InterestRate/PaymentsPerYear),"")</f>
        <v>130.99341106250984</v>
      </c>
      <c r="J9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78303.185709924321</v>
      </c>
      <c r="K90" s="13">
        <f ca="1">IF(ProgramaciónPago[[#This Row],[Nº. DE PAGO]]&lt;&gt;"",SUM(INDEX(ProgramaciónPago[INTERÉS],1,1):ProgramaciónPago[[#This Row],[INTERÉS]]),"")</f>
        <v>11787.678462806156</v>
      </c>
    </row>
    <row r="91" spans="2:11" x14ac:dyDescent="0.2">
      <c r="B91" s="9">
        <f ca="1">IF(LoanIsGood,IF(ROW()-ROW(ProgramaciónPago[[#Headers],[Nº. DE PAGO]])&gt;NúmeroDePagosProgramados,"",ROW()-ROW(ProgramaciónPago[[#Headers],[Nº. DE PAGO]])),"")</f>
        <v>80</v>
      </c>
      <c r="C91" s="11">
        <f ca="1">IF(ProgramaciónPago[[#This Row],[Nº. DE PAGO]]&lt;&gt;"",EOMONTH(LoanStartDate,ROW(ProgramaciónPago[[#This Row],[Nº. DE PAGO]])-ROW(ProgramaciónPago[[#Headers],[Nº. DE PAGO]])-2)+DAY(LoanStartDate),"")</f>
        <v>46330</v>
      </c>
      <c r="D9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78303.185709924321</v>
      </c>
      <c r="E91" s="13">
        <f ca="1">IF(ProgramaciónPago[[#This Row],[Nº. DE PAGO]]&lt;&gt;"",PagoProgramado,"")</f>
        <v>423.85433864407338</v>
      </c>
      <c r="F9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1" s="13">
        <f ca="1">IF(ProgramaciónPago[[#This Row],[Nº. DE PAGO]]&lt;&gt;"",ProgramaciónPago[[#This Row],[IMPORTE TOTAL DEL PAGO]]-ProgramaciónPago[[#This Row],[INTERÉS]],"")</f>
        <v>293.34902912753284</v>
      </c>
      <c r="I91" s="13">
        <f ca="1">IF(ProgramaciónPago[[#This Row],[Nº. DE PAGO]]&lt;&gt;"",ProgramaciónPago[[#This Row],[SALDO INICIAL]]*(InterestRate/PaymentsPerYear),"")</f>
        <v>130.50530951654054</v>
      </c>
      <c r="J9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78009.836680796783</v>
      </c>
      <c r="K91" s="13">
        <f ca="1">IF(ProgramaciónPago[[#This Row],[Nº. DE PAGO]]&lt;&gt;"",SUM(INDEX(ProgramaciónPago[INTERÉS],1,1):ProgramaciónPago[[#This Row],[INTERÉS]]),"")</f>
        <v>11918.183772322696</v>
      </c>
    </row>
    <row r="92" spans="2:11" x14ac:dyDescent="0.2">
      <c r="B92" s="9">
        <f ca="1">IF(LoanIsGood,IF(ROW()-ROW(ProgramaciónPago[[#Headers],[Nº. DE PAGO]])&gt;NúmeroDePagosProgramados,"",ROW()-ROW(ProgramaciónPago[[#Headers],[Nº. DE PAGO]])),"")</f>
        <v>81</v>
      </c>
      <c r="C92" s="11">
        <f ca="1">IF(ProgramaciónPago[[#This Row],[Nº. DE PAGO]]&lt;&gt;"",EOMONTH(LoanStartDate,ROW(ProgramaciónPago[[#This Row],[Nº. DE PAGO]])-ROW(ProgramaciónPago[[#Headers],[Nº. DE PAGO]])-2)+DAY(LoanStartDate),"")</f>
        <v>46360</v>
      </c>
      <c r="D9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78009.836680796783</v>
      </c>
      <c r="E92" s="13">
        <f ca="1">IF(ProgramaciónPago[[#This Row],[Nº. DE PAGO]]&lt;&gt;"",PagoProgramado,"")</f>
        <v>423.85433864407338</v>
      </c>
      <c r="F9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2" s="13">
        <f ca="1">IF(ProgramaciónPago[[#This Row],[Nº. DE PAGO]]&lt;&gt;"",ProgramaciónPago[[#This Row],[IMPORTE TOTAL DEL PAGO]]-ProgramaciónPago[[#This Row],[INTERÉS]],"")</f>
        <v>293.83794417607874</v>
      </c>
      <c r="I92" s="13">
        <f ca="1">IF(ProgramaciónPago[[#This Row],[Nº. DE PAGO]]&lt;&gt;"",ProgramaciónPago[[#This Row],[SALDO INICIAL]]*(InterestRate/PaymentsPerYear),"")</f>
        <v>130.01639446799464</v>
      </c>
      <c r="J9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77715.998736620706</v>
      </c>
      <c r="K92" s="13">
        <f ca="1">IF(ProgramaciónPago[[#This Row],[Nº. DE PAGO]]&lt;&gt;"",SUM(INDEX(ProgramaciónPago[INTERÉS],1,1):ProgramaciónPago[[#This Row],[INTERÉS]]),"")</f>
        <v>12048.200166790692</v>
      </c>
    </row>
    <row r="93" spans="2:11" x14ac:dyDescent="0.2">
      <c r="B93" s="9">
        <f ca="1">IF(LoanIsGood,IF(ROW()-ROW(ProgramaciónPago[[#Headers],[Nº. DE PAGO]])&gt;NúmeroDePagosProgramados,"",ROW()-ROW(ProgramaciónPago[[#Headers],[Nº. DE PAGO]])),"")</f>
        <v>82</v>
      </c>
      <c r="C93" s="11">
        <f ca="1">IF(ProgramaciónPago[[#This Row],[Nº. DE PAGO]]&lt;&gt;"",EOMONTH(LoanStartDate,ROW(ProgramaciónPago[[#This Row],[Nº. DE PAGO]])-ROW(ProgramaciónPago[[#Headers],[Nº. DE PAGO]])-2)+DAY(LoanStartDate),"")</f>
        <v>46391</v>
      </c>
      <c r="D9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77715.998736620706</v>
      </c>
      <c r="E93" s="13">
        <f ca="1">IF(ProgramaciónPago[[#This Row],[Nº. DE PAGO]]&lt;&gt;"",PagoProgramado,"")</f>
        <v>423.85433864407338</v>
      </c>
      <c r="F9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3" s="13">
        <f ca="1">IF(ProgramaciónPago[[#This Row],[Nº. DE PAGO]]&lt;&gt;"",ProgramaciónPago[[#This Row],[IMPORTE TOTAL DEL PAGO]]-ProgramaciónPago[[#This Row],[INTERÉS]],"")</f>
        <v>294.32767408303886</v>
      </c>
      <c r="I93" s="13">
        <f ca="1">IF(ProgramaciónPago[[#This Row],[Nº. DE PAGO]]&lt;&gt;"",ProgramaciónPago[[#This Row],[SALDO INICIAL]]*(InterestRate/PaymentsPerYear),"")</f>
        <v>129.52666456103452</v>
      </c>
      <c r="J9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77421.671062537673</v>
      </c>
      <c r="K93" s="13">
        <f ca="1">IF(ProgramaciónPago[[#This Row],[Nº. DE PAGO]]&lt;&gt;"",SUM(INDEX(ProgramaciónPago[INTERÉS],1,1):ProgramaciónPago[[#This Row],[INTERÉS]]),"")</f>
        <v>12177.726831351727</v>
      </c>
    </row>
    <row r="94" spans="2:11" x14ac:dyDescent="0.2">
      <c r="B94" s="9">
        <f ca="1">IF(LoanIsGood,IF(ROW()-ROW(ProgramaciónPago[[#Headers],[Nº. DE PAGO]])&gt;NúmeroDePagosProgramados,"",ROW()-ROW(ProgramaciónPago[[#Headers],[Nº. DE PAGO]])),"")</f>
        <v>83</v>
      </c>
      <c r="C94" s="11">
        <f ca="1">IF(ProgramaciónPago[[#This Row],[Nº. DE PAGO]]&lt;&gt;"",EOMONTH(LoanStartDate,ROW(ProgramaciónPago[[#This Row],[Nº. DE PAGO]])-ROW(ProgramaciónPago[[#Headers],[Nº. DE PAGO]])-2)+DAY(LoanStartDate),"")</f>
        <v>46422</v>
      </c>
      <c r="D9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77421.671062537673</v>
      </c>
      <c r="E94" s="13">
        <f ca="1">IF(ProgramaciónPago[[#This Row],[Nº. DE PAGO]]&lt;&gt;"",PagoProgramado,"")</f>
        <v>423.85433864407338</v>
      </c>
      <c r="F9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4" s="13">
        <f ca="1">IF(ProgramaciónPago[[#This Row],[Nº. DE PAGO]]&lt;&gt;"",ProgramaciónPago[[#This Row],[IMPORTE TOTAL DEL PAGO]]-ProgramaciónPago[[#This Row],[INTERÉS]],"")</f>
        <v>294.81822020651055</v>
      </c>
      <c r="I94" s="13">
        <f ca="1">IF(ProgramaciónPago[[#This Row],[Nº. DE PAGO]]&lt;&gt;"",ProgramaciónPago[[#This Row],[SALDO INICIAL]]*(InterestRate/PaymentsPerYear),"")</f>
        <v>129.03611843756281</v>
      </c>
      <c r="J9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77126.852842331165</v>
      </c>
      <c r="K94" s="13">
        <f ca="1">IF(ProgramaciónPago[[#This Row],[Nº. DE PAGO]]&lt;&gt;"",SUM(INDEX(ProgramaciónPago[INTERÉS],1,1):ProgramaciónPago[[#This Row],[INTERÉS]]),"")</f>
        <v>12306.76294978929</v>
      </c>
    </row>
    <row r="95" spans="2:11" x14ac:dyDescent="0.2">
      <c r="B95" s="9">
        <f ca="1">IF(LoanIsGood,IF(ROW()-ROW(ProgramaciónPago[[#Headers],[Nº. DE PAGO]])&gt;NúmeroDePagosProgramados,"",ROW()-ROW(ProgramaciónPago[[#Headers],[Nº. DE PAGO]])),"")</f>
        <v>84</v>
      </c>
      <c r="C95" s="11">
        <f ca="1">IF(ProgramaciónPago[[#This Row],[Nº. DE PAGO]]&lt;&gt;"",EOMONTH(LoanStartDate,ROW(ProgramaciónPago[[#This Row],[Nº. DE PAGO]])-ROW(ProgramaciónPago[[#Headers],[Nº. DE PAGO]])-2)+DAY(LoanStartDate),"")</f>
        <v>46450</v>
      </c>
      <c r="D9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77126.852842331165</v>
      </c>
      <c r="E95" s="13">
        <f ca="1">IF(ProgramaciónPago[[#This Row],[Nº. DE PAGO]]&lt;&gt;"",PagoProgramado,"")</f>
        <v>423.85433864407338</v>
      </c>
      <c r="F9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5" s="13">
        <f ca="1">IF(ProgramaciónPago[[#This Row],[Nº. DE PAGO]]&lt;&gt;"",ProgramaciónPago[[#This Row],[IMPORTE TOTAL DEL PAGO]]-ProgramaciónPago[[#This Row],[INTERÉS]],"")</f>
        <v>295.30958390685475</v>
      </c>
      <c r="I95" s="13">
        <f ca="1">IF(ProgramaciónPago[[#This Row],[Nº. DE PAGO]]&lt;&gt;"",ProgramaciónPago[[#This Row],[SALDO INICIAL]]*(InterestRate/PaymentsPerYear),"")</f>
        <v>128.54475473721862</v>
      </c>
      <c r="J9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76831.54325842431</v>
      </c>
      <c r="K95" s="13">
        <f ca="1">IF(ProgramaciónPago[[#This Row],[Nº. DE PAGO]]&lt;&gt;"",SUM(INDEX(ProgramaciónPago[INTERÉS],1,1):ProgramaciónPago[[#This Row],[INTERÉS]]),"")</f>
        <v>12435.307704526509</v>
      </c>
    </row>
    <row r="96" spans="2:11" x14ac:dyDescent="0.2">
      <c r="B96" s="9">
        <f ca="1">IF(LoanIsGood,IF(ROW()-ROW(ProgramaciónPago[[#Headers],[Nº. DE PAGO]])&gt;NúmeroDePagosProgramados,"",ROW()-ROW(ProgramaciónPago[[#Headers],[Nº. DE PAGO]])),"")</f>
        <v>85</v>
      </c>
      <c r="C96" s="11">
        <f ca="1">IF(ProgramaciónPago[[#This Row],[Nº. DE PAGO]]&lt;&gt;"",EOMONTH(LoanStartDate,ROW(ProgramaciónPago[[#This Row],[Nº. DE PAGO]])-ROW(ProgramaciónPago[[#Headers],[Nº. DE PAGO]])-2)+DAY(LoanStartDate),"")</f>
        <v>46481</v>
      </c>
      <c r="D9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76831.54325842431</v>
      </c>
      <c r="E96" s="13">
        <f ca="1">IF(ProgramaciónPago[[#This Row],[Nº. DE PAGO]]&lt;&gt;"",PagoProgramado,"")</f>
        <v>423.85433864407338</v>
      </c>
      <c r="F9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6" s="13">
        <f ca="1">IF(ProgramaciónPago[[#This Row],[Nº. DE PAGO]]&lt;&gt;"",ProgramaciónPago[[#This Row],[IMPORTE TOTAL DEL PAGO]]-ProgramaciónPago[[#This Row],[INTERÉS]],"")</f>
        <v>295.80176654669953</v>
      </c>
      <c r="I96" s="13">
        <f ca="1">IF(ProgramaciónPago[[#This Row],[Nº. DE PAGO]]&lt;&gt;"",ProgramaciónPago[[#This Row],[SALDO INICIAL]]*(InterestRate/PaymentsPerYear),"")</f>
        <v>128.05257209737385</v>
      </c>
      <c r="J9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76535.741491877605</v>
      </c>
      <c r="K96" s="13">
        <f ca="1">IF(ProgramaciónPago[[#This Row],[Nº. DE PAGO]]&lt;&gt;"",SUM(INDEX(ProgramaciónPago[INTERÉS],1,1):ProgramaciónPago[[#This Row],[INTERÉS]]),"")</f>
        <v>12563.360276623884</v>
      </c>
    </row>
    <row r="97" spans="2:11" x14ac:dyDescent="0.2">
      <c r="B97" s="9">
        <f ca="1">IF(LoanIsGood,IF(ROW()-ROW(ProgramaciónPago[[#Headers],[Nº. DE PAGO]])&gt;NúmeroDePagosProgramados,"",ROW()-ROW(ProgramaciónPago[[#Headers],[Nº. DE PAGO]])),"")</f>
        <v>86</v>
      </c>
      <c r="C97" s="11">
        <f ca="1">IF(ProgramaciónPago[[#This Row],[Nº. DE PAGO]]&lt;&gt;"",EOMONTH(LoanStartDate,ROW(ProgramaciónPago[[#This Row],[Nº. DE PAGO]])-ROW(ProgramaciónPago[[#Headers],[Nº. DE PAGO]])-2)+DAY(LoanStartDate),"")</f>
        <v>46511</v>
      </c>
      <c r="D9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76535.741491877605</v>
      </c>
      <c r="E97" s="13">
        <f ca="1">IF(ProgramaciónPago[[#This Row],[Nº. DE PAGO]]&lt;&gt;"",PagoProgramado,"")</f>
        <v>423.85433864407338</v>
      </c>
      <c r="F9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7" s="13">
        <f ca="1">IF(ProgramaciónPago[[#This Row],[Nº. DE PAGO]]&lt;&gt;"",ProgramaciónPago[[#This Row],[IMPORTE TOTAL DEL PAGO]]-ProgramaciónPago[[#This Row],[INTERÉS]],"")</f>
        <v>296.29476949094402</v>
      </c>
      <c r="I97" s="13">
        <f ca="1">IF(ProgramaciónPago[[#This Row],[Nº. DE PAGO]]&lt;&gt;"",ProgramaciónPago[[#This Row],[SALDO INICIAL]]*(InterestRate/PaymentsPerYear),"")</f>
        <v>127.55956915312935</v>
      </c>
      <c r="J9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76239.446722386667</v>
      </c>
      <c r="K97" s="13">
        <f ca="1">IF(ProgramaciónPago[[#This Row],[Nº. DE PAGO]]&lt;&gt;"",SUM(INDEX(ProgramaciónPago[INTERÉS],1,1):ProgramaciónPago[[#This Row],[INTERÉS]]),"")</f>
        <v>12690.919845777013</v>
      </c>
    </row>
    <row r="98" spans="2:11" x14ac:dyDescent="0.2">
      <c r="B98" s="9">
        <f ca="1">IF(LoanIsGood,IF(ROW()-ROW(ProgramaciónPago[[#Headers],[Nº. DE PAGO]])&gt;NúmeroDePagosProgramados,"",ROW()-ROW(ProgramaciónPago[[#Headers],[Nº. DE PAGO]])),"")</f>
        <v>87</v>
      </c>
      <c r="C98" s="11">
        <f ca="1">IF(ProgramaciónPago[[#This Row],[Nº. DE PAGO]]&lt;&gt;"",EOMONTH(LoanStartDate,ROW(ProgramaciónPago[[#This Row],[Nº. DE PAGO]])-ROW(ProgramaciónPago[[#Headers],[Nº. DE PAGO]])-2)+DAY(LoanStartDate),"")</f>
        <v>46542</v>
      </c>
      <c r="D9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76239.446722386667</v>
      </c>
      <c r="E98" s="13">
        <f ca="1">IF(ProgramaciónPago[[#This Row],[Nº. DE PAGO]]&lt;&gt;"",PagoProgramado,"")</f>
        <v>423.85433864407338</v>
      </c>
      <c r="F9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8" s="13">
        <f ca="1">IF(ProgramaciónPago[[#This Row],[Nº. DE PAGO]]&lt;&gt;"",ProgramaciónPago[[#This Row],[IMPORTE TOTAL DEL PAGO]]-ProgramaciónPago[[#This Row],[INTERÉS]],"")</f>
        <v>296.78859410676228</v>
      </c>
      <c r="I98" s="13">
        <f ca="1">IF(ProgramaciónPago[[#This Row],[Nº. DE PAGO]]&lt;&gt;"",ProgramaciónPago[[#This Row],[SALDO INICIAL]]*(InterestRate/PaymentsPerYear),"")</f>
        <v>127.06574453731112</v>
      </c>
      <c r="J9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75942.658128279902</v>
      </c>
      <c r="K98" s="13">
        <f ca="1">IF(ProgramaciónPago[[#This Row],[Nº. DE PAGO]]&lt;&gt;"",SUM(INDEX(ProgramaciónPago[INTERÉS],1,1):ProgramaciónPago[[#This Row],[INTERÉS]]),"")</f>
        <v>12817.985590314323</v>
      </c>
    </row>
    <row r="99" spans="2:11" x14ac:dyDescent="0.2">
      <c r="B99" s="9">
        <f ca="1">IF(LoanIsGood,IF(ROW()-ROW(ProgramaciónPago[[#Headers],[Nº. DE PAGO]])&gt;NúmeroDePagosProgramados,"",ROW()-ROW(ProgramaciónPago[[#Headers],[Nº. DE PAGO]])),"")</f>
        <v>88</v>
      </c>
      <c r="C99" s="11">
        <f ca="1">IF(ProgramaciónPago[[#This Row],[Nº. DE PAGO]]&lt;&gt;"",EOMONTH(LoanStartDate,ROW(ProgramaciónPago[[#This Row],[Nº. DE PAGO]])-ROW(ProgramaciónPago[[#Headers],[Nº. DE PAGO]])-2)+DAY(LoanStartDate),"")</f>
        <v>46572</v>
      </c>
      <c r="D9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75942.658128279902</v>
      </c>
      <c r="E99" s="13">
        <f ca="1">IF(ProgramaciónPago[[#This Row],[Nº. DE PAGO]]&lt;&gt;"",PagoProgramado,"")</f>
        <v>423.85433864407338</v>
      </c>
      <c r="F9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9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99" s="13">
        <f ca="1">IF(ProgramaciónPago[[#This Row],[Nº. DE PAGO]]&lt;&gt;"",ProgramaciónPago[[#This Row],[IMPORTE TOTAL DEL PAGO]]-ProgramaciónPago[[#This Row],[INTERÉS]],"")</f>
        <v>297.28324176360684</v>
      </c>
      <c r="I99" s="13">
        <f ca="1">IF(ProgramaciónPago[[#This Row],[Nº. DE PAGO]]&lt;&gt;"",ProgramaciónPago[[#This Row],[SALDO INICIAL]]*(InterestRate/PaymentsPerYear),"")</f>
        <v>126.57109688046651</v>
      </c>
      <c r="J9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75645.374886516292</v>
      </c>
      <c r="K99" s="13">
        <f ca="1">IF(ProgramaciónPago[[#This Row],[Nº. DE PAGO]]&lt;&gt;"",SUM(INDEX(ProgramaciónPago[INTERÉS],1,1):ProgramaciónPago[[#This Row],[INTERÉS]]),"")</f>
        <v>12944.55668719479</v>
      </c>
    </row>
    <row r="100" spans="2:11" x14ac:dyDescent="0.2">
      <c r="B100" s="9">
        <f ca="1">IF(LoanIsGood,IF(ROW()-ROW(ProgramaciónPago[[#Headers],[Nº. DE PAGO]])&gt;NúmeroDePagosProgramados,"",ROW()-ROW(ProgramaciónPago[[#Headers],[Nº. DE PAGO]])),"")</f>
        <v>89</v>
      </c>
      <c r="C100" s="11">
        <f ca="1">IF(ProgramaciónPago[[#This Row],[Nº. DE PAGO]]&lt;&gt;"",EOMONTH(LoanStartDate,ROW(ProgramaciónPago[[#This Row],[Nº. DE PAGO]])-ROW(ProgramaciónPago[[#Headers],[Nº. DE PAGO]])-2)+DAY(LoanStartDate),"")</f>
        <v>46603</v>
      </c>
      <c r="D10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75645.374886516292</v>
      </c>
      <c r="E100" s="13">
        <f ca="1">IF(ProgramaciónPago[[#This Row],[Nº. DE PAGO]]&lt;&gt;"",PagoProgramado,"")</f>
        <v>423.85433864407338</v>
      </c>
      <c r="F10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0" s="13">
        <f ca="1">IF(ProgramaciónPago[[#This Row],[Nº. DE PAGO]]&lt;&gt;"",ProgramaciónPago[[#This Row],[IMPORTE TOTAL DEL PAGO]]-ProgramaciónPago[[#This Row],[INTERÉS]],"")</f>
        <v>297.77871383321292</v>
      </c>
      <c r="I100" s="13">
        <f ca="1">IF(ProgramaciónPago[[#This Row],[Nº. DE PAGO]]&lt;&gt;"",ProgramaciónPago[[#This Row],[SALDO INICIAL]]*(InterestRate/PaymentsPerYear),"")</f>
        <v>126.07562481086049</v>
      </c>
      <c r="J10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75347.596172683086</v>
      </c>
      <c r="K100" s="13">
        <f ca="1">IF(ProgramaciónPago[[#This Row],[Nº. DE PAGO]]&lt;&gt;"",SUM(INDEX(ProgramaciónPago[INTERÉS],1,1):ProgramaciónPago[[#This Row],[INTERÉS]]),"")</f>
        <v>13070.632312005651</v>
      </c>
    </row>
    <row r="101" spans="2:11" x14ac:dyDescent="0.2">
      <c r="B101" s="9">
        <f ca="1">IF(LoanIsGood,IF(ROW()-ROW(ProgramaciónPago[[#Headers],[Nº. DE PAGO]])&gt;NúmeroDePagosProgramados,"",ROW()-ROW(ProgramaciónPago[[#Headers],[Nº. DE PAGO]])),"")</f>
        <v>90</v>
      </c>
      <c r="C101" s="11">
        <f ca="1">IF(ProgramaciónPago[[#This Row],[Nº. DE PAGO]]&lt;&gt;"",EOMONTH(LoanStartDate,ROW(ProgramaciónPago[[#This Row],[Nº. DE PAGO]])-ROW(ProgramaciónPago[[#Headers],[Nº. DE PAGO]])-2)+DAY(LoanStartDate),"")</f>
        <v>46634</v>
      </c>
      <c r="D10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75347.596172683086</v>
      </c>
      <c r="E101" s="13">
        <f ca="1">IF(ProgramaciónPago[[#This Row],[Nº. DE PAGO]]&lt;&gt;"",PagoProgramado,"")</f>
        <v>423.85433864407338</v>
      </c>
      <c r="F10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1" s="13">
        <f ca="1">IF(ProgramaciónPago[[#This Row],[Nº. DE PAGO]]&lt;&gt;"",ProgramaciónPago[[#This Row],[IMPORTE TOTAL DEL PAGO]]-ProgramaciónPago[[#This Row],[INTERÉS]],"")</f>
        <v>298.27501168960157</v>
      </c>
      <c r="I101" s="13">
        <f ca="1">IF(ProgramaciónPago[[#This Row],[Nº. DE PAGO]]&lt;&gt;"",ProgramaciónPago[[#This Row],[SALDO INICIAL]]*(InterestRate/PaymentsPerYear),"")</f>
        <v>125.57932695447182</v>
      </c>
      <c r="J10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75049.321160993481</v>
      </c>
      <c r="K101" s="13">
        <f ca="1">IF(ProgramaciónPago[[#This Row],[Nº. DE PAGO]]&lt;&gt;"",SUM(INDEX(ProgramaciónPago[INTERÉS],1,1):ProgramaciónPago[[#This Row],[INTERÉS]]),"")</f>
        <v>13196.211638960123</v>
      </c>
    </row>
    <row r="102" spans="2:11" x14ac:dyDescent="0.2">
      <c r="B102" s="9">
        <f ca="1">IF(LoanIsGood,IF(ROW()-ROW(ProgramaciónPago[[#Headers],[Nº. DE PAGO]])&gt;NúmeroDePagosProgramados,"",ROW()-ROW(ProgramaciónPago[[#Headers],[Nº. DE PAGO]])),"")</f>
        <v>91</v>
      </c>
      <c r="C102" s="11">
        <f ca="1">IF(ProgramaciónPago[[#This Row],[Nº. DE PAGO]]&lt;&gt;"",EOMONTH(LoanStartDate,ROW(ProgramaciónPago[[#This Row],[Nº. DE PAGO]])-ROW(ProgramaciónPago[[#Headers],[Nº. DE PAGO]])-2)+DAY(LoanStartDate),"")</f>
        <v>46664</v>
      </c>
      <c r="D10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75049.321160993481</v>
      </c>
      <c r="E102" s="13">
        <f ca="1">IF(ProgramaciónPago[[#This Row],[Nº. DE PAGO]]&lt;&gt;"",PagoProgramado,"")</f>
        <v>423.85433864407338</v>
      </c>
      <c r="F10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2" s="13">
        <f ca="1">IF(ProgramaciónPago[[#This Row],[Nº. DE PAGO]]&lt;&gt;"",ProgramaciónPago[[#This Row],[IMPORTE TOTAL DEL PAGO]]-ProgramaciónPago[[#This Row],[INTERÉS]],"")</f>
        <v>298.77213670908424</v>
      </c>
      <c r="I102" s="13">
        <f ca="1">IF(ProgramaciónPago[[#This Row],[Nº. DE PAGO]]&lt;&gt;"",ProgramaciónPago[[#This Row],[SALDO INICIAL]]*(InterestRate/PaymentsPerYear),"")</f>
        <v>125.08220193498914</v>
      </c>
      <c r="J10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74750.549024284395</v>
      </c>
      <c r="K102" s="13">
        <f ca="1">IF(ProgramaciónPago[[#This Row],[Nº. DE PAGO]]&lt;&gt;"",SUM(INDEX(ProgramaciónPago[INTERÉS],1,1):ProgramaciónPago[[#This Row],[INTERÉS]]),"")</f>
        <v>13321.293840895112</v>
      </c>
    </row>
    <row r="103" spans="2:11" x14ac:dyDescent="0.2">
      <c r="B103" s="9">
        <f ca="1">IF(LoanIsGood,IF(ROW()-ROW(ProgramaciónPago[[#Headers],[Nº. DE PAGO]])&gt;NúmeroDePagosProgramados,"",ROW()-ROW(ProgramaciónPago[[#Headers],[Nº. DE PAGO]])),"")</f>
        <v>92</v>
      </c>
      <c r="C103" s="11">
        <f ca="1">IF(ProgramaciónPago[[#This Row],[Nº. DE PAGO]]&lt;&gt;"",EOMONTH(LoanStartDate,ROW(ProgramaciónPago[[#This Row],[Nº. DE PAGO]])-ROW(ProgramaciónPago[[#Headers],[Nº. DE PAGO]])-2)+DAY(LoanStartDate),"")</f>
        <v>46695</v>
      </c>
      <c r="D10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74750.549024284395</v>
      </c>
      <c r="E103" s="13">
        <f ca="1">IF(ProgramaciónPago[[#This Row],[Nº. DE PAGO]]&lt;&gt;"",PagoProgramado,"")</f>
        <v>423.85433864407338</v>
      </c>
      <c r="F10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3" s="13">
        <f ca="1">IF(ProgramaciónPago[[#This Row],[Nº. DE PAGO]]&lt;&gt;"",ProgramaciónPago[[#This Row],[IMPORTE TOTAL DEL PAGO]]-ProgramaciónPago[[#This Row],[INTERÉS]],"")</f>
        <v>299.27009027026605</v>
      </c>
      <c r="I103" s="13">
        <f ca="1">IF(ProgramaciónPago[[#This Row],[Nº. DE PAGO]]&lt;&gt;"",ProgramaciónPago[[#This Row],[SALDO INICIAL]]*(InterestRate/PaymentsPerYear),"")</f>
        <v>124.58424837380733</v>
      </c>
      <c r="J10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74451.278934014132</v>
      </c>
      <c r="K103" s="13">
        <f ca="1">IF(ProgramaciónPago[[#This Row],[Nº. DE PAGO]]&lt;&gt;"",SUM(INDEX(ProgramaciónPago[INTERÉS],1,1):ProgramaciónPago[[#This Row],[INTERÉS]]),"")</f>
        <v>13445.878089268919</v>
      </c>
    </row>
    <row r="104" spans="2:11" x14ac:dyDescent="0.2">
      <c r="B104" s="9">
        <f ca="1">IF(LoanIsGood,IF(ROW()-ROW(ProgramaciónPago[[#Headers],[Nº. DE PAGO]])&gt;NúmeroDePagosProgramados,"",ROW()-ROW(ProgramaciónPago[[#Headers],[Nº. DE PAGO]])),"")</f>
        <v>93</v>
      </c>
      <c r="C104" s="11">
        <f ca="1">IF(ProgramaciónPago[[#This Row],[Nº. DE PAGO]]&lt;&gt;"",EOMONTH(LoanStartDate,ROW(ProgramaciónPago[[#This Row],[Nº. DE PAGO]])-ROW(ProgramaciónPago[[#Headers],[Nº. DE PAGO]])-2)+DAY(LoanStartDate),"")</f>
        <v>46725</v>
      </c>
      <c r="D10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74451.278934014132</v>
      </c>
      <c r="E104" s="13">
        <f ca="1">IF(ProgramaciónPago[[#This Row],[Nº. DE PAGO]]&lt;&gt;"",PagoProgramado,"")</f>
        <v>423.85433864407338</v>
      </c>
      <c r="F10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4" s="13">
        <f ca="1">IF(ProgramaciónPago[[#This Row],[Nº. DE PAGO]]&lt;&gt;"",ProgramaciónPago[[#This Row],[IMPORTE TOTAL DEL PAGO]]-ProgramaciónPago[[#This Row],[INTERÉS]],"")</f>
        <v>299.76887375404982</v>
      </c>
      <c r="I104" s="13">
        <f ca="1">IF(ProgramaciónPago[[#This Row],[Nº. DE PAGO]]&lt;&gt;"",ProgramaciónPago[[#This Row],[SALDO INICIAL]]*(InterestRate/PaymentsPerYear),"")</f>
        <v>124.08546489002356</v>
      </c>
      <c r="J10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74151.510060260087</v>
      </c>
      <c r="K104" s="13">
        <f ca="1">IF(ProgramaciónPago[[#This Row],[Nº. DE PAGO]]&lt;&gt;"",SUM(INDEX(ProgramaciónPago[INTERÉS],1,1):ProgramaciónPago[[#This Row],[INTERÉS]]),"")</f>
        <v>13569.963554158943</v>
      </c>
    </row>
    <row r="105" spans="2:11" x14ac:dyDescent="0.2">
      <c r="B105" s="9">
        <f ca="1">IF(LoanIsGood,IF(ROW()-ROW(ProgramaciónPago[[#Headers],[Nº. DE PAGO]])&gt;NúmeroDePagosProgramados,"",ROW()-ROW(ProgramaciónPago[[#Headers],[Nº. DE PAGO]])),"")</f>
        <v>94</v>
      </c>
      <c r="C105" s="11">
        <f ca="1">IF(ProgramaciónPago[[#This Row],[Nº. DE PAGO]]&lt;&gt;"",EOMONTH(LoanStartDate,ROW(ProgramaciónPago[[#This Row],[Nº. DE PAGO]])-ROW(ProgramaciónPago[[#Headers],[Nº. DE PAGO]])-2)+DAY(LoanStartDate),"")</f>
        <v>46756</v>
      </c>
      <c r="D10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74151.510060260087</v>
      </c>
      <c r="E105" s="13">
        <f ca="1">IF(ProgramaciónPago[[#This Row],[Nº. DE PAGO]]&lt;&gt;"",PagoProgramado,"")</f>
        <v>423.85433864407338</v>
      </c>
      <c r="F10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5" s="13">
        <f ca="1">IF(ProgramaciónPago[[#This Row],[Nº. DE PAGO]]&lt;&gt;"",ProgramaciónPago[[#This Row],[IMPORTE TOTAL DEL PAGO]]-ProgramaciónPago[[#This Row],[INTERÉS]],"")</f>
        <v>300.26848854363988</v>
      </c>
      <c r="I105" s="13">
        <f ca="1">IF(ProgramaciónPago[[#This Row],[Nº. DE PAGO]]&lt;&gt;"",ProgramaciónPago[[#This Row],[SALDO INICIAL]]*(InterestRate/PaymentsPerYear),"")</f>
        <v>123.58585010043349</v>
      </c>
      <c r="J10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73851.24157171644</v>
      </c>
      <c r="K105" s="13">
        <f ca="1">IF(ProgramaciónPago[[#This Row],[Nº. DE PAGO]]&lt;&gt;"",SUM(INDEX(ProgramaciónPago[INTERÉS],1,1):ProgramaciónPago[[#This Row],[INTERÉS]]),"")</f>
        <v>13693.549404259376</v>
      </c>
    </row>
    <row r="106" spans="2:11" x14ac:dyDescent="0.2">
      <c r="B106" s="9">
        <f ca="1">IF(LoanIsGood,IF(ROW()-ROW(ProgramaciónPago[[#Headers],[Nº. DE PAGO]])&gt;NúmeroDePagosProgramados,"",ROW()-ROW(ProgramaciónPago[[#Headers],[Nº. DE PAGO]])),"")</f>
        <v>95</v>
      </c>
      <c r="C106" s="11">
        <f ca="1">IF(ProgramaciónPago[[#This Row],[Nº. DE PAGO]]&lt;&gt;"",EOMONTH(LoanStartDate,ROW(ProgramaciónPago[[#This Row],[Nº. DE PAGO]])-ROW(ProgramaciónPago[[#Headers],[Nº. DE PAGO]])-2)+DAY(LoanStartDate),"")</f>
        <v>46787</v>
      </c>
      <c r="D10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73851.24157171644</v>
      </c>
      <c r="E106" s="13">
        <f ca="1">IF(ProgramaciónPago[[#This Row],[Nº. DE PAGO]]&lt;&gt;"",PagoProgramado,"")</f>
        <v>423.85433864407338</v>
      </c>
      <c r="F10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6" s="13">
        <f ca="1">IF(ProgramaciónPago[[#This Row],[Nº. DE PAGO]]&lt;&gt;"",ProgramaciónPago[[#This Row],[IMPORTE TOTAL DEL PAGO]]-ProgramaciónPago[[#This Row],[INTERÉS]],"")</f>
        <v>300.76893602454595</v>
      </c>
      <c r="I106" s="13">
        <f ca="1">IF(ProgramaciónPago[[#This Row],[Nº. DE PAGO]]&lt;&gt;"",ProgramaciónPago[[#This Row],[SALDO INICIAL]]*(InterestRate/PaymentsPerYear),"")</f>
        <v>123.08540261952741</v>
      </c>
      <c r="J10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73550.472635691898</v>
      </c>
      <c r="K106" s="13">
        <f ca="1">IF(ProgramaciónPago[[#This Row],[Nº. DE PAGO]]&lt;&gt;"",SUM(INDEX(ProgramaciónPago[INTERÉS],1,1):ProgramaciónPago[[#This Row],[INTERÉS]]),"")</f>
        <v>13816.634806878903</v>
      </c>
    </row>
    <row r="107" spans="2:11" x14ac:dyDescent="0.2">
      <c r="B107" s="9">
        <f ca="1">IF(LoanIsGood,IF(ROW()-ROW(ProgramaciónPago[[#Headers],[Nº. DE PAGO]])&gt;NúmeroDePagosProgramados,"",ROW()-ROW(ProgramaciónPago[[#Headers],[Nº. DE PAGO]])),"")</f>
        <v>96</v>
      </c>
      <c r="C107" s="11">
        <f ca="1">IF(ProgramaciónPago[[#This Row],[Nº. DE PAGO]]&lt;&gt;"",EOMONTH(LoanStartDate,ROW(ProgramaciónPago[[#This Row],[Nº. DE PAGO]])-ROW(ProgramaciónPago[[#Headers],[Nº. DE PAGO]])-2)+DAY(LoanStartDate),"")</f>
        <v>46816</v>
      </c>
      <c r="D10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73550.472635691898</v>
      </c>
      <c r="E107" s="13">
        <f ca="1">IF(ProgramaciónPago[[#This Row],[Nº. DE PAGO]]&lt;&gt;"",PagoProgramado,"")</f>
        <v>423.85433864407338</v>
      </c>
      <c r="F10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7" s="13">
        <f ca="1">IF(ProgramaciónPago[[#This Row],[Nº. DE PAGO]]&lt;&gt;"",ProgramaciónPago[[#This Row],[IMPORTE TOTAL DEL PAGO]]-ProgramaciónPago[[#This Row],[INTERÉS]],"")</f>
        <v>301.27021758458687</v>
      </c>
      <c r="I107" s="13">
        <f ca="1">IF(ProgramaciónPago[[#This Row],[Nº. DE PAGO]]&lt;&gt;"",ProgramaciónPago[[#This Row],[SALDO INICIAL]]*(InterestRate/PaymentsPerYear),"")</f>
        <v>122.58412105948651</v>
      </c>
      <c r="J10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73249.202418107307</v>
      </c>
      <c r="K107" s="13">
        <f ca="1">IF(ProgramaciónPago[[#This Row],[Nº. DE PAGO]]&lt;&gt;"",SUM(INDEX(ProgramaciónPago[INTERÉS],1,1):ProgramaciónPago[[#This Row],[INTERÉS]]),"")</f>
        <v>13939.218927938389</v>
      </c>
    </row>
    <row r="108" spans="2:11" x14ac:dyDescent="0.2">
      <c r="B108" s="9">
        <f ca="1">IF(LoanIsGood,IF(ROW()-ROW(ProgramaciónPago[[#Headers],[Nº. DE PAGO]])&gt;NúmeroDePagosProgramados,"",ROW()-ROW(ProgramaciónPago[[#Headers],[Nº. DE PAGO]])),"")</f>
        <v>97</v>
      </c>
      <c r="C108" s="11">
        <f ca="1">IF(ProgramaciónPago[[#This Row],[Nº. DE PAGO]]&lt;&gt;"",EOMONTH(LoanStartDate,ROW(ProgramaciónPago[[#This Row],[Nº. DE PAGO]])-ROW(ProgramaciónPago[[#Headers],[Nº. DE PAGO]])-2)+DAY(LoanStartDate),"")</f>
        <v>46847</v>
      </c>
      <c r="D10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73249.202418107307</v>
      </c>
      <c r="E108" s="13">
        <f ca="1">IF(ProgramaciónPago[[#This Row],[Nº. DE PAGO]]&lt;&gt;"",PagoProgramado,"")</f>
        <v>423.85433864407338</v>
      </c>
      <c r="F10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8" s="13">
        <f ca="1">IF(ProgramaciónPago[[#This Row],[Nº. DE PAGO]]&lt;&gt;"",ProgramaciónPago[[#This Row],[IMPORTE TOTAL DEL PAGO]]-ProgramaciónPago[[#This Row],[INTERÉS]],"")</f>
        <v>301.77233461389454</v>
      </c>
      <c r="I108" s="13">
        <f ca="1">IF(ProgramaciónPago[[#This Row],[Nº. DE PAGO]]&lt;&gt;"",ProgramaciónPago[[#This Row],[SALDO INICIAL]]*(InterestRate/PaymentsPerYear),"")</f>
        <v>122.08200403017885</v>
      </c>
      <c r="J10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72947.430083493411</v>
      </c>
      <c r="K108" s="13">
        <f ca="1">IF(ProgramaciónPago[[#This Row],[Nº. DE PAGO]]&lt;&gt;"",SUM(INDEX(ProgramaciónPago[INTERÉS],1,1):ProgramaciónPago[[#This Row],[INTERÉS]]),"")</f>
        <v>14061.300931968568</v>
      </c>
    </row>
    <row r="109" spans="2:11" x14ac:dyDescent="0.2">
      <c r="B109" s="9">
        <f ca="1">IF(LoanIsGood,IF(ROW()-ROW(ProgramaciónPago[[#Headers],[Nº. DE PAGO]])&gt;NúmeroDePagosProgramados,"",ROW()-ROW(ProgramaciónPago[[#Headers],[Nº. DE PAGO]])),"")</f>
        <v>98</v>
      </c>
      <c r="C109" s="11">
        <f ca="1">IF(ProgramaciónPago[[#This Row],[Nº. DE PAGO]]&lt;&gt;"",EOMONTH(LoanStartDate,ROW(ProgramaciónPago[[#This Row],[Nº. DE PAGO]])-ROW(ProgramaciónPago[[#Headers],[Nº. DE PAGO]])-2)+DAY(LoanStartDate),"")</f>
        <v>46877</v>
      </c>
      <c r="D10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72947.430083493411</v>
      </c>
      <c r="E109" s="13">
        <f ca="1">IF(ProgramaciónPago[[#This Row],[Nº. DE PAGO]]&lt;&gt;"",PagoProgramado,"")</f>
        <v>423.85433864407338</v>
      </c>
      <c r="F10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0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09" s="13">
        <f ca="1">IF(ProgramaciónPago[[#This Row],[Nº. DE PAGO]]&lt;&gt;"",ProgramaciónPago[[#This Row],[IMPORTE TOTAL DEL PAGO]]-ProgramaciónPago[[#This Row],[INTERÉS]],"")</f>
        <v>302.27528850491768</v>
      </c>
      <c r="I109" s="13">
        <f ca="1">IF(ProgramaciónPago[[#This Row],[Nº. DE PAGO]]&lt;&gt;"",ProgramaciónPago[[#This Row],[SALDO INICIAL]]*(InterestRate/PaymentsPerYear),"")</f>
        <v>121.5790501391557</v>
      </c>
      <c r="J10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72645.154794988499</v>
      </c>
      <c r="K109" s="13">
        <f ca="1">IF(ProgramaciónPago[[#This Row],[Nº. DE PAGO]]&lt;&gt;"",SUM(INDEX(ProgramaciónPago[INTERÉS],1,1):ProgramaciónPago[[#This Row],[INTERÉS]]),"")</f>
        <v>14182.879982107723</v>
      </c>
    </row>
    <row r="110" spans="2:11" x14ac:dyDescent="0.2">
      <c r="B110" s="9">
        <f ca="1">IF(LoanIsGood,IF(ROW()-ROW(ProgramaciónPago[[#Headers],[Nº. DE PAGO]])&gt;NúmeroDePagosProgramados,"",ROW()-ROW(ProgramaciónPago[[#Headers],[Nº. DE PAGO]])),"")</f>
        <v>99</v>
      </c>
      <c r="C110" s="11">
        <f ca="1">IF(ProgramaciónPago[[#This Row],[Nº. DE PAGO]]&lt;&gt;"",EOMONTH(LoanStartDate,ROW(ProgramaciónPago[[#This Row],[Nº. DE PAGO]])-ROW(ProgramaciónPago[[#Headers],[Nº. DE PAGO]])-2)+DAY(LoanStartDate),"")</f>
        <v>46908</v>
      </c>
      <c r="D11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72645.154794988499</v>
      </c>
      <c r="E110" s="13">
        <f ca="1">IF(ProgramaciónPago[[#This Row],[Nº. DE PAGO]]&lt;&gt;"",PagoProgramado,"")</f>
        <v>423.85433864407338</v>
      </c>
      <c r="F11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0" s="13">
        <f ca="1">IF(ProgramaciónPago[[#This Row],[Nº. DE PAGO]]&lt;&gt;"",ProgramaciónPago[[#This Row],[IMPORTE TOTAL DEL PAGO]]-ProgramaciónPago[[#This Row],[INTERÉS]],"")</f>
        <v>302.77908065242588</v>
      </c>
      <c r="I110" s="13">
        <f ca="1">IF(ProgramaciónPago[[#This Row],[Nº. DE PAGO]]&lt;&gt;"",ProgramaciónPago[[#This Row],[SALDO INICIAL]]*(InterestRate/PaymentsPerYear),"")</f>
        <v>121.0752579916475</v>
      </c>
      <c r="J11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72342.375714336071</v>
      </c>
      <c r="K110" s="13">
        <f ca="1">IF(ProgramaciónPago[[#This Row],[Nº. DE PAGO]]&lt;&gt;"",SUM(INDEX(ProgramaciónPago[INTERÉS],1,1):ProgramaciónPago[[#This Row],[INTERÉS]]),"")</f>
        <v>14303.955240099371</v>
      </c>
    </row>
    <row r="111" spans="2:11" x14ac:dyDescent="0.2">
      <c r="B111" s="9">
        <f ca="1">IF(LoanIsGood,IF(ROW()-ROW(ProgramaciónPago[[#Headers],[Nº. DE PAGO]])&gt;NúmeroDePagosProgramados,"",ROW()-ROW(ProgramaciónPago[[#Headers],[Nº. DE PAGO]])),"")</f>
        <v>100</v>
      </c>
      <c r="C111" s="11">
        <f ca="1">IF(ProgramaciónPago[[#This Row],[Nº. DE PAGO]]&lt;&gt;"",EOMONTH(LoanStartDate,ROW(ProgramaciónPago[[#This Row],[Nº. DE PAGO]])-ROW(ProgramaciónPago[[#Headers],[Nº. DE PAGO]])-2)+DAY(LoanStartDate),"")</f>
        <v>46938</v>
      </c>
      <c r="D11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72342.375714336071</v>
      </c>
      <c r="E111" s="13">
        <f ca="1">IF(ProgramaciónPago[[#This Row],[Nº. DE PAGO]]&lt;&gt;"",PagoProgramado,"")</f>
        <v>423.85433864407338</v>
      </c>
      <c r="F11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1" s="13">
        <f ca="1">IF(ProgramaciónPago[[#This Row],[Nº. DE PAGO]]&lt;&gt;"",ProgramaciónPago[[#This Row],[IMPORTE TOTAL DEL PAGO]]-ProgramaciónPago[[#This Row],[INTERÉS]],"")</f>
        <v>303.28371245351326</v>
      </c>
      <c r="I111" s="13">
        <f ca="1">IF(ProgramaciónPago[[#This Row],[Nº. DE PAGO]]&lt;&gt;"",ProgramaciónPago[[#This Row],[SALDO INICIAL]]*(InterestRate/PaymentsPerYear),"")</f>
        <v>120.57062619056012</v>
      </c>
      <c r="J11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72039.092001882556</v>
      </c>
      <c r="K111" s="13">
        <f ca="1">IF(ProgramaciónPago[[#This Row],[Nº. DE PAGO]]&lt;&gt;"",SUM(INDEX(ProgramaciónPago[INTERÉS],1,1):ProgramaciónPago[[#This Row],[INTERÉS]]),"")</f>
        <v>14424.52586628993</v>
      </c>
    </row>
    <row r="112" spans="2:11" x14ac:dyDescent="0.2">
      <c r="B112" s="9">
        <f ca="1">IF(LoanIsGood,IF(ROW()-ROW(ProgramaciónPago[[#Headers],[Nº. DE PAGO]])&gt;NúmeroDePagosProgramados,"",ROW()-ROW(ProgramaciónPago[[#Headers],[Nº. DE PAGO]])),"")</f>
        <v>101</v>
      </c>
      <c r="C112" s="11">
        <f ca="1">IF(ProgramaciónPago[[#This Row],[Nº. DE PAGO]]&lt;&gt;"",EOMONTH(LoanStartDate,ROW(ProgramaciónPago[[#This Row],[Nº. DE PAGO]])-ROW(ProgramaciónPago[[#Headers],[Nº. DE PAGO]])-2)+DAY(LoanStartDate),"")</f>
        <v>46969</v>
      </c>
      <c r="D11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72039.092001882556</v>
      </c>
      <c r="E112" s="13">
        <f ca="1">IF(ProgramaciónPago[[#This Row],[Nº. DE PAGO]]&lt;&gt;"",PagoProgramado,"")</f>
        <v>423.85433864407338</v>
      </c>
      <c r="F11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2" s="13">
        <f ca="1">IF(ProgramaciónPago[[#This Row],[Nº. DE PAGO]]&lt;&gt;"",ProgramaciónPago[[#This Row],[IMPORTE TOTAL DEL PAGO]]-ProgramaciónPago[[#This Row],[INTERÉS]],"")</f>
        <v>303.78918530760245</v>
      </c>
      <c r="I112" s="13">
        <f ca="1">IF(ProgramaciónPago[[#This Row],[Nº. DE PAGO]]&lt;&gt;"",ProgramaciónPago[[#This Row],[SALDO INICIAL]]*(InterestRate/PaymentsPerYear),"")</f>
        <v>120.06515333647093</v>
      </c>
      <c r="J11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71735.302816574957</v>
      </c>
      <c r="K112" s="13">
        <f ca="1">IF(ProgramaciónPago[[#This Row],[Nº. DE PAGO]]&lt;&gt;"",SUM(INDEX(ProgramaciónPago[INTERÉS],1,1):ProgramaciónPago[[#This Row],[INTERÉS]]),"")</f>
        <v>14544.591019626401</v>
      </c>
    </row>
    <row r="113" spans="2:11" x14ac:dyDescent="0.2">
      <c r="B113" s="9">
        <f ca="1">IF(LoanIsGood,IF(ROW()-ROW(ProgramaciónPago[[#Headers],[Nº. DE PAGO]])&gt;NúmeroDePagosProgramados,"",ROW()-ROW(ProgramaciónPago[[#Headers],[Nº. DE PAGO]])),"")</f>
        <v>102</v>
      </c>
      <c r="C113" s="11">
        <f ca="1">IF(ProgramaciónPago[[#This Row],[Nº. DE PAGO]]&lt;&gt;"",EOMONTH(LoanStartDate,ROW(ProgramaciónPago[[#This Row],[Nº. DE PAGO]])-ROW(ProgramaciónPago[[#Headers],[Nº. DE PAGO]])-2)+DAY(LoanStartDate),"")</f>
        <v>47000</v>
      </c>
      <c r="D11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71735.302816574957</v>
      </c>
      <c r="E113" s="13">
        <f ca="1">IF(ProgramaciónPago[[#This Row],[Nº. DE PAGO]]&lt;&gt;"",PagoProgramado,"")</f>
        <v>423.85433864407338</v>
      </c>
      <c r="F11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3" s="13">
        <f ca="1">IF(ProgramaciónPago[[#This Row],[Nº. DE PAGO]]&lt;&gt;"",ProgramaciónPago[[#This Row],[IMPORTE TOTAL DEL PAGO]]-ProgramaciónPago[[#This Row],[INTERÉS]],"")</f>
        <v>304.29550061644846</v>
      </c>
      <c r="I113" s="13">
        <f ca="1">IF(ProgramaciónPago[[#This Row],[Nº. DE PAGO]]&lt;&gt;"",ProgramaciónPago[[#This Row],[SALDO INICIAL]]*(InterestRate/PaymentsPerYear),"")</f>
        <v>119.55883802762493</v>
      </c>
      <c r="J11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71431.007315958501</v>
      </c>
      <c r="K113" s="13">
        <f ca="1">IF(ProgramaciónPago[[#This Row],[Nº. DE PAGO]]&lt;&gt;"",SUM(INDEX(ProgramaciónPago[INTERÉS],1,1):ProgramaciónPago[[#This Row],[INTERÉS]]),"")</f>
        <v>14664.149857654027</v>
      </c>
    </row>
    <row r="114" spans="2:11" x14ac:dyDescent="0.2">
      <c r="B114" s="9">
        <f ca="1">IF(LoanIsGood,IF(ROW()-ROW(ProgramaciónPago[[#Headers],[Nº. DE PAGO]])&gt;NúmeroDePagosProgramados,"",ROW()-ROW(ProgramaciónPago[[#Headers],[Nº. DE PAGO]])),"")</f>
        <v>103</v>
      </c>
      <c r="C114" s="11">
        <f ca="1">IF(ProgramaciónPago[[#This Row],[Nº. DE PAGO]]&lt;&gt;"",EOMONTH(LoanStartDate,ROW(ProgramaciónPago[[#This Row],[Nº. DE PAGO]])-ROW(ProgramaciónPago[[#Headers],[Nº. DE PAGO]])-2)+DAY(LoanStartDate),"")</f>
        <v>47030</v>
      </c>
      <c r="D11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71431.007315958501</v>
      </c>
      <c r="E114" s="13">
        <f ca="1">IF(ProgramaciónPago[[#This Row],[Nº. DE PAGO]]&lt;&gt;"",PagoProgramado,"")</f>
        <v>423.85433864407338</v>
      </c>
      <c r="F11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4" s="13">
        <f ca="1">IF(ProgramaciónPago[[#This Row],[Nº. DE PAGO]]&lt;&gt;"",ProgramaciónPago[[#This Row],[IMPORTE TOTAL DEL PAGO]]-ProgramaciónPago[[#This Row],[INTERÉS]],"")</f>
        <v>304.80265978414252</v>
      </c>
      <c r="I114" s="13">
        <f ca="1">IF(ProgramaciónPago[[#This Row],[Nº. DE PAGO]]&lt;&gt;"",ProgramaciónPago[[#This Row],[SALDO INICIAL]]*(InterestRate/PaymentsPerYear),"")</f>
        <v>119.05167885993085</v>
      </c>
      <c r="J11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71126.204656174363</v>
      </c>
      <c r="K114" s="13">
        <f ca="1">IF(ProgramaciónPago[[#This Row],[Nº. DE PAGO]]&lt;&gt;"",SUM(INDEX(ProgramaciónPago[INTERÉS],1,1):ProgramaciónPago[[#This Row],[INTERÉS]]),"")</f>
        <v>14783.201536513958</v>
      </c>
    </row>
    <row r="115" spans="2:11" x14ac:dyDescent="0.2">
      <c r="B115" s="9">
        <f ca="1">IF(LoanIsGood,IF(ROW()-ROW(ProgramaciónPago[[#Headers],[Nº. DE PAGO]])&gt;NúmeroDePagosProgramados,"",ROW()-ROW(ProgramaciónPago[[#Headers],[Nº. DE PAGO]])),"")</f>
        <v>104</v>
      </c>
      <c r="C115" s="11">
        <f ca="1">IF(ProgramaciónPago[[#This Row],[Nº. DE PAGO]]&lt;&gt;"",EOMONTH(LoanStartDate,ROW(ProgramaciónPago[[#This Row],[Nº. DE PAGO]])-ROW(ProgramaciónPago[[#Headers],[Nº. DE PAGO]])-2)+DAY(LoanStartDate),"")</f>
        <v>47061</v>
      </c>
      <c r="D11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71126.204656174363</v>
      </c>
      <c r="E115" s="13">
        <f ca="1">IF(ProgramaciónPago[[#This Row],[Nº. DE PAGO]]&lt;&gt;"",PagoProgramado,"")</f>
        <v>423.85433864407338</v>
      </c>
      <c r="F11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5" s="13">
        <f ca="1">IF(ProgramaciónPago[[#This Row],[Nº. DE PAGO]]&lt;&gt;"",ProgramaciónPago[[#This Row],[IMPORTE TOTAL DEL PAGO]]-ProgramaciónPago[[#This Row],[INTERÉS]],"")</f>
        <v>305.31066421711608</v>
      </c>
      <c r="I115" s="13">
        <f ca="1">IF(ProgramaciónPago[[#This Row],[Nº. DE PAGO]]&lt;&gt;"",ProgramaciónPago[[#This Row],[SALDO INICIAL]]*(InterestRate/PaymentsPerYear),"")</f>
        <v>118.54367442695728</v>
      </c>
      <c r="J11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70820.893991957244</v>
      </c>
      <c r="K115" s="13">
        <f ca="1">IF(ProgramaciónPago[[#This Row],[Nº. DE PAGO]]&lt;&gt;"",SUM(INDEX(ProgramaciónPago[INTERÉS],1,1):ProgramaciónPago[[#This Row],[INTERÉS]]),"")</f>
        <v>14901.745210940915</v>
      </c>
    </row>
    <row r="116" spans="2:11" x14ac:dyDescent="0.2">
      <c r="B116" s="9">
        <f ca="1">IF(LoanIsGood,IF(ROW()-ROW(ProgramaciónPago[[#Headers],[Nº. DE PAGO]])&gt;NúmeroDePagosProgramados,"",ROW()-ROW(ProgramaciónPago[[#Headers],[Nº. DE PAGO]])),"")</f>
        <v>105</v>
      </c>
      <c r="C116" s="11">
        <f ca="1">IF(ProgramaciónPago[[#This Row],[Nº. DE PAGO]]&lt;&gt;"",EOMONTH(LoanStartDate,ROW(ProgramaciónPago[[#This Row],[Nº. DE PAGO]])-ROW(ProgramaciónPago[[#Headers],[Nº. DE PAGO]])-2)+DAY(LoanStartDate),"")</f>
        <v>47091</v>
      </c>
      <c r="D11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70820.893991957244</v>
      </c>
      <c r="E116" s="13">
        <f ca="1">IF(ProgramaciónPago[[#This Row],[Nº. DE PAGO]]&lt;&gt;"",PagoProgramado,"")</f>
        <v>423.85433864407338</v>
      </c>
      <c r="F11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6" s="13">
        <f ca="1">IF(ProgramaciónPago[[#This Row],[Nº. DE PAGO]]&lt;&gt;"",ProgramaciónPago[[#This Row],[IMPORTE TOTAL DEL PAGO]]-ProgramaciónPago[[#This Row],[INTERÉS]],"")</f>
        <v>305.81951532414462</v>
      </c>
      <c r="I116" s="13">
        <f ca="1">IF(ProgramaciónPago[[#This Row],[Nº. DE PAGO]]&lt;&gt;"",ProgramaciónPago[[#This Row],[SALDO INICIAL]]*(InterestRate/PaymentsPerYear),"")</f>
        <v>118.03482331992875</v>
      </c>
      <c r="J11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70515.074476633104</v>
      </c>
      <c r="K116" s="13">
        <f ca="1">IF(ProgramaciónPago[[#This Row],[Nº. DE PAGO]]&lt;&gt;"",SUM(INDEX(ProgramaciónPago[INTERÉS],1,1):ProgramaciónPago[[#This Row],[INTERÉS]]),"")</f>
        <v>15019.780034260844</v>
      </c>
    </row>
    <row r="117" spans="2:11" x14ac:dyDescent="0.2">
      <c r="B117" s="9">
        <f ca="1">IF(LoanIsGood,IF(ROW()-ROW(ProgramaciónPago[[#Headers],[Nº. DE PAGO]])&gt;NúmeroDePagosProgramados,"",ROW()-ROW(ProgramaciónPago[[#Headers],[Nº. DE PAGO]])),"")</f>
        <v>106</v>
      </c>
      <c r="C117" s="11">
        <f ca="1">IF(ProgramaciónPago[[#This Row],[Nº. DE PAGO]]&lt;&gt;"",EOMONTH(LoanStartDate,ROW(ProgramaciónPago[[#This Row],[Nº. DE PAGO]])-ROW(ProgramaciónPago[[#Headers],[Nº. DE PAGO]])-2)+DAY(LoanStartDate),"")</f>
        <v>47122</v>
      </c>
      <c r="D11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70515.074476633104</v>
      </c>
      <c r="E117" s="13">
        <f ca="1">IF(ProgramaciónPago[[#This Row],[Nº. DE PAGO]]&lt;&gt;"",PagoProgramado,"")</f>
        <v>423.85433864407338</v>
      </c>
      <c r="F11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7" s="13">
        <f ca="1">IF(ProgramaciónPago[[#This Row],[Nº. DE PAGO]]&lt;&gt;"",ProgramaciónPago[[#This Row],[IMPORTE TOTAL DEL PAGO]]-ProgramaciónPago[[#This Row],[INTERÉS]],"")</f>
        <v>306.3292145163515</v>
      </c>
      <c r="I117" s="13">
        <f ca="1">IF(ProgramaciónPago[[#This Row],[Nº. DE PAGO]]&lt;&gt;"",ProgramaciónPago[[#This Row],[SALDO INICIAL]]*(InterestRate/PaymentsPerYear),"")</f>
        <v>117.52512412772185</v>
      </c>
      <c r="J11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70208.745262116747</v>
      </c>
      <c r="K117" s="13">
        <f ca="1">IF(ProgramaciónPago[[#This Row],[Nº. DE PAGO]]&lt;&gt;"",SUM(INDEX(ProgramaciónPago[INTERÉS],1,1):ProgramaciónPago[[#This Row],[INTERÉS]]),"")</f>
        <v>15137.305158388566</v>
      </c>
    </row>
    <row r="118" spans="2:11" x14ac:dyDescent="0.2">
      <c r="B118" s="9">
        <f ca="1">IF(LoanIsGood,IF(ROW()-ROW(ProgramaciónPago[[#Headers],[Nº. DE PAGO]])&gt;NúmeroDePagosProgramados,"",ROW()-ROW(ProgramaciónPago[[#Headers],[Nº. DE PAGO]])),"")</f>
        <v>107</v>
      </c>
      <c r="C118" s="11">
        <f ca="1">IF(ProgramaciónPago[[#This Row],[Nº. DE PAGO]]&lt;&gt;"",EOMONTH(LoanStartDate,ROW(ProgramaciónPago[[#This Row],[Nº. DE PAGO]])-ROW(ProgramaciónPago[[#Headers],[Nº. DE PAGO]])-2)+DAY(LoanStartDate),"")</f>
        <v>47153</v>
      </c>
      <c r="D11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70208.745262116747</v>
      </c>
      <c r="E118" s="13">
        <f ca="1">IF(ProgramaciónPago[[#This Row],[Nº. DE PAGO]]&lt;&gt;"",PagoProgramado,"")</f>
        <v>423.85433864407338</v>
      </c>
      <c r="F11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8" s="13">
        <f ca="1">IF(ProgramaciónPago[[#This Row],[Nº. DE PAGO]]&lt;&gt;"",ProgramaciónPago[[#This Row],[IMPORTE TOTAL DEL PAGO]]-ProgramaciónPago[[#This Row],[INTERÉS]],"")</f>
        <v>306.83976320721212</v>
      </c>
      <c r="I118" s="13">
        <f ca="1">IF(ProgramaciónPago[[#This Row],[Nº. DE PAGO]]&lt;&gt;"",ProgramaciónPago[[#This Row],[SALDO INICIAL]]*(InterestRate/PaymentsPerYear),"")</f>
        <v>117.01457543686125</v>
      </c>
      <c r="J11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69901.905498909531</v>
      </c>
      <c r="K118" s="13">
        <f ca="1">IF(ProgramaciónPago[[#This Row],[Nº. DE PAGO]]&lt;&gt;"",SUM(INDEX(ProgramaciónPago[INTERÉS],1,1):ProgramaciónPago[[#This Row],[INTERÉS]]),"")</f>
        <v>15254.319733825427</v>
      </c>
    </row>
    <row r="119" spans="2:11" x14ac:dyDescent="0.2">
      <c r="B119" s="9">
        <f ca="1">IF(LoanIsGood,IF(ROW()-ROW(ProgramaciónPago[[#Headers],[Nº. DE PAGO]])&gt;NúmeroDePagosProgramados,"",ROW()-ROW(ProgramaciónPago[[#Headers],[Nº. DE PAGO]])),"")</f>
        <v>108</v>
      </c>
      <c r="C119" s="11">
        <f ca="1">IF(ProgramaciónPago[[#This Row],[Nº. DE PAGO]]&lt;&gt;"",EOMONTH(LoanStartDate,ROW(ProgramaciónPago[[#This Row],[Nº. DE PAGO]])-ROW(ProgramaciónPago[[#Headers],[Nº. DE PAGO]])-2)+DAY(LoanStartDate),"")</f>
        <v>47181</v>
      </c>
      <c r="D11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69901.905498909531</v>
      </c>
      <c r="E119" s="13">
        <f ca="1">IF(ProgramaciónPago[[#This Row],[Nº. DE PAGO]]&lt;&gt;"",PagoProgramado,"")</f>
        <v>423.85433864407338</v>
      </c>
      <c r="F11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1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19" s="13">
        <f ca="1">IF(ProgramaciónPago[[#This Row],[Nº. DE PAGO]]&lt;&gt;"",ProgramaciónPago[[#This Row],[IMPORTE TOTAL DEL PAGO]]-ProgramaciónPago[[#This Row],[INTERÉS]],"")</f>
        <v>307.3511628125575</v>
      </c>
      <c r="I119" s="13">
        <f ca="1">IF(ProgramaciónPago[[#This Row],[Nº. DE PAGO]]&lt;&gt;"",ProgramaciónPago[[#This Row],[SALDO INICIAL]]*(InterestRate/PaymentsPerYear),"")</f>
        <v>116.50317583151589</v>
      </c>
      <c r="J11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69594.554336096975</v>
      </c>
      <c r="K119" s="13">
        <f ca="1">IF(ProgramaciónPago[[#This Row],[Nº. DE PAGO]]&lt;&gt;"",SUM(INDEX(ProgramaciónPago[INTERÉS],1,1):ProgramaciónPago[[#This Row],[INTERÉS]]),"")</f>
        <v>15370.822909656943</v>
      </c>
    </row>
    <row r="120" spans="2:11" x14ac:dyDescent="0.2">
      <c r="B120" s="9">
        <f ca="1">IF(LoanIsGood,IF(ROW()-ROW(ProgramaciónPago[[#Headers],[Nº. DE PAGO]])&gt;NúmeroDePagosProgramados,"",ROW()-ROW(ProgramaciónPago[[#Headers],[Nº. DE PAGO]])),"")</f>
        <v>109</v>
      </c>
      <c r="C120" s="11">
        <f ca="1">IF(ProgramaciónPago[[#This Row],[Nº. DE PAGO]]&lt;&gt;"",EOMONTH(LoanStartDate,ROW(ProgramaciónPago[[#This Row],[Nº. DE PAGO]])-ROW(ProgramaciónPago[[#Headers],[Nº. DE PAGO]])-2)+DAY(LoanStartDate),"")</f>
        <v>47212</v>
      </c>
      <c r="D12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69594.554336096975</v>
      </c>
      <c r="E120" s="13">
        <f ca="1">IF(ProgramaciónPago[[#This Row],[Nº. DE PAGO]]&lt;&gt;"",PagoProgramado,"")</f>
        <v>423.85433864407338</v>
      </c>
      <c r="F12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0" s="13">
        <f ca="1">IF(ProgramaciónPago[[#This Row],[Nº. DE PAGO]]&lt;&gt;"",ProgramaciónPago[[#This Row],[IMPORTE TOTAL DEL PAGO]]-ProgramaciónPago[[#This Row],[INTERÉS]],"")</f>
        <v>307.86341475057839</v>
      </c>
      <c r="I120" s="13">
        <f ca="1">IF(ProgramaciónPago[[#This Row],[Nº. DE PAGO]]&lt;&gt;"",ProgramaciónPago[[#This Row],[SALDO INICIAL]]*(InterestRate/PaymentsPerYear),"")</f>
        <v>115.99092389349497</v>
      </c>
      <c r="J12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69286.690921346395</v>
      </c>
      <c r="K120" s="13">
        <f ca="1">IF(ProgramaciónPago[[#This Row],[Nº. DE PAGO]]&lt;&gt;"",SUM(INDEX(ProgramaciónPago[INTERÉS],1,1):ProgramaciónPago[[#This Row],[INTERÉS]]),"")</f>
        <v>15486.813833550437</v>
      </c>
    </row>
    <row r="121" spans="2:11" x14ac:dyDescent="0.2">
      <c r="B121" s="9">
        <f ca="1">IF(LoanIsGood,IF(ROW()-ROW(ProgramaciónPago[[#Headers],[Nº. DE PAGO]])&gt;NúmeroDePagosProgramados,"",ROW()-ROW(ProgramaciónPago[[#Headers],[Nº. DE PAGO]])),"")</f>
        <v>110</v>
      </c>
      <c r="C121" s="11">
        <f ca="1">IF(ProgramaciónPago[[#This Row],[Nº. DE PAGO]]&lt;&gt;"",EOMONTH(LoanStartDate,ROW(ProgramaciónPago[[#This Row],[Nº. DE PAGO]])-ROW(ProgramaciónPago[[#Headers],[Nº. DE PAGO]])-2)+DAY(LoanStartDate),"")</f>
        <v>47242</v>
      </c>
      <c r="D12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69286.690921346395</v>
      </c>
      <c r="E121" s="13">
        <f ca="1">IF(ProgramaciónPago[[#This Row],[Nº. DE PAGO]]&lt;&gt;"",PagoProgramado,"")</f>
        <v>423.85433864407338</v>
      </c>
      <c r="F12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1" s="13">
        <f ca="1">IF(ProgramaciónPago[[#This Row],[Nº. DE PAGO]]&lt;&gt;"",ProgramaciónPago[[#This Row],[IMPORTE TOTAL DEL PAGO]]-ProgramaciónPago[[#This Row],[INTERÉS]],"")</f>
        <v>308.37652044182937</v>
      </c>
      <c r="I121" s="13">
        <f ca="1">IF(ProgramaciónPago[[#This Row],[Nº. DE PAGO]]&lt;&gt;"",ProgramaciónPago[[#This Row],[SALDO INICIAL]]*(InterestRate/PaymentsPerYear),"")</f>
        <v>115.47781820224399</v>
      </c>
      <c r="J12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68978.314400904565</v>
      </c>
      <c r="K121" s="13">
        <f ca="1">IF(ProgramaciónPago[[#This Row],[Nº. DE PAGO]]&lt;&gt;"",SUM(INDEX(ProgramaciónPago[INTERÉS],1,1):ProgramaciónPago[[#This Row],[INTERÉS]]),"")</f>
        <v>15602.291651752681</v>
      </c>
    </row>
    <row r="122" spans="2:11" x14ac:dyDescent="0.2">
      <c r="B122" s="9">
        <f ca="1">IF(LoanIsGood,IF(ROW()-ROW(ProgramaciónPago[[#Headers],[Nº. DE PAGO]])&gt;NúmeroDePagosProgramados,"",ROW()-ROW(ProgramaciónPago[[#Headers],[Nº. DE PAGO]])),"")</f>
        <v>111</v>
      </c>
      <c r="C122" s="11">
        <f ca="1">IF(ProgramaciónPago[[#This Row],[Nº. DE PAGO]]&lt;&gt;"",EOMONTH(LoanStartDate,ROW(ProgramaciónPago[[#This Row],[Nº. DE PAGO]])-ROW(ProgramaciónPago[[#Headers],[Nº. DE PAGO]])-2)+DAY(LoanStartDate),"")</f>
        <v>47273</v>
      </c>
      <c r="D12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68978.314400904565</v>
      </c>
      <c r="E122" s="13">
        <f ca="1">IF(ProgramaciónPago[[#This Row],[Nº. DE PAGO]]&lt;&gt;"",PagoProgramado,"")</f>
        <v>423.85433864407338</v>
      </c>
      <c r="F12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2" s="13">
        <f ca="1">IF(ProgramaciónPago[[#This Row],[Nº. DE PAGO]]&lt;&gt;"",ProgramaciónPago[[#This Row],[IMPORTE TOTAL DEL PAGO]]-ProgramaciónPago[[#This Row],[INTERÉS]],"")</f>
        <v>308.89048130923243</v>
      </c>
      <c r="I122" s="13">
        <f ca="1">IF(ProgramaciónPago[[#This Row],[Nº. DE PAGO]]&lt;&gt;"",ProgramaciónPago[[#This Row],[SALDO INICIAL]]*(InterestRate/PaymentsPerYear),"")</f>
        <v>114.96385733484095</v>
      </c>
      <c r="J12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68669.423919595327</v>
      </c>
      <c r="K122" s="13">
        <f ca="1">IF(ProgramaciónPago[[#This Row],[Nº. DE PAGO]]&lt;&gt;"",SUM(INDEX(ProgramaciónPago[INTERÉS],1,1):ProgramaciónPago[[#This Row],[INTERÉS]]),"")</f>
        <v>15717.255509087521</v>
      </c>
    </row>
    <row r="123" spans="2:11" x14ac:dyDescent="0.2">
      <c r="B123" s="9">
        <f ca="1">IF(LoanIsGood,IF(ROW()-ROW(ProgramaciónPago[[#Headers],[Nº. DE PAGO]])&gt;NúmeroDePagosProgramados,"",ROW()-ROW(ProgramaciónPago[[#Headers],[Nº. DE PAGO]])),"")</f>
        <v>112</v>
      </c>
      <c r="C123" s="11">
        <f ca="1">IF(ProgramaciónPago[[#This Row],[Nº. DE PAGO]]&lt;&gt;"",EOMONTH(LoanStartDate,ROW(ProgramaciónPago[[#This Row],[Nº. DE PAGO]])-ROW(ProgramaciónPago[[#Headers],[Nº. DE PAGO]])-2)+DAY(LoanStartDate),"")</f>
        <v>47303</v>
      </c>
      <c r="D12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68669.423919595327</v>
      </c>
      <c r="E123" s="13">
        <f ca="1">IF(ProgramaciónPago[[#This Row],[Nº. DE PAGO]]&lt;&gt;"",PagoProgramado,"")</f>
        <v>423.85433864407338</v>
      </c>
      <c r="F12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3" s="13">
        <f ca="1">IF(ProgramaciónPago[[#This Row],[Nº. DE PAGO]]&lt;&gt;"",ProgramaciónPago[[#This Row],[IMPORTE TOTAL DEL PAGO]]-ProgramaciónPago[[#This Row],[INTERÉS]],"")</f>
        <v>309.40529877808115</v>
      </c>
      <c r="I123" s="13">
        <f ca="1">IF(ProgramaciónPago[[#This Row],[Nº. DE PAGO]]&lt;&gt;"",ProgramaciónPago[[#This Row],[SALDO INICIAL]]*(InterestRate/PaymentsPerYear),"")</f>
        <v>114.44903986599222</v>
      </c>
      <c r="J12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68360.018620817253</v>
      </c>
      <c r="K123" s="13">
        <f ca="1">IF(ProgramaciónPago[[#This Row],[Nº. DE PAGO]]&lt;&gt;"",SUM(INDEX(ProgramaciónPago[INTERÉS],1,1):ProgramaciónPago[[#This Row],[INTERÉS]]),"")</f>
        <v>15831.704548953514</v>
      </c>
    </row>
    <row r="124" spans="2:11" x14ac:dyDescent="0.2">
      <c r="B124" s="9">
        <f ca="1">IF(LoanIsGood,IF(ROW()-ROW(ProgramaciónPago[[#Headers],[Nº. DE PAGO]])&gt;NúmeroDePagosProgramados,"",ROW()-ROW(ProgramaciónPago[[#Headers],[Nº. DE PAGO]])),"")</f>
        <v>113</v>
      </c>
      <c r="C124" s="11">
        <f ca="1">IF(ProgramaciónPago[[#This Row],[Nº. DE PAGO]]&lt;&gt;"",EOMONTH(LoanStartDate,ROW(ProgramaciónPago[[#This Row],[Nº. DE PAGO]])-ROW(ProgramaciónPago[[#Headers],[Nº. DE PAGO]])-2)+DAY(LoanStartDate),"")</f>
        <v>47334</v>
      </c>
      <c r="D12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68360.018620817253</v>
      </c>
      <c r="E124" s="13">
        <f ca="1">IF(ProgramaciónPago[[#This Row],[Nº. DE PAGO]]&lt;&gt;"",PagoProgramado,"")</f>
        <v>423.85433864407338</v>
      </c>
      <c r="F12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4" s="13">
        <f ca="1">IF(ProgramaciónPago[[#This Row],[Nº. DE PAGO]]&lt;&gt;"",ProgramaciónPago[[#This Row],[IMPORTE TOTAL DEL PAGO]]-ProgramaciónPago[[#This Row],[INTERÉS]],"")</f>
        <v>309.9209742760446</v>
      </c>
      <c r="I124" s="13">
        <f ca="1">IF(ProgramaciónPago[[#This Row],[Nº. DE PAGO]]&lt;&gt;"",ProgramaciónPago[[#This Row],[SALDO INICIAL]]*(InterestRate/PaymentsPerYear),"")</f>
        <v>113.93336436802876</v>
      </c>
      <c r="J12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68050.09764654121</v>
      </c>
      <c r="K124" s="13">
        <f ca="1">IF(ProgramaciónPago[[#This Row],[Nº. DE PAGO]]&lt;&gt;"",SUM(INDEX(ProgramaciónPago[INTERÉS],1,1):ProgramaciónPago[[#This Row],[INTERÉS]]),"")</f>
        <v>15945.637913321543</v>
      </c>
    </row>
    <row r="125" spans="2:11" x14ac:dyDescent="0.2">
      <c r="B125" s="9">
        <f ca="1">IF(LoanIsGood,IF(ROW()-ROW(ProgramaciónPago[[#Headers],[Nº. DE PAGO]])&gt;NúmeroDePagosProgramados,"",ROW()-ROW(ProgramaciónPago[[#Headers],[Nº. DE PAGO]])),"")</f>
        <v>114</v>
      </c>
      <c r="C125" s="11">
        <f ca="1">IF(ProgramaciónPago[[#This Row],[Nº. DE PAGO]]&lt;&gt;"",EOMONTH(LoanStartDate,ROW(ProgramaciónPago[[#This Row],[Nº. DE PAGO]])-ROW(ProgramaciónPago[[#Headers],[Nº. DE PAGO]])-2)+DAY(LoanStartDate),"")</f>
        <v>47365</v>
      </c>
      <c r="D12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68050.09764654121</v>
      </c>
      <c r="E125" s="13">
        <f ca="1">IF(ProgramaciónPago[[#This Row],[Nº. DE PAGO]]&lt;&gt;"",PagoProgramado,"")</f>
        <v>423.85433864407338</v>
      </c>
      <c r="F12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5" s="13">
        <f ca="1">IF(ProgramaciónPago[[#This Row],[Nº. DE PAGO]]&lt;&gt;"",ProgramaciónPago[[#This Row],[IMPORTE TOTAL DEL PAGO]]-ProgramaciónPago[[#This Row],[INTERÉS]],"")</f>
        <v>310.43750923317134</v>
      </c>
      <c r="I125" s="13">
        <f ca="1">IF(ProgramaciónPago[[#This Row],[Nº. DE PAGO]]&lt;&gt;"",ProgramaciónPago[[#This Row],[SALDO INICIAL]]*(InterestRate/PaymentsPerYear),"")</f>
        <v>113.41682941090203</v>
      </c>
      <c r="J12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67739.660137308034</v>
      </c>
      <c r="K125" s="13">
        <f ca="1">IF(ProgramaciónPago[[#This Row],[Nº. DE PAGO]]&lt;&gt;"",SUM(INDEX(ProgramaciónPago[INTERÉS],1,1):ProgramaciónPago[[#This Row],[INTERÉS]]),"")</f>
        <v>16059.054742732445</v>
      </c>
    </row>
    <row r="126" spans="2:11" x14ac:dyDescent="0.2">
      <c r="B126" s="9">
        <f ca="1">IF(LoanIsGood,IF(ROW()-ROW(ProgramaciónPago[[#Headers],[Nº. DE PAGO]])&gt;NúmeroDePagosProgramados,"",ROW()-ROW(ProgramaciónPago[[#Headers],[Nº. DE PAGO]])),"")</f>
        <v>115</v>
      </c>
      <c r="C126" s="11">
        <f ca="1">IF(ProgramaciónPago[[#This Row],[Nº. DE PAGO]]&lt;&gt;"",EOMONTH(LoanStartDate,ROW(ProgramaciónPago[[#This Row],[Nº. DE PAGO]])-ROW(ProgramaciónPago[[#Headers],[Nº. DE PAGO]])-2)+DAY(LoanStartDate),"")</f>
        <v>47395</v>
      </c>
      <c r="D12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67739.660137308034</v>
      </c>
      <c r="E126" s="13">
        <f ca="1">IF(ProgramaciónPago[[#This Row],[Nº. DE PAGO]]&lt;&gt;"",PagoProgramado,"")</f>
        <v>423.85433864407338</v>
      </c>
      <c r="F12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6" s="13">
        <f ca="1">IF(ProgramaciónPago[[#This Row],[Nº. DE PAGO]]&lt;&gt;"",ProgramaciónPago[[#This Row],[IMPORTE TOTAL DEL PAGO]]-ProgramaciónPago[[#This Row],[INTERÉS]],"")</f>
        <v>310.95490508189334</v>
      </c>
      <c r="I126" s="13">
        <f ca="1">IF(ProgramaciónPago[[#This Row],[Nº. DE PAGO]]&lt;&gt;"",ProgramaciónPago[[#This Row],[SALDO INICIAL]]*(InterestRate/PaymentsPerYear),"")</f>
        <v>112.89943356218006</v>
      </c>
      <c r="J12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67428.705232226144</v>
      </c>
      <c r="K126" s="13">
        <f ca="1">IF(ProgramaciónPago[[#This Row],[Nº. DE PAGO]]&lt;&gt;"",SUM(INDEX(ProgramaciónPago[INTERÉS],1,1):ProgramaciónPago[[#This Row],[INTERÉS]]),"")</f>
        <v>16171.954176294625</v>
      </c>
    </row>
    <row r="127" spans="2:11" x14ac:dyDescent="0.2">
      <c r="B127" s="9">
        <f ca="1">IF(LoanIsGood,IF(ROW()-ROW(ProgramaciónPago[[#Headers],[Nº. DE PAGO]])&gt;NúmeroDePagosProgramados,"",ROW()-ROW(ProgramaciónPago[[#Headers],[Nº. DE PAGO]])),"")</f>
        <v>116</v>
      </c>
      <c r="C127" s="11">
        <f ca="1">IF(ProgramaciónPago[[#This Row],[Nº. DE PAGO]]&lt;&gt;"",EOMONTH(LoanStartDate,ROW(ProgramaciónPago[[#This Row],[Nº. DE PAGO]])-ROW(ProgramaciónPago[[#Headers],[Nº. DE PAGO]])-2)+DAY(LoanStartDate),"")</f>
        <v>47426</v>
      </c>
      <c r="D12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67428.705232226144</v>
      </c>
      <c r="E127" s="13">
        <f ca="1">IF(ProgramaciónPago[[#This Row],[Nº. DE PAGO]]&lt;&gt;"",PagoProgramado,"")</f>
        <v>423.85433864407338</v>
      </c>
      <c r="F12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7" s="13">
        <f ca="1">IF(ProgramaciónPago[[#This Row],[Nº. DE PAGO]]&lt;&gt;"",ProgramaciónPago[[#This Row],[IMPORTE TOTAL DEL PAGO]]-ProgramaciónPago[[#This Row],[INTERÉS]],"")</f>
        <v>311.4731632570298</v>
      </c>
      <c r="I127" s="13">
        <f ca="1">IF(ProgramaciónPago[[#This Row],[Nº. DE PAGO]]&lt;&gt;"",ProgramaciónPago[[#This Row],[SALDO INICIAL]]*(InterestRate/PaymentsPerYear),"")</f>
        <v>112.38117538704358</v>
      </c>
      <c r="J12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67117.232068969111</v>
      </c>
      <c r="K127" s="13">
        <f ca="1">IF(ProgramaciónPago[[#This Row],[Nº. DE PAGO]]&lt;&gt;"",SUM(INDEX(ProgramaciónPago[INTERÉS],1,1):ProgramaciónPago[[#This Row],[INTERÉS]]),"")</f>
        <v>16284.335351681668</v>
      </c>
    </row>
    <row r="128" spans="2:11" x14ac:dyDescent="0.2">
      <c r="B128" s="9">
        <f ca="1">IF(LoanIsGood,IF(ROW()-ROW(ProgramaciónPago[[#Headers],[Nº. DE PAGO]])&gt;NúmeroDePagosProgramados,"",ROW()-ROW(ProgramaciónPago[[#Headers],[Nº. DE PAGO]])),"")</f>
        <v>117</v>
      </c>
      <c r="C128" s="11">
        <f ca="1">IF(ProgramaciónPago[[#This Row],[Nº. DE PAGO]]&lt;&gt;"",EOMONTH(LoanStartDate,ROW(ProgramaciónPago[[#This Row],[Nº. DE PAGO]])-ROW(ProgramaciónPago[[#Headers],[Nº. DE PAGO]])-2)+DAY(LoanStartDate),"")</f>
        <v>47456</v>
      </c>
      <c r="D12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67117.232068969111</v>
      </c>
      <c r="E128" s="13">
        <f ca="1">IF(ProgramaciónPago[[#This Row],[Nº. DE PAGO]]&lt;&gt;"",PagoProgramado,"")</f>
        <v>423.85433864407338</v>
      </c>
      <c r="F12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8" s="13">
        <f ca="1">IF(ProgramaciónPago[[#This Row],[Nº. DE PAGO]]&lt;&gt;"",ProgramaciónPago[[#This Row],[IMPORTE TOTAL DEL PAGO]]-ProgramaciónPago[[#This Row],[INTERÉS]],"")</f>
        <v>311.99228519579151</v>
      </c>
      <c r="I128" s="13">
        <f ca="1">IF(ProgramaciónPago[[#This Row],[Nº. DE PAGO]]&lt;&gt;"",ProgramaciónPago[[#This Row],[SALDO INICIAL]]*(InterestRate/PaymentsPerYear),"")</f>
        <v>111.86205344828186</v>
      </c>
      <c r="J12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66805.239783773315</v>
      </c>
      <c r="K128" s="13">
        <f ca="1">IF(ProgramaciónPago[[#This Row],[Nº. DE PAGO]]&lt;&gt;"",SUM(INDEX(ProgramaciónPago[INTERÉS],1,1):ProgramaciónPago[[#This Row],[INTERÉS]]),"")</f>
        <v>16396.197405129951</v>
      </c>
    </row>
    <row r="129" spans="2:11" x14ac:dyDescent="0.2">
      <c r="B129" s="9">
        <f ca="1">IF(LoanIsGood,IF(ROW()-ROW(ProgramaciónPago[[#Headers],[Nº. DE PAGO]])&gt;NúmeroDePagosProgramados,"",ROW()-ROW(ProgramaciónPago[[#Headers],[Nº. DE PAGO]])),"")</f>
        <v>118</v>
      </c>
      <c r="C129" s="11">
        <f ca="1">IF(ProgramaciónPago[[#This Row],[Nº. DE PAGO]]&lt;&gt;"",EOMONTH(LoanStartDate,ROW(ProgramaciónPago[[#This Row],[Nº. DE PAGO]])-ROW(ProgramaciónPago[[#Headers],[Nº. DE PAGO]])-2)+DAY(LoanStartDate),"")</f>
        <v>47487</v>
      </c>
      <c r="D12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66805.239783773315</v>
      </c>
      <c r="E129" s="13">
        <f ca="1">IF(ProgramaciónPago[[#This Row],[Nº. DE PAGO]]&lt;&gt;"",PagoProgramado,"")</f>
        <v>423.85433864407338</v>
      </c>
      <c r="F12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2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29" s="13">
        <f ca="1">IF(ProgramaciónPago[[#This Row],[Nº. DE PAGO]]&lt;&gt;"",ProgramaciónPago[[#This Row],[IMPORTE TOTAL DEL PAGO]]-ProgramaciónPago[[#This Row],[INTERÉS]],"")</f>
        <v>312.51227233778451</v>
      </c>
      <c r="I129" s="13">
        <f ca="1">IF(ProgramaciónPago[[#This Row],[Nº. DE PAGO]]&lt;&gt;"",ProgramaciónPago[[#This Row],[SALDO INICIAL]]*(InterestRate/PaymentsPerYear),"")</f>
        <v>111.34206630628887</v>
      </c>
      <c r="J12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66492.727511435529</v>
      </c>
      <c r="K129" s="13">
        <f ca="1">IF(ProgramaciónPago[[#This Row],[Nº. DE PAGO]]&lt;&gt;"",SUM(INDEX(ProgramaciónPago[INTERÉS],1,1):ProgramaciónPago[[#This Row],[INTERÉS]]),"")</f>
        <v>16507.539471436241</v>
      </c>
    </row>
    <row r="130" spans="2:11" x14ac:dyDescent="0.2">
      <c r="B130" s="9">
        <f ca="1">IF(LoanIsGood,IF(ROW()-ROW(ProgramaciónPago[[#Headers],[Nº. DE PAGO]])&gt;NúmeroDePagosProgramados,"",ROW()-ROW(ProgramaciónPago[[#Headers],[Nº. DE PAGO]])),"")</f>
        <v>119</v>
      </c>
      <c r="C130" s="11">
        <f ca="1">IF(ProgramaciónPago[[#This Row],[Nº. DE PAGO]]&lt;&gt;"",EOMONTH(LoanStartDate,ROW(ProgramaciónPago[[#This Row],[Nº. DE PAGO]])-ROW(ProgramaciónPago[[#Headers],[Nº. DE PAGO]])-2)+DAY(LoanStartDate),"")</f>
        <v>47518</v>
      </c>
      <c r="D13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66492.727511435529</v>
      </c>
      <c r="E130" s="13">
        <f ca="1">IF(ProgramaciónPago[[#This Row],[Nº. DE PAGO]]&lt;&gt;"",PagoProgramado,"")</f>
        <v>423.85433864407338</v>
      </c>
      <c r="F13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0" s="13">
        <f ca="1">IF(ProgramaciónPago[[#This Row],[Nº. DE PAGO]]&lt;&gt;"",ProgramaciónPago[[#This Row],[IMPORTE TOTAL DEL PAGO]]-ProgramaciónPago[[#This Row],[INTERÉS]],"")</f>
        <v>313.03312612501418</v>
      </c>
      <c r="I130" s="13">
        <f ca="1">IF(ProgramaciónPago[[#This Row],[Nº. DE PAGO]]&lt;&gt;"",ProgramaciónPago[[#This Row],[SALDO INICIAL]]*(InterestRate/PaymentsPerYear),"")</f>
        <v>110.82121251905922</v>
      </c>
      <c r="J13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66179.694385310519</v>
      </c>
      <c r="K130" s="13">
        <f ca="1">IF(ProgramaciónPago[[#This Row],[Nº. DE PAGO]]&lt;&gt;"",SUM(INDEX(ProgramaciónPago[INTERÉS],1,1):ProgramaciónPago[[#This Row],[INTERÉS]]),"")</f>
        <v>16618.360683955299</v>
      </c>
    </row>
    <row r="131" spans="2:11" x14ac:dyDescent="0.2">
      <c r="B131" s="9">
        <f ca="1">IF(LoanIsGood,IF(ROW()-ROW(ProgramaciónPago[[#Headers],[Nº. DE PAGO]])&gt;NúmeroDePagosProgramados,"",ROW()-ROW(ProgramaciónPago[[#Headers],[Nº. DE PAGO]])),"")</f>
        <v>120</v>
      </c>
      <c r="C131" s="11">
        <f ca="1">IF(ProgramaciónPago[[#This Row],[Nº. DE PAGO]]&lt;&gt;"",EOMONTH(LoanStartDate,ROW(ProgramaciónPago[[#This Row],[Nº. DE PAGO]])-ROW(ProgramaciónPago[[#Headers],[Nº. DE PAGO]])-2)+DAY(LoanStartDate),"")</f>
        <v>47546</v>
      </c>
      <c r="D13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66179.694385310519</v>
      </c>
      <c r="E131" s="13">
        <f ca="1">IF(ProgramaciónPago[[#This Row],[Nº. DE PAGO]]&lt;&gt;"",PagoProgramado,"")</f>
        <v>423.85433864407338</v>
      </c>
      <c r="F13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1" s="13">
        <f ca="1">IF(ProgramaciónPago[[#This Row],[Nº. DE PAGO]]&lt;&gt;"",ProgramaciónPago[[#This Row],[IMPORTE TOTAL DEL PAGO]]-ProgramaciónPago[[#This Row],[INTERÉS]],"")</f>
        <v>313.55484800188918</v>
      </c>
      <c r="I131" s="13">
        <f ca="1">IF(ProgramaciónPago[[#This Row],[Nº. DE PAGO]]&lt;&gt;"",ProgramaciónPago[[#This Row],[SALDO INICIAL]]*(InterestRate/PaymentsPerYear),"")</f>
        <v>110.29949064218421</v>
      </c>
      <c r="J13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65866.139537308627</v>
      </c>
      <c r="K131" s="13">
        <f ca="1">IF(ProgramaciónPago[[#This Row],[Nº. DE PAGO]]&lt;&gt;"",SUM(INDEX(ProgramaciónPago[INTERÉS],1,1):ProgramaciónPago[[#This Row],[INTERÉS]]),"")</f>
        <v>16728.660174597484</v>
      </c>
    </row>
    <row r="132" spans="2:11" x14ac:dyDescent="0.2">
      <c r="B132" s="9">
        <f ca="1">IF(LoanIsGood,IF(ROW()-ROW(ProgramaciónPago[[#Headers],[Nº. DE PAGO]])&gt;NúmeroDePagosProgramados,"",ROW()-ROW(ProgramaciónPago[[#Headers],[Nº. DE PAGO]])),"")</f>
        <v>121</v>
      </c>
      <c r="C132" s="11">
        <f ca="1">IF(ProgramaciónPago[[#This Row],[Nº. DE PAGO]]&lt;&gt;"",EOMONTH(LoanStartDate,ROW(ProgramaciónPago[[#This Row],[Nº. DE PAGO]])-ROW(ProgramaciónPago[[#Headers],[Nº. DE PAGO]])-2)+DAY(LoanStartDate),"")</f>
        <v>47577</v>
      </c>
      <c r="D13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65866.139537308627</v>
      </c>
      <c r="E132" s="13">
        <f ca="1">IF(ProgramaciónPago[[#This Row],[Nº. DE PAGO]]&lt;&gt;"",PagoProgramado,"")</f>
        <v>423.85433864407338</v>
      </c>
      <c r="F13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2" s="13">
        <f ca="1">IF(ProgramaciónPago[[#This Row],[Nº. DE PAGO]]&lt;&gt;"",ProgramaciónPago[[#This Row],[IMPORTE TOTAL DEL PAGO]]-ProgramaciónPago[[#This Row],[INTERÉS]],"")</f>
        <v>314.07743941522563</v>
      </c>
      <c r="I132" s="13">
        <f ca="1">IF(ProgramaciónPago[[#This Row],[Nº. DE PAGO]]&lt;&gt;"",ProgramaciónPago[[#This Row],[SALDO INICIAL]]*(InterestRate/PaymentsPerYear),"")</f>
        <v>109.77689922884772</v>
      </c>
      <c r="J13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65552.062097893402</v>
      </c>
      <c r="K132" s="13">
        <f ca="1">IF(ProgramaciónPago[[#This Row],[Nº. DE PAGO]]&lt;&gt;"",SUM(INDEX(ProgramaciónPago[INTERÉS],1,1):ProgramaciónPago[[#This Row],[INTERÉS]]),"")</f>
        <v>16838.437073826331</v>
      </c>
    </row>
    <row r="133" spans="2:11" x14ac:dyDescent="0.2">
      <c r="B133" s="9">
        <f ca="1">IF(LoanIsGood,IF(ROW()-ROW(ProgramaciónPago[[#Headers],[Nº. DE PAGO]])&gt;NúmeroDePagosProgramados,"",ROW()-ROW(ProgramaciónPago[[#Headers],[Nº. DE PAGO]])),"")</f>
        <v>122</v>
      </c>
      <c r="C133" s="11">
        <f ca="1">IF(ProgramaciónPago[[#This Row],[Nº. DE PAGO]]&lt;&gt;"",EOMONTH(LoanStartDate,ROW(ProgramaciónPago[[#This Row],[Nº. DE PAGO]])-ROW(ProgramaciónPago[[#Headers],[Nº. DE PAGO]])-2)+DAY(LoanStartDate),"")</f>
        <v>47607</v>
      </c>
      <c r="D13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65552.062097893402</v>
      </c>
      <c r="E133" s="13">
        <f ca="1">IF(ProgramaciónPago[[#This Row],[Nº. DE PAGO]]&lt;&gt;"",PagoProgramado,"")</f>
        <v>423.85433864407338</v>
      </c>
      <c r="F13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3" s="13">
        <f ca="1">IF(ProgramaciónPago[[#This Row],[Nº. DE PAGO]]&lt;&gt;"",ProgramaciónPago[[#This Row],[IMPORTE TOTAL DEL PAGO]]-ProgramaciónPago[[#This Row],[INTERÉS]],"")</f>
        <v>314.60090181425102</v>
      </c>
      <c r="I133" s="13">
        <f ca="1">IF(ProgramaciónPago[[#This Row],[Nº. DE PAGO]]&lt;&gt;"",ProgramaciónPago[[#This Row],[SALDO INICIAL]]*(InterestRate/PaymentsPerYear),"")</f>
        <v>109.25343682982235</v>
      </c>
      <c r="J13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65237.461196079152</v>
      </c>
      <c r="K133" s="13">
        <f ca="1">IF(ProgramaciónPago[[#This Row],[Nº. DE PAGO]]&lt;&gt;"",SUM(INDEX(ProgramaciónPago[INTERÉS],1,1):ProgramaciónPago[[#This Row],[INTERÉS]]),"")</f>
        <v>16947.690510656153</v>
      </c>
    </row>
    <row r="134" spans="2:11" x14ac:dyDescent="0.2">
      <c r="B134" s="9">
        <f ca="1">IF(LoanIsGood,IF(ROW()-ROW(ProgramaciónPago[[#Headers],[Nº. DE PAGO]])&gt;NúmeroDePagosProgramados,"",ROW()-ROW(ProgramaciónPago[[#Headers],[Nº. DE PAGO]])),"")</f>
        <v>123</v>
      </c>
      <c r="C134" s="11">
        <f ca="1">IF(ProgramaciónPago[[#This Row],[Nº. DE PAGO]]&lt;&gt;"",EOMONTH(LoanStartDate,ROW(ProgramaciónPago[[#This Row],[Nº. DE PAGO]])-ROW(ProgramaciónPago[[#Headers],[Nº. DE PAGO]])-2)+DAY(LoanStartDate),"")</f>
        <v>47638</v>
      </c>
      <c r="D13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65237.461196079152</v>
      </c>
      <c r="E134" s="13">
        <f ca="1">IF(ProgramaciónPago[[#This Row],[Nº. DE PAGO]]&lt;&gt;"",PagoProgramado,"")</f>
        <v>423.85433864407338</v>
      </c>
      <c r="F13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4" s="13">
        <f ca="1">IF(ProgramaciónPago[[#This Row],[Nº. DE PAGO]]&lt;&gt;"",ProgramaciónPago[[#This Row],[IMPORTE TOTAL DEL PAGO]]-ProgramaciónPago[[#This Row],[INTERÉS]],"")</f>
        <v>315.12523665060814</v>
      </c>
      <c r="I134" s="13">
        <f ca="1">IF(ProgramaciónPago[[#This Row],[Nº. DE PAGO]]&lt;&gt;"",ProgramaciónPago[[#This Row],[SALDO INICIAL]]*(InterestRate/PaymentsPerYear),"")</f>
        <v>108.72910199346526</v>
      </c>
      <c r="J13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64922.335959428543</v>
      </c>
      <c r="K134" s="13">
        <f ca="1">IF(ProgramaciónPago[[#This Row],[Nº. DE PAGO]]&lt;&gt;"",SUM(INDEX(ProgramaciónPago[INTERÉS],1,1):ProgramaciónPago[[#This Row],[INTERÉS]]),"")</f>
        <v>17056.419612649617</v>
      </c>
    </row>
    <row r="135" spans="2:11" x14ac:dyDescent="0.2">
      <c r="B135" s="9">
        <f ca="1">IF(LoanIsGood,IF(ROW()-ROW(ProgramaciónPago[[#Headers],[Nº. DE PAGO]])&gt;NúmeroDePagosProgramados,"",ROW()-ROW(ProgramaciónPago[[#Headers],[Nº. DE PAGO]])),"")</f>
        <v>124</v>
      </c>
      <c r="C135" s="11">
        <f ca="1">IF(ProgramaciónPago[[#This Row],[Nº. DE PAGO]]&lt;&gt;"",EOMONTH(LoanStartDate,ROW(ProgramaciónPago[[#This Row],[Nº. DE PAGO]])-ROW(ProgramaciónPago[[#Headers],[Nº. DE PAGO]])-2)+DAY(LoanStartDate),"")</f>
        <v>47668</v>
      </c>
      <c r="D13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64922.335959428543</v>
      </c>
      <c r="E135" s="13">
        <f ca="1">IF(ProgramaciónPago[[#This Row],[Nº. DE PAGO]]&lt;&gt;"",PagoProgramado,"")</f>
        <v>423.85433864407338</v>
      </c>
      <c r="F13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5" s="13">
        <f ca="1">IF(ProgramaciónPago[[#This Row],[Nº. DE PAGO]]&lt;&gt;"",ProgramaciónPago[[#This Row],[IMPORTE TOTAL DEL PAGO]]-ProgramaciónPago[[#This Row],[INTERÉS]],"")</f>
        <v>315.65044537835911</v>
      </c>
      <c r="I135" s="13">
        <f ca="1">IF(ProgramaciónPago[[#This Row],[Nº. DE PAGO]]&lt;&gt;"",ProgramaciónPago[[#This Row],[SALDO INICIAL]]*(InterestRate/PaymentsPerYear),"")</f>
        <v>108.20389326571424</v>
      </c>
      <c r="J13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64606.685514050187</v>
      </c>
      <c r="K135" s="13">
        <f ca="1">IF(ProgramaciónPago[[#This Row],[Nº. DE PAGO]]&lt;&gt;"",SUM(INDEX(ProgramaciónPago[INTERÉS],1,1):ProgramaciónPago[[#This Row],[INTERÉS]]),"")</f>
        <v>17164.623505915333</v>
      </c>
    </row>
    <row r="136" spans="2:11" x14ac:dyDescent="0.2">
      <c r="B136" s="9">
        <f ca="1">IF(LoanIsGood,IF(ROW()-ROW(ProgramaciónPago[[#Headers],[Nº. DE PAGO]])&gt;NúmeroDePagosProgramados,"",ROW()-ROW(ProgramaciónPago[[#Headers],[Nº. DE PAGO]])),"")</f>
        <v>125</v>
      </c>
      <c r="C136" s="11">
        <f ca="1">IF(ProgramaciónPago[[#This Row],[Nº. DE PAGO]]&lt;&gt;"",EOMONTH(LoanStartDate,ROW(ProgramaciónPago[[#This Row],[Nº. DE PAGO]])-ROW(ProgramaciónPago[[#Headers],[Nº. DE PAGO]])-2)+DAY(LoanStartDate),"")</f>
        <v>47699</v>
      </c>
      <c r="D13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64606.685514050187</v>
      </c>
      <c r="E136" s="13">
        <f ca="1">IF(ProgramaciónPago[[#This Row],[Nº. DE PAGO]]&lt;&gt;"",PagoProgramado,"")</f>
        <v>423.85433864407338</v>
      </c>
      <c r="F13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6" s="13">
        <f ca="1">IF(ProgramaciónPago[[#This Row],[Nº. DE PAGO]]&lt;&gt;"",ProgramaciónPago[[#This Row],[IMPORTE TOTAL DEL PAGO]]-ProgramaciónPago[[#This Row],[INTERÉS]],"")</f>
        <v>316.1765294539897</v>
      </c>
      <c r="I136" s="13">
        <f ca="1">IF(ProgramaciónPago[[#This Row],[Nº. DE PAGO]]&lt;&gt;"",ProgramaciónPago[[#This Row],[SALDO INICIAL]]*(InterestRate/PaymentsPerYear),"")</f>
        <v>107.67780919008365</v>
      </c>
      <c r="J13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64290.508984596199</v>
      </c>
      <c r="K136" s="13">
        <f ca="1">IF(ProgramaciónPago[[#This Row],[Nº. DE PAGO]]&lt;&gt;"",SUM(INDEX(ProgramaciónPago[INTERÉS],1,1):ProgramaciónPago[[#This Row],[INTERÉS]]),"")</f>
        <v>17272.301315105418</v>
      </c>
    </row>
    <row r="137" spans="2:11" x14ac:dyDescent="0.2">
      <c r="B137" s="9">
        <f ca="1">IF(LoanIsGood,IF(ROW()-ROW(ProgramaciónPago[[#Headers],[Nº. DE PAGO]])&gt;NúmeroDePagosProgramados,"",ROW()-ROW(ProgramaciónPago[[#Headers],[Nº. DE PAGO]])),"")</f>
        <v>126</v>
      </c>
      <c r="C137" s="11">
        <f ca="1">IF(ProgramaciónPago[[#This Row],[Nº. DE PAGO]]&lt;&gt;"",EOMONTH(LoanStartDate,ROW(ProgramaciónPago[[#This Row],[Nº. DE PAGO]])-ROW(ProgramaciónPago[[#Headers],[Nº. DE PAGO]])-2)+DAY(LoanStartDate),"")</f>
        <v>47730</v>
      </c>
      <c r="D13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64290.508984596199</v>
      </c>
      <c r="E137" s="13">
        <f ca="1">IF(ProgramaciónPago[[#This Row],[Nº. DE PAGO]]&lt;&gt;"",PagoProgramado,"")</f>
        <v>423.85433864407338</v>
      </c>
      <c r="F13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7" s="13">
        <f ca="1">IF(ProgramaciónPago[[#This Row],[Nº. DE PAGO]]&lt;&gt;"",ProgramaciónPago[[#This Row],[IMPORTE TOTAL DEL PAGO]]-ProgramaciónPago[[#This Row],[INTERÉS]],"")</f>
        <v>316.70349033641304</v>
      </c>
      <c r="I137" s="13">
        <f ca="1">IF(ProgramaciónPago[[#This Row],[Nº. DE PAGO]]&lt;&gt;"",ProgramaciónPago[[#This Row],[SALDO INICIAL]]*(InterestRate/PaymentsPerYear),"")</f>
        <v>107.15084830766034</v>
      </c>
      <c r="J13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63973.805494259788</v>
      </c>
      <c r="K137" s="13">
        <f ca="1">IF(ProgramaciónPago[[#This Row],[Nº. DE PAGO]]&lt;&gt;"",SUM(INDEX(ProgramaciónPago[INTERÉS],1,1):ProgramaciónPago[[#This Row],[INTERÉS]]),"")</f>
        <v>17379.45216341308</v>
      </c>
    </row>
    <row r="138" spans="2:11" x14ac:dyDescent="0.2">
      <c r="B138" s="9">
        <f ca="1">IF(LoanIsGood,IF(ROW()-ROW(ProgramaciónPago[[#Headers],[Nº. DE PAGO]])&gt;NúmeroDePagosProgramados,"",ROW()-ROW(ProgramaciónPago[[#Headers],[Nº. DE PAGO]])),"")</f>
        <v>127</v>
      </c>
      <c r="C138" s="11">
        <f ca="1">IF(ProgramaciónPago[[#This Row],[Nº. DE PAGO]]&lt;&gt;"",EOMONTH(LoanStartDate,ROW(ProgramaciónPago[[#This Row],[Nº. DE PAGO]])-ROW(ProgramaciónPago[[#Headers],[Nº. DE PAGO]])-2)+DAY(LoanStartDate),"")</f>
        <v>47760</v>
      </c>
      <c r="D13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63973.805494259788</v>
      </c>
      <c r="E138" s="13">
        <f ca="1">IF(ProgramaciónPago[[#This Row],[Nº. DE PAGO]]&lt;&gt;"",PagoProgramado,"")</f>
        <v>423.85433864407338</v>
      </c>
      <c r="F13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8" s="13">
        <f ca="1">IF(ProgramaciónPago[[#This Row],[Nº. DE PAGO]]&lt;&gt;"",ProgramaciónPago[[#This Row],[IMPORTE TOTAL DEL PAGO]]-ProgramaciónPago[[#This Row],[INTERÉS]],"")</f>
        <v>317.23132948697372</v>
      </c>
      <c r="I138" s="13">
        <f ca="1">IF(ProgramaciónPago[[#This Row],[Nº. DE PAGO]]&lt;&gt;"",ProgramaciónPago[[#This Row],[SALDO INICIAL]]*(InterestRate/PaymentsPerYear),"")</f>
        <v>106.62300915709966</v>
      </c>
      <c r="J13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63656.574164772814</v>
      </c>
      <c r="K138" s="13">
        <f ca="1">IF(ProgramaciónPago[[#This Row],[Nº. DE PAGO]]&lt;&gt;"",SUM(INDEX(ProgramaciónPago[INTERÉS],1,1):ProgramaciónPago[[#This Row],[INTERÉS]]),"")</f>
        <v>17486.075172570178</v>
      </c>
    </row>
    <row r="139" spans="2:11" x14ac:dyDescent="0.2">
      <c r="B139" s="9">
        <f ca="1">IF(LoanIsGood,IF(ROW()-ROW(ProgramaciónPago[[#Headers],[Nº. DE PAGO]])&gt;NúmeroDePagosProgramados,"",ROW()-ROW(ProgramaciónPago[[#Headers],[Nº. DE PAGO]])),"")</f>
        <v>128</v>
      </c>
      <c r="C139" s="11">
        <f ca="1">IF(ProgramaciónPago[[#This Row],[Nº. DE PAGO]]&lt;&gt;"",EOMONTH(LoanStartDate,ROW(ProgramaciónPago[[#This Row],[Nº. DE PAGO]])-ROW(ProgramaciónPago[[#Headers],[Nº. DE PAGO]])-2)+DAY(LoanStartDate),"")</f>
        <v>47791</v>
      </c>
      <c r="D13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63656.574164772814</v>
      </c>
      <c r="E139" s="13">
        <f ca="1">IF(ProgramaciónPago[[#This Row],[Nº. DE PAGO]]&lt;&gt;"",PagoProgramado,"")</f>
        <v>423.85433864407338</v>
      </c>
      <c r="F13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3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39" s="13">
        <f ca="1">IF(ProgramaciónPago[[#This Row],[Nº. DE PAGO]]&lt;&gt;"",ProgramaciónPago[[#This Row],[IMPORTE TOTAL DEL PAGO]]-ProgramaciónPago[[#This Row],[INTERÉS]],"")</f>
        <v>317.76004836945202</v>
      </c>
      <c r="I139" s="13">
        <f ca="1">IF(ProgramaciónPago[[#This Row],[Nº. DE PAGO]]&lt;&gt;"",ProgramaciónPago[[#This Row],[SALDO INICIAL]]*(InterestRate/PaymentsPerYear),"")</f>
        <v>106.09429027462136</v>
      </c>
      <c r="J13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63338.814116403359</v>
      </c>
      <c r="K139" s="13">
        <f ca="1">IF(ProgramaciónPago[[#This Row],[Nº. DE PAGO]]&lt;&gt;"",SUM(INDEX(ProgramaciónPago[INTERÉS],1,1):ProgramaciónPago[[#This Row],[INTERÉS]]),"")</f>
        <v>17592.169462844799</v>
      </c>
    </row>
    <row r="140" spans="2:11" x14ac:dyDescent="0.2">
      <c r="B140" s="9">
        <f ca="1">IF(LoanIsGood,IF(ROW()-ROW(ProgramaciónPago[[#Headers],[Nº. DE PAGO]])&gt;NúmeroDePagosProgramados,"",ROW()-ROW(ProgramaciónPago[[#Headers],[Nº. DE PAGO]])),"")</f>
        <v>129</v>
      </c>
      <c r="C140" s="11">
        <f ca="1">IF(ProgramaciónPago[[#This Row],[Nº. DE PAGO]]&lt;&gt;"",EOMONTH(LoanStartDate,ROW(ProgramaciónPago[[#This Row],[Nº. DE PAGO]])-ROW(ProgramaciónPago[[#Headers],[Nº. DE PAGO]])-2)+DAY(LoanStartDate),"")</f>
        <v>47821</v>
      </c>
      <c r="D14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63338.814116403359</v>
      </c>
      <c r="E140" s="13">
        <f ca="1">IF(ProgramaciónPago[[#This Row],[Nº. DE PAGO]]&lt;&gt;"",PagoProgramado,"")</f>
        <v>423.85433864407338</v>
      </c>
      <c r="F14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0" s="13">
        <f ca="1">IF(ProgramaciónPago[[#This Row],[Nº. DE PAGO]]&lt;&gt;"",ProgramaciónPago[[#This Row],[IMPORTE TOTAL DEL PAGO]]-ProgramaciónPago[[#This Row],[INTERÉS]],"")</f>
        <v>318.28964845006777</v>
      </c>
      <c r="I140" s="13">
        <f ca="1">IF(ProgramaciónPago[[#This Row],[Nº. DE PAGO]]&lt;&gt;"",ProgramaciónPago[[#This Row],[SALDO INICIAL]]*(InterestRate/PaymentsPerYear),"")</f>
        <v>105.56469019400561</v>
      </c>
      <c r="J14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63020.524467953292</v>
      </c>
      <c r="K140" s="13">
        <f ca="1">IF(ProgramaciónPago[[#This Row],[Nº. DE PAGO]]&lt;&gt;"",SUM(INDEX(ProgramaciónPago[INTERÉS],1,1):ProgramaciónPago[[#This Row],[INTERÉS]]),"")</f>
        <v>17697.734153038804</v>
      </c>
    </row>
    <row r="141" spans="2:11" x14ac:dyDescent="0.2">
      <c r="B141" s="9">
        <f ca="1">IF(LoanIsGood,IF(ROW()-ROW(ProgramaciónPago[[#Headers],[Nº. DE PAGO]])&gt;NúmeroDePagosProgramados,"",ROW()-ROW(ProgramaciónPago[[#Headers],[Nº. DE PAGO]])),"")</f>
        <v>130</v>
      </c>
      <c r="C141" s="11">
        <f ca="1">IF(ProgramaciónPago[[#This Row],[Nº. DE PAGO]]&lt;&gt;"",EOMONTH(LoanStartDate,ROW(ProgramaciónPago[[#This Row],[Nº. DE PAGO]])-ROW(ProgramaciónPago[[#Headers],[Nº. DE PAGO]])-2)+DAY(LoanStartDate),"")</f>
        <v>47852</v>
      </c>
      <c r="D14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63020.524467953292</v>
      </c>
      <c r="E141" s="13">
        <f ca="1">IF(ProgramaciónPago[[#This Row],[Nº. DE PAGO]]&lt;&gt;"",PagoProgramado,"")</f>
        <v>423.85433864407338</v>
      </c>
      <c r="F14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1" s="13">
        <f ca="1">IF(ProgramaciónPago[[#This Row],[Nº. DE PAGO]]&lt;&gt;"",ProgramaciónPago[[#This Row],[IMPORTE TOTAL DEL PAGO]]-ProgramaciónPago[[#This Row],[INTERÉS]],"")</f>
        <v>318.82013119748456</v>
      </c>
      <c r="I141" s="13">
        <f ca="1">IF(ProgramaciónPago[[#This Row],[Nº. DE PAGO]]&lt;&gt;"",ProgramaciónPago[[#This Row],[SALDO INICIAL]]*(InterestRate/PaymentsPerYear),"")</f>
        <v>105.03420744658882</v>
      </c>
      <c r="J14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62701.704336755807</v>
      </c>
      <c r="K141" s="13">
        <f ca="1">IF(ProgramaciónPago[[#This Row],[Nº. DE PAGO]]&lt;&gt;"",SUM(INDEX(ProgramaciónPago[INTERÉS],1,1):ProgramaciónPago[[#This Row],[INTERÉS]]),"")</f>
        <v>17802.768360485392</v>
      </c>
    </row>
    <row r="142" spans="2:11" x14ac:dyDescent="0.2">
      <c r="B142" s="9">
        <f ca="1">IF(LoanIsGood,IF(ROW()-ROW(ProgramaciónPago[[#Headers],[Nº. DE PAGO]])&gt;NúmeroDePagosProgramados,"",ROW()-ROW(ProgramaciónPago[[#Headers],[Nº. DE PAGO]])),"")</f>
        <v>131</v>
      </c>
      <c r="C142" s="11">
        <f ca="1">IF(ProgramaciónPago[[#This Row],[Nº. DE PAGO]]&lt;&gt;"",EOMONTH(LoanStartDate,ROW(ProgramaciónPago[[#This Row],[Nº. DE PAGO]])-ROW(ProgramaciónPago[[#Headers],[Nº. DE PAGO]])-2)+DAY(LoanStartDate),"")</f>
        <v>47883</v>
      </c>
      <c r="D14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62701.704336755807</v>
      </c>
      <c r="E142" s="13">
        <f ca="1">IF(ProgramaciónPago[[#This Row],[Nº. DE PAGO]]&lt;&gt;"",PagoProgramado,"")</f>
        <v>423.85433864407338</v>
      </c>
      <c r="F14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2" s="13">
        <f ca="1">IF(ProgramaciónPago[[#This Row],[Nº. DE PAGO]]&lt;&gt;"",ProgramaciónPago[[#This Row],[IMPORTE TOTAL DEL PAGO]]-ProgramaciónPago[[#This Row],[INTERÉS]],"")</f>
        <v>319.35149808281369</v>
      </c>
      <c r="I142" s="13">
        <f ca="1">IF(ProgramaciónPago[[#This Row],[Nº. DE PAGO]]&lt;&gt;"",ProgramaciónPago[[#This Row],[SALDO INICIAL]]*(InterestRate/PaymentsPerYear),"")</f>
        <v>104.50284056125969</v>
      </c>
      <c r="J14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62382.352838672996</v>
      </c>
      <c r="K142" s="13">
        <f ca="1">IF(ProgramaciónPago[[#This Row],[Nº. DE PAGO]]&lt;&gt;"",SUM(INDEX(ProgramaciónPago[INTERÉS],1,1):ProgramaciónPago[[#This Row],[INTERÉS]]),"")</f>
        <v>17907.271201046653</v>
      </c>
    </row>
    <row r="143" spans="2:11" x14ac:dyDescent="0.2">
      <c r="B143" s="9">
        <f ca="1">IF(LoanIsGood,IF(ROW()-ROW(ProgramaciónPago[[#Headers],[Nº. DE PAGO]])&gt;NúmeroDePagosProgramados,"",ROW()-ROW(ProgramaciónPago[[#Headers],[Nº. DE PAGO]])),"")</f>
        <v>132</v>
      </c>
      <c r="C143" s="11">
        <f ca="1">IF(ProgramaciónPago[[#This Row],[Nº. DE PAGO]]&lt;&gt;"",EOMONTH(LoanStartDate,ROW(ProgramaciónPago[[#This Row],[Nº. DE PAGO]])-ROW(ProgramaciónPago[[#Headers],[Nº. DE PAGO]])-2)+DAY(LoanStartDate),"")</f>
        <v>47911</v>
      </c>
      <c r="D14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62382.352838672996</v>
      </c>
      <c r="E143" s="13">
        <f ca="1">IF(ProgramaciónPago[[#This Row],[Nº. DE PAGO]]&lt;&gt;"",PagoProgramado,"")</f>
        <v>423.85433864407338</v>
      </c>
      <c r="F14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3" s="13">
        <f ca="1">IF(ProgramaciónPago[[#This Row],[Nº. DE PAGO]]&lt;&gt;"",ProgramaciónPago[[#This Row],[IMPORTE TOTAL DEL PAGO]]-ProgramaciónPago[[#This Row],[INTERÉS]],"")</f>
        <v>319.88375057961838</v>
      </c>
      <c r="I143" s="13">
        <f ca="1">IF(ProgramaciónPago[[#This Row],[Nº. DE PAGO]]&lt;&gt;"",ProgramaciónPago[[#This Row],[SALDO INICIAL]]*(InterestRate/PaymentsPerYear),"")</f>
        <v>103.970588064455</v>
      </c>
      <c r="J14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62062.469088093378</v>
      </c>
      <c r="K143" s="13">
        <f ca="1">IF(ProgramaciónPago[[#This Row],[Nº. DE PAGO]]&lt;&gt;"",SUM(INDEX(ProgramaciónPago[INTERÉS],1,1):ProgramaciónPago[[#This Row],[INTERÉS]]),"")</f>
        <v>18011.241789111107</v>
      </c>
    </row>
    <row r="144" spans="2:11" x14ac:dyDescent="0.2">
      <c r="B144" s="9">
        <f ca="1">IF(LoanIsGood,IF(ROW()-ROW(ProgramaciónPago[[#Headers],[Nº. DE PAGO]])&gt;NúmeroDePagosProgramados,"",ROW()-ROW(ProgramaciónPago[[#Headers],[Nº. DE PAGO]])),"")</f>
        <v>133</v>
      </c>
      <c r="C144" s="11">
        <f ca="1">IF(ProgramaciónPago[[#This Row],[Nº. DE PAGO]]&lt;&gt;"",EOMONTH(LoanStartDate,ROW(ProgramaciónPago[[#This Row],[Nº. DE PAGO]])-ROW(ProgramaciónPago[[#Headers],[Nº. DE PAGO]])-2)+DAY(LoanStartDate),"")</f>
        <v>47942</v>
      </c>
      <c r="D14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62062.469088093378</v>
      </c>
      <c r="E144" s="13">
        <f ca="1">IF(ProgramaciónPago[[#This Row],[Nº. DE PAGO]]&lt;&gt;"",PagoProgramado,"")</f>
        <v>423.85433864407338</v>
      </c>
      <c r="F14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4" s="13">
        <f ca="1">IF(ProgramaciónPago[[#This Row],[Nº. DE PAGO]]&lt;&gt;"",ProgramaciónPago[[#This Row],[IMPORTE TOTAL DEL PAGO]]-ProgramaciónPago[[#This Row],[INTERÉS]],"")</f>
        <v>320.41689016391774</v>
      </c>
      <c r="I144" s="13">
        <f ca="1">IF(ProgramaciónPago[[#This Row],[Nº. DE PAGO]]&lt;&gt;"",ProgramaciónPago[[#This Row],[SALDO INICIAL]]*(InterestRate/PaymentsPerYear),"")</f>
        <v>103.43744848015564</v>
      </c>
      <c r="J14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61742.052197929457</v>
      </c>
      <c r="K144" s="13">
        <f ca="1">IF(ProgramaciónPago[[#This Row],[Nº. DE PAGO]]&lt;&gt;"",SUM(INDEX(ProgramaciónPago[INTERÉS],1,1):ProgramaciónPago[[#This Row],[INTERÉS]]),"")</f>
        <v>18114.679237591263</v>
      </c>
    </row>
    <row r="145" spans="2:11" x14ac:dyDescent="0.2">
      <c r="B145" s="9">
        <f ca="1">IF(LoanIsGood,IF(ROW()-ROW(ProgramaciónPago[[#Headers],[Nº. DE PAGO]])&gt;NúmeroDePagosProgramados,"",ROW()-ROW(ProgramaciónPago[[#Headers],[Nº. DE PAGO]])),"")</f>
        <v>134</v>
      </c>
      <c r="C145" s="11">
        <f ca="1">IF(ProgramaciónPago[[#This Row],[Nº. DE PAGO]]&lt;&gt;"",EOMONTH(LoanStartDate,ROW(ProgramaciónPago[[#This Row],[Nº. DE PAGO]])-ROW(ProgramaciónPago[[#Headers],[Nº. DE PAGO]])-2)+DAY(LoanStartDate),"")</f>
        <v>47972</v>
      </c>
      <c r="D14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61742.052197929457</v>
      </c>
      <c r="E145" s="13">
        <f ca="1">IF(ProgramaciónPago[[#This Row],[Nº. DE PAGO]]&lt;&gt;"",PagoProgramado,"")</f>
        <v>423.85433864407338</v>
      </c>
      <c r="F14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5" s="13">
        <f ca="1">IF(ProgramaciónPago[[#This Row],[Nº. DE PAGO]]&lt;&gt;"",ProgramaciónPago[[#This Row],[IMPORTE TOTAL DEL PAGO]]-ProgramaciónPago[[#This Row],[INTERÉS]],"")</f>
        <v>320.95091831419097</v>
      </c>
      <c r="I145" s="13">
        <f ca="1">IF(ProgramaciónPago[[#This Row],[Nº. DE PAGO]]&lt;&gt;"",ProgramaciónPago[[#This Row],[SALDO INICIAL]]*(InterestRate/PaymentsPerYear),"")</f>
        <v>102.90342032988244</v>
      </c>
      <c r="J14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61421.101279615265</v>
      </c>
      <c r="K145" s="13">
        <f ca="1">IF(ProgramaciónPago[[#This Row],[Nº. DE PAGO]]&lt;&gt;"",SUM(INDEX(ProgramaciónPago[INTERÉS],1,1):ProgramaciónPago[[#This Row],[INTERÉS]]),"")</f>
        <v>18217.582657921146</v>
      </c>
    </row>
    <row r="146" spans="2:11" x14ac:dyDescent="0.2">
      <c r="B146" s="9">
        <f ca="1">IF(LoanIsGood,IF(ROW()-ROW(ProgramaciónPago[[#Headers],[Nº. DE PAGO]])&gt;NúmeroDePagosProgramados,"",ROW()-ROW(ProgramaciónPago[[#Headers],[Nº. DE PAGO]])),"")</f>
        <v>135</v>
      </c>
      <c r="C146" s="11">
        <f ca="1">IF(ProgramaciónPago[[#This Row],[Nº. DE PAGO]]&lt;&gt;"",EOMONTH(LoanStartDate,ROW(ProgramaciónPago[[#This Row],[Nº. DE PAGO]])-ROW(ProgramaciónPago[[#Headers],[Nº. DE PAGO]])-2)+DAY(LoanStartDate),"")</f>
        <v>48003</v>
      </c>
      <c r="D14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61421.101279615265</v>
      </c>
      <c r="E146" s="13">
        <f ca="1">IF(ProgramaciónPago[[#This Row],[Nº. DE PAGO]]&lt;&gt;"",PagoProgramado,"")</f>
        <v>423.85433864407338</v>
      </c>
      <c r="F14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6" s="13">
        <f ca="1">IF(ProgramaciónPago[[#This Row],[Nº. DE PAGO]]&lt;&gt;"",ProgramaciónPago[[#This Row],[IMPORTE TOTAL DEL PAGO]]-ProgramaciónPago[[#This Row],[INTERÉS]],"")</f>
        <v>321.48583651138125</v>
      </c>
      <c r="I146" s="13">
        <f ca="1">IF(ProgramaciónPago[[#This Row],[Nº. DE PAGO]]&lt;&gt;"",ProgramaciónPago[[#This Row],[SALDO INICIAL]]*(InterestRate/PaymentsPerYear),"")</f>
        <v>102.36850213269211</v>
      </c>
      <c r="J14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61099.615443103881</v>
      </c>
      <c r="K146" s="13">
        <f ca="1">IF(ProgramaciónPago[[#This Row],[Nº. DE PAGO]]&lt;&gt;"",SUM(INDEX(ProgramaciónPago[INTERÉS],1,1):ProgramaciónPago[[#This Row],[INTERÉS]]),"")</f>
        <v>18319.951160053839</v>
      </c>
    </row>
    <row r="147" spans="2:11" x14ac:dyDescent="0.2">
      <c r="B147" s="9">
        <f ca="1">IF(LoanIsGood,IF(ROW()-ROW(ProgramaciónPago[[#Headers],[Nº. DE PAGO]])&gt;NúmeroDePagosProgramados,"",ROW()-ROW(ProgramaciónPago[[#Headers],[Nº. DE PAGO]])),"")</f>
        <v>136</v>
      </c>
      <c r="C147" s="11">
        <f ca="1">IF(ProgramaciónPago[[#This Row],[Nº. DE PAGO]]&lt;&gt;"",EOMONTH(LoanStartDate,ROW(ProgramaciónPago[[#This Row],[Nº. DE PAGO]])-ROW(ProgramaciónPago[[#Headers],[Nº. DE PAGO]])-2)+DAY(LoanStartDate),"")</f>
        <v>48033</v>
      </c>
      <c r="D14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61099.615443103881</v>
      </c>
      <c r="E147" s="13">
        <f ca="1">IF(ProgramaciónPago[[#This Row],[Nº. DE PAGO]]&lt;&gt;"",PagoProgramado,"")</f>
        <v>423.85433864407338</v>
      </c>
      <c r="F14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7" s="13">
        <f ca="1">IF(ProgramaciónPago[[#This Row],[Nº. DE PAGO]]&lt;&gt;"",ProgramaciónPago[[#This Row],[IMPORTE TOTAL DEL PAGO]]-ProgramaciónPago[[#This Row],[INTERÉS]],"")</f>
        <v>322.02164623890025</v>
      </c>
      <c r="I147" s="13">
        <f ca="1">IF(ProgramaciónPago[[#This Row],[Nº. DE PAGO]]&lt;&gt;"",ProgramaciónPago[[#This Row],[SALDO INICIAL]]*(InterestRate/PaymentsPerYear),"")</f>
        <v>101.83269240517315</v>
      </c>
      <c r="J14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60777.593796864981</v>
      </c>
      <c r="K147" s="13">
        <f ca="1">IF(ProgramaciónPago[[#This Row],[Nº. DE PAGO]]&lt;&gt;"",SUM(INDEX(ProgramaciónPago[INTERÉS],1,1):ProgramaciónPago[[#This Row],[INTERÉS]]),"")</f>
        <v>18421.783852459012</v>
      </c>
    </row>
    <row r="148" spans="2:11" x14ac:dyDescent="0.2">
      <c r="B148" s="9">
        <f ca="1">IF(LoanIsGood,IF(ROW()-ROW(ProgramaciónPago[[#Headers],[Nº. DE PAGO]])&gt;NúmeroDePagosProgramados,"",ROW()-ROW(ProgramaciónPago[[#Headers],[Nº. DE PAGO]])),"")</f>
        <v>137</v>
      </c>
      <c r="C148" s="11">
        <f ca="1">IF(ProgramaciónPago[[#This Row],[Nº. DE PAGO]]&lt;&gt;"",EOMONTH(LoanStartDate,ROW(ProgramaciónPago[[#This Row],[Nº. DE PAGO]])-ROW(ProgramaciónPago[[#Headers],[Nº. DE PAGO]])-2)+DAY(LoanStartDate),"")</f>
        <v>48064</v>
      </c>
      <c r="D14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60777.593796864981</v>
      </c>
      <c r="E148" s="13">
        <f ca="1">IF(ProgramaciónPago[[#This Row],[Nº. DE PAGO]]&lt;&gt;"",PagoProgramado,"")</f>
        <v>423.85433864407338</v>
      </c>
      <c r="F14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8" s="13">
        <f ca="1">IF(ProgramaciónPago[[#This Row],[Nº. DE PAGO]]&lt;&gt;"",ProgramaciónPago[[#This Row],[IMPORTE TOTAL DEL PAGO]]-ProgramaciónPago[[#This Row],[INTERÉS]],"")</f>
        <v>322.55834898263174</v>
      </c>
      <c r="I148" s="13">
        <f ca="1">IF(ProgramaciónPago[[#This Row],[Nº. DE PAGO]]&lt;&gt;"",ProgramaciónPago[[#This Row],[SALDO INICIAL]]*(InterestRate/PaymentsPerYear),"")</f>
        <v>101.29598966144164</v>
      </c>
      <c r="J14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60455.03544788235</v>
      </c>
      <c r="K148" s="13">
        <f ca="1">IF(ProgramaciónPago[[#This Row],[Nº. DE PAGO]]&lt;&gt;"",SUM(INDEX(ProgramaciónPago[INTERÉS],1,1):ProgramaciónPago[[#This Row],[INTERÉS]]),"")</f>
        <v>18523.079842120453</v>
      </c>
    </row>
    <row r="149" spans="2:11" x14ac:dyDescent="0.2">
      <c r="B149" s="9">
        <f ca="1">IF(LoanIsGood,IF(ROW()-ROW(ProgramaciónPago[[#Headers],[Nº. DE PAGO]])&gt;NúmeroDePagosProgramados,"",ROW()-ROW(ProgramaciónPago[[#Headers],[Nº. DE PAGO]])),"")</f>
        <v>138</v>
      </c>
      <c r="C149" s="11">
        <f ca="1">IF(ProgramaciónPago[[#This Row],[Nº. DE PAGO]]&lt;&gt;"",EOMONTH(LoanStartDate,ROW(ProgramaciónPago[[#This Row],[Nº. DE PAGO]])-ROW(ProgramaciónPago[[#Headers],[Nº. DE PAGO]])-2)+DAY(LoanStartDate),"")</f>
        <v>48095</v>
      </c>
      <c r="D14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60455.03544788235</v>
      </c>
      <c r="E149" s="13">
        <f ca="1">IF(ProgramaciónPago[[#This Row],[Nº. DE PAGO]]&lt;&gt;"",PagoProgramado,"")</f>
        <v>423.85433864407338</v>
      </c>
      <c r="F14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4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49" s="13">
        <f ca="1">IF(ProgramaciónPago[[#This Row],[Nº. DE PAGO]]&lt;&gt;"",ProgramaciónPago[[#This Row],[IMPORTE TOTAL DEL PAGO]]-ProgramaciónPago[[#This Row],[INTERÉS]],"")</f>
        <v>323.09594623093614</v>
      </c>
      <c r="I149" s="13">
        <f ca="1">IF(ProgramaciónPago[[#This Row],[Nº. DE PAGO]]&lt;&gt;"",ProgramaciónPago[[#This Row],[SALDO INICIAL]]*(InterestRate/PaymentsPerYear),"")</f>
        <v>100.75839241313726</v>
      </c>
      <c r="J14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60131.939501651417</v>
      </c>
      <c r="K149" s="13">
        <f ca="1">IF(ProgramaciónPago[[#This Row],[Nº. DE PAGO]]&lt;&gt;"",SUM(INDEX(ProgramaciónPago[INTERÉS],1,1):ProgramaciónPago[[#This Row],[INTERÉS]]),"")</f>
        <v>18623.838234533589</v>
      </c>
    </row>
    <row r="150" spans="2:11" x14ac:dyDescent="0.2">
      <c r="B150" s="9">
        <f ca="1">IF(LoanIsGood,IF(ROW()-ROW(ProgramaciónPago[[#Headers],[Nº. DE PAGO]])&gt;NúmeroDePagosProgramados,"",ROW()-ROW(ProgramaciónPago[[#Headers],[Nº. DE PAGO]])),"")</f>
        <v>139</v>
      </c>
      <c r="C150" s="11">
        <f ca="1">IF(ProgramaciónPago[[#This Row],[Nº. DE PAGO]]&lt;&gt;"",EOMONTH(LoanStartDate,ROW(ProgramaciónPago[[#This Row],[Nº. DE PAGO]])-ROW(ProgramaciónPago[[#Headers],[Nº. DE PAGO]])-2)+DAY(LoanStartDate),"")</f>
        <v>48125</v>
      </c>
      <c r="D15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60131.939501651417</v>
      </c>
      <c r="E150" s="13">
        <f ca="1">IF(ProgramaciónPago[[#This Row],[Nº. DE PAGO]]&lt;&gt;"",PagoProgramado,"")</f>
        <v>423.85433864407338</v>
      </c>
      <c r="F15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0" s="13">
        <f ca="1">IF(ProgramaciónPago[[#This Row],[Nº. DE PAGO]]&lt;&gt;"",ProgramaciónPago[[#This Row],[IMPORTE TOTAL DEL PAGO]]-ProgramaciónPago[[#This Row],[INTERÉS]],"")</f>
        <v>323.63443947465436</v>
      </c>
      <c r="I150" s="13">
        <f ca="1">IF(ProgramaciónPago[[#This Row],[Nº. DE PAGO]]&lt;&gt;"",ProgramaciónPago[[#This Row],[SALDO INICIAL]]*(InterestRate/PaymentsPerYear),"")</f>
        <v>100.21989916941904</v>
      </c>
      <c r="J15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59808.305062176762</v>
      </c>
      <c r="K150" s="13">
        <f ca="1">IF(ProgramaciónPago[[#This Row],[Nº. DE PAGO]]&lt;&gt;"",SUM(INDEX(ProgramaciónPago[INTERÉS],1,1):ProgramaciónPago[[#This Row],[INTERÉS]]),"")</f>
        <v>18724.058133703009</v>
      </c>
    </row>
    <row r="151" spans="2:11" x14ac:dyDescent="0.2">
      <c r="B151" s="9">
        <f ca="1">IF(LoanIsGood,IF(ROW()-ROW(ProgramaciónPago[[#Headers],[Nº. DE PAGO]])&gt;NúmeroDePagosProgramados,"",ROW()-ROW(ProgramaciónPago[[#Headers],[Nº. DE PAGO]])),"")</f>
        <v>140</v>
      </c>
      <c r="C151" s="11">
        <f ca="1">IF(ProgramaciónPago[[#This Row],[Nº. DE PAGO]]&lt;&gt;"",EOMONTH(LoanStartDate,ROW(ProgramaciónPago[[#This Row],[Nº. DE PAGO]])-ROW(ProgramaciónPago[[#Headers],[Nº. DE PAGO]])-2)+DAY(LoanStartDate),"")</f>
        <v>48156</v>
      </c>
      <c r="D15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59808.305062176762</v>
      </c>
      <c r="E151" s="13">
        <f ca="1">IF(ProgramaciónPago[[#This Row],[Nº. DE PAGO]]&lt;&gt;"",PagoProgramado,"")</f>
        <v>423.85433864407338</v>
      </c>
      <c r="F15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1" s="13">
        <f ca="1">IF(ProgramaciónPago[[#This Row],[Nº. DE PAGO]]&lt;&gt;"",ProgramaciónPago[[#This Row],[IMPORTE TOTAL DEL PAGO]]-ProgramaciónPago[[#This Row],[INTERÉS]],"")</f>
        <v>324.17383020711213</v>
      </c>
      <c r="I151" s="13">
        <f ca="1">IF(ProgramaciónPago[[#This Row],[Nº. DE PAGO]]&lt;&gt;"",ProgramaciónPago[[#This Row],[SALDO INICIAL]]*(InterestRate/PaymentsPerYear),"")</f>
        <v>99.680508436961276</v>
      </c>
      <c r="J15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59484.131231969652</v>
      </c>
      <c r="K151" s="13">
        <f ca="1">IF(ProgramaciónPago[[#This Row],[Nº. DE PAGO]]&lt;&gt;"",SUM(INDEX(ProgramaciónPago[INTERÉS],1,1):ProgramaciónPago[[#This Row],[INTERÉS]]),"")</f>
        <v>18823.738642139971</v>
      </c>
    </row>
    <row r="152" spans="2:11" x14ac:dyDescent="0.2">
      <c r="B152" s="9">
        <f ca="1">IF(LoanIsGood,IF(ROW()-ROW(ProgramaciónPago[[#Headers],[Nº. DE PAGO]])&gt;NúmeroDePagosProgramados,"",ROW()-ROW(ProgramaciónPago[[#Headers],[Nº. DE PAGO]])),"")</f>
        <v>141</v>
      </c>
      <c r="C152" s="11">
        <f ca="1">IF(ProgramaciónPago[[#This Row],[Nº. DE PAGO]]&lt;&gt;"",EOMONTH(LoanStartDate,ROW(ProgramaciónPago[[#This Row],[Nº. DE PAGO]])-ROW(ProgramaciónPago[[#Headers],[Nº. DE PAGO]])-2)+DAY(LoanStartDate),"")</f>
        <v>48186</v>
      </c>
      <c r="D15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59484.131231969652</v>
      </c>
      <c r="E152" s="13">
        <f ca="1">IF(ProgramaciónPago[[#This Row],[Nº. DE PAGO]]&lt;&gt;"",PagoProgramado,"")</f>
        <v>423.85433864407338</v>
      </c>
      <c r="F15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2" s="13">
        <f ca="1">IF(ProgramaciónPago[[#This Row],[Nº. DE PAGO]]&lt;&gt;"",ProgramaciónPago[[#This Row],[IMPORTE TOTAL DEL PAGO]]-ProgramaciónPago[[#This Row],[INTERÉS]],"")</f>
        <v>324.71411992412396</v>
      </c>
      <c r="I152" s="13">
        <f ca="1">IF(ProgramaciónPago[[#This Row],[Nº. DE PAGO]]&lt;&gt;"",ProgramaciónPago[[#This Row],[SALDO INICIAL]]*(InterestRate/PaymentsPerYear),"")</f>
        <v>99.140218719949431</v>
      </c>
      <c r="J15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59159.417112045528</v>
      </c>
      <c r="K152" s="13">
        <f ca="1">IF(ProgramaciónPago[[#This Row],[Nº. DE PAGO]]&lt;&gt;"",SUM(INDEX(ProgramaciónPago[INTERÉS],1,1):ProgramaciónPago[[#This Row],[INTERÉS]]),"")</f>
        <v>18922.878860859921</v>
      </c>
    </row>
    <row r="153" spans="2:11" x14ac:dyDescent="0.2">
      <c r="B153" s="9">
        <f ca="1">IF(LoanIsGood,IF(ROW()-ROW(ProgramaciónPago[[#Headers],[Nº. DE PAGO]])&gt;NúmeroDePagosProgramados,"",ROW()-ROW(ProgramaciónPago[[#Headers],[Nº. DE PAGO]])),"")</f>
        <v>142</v>
      </c>
      <c r="C153" s="11">
        <f ca="1">IF(ProgramaciónPago[[#This Row],[Nº. DE PAGO]]&lt;&gt;"",EOMONTH(LoanStartDate,ROW(ProgramaciónPago[[#This Row],[Nº. DE PAGO]])-ROW(ProgramaciónPago[[#Headers],[Nº. DE PAGO]])-2)+DAY(LoanStartDate),"")</f>
        <v>48217</v>
      </c>
      <c r="D15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59159.417112045528</v>
      </c>
      <c r="E153" s="13">
        <f ca="1">IF(ProgramaciónPago[[#This Row],[Nº. DE PAGO]]&lt;&gt;"",PagoProgramado,"")</f>
        <v>423.85433864407338</v>
      </c>
      <c r="F15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3" s="13">
        <f ca="1">IF(ProgramaciónPago[[#This Row],[Nº. DE PAGO]]&lt;&gt;"",ProgramaciónPago[[#This Row],[IMPORTE TOTAL DEL PAGO]]-ProgramaciónPago[[#This Row],[INTERÉS]],"")</f>
        <v>325.2553101239975</v>
      </c>
      <c r="I153" s="13">
        <f ca="1">IF(ProgramaciónPago[[#This Row],[Nº. DE PAGO]]&lt;&gt;"",ProgramaciónPago[[#This Row],[SALDO INICIAL]]*(InterestRate/PaymentsPerYear),"")</f>
        <v>98.59902852007589</v>
      </c>
      <c r="J15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58834.161801921531</v>
      </c>
      <c r="K153" s="13">
        <f ca="1">IF(ProgramaciónPago[[#This Row],[Nº. DE PAGO]]&lt;&gt;"",SUM(INDEX(ProgramaciónPago[INTERÉS],1,1):ProgramaciónPago[[#This Row],[INTERÉS]]),"")</f>
        <v>19021.477889379996</v>
      </c>
    </row>
    <row r="154" spans="2:11" x14ac:dyDescent="0.2">
      <c r="B154" s="9">
        <f ca="1">IF(LoanIsGood,IF(ROW()-ROW(ProgramaciónPago[[#Headers],[Nº. DE PAGO]])&gt;NúmeroDePagosProgramados,"",ROW()-ROW(ProgramaciónPago[[#Headers],[Nº. DE PAGO]])),"")</f>
        <v>143</v>
      </c>
      <c r="C154" s="11">
        <f ca="1">IF(ProgramaciónPago[[#This Row],[Nº. DE PAGO]]&lt;&gt;"",EOMONTH(LoanStartDate,ROW(ProgramaciónPago[[#This Row],[Nº. DE PAGO]])-ROW(ProgramaciónPago[[#Headers],[Nº. DE PAGO]])-2)+DAY(LoanStartDate),"")</f>
        <v>48248</v>
      </c>
      <c r="D15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58834.161801921531</v>
      </c>
      <c r="E154" s="13">
        <f ca="1">IF(ProgramaciónPago[[#This Row],[Nº. DE PAGO]]&lt;&gt;"",PagoProgramado,"")</f>
        <v>423.85433864407338</v>
      </c>
      <c r="F15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4" s="13">
        <f ca="1">IF(ProgramaciónPago[[#This Row],[Nº. DE PAGO]]&lt;&gt;"",ProgramaciónPago[[#This Row],[IMPORTE TOTAL DEL PAGO]]-ProgramaciónPago[[#This Row],[INTERÉS]],"")</f>
        <v>325.79740230753748</v>
      </c>
      <c r="I154" s="13">
        <f ca="1">IF(ProgramaciónPago[[#This Row],[Nº. DE PAGO]]&lt;&gt;"",ProgramaciónPago[[#This Row],[SALDO INICIAL]]*(InterestRate/PaymentsPerYear),"")</f>
        <v>98.056936336535898</v>
      </c>
      <c r="J15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58508.364399613994</v>
      </c>
      <c r="K154" s="13">
        <f ca="1">IF(ProgramaciónPago[[#This Row],[Nº. DE PAGO]]&lt;&gt;"",SUM(INDEX(ProgramaciónPago[INTERÉS],1,1):ProgramaciónPago[[#This Row],[INTERÉS]]),"")</f>
        <v>19119.534825716531</v>
      </c>
    </row>
    <row r="155" spans="2:11" x14ac:dyDescent="0.2">
      <c r="B155" s="9">
        <f ca="1">IF(LoanIsGood,IF(ROW()-ROW(ProgramaciónPago[[#Headers],[Nº. DE PAGO]])&gt;NúmeroDePagosProgramados,"",ROW()-ROW(ProgramaciónPago[[#Headers],[Nº. DE PAGO]])),"")</f>
        <v>144</v>
      </c>
      <c r="C155" s="11">
        <f ca="1">IF(ProgramaciónPago[[#This Row],[Nº. DE PAGO]]&lt;&gt;"",EOMONTH(LoanStartDate,ROW(ProgramaciónPago[[#This Row],[Nº. DE PAGO]])-ROW(ProgramaciónPago[[#Headers],[Nº. DE PAGO]])-2)+DAY(LoanStartDate),"")</f>
        <v>48277</v>
      </c>
      <c r="D15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58508.364399613994</v>
      </c>
      <c r="E155" s="13">
        <f ca="1">IF(ProgramaciónPago[[#This Row],[Nº. DE PAGO]]&lt;&gt;"",PagoProgramado,"")</f>
        <v>423.85433864407338</v>
      </c>
      <c r="F15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5" s="13">
        <f ca="1">IF(ProgramaciónPago[[#This Row],[Nº. DE PAGO]]&lt;&gt;"",ProgramaciónPago[[#This Row],[IMPORTE TOTAL DEL PAGO]]-ProgramaciónPago[[#This Row],[INTERÉS]],"")</f>
        <v>326.34039797805008</v>
      </c>
      <c r="I155" s="13">
        <f ca="1">IF(ProgramaciónPago[[#This Row],[Nº. DE PAGO]]&lt;&gt;"",ProgramaciónPago[[#This Row],[SALDO INICIAL]]*(InterestRate/PaymentsPerYear),"")</f>
        <v>97.513940666023331</v>
      </c>
      <c r="J15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58182.024001635946</v>
      </c>
      <c r="K155" s="13">
        <f ca="1">IF(ProgramaciónPago[[#This Row],[Nº. DE PAGO]]&lt;&gt;"",SUM(INDEX(ProgramaciónPago[INTERÉS],1,1):ProgramaciónPago[[#This Row],[INTERÉS]]),"")</f>
        <v>19217.048766382555</v>
      </c>
    </row>
    <row r="156" spans="2:11" x14ac:dyDescent="0.2">
      <c r="B156" s="9">
        <f ca="1">IF(LoanIsGood,IF(ROW()-ROW(ProgramaciónPago[[#Headers],[Nº. DE PAGO]])&gt;NúmeroDePagosProgramados,"",ROW()-ROW(ProgramaciónPago[[#Headers],[Nº. DE PAGO]])),"")</f>
        <v>145</v>
      </c>
      <c r="C156" s="11">
        <f ca="1">IF(ProgramaciónPago[[#This Row],[Nº. DE PAGO]]&lt;&gt;"",EOMONTH(LoanStartDate,ROW(ProgramaciónPago[[#This Row],[Nº. DE PAGO]])-ROW(ProgramaciónPago[[#Headers],[Nº. DE PAGO]])-2)+DAY(LoanStartDate),"")</f>
        <v>48308</v>
      </c>
      <c r="D15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58182.024001635946</v>
      </c>
      <c r="E156" s="13">
        <f ca="1">IF(ProgramaciónPago[[#This Row],[Nº. DE PAGO]]&lt;&gt;"",PagoProgramado,"")</f>
        <v>423.85433864407338</v>
      </c>
      <c r="F15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6" s="13">
        <f ca="1">IF(ProgramaciónPago[[#This Row],[Nº. DE PAGO]]&lt;&gt;"",ProgramaciónPago[[#This Row],[IMPORTE TOTAL DEL PAGO]]-ProgramaciónPago[[#This Row],[INTERÉS]],"")</f>
        <v>326.88429864134679</v>
      </c>
      <c r="I156" s="13">
        <f ca="1">IF(ProgramaciónPago[[#This Row],[Nº. DE PAGO]]&lt;&gt;"",ProgramaciónPago[[#This Row],[SALDO INICIAL]]*(InterestRate/PaymentsPerYear),"")</f>
        <v>96.970040002726577</v>
      </c>
      <c r="J15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57855.139702994602</v>
      </c>
      <c r="K156" s="13">
        <f ca="1">IF(ProgramaciónPago[[#This Row],[Nº. DE PAGO]]&lt;&gt;"",SUM(INDEX(ProgramaciónPago[INTERÉS],1,1):ProgramaciónPago[[#This Row],[INTERÉS]]),"")</f>
        <v>19314.01880638528</v>
      </c>
    </row>
    <row r="157" spans="2:11" x14ac:dyDescent="0.2">
      <c r="B157" s="9">
        <f ca="1">IF(LoanIsGood,IF(ROW()-ROW(ProgramaciónPago[[#Headers],[Nº. DE PAGO]])&gt;NúmeroDePagosProgramados,"",ROW()-ROW(ProgramaciónPago[[#Headers],[Nº. DE PAGO]])),"")</f>
        <v>146</v>
      </c>
      <c r="C157" s="11">
        <f ca="1">IF(ProgramaciónPago[[#This Row],[Nº. DE PAGO]]&lt;&gt;"",EOMONTH(LoanStartDate,ROW(ProgramaciónPago[[#This Row],[Nº. DE PAGO]])-ROW(ProgramaciónPago[[#Headers],[Nº. DE PAGO]])-2)+DAY(LoanStartDate),"")</f>
        <v>48338</v>
      </c>
      <c r="D15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57855.139702994602</v>
      </c>
      <c r="E157" s="13">
        <f ca="1">IF(ProgramaciónPago[[#This Row],[Nº. DE PAGO]]&lt;&gt;"",PagoProgramado,"")</f>
        <v>423.85433864407338</v>
      </c>
      <c r="F15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7" s="13">
        <f ca="1">IF(ProgramaciónPago[[#This Row],[Nº. DE PAGO]]&lt;&gt;"",ProgramaciónPago[[#This Row],[IMPORTE TOTAL DEL PAGO]]-ProgramaciónPago[[#This Row],[INTERÉS]],"")</f>
        <v>327.42910580574903</v>
      </c>
      <c r="I157" s="13">
        <f ca="1">IF(ProgramaciónPago[[#This Row],[Nº. DE PAGO]]&lt;&gt;"",ProgramaciónPago[[#This Row],[SALDO INICIAL]]*(InterestRate/PaymentsPerYear),"")</f>
        <v>96.425232838324348</v>
      </c>
      <c r="J15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57527.710597188852</v>
      </c>
      <c r="K157" s="13">
        <f ca="1">IF(ProgramaciónPago[[#This Row],[Nº. DE PAGO]]&lt;&gt;"",SUM(INDEX(ProgramaciónPago[INTERÉS],1,1):ProgramaciónPago[[#This Row],[INTERÉS]]),"")</f>
        <v>19410.444039223603</v>
      </c>
    </row>
    <row r="158" spans="2:11" x14ac:dyDescent="0.2">
      <c r="B158" s="9">
        <f ca="1">IF(LoanIsGood,IF(ROW()-ROW(ProgramaciónPago[[#Headers],[Nº. DE PAGO]])&gt;NúmeroDePagosProgramados,"",ROW()-ROW(ProgramaciónPago[[#Headers],[Nº. DE PAGO]])),"")</f>
        <v>147</v>
      </c>
      <c r="C158" s="11">
        <f ca="1">IF(ProgramaciónPago[[#This Row],[Nº. DE PAGO]]&lt;&gt;"",EOMONTH(LoanStartDate,ROW(ProgramaciónPago[[#This Row],[Nº. DE PAGO]])-ROW(ProgramaciónPago[[#Headers],[Nº. DE PAGO]])-2)+DAY(LoanStartDate),"")</f>
        <v>48369</v>
      </c>
      <c r="D15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57527.710597188852</v>
      </c>
      <c r="E158" s="13">
        <f ca="1">IF(ProgramaciónPago[[#This Row],[Nº. DE PAGO]]&lt;&gt;"",PagoProgramado,"")</f>
        <v>423.85433864407338</v>
      </c>
      <c r="F15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8" s="13">
        <f ca="1">IF(ProgramaciónPago[[#This Row],[Nº. DE PAGO]]&lt;&gt;"",ProgramaciónPago[[#This Row],[IMPORTE TOTAL DEL PAGO]]-ProgramaciónPago[[#This Row],[INTERÉS]],"")</f>
        <v>327.97482098209196</v>
      </c>
      <c r="I158" s="13">
        <f ca="1">IF(ProgramaciónPago[[#This Row],[Nº. DE PAGO]]&lt;&gt;"",ProgramaciónPago[[#This Row],[SALDO INICIAL]]*(InterestRate/PaymentsPerYear),"")</f>
        <v>95.879517661981424</v>
      </c>
      <c r="J15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57199.735776206762</v>
      </c>
      <c r="K158" s="13">
        <f ca="1">IF(ProgramaciónPago[[#This Row],[Nº. DE PAGO]]&lt;&gt;"",SUM(INDEX(ProgramaciónPago[INTERÉS],1,1):ProgramaciónPago[[#This Row],[INTERÉS]]),"")</f>
        <v>19506.323556885585</v>
      </c>
    </row>
    <row r="159" spans="2:11" x14ac:dyDescent="0.2">
      <c r="B159" s="9">
        <f ca="1">IF(LoanIsGood,IF(ROW()-ROW(ProgramaciónPago[[#Headers],[Nº. DE PAGO]])&gt;NúmeroDePagosProgramados,"",ROW()-ROW(ProgramaciónPago[[#Headers],[Nº. DE PAGO]])),"")</f>
        <v>148</v>
      </c>
      <c r="C159" s="11">
        <f ca="1">IF(ProgramaciónPago[[#This Row],[Nº. DE PAGO]]&lt;&gt;"",EOMONTH(LoanStartDate,ROW(ProgramaciónPago[[#This Row],[Nº. DE PAGO]])-ROW(ProgramaciónPago[[#Headers],[Nº. DE PAGO]])-2)+DAY(LoanStartDate),"")</f>
        <v>48399</v>
      </c>
      <c r="D15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57199.735776206762</v>
      </c>
      <c r="E159" s="13">
        <f ca="1">IF(ProgramaciónPago[[#This Row],[Nº. DE PAGO]]&lt;&gt;"",PagoProgramado,"")</f>
        <v>423.85433864407338</v>
      </c>
      <c r="F15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5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59" s="13">
        <f ca="1">IF(ProgramaciónPago[[#This Row],[Nº. DE PAGO]]&lt;&gt;"",ProgramaciónPago[[#This Row],[IMPORTE TOTAL DEL PAGO]]-ProgramaciónPago[[#This Row],[INTERÉS]],"")</f>
        <v>328.52144568372876</v>
      </c>
      <c r="I159" s="13">
        <f ca="1">IF(ProgramaciónPago[[#This Row],[Nº. DE PAGO]]&lt;&gt;"",ProgramaciónPago[[#This Row],[SALDO INICIAL]]*(InterestRate/PaymentsPerYear),"")</f>
        <v>95.332892960344608</v>
      </c>
      <c r="J15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56871.214330523035</v>
      </c>
      <c r="K159" s="13">
        <f ca="1">IF(ProgramaciónPago[[#This Row],[Nº. DE PAGO]]&lt;&gt;"",SUM(INDEX(ProgramaciónPago[INTERÉS],1,1):ProgramaciónPago[[#This Row],[INTERÉS]]),"")</f>
        <v>19601.65644984593</v>
      </c>
    </row>
    <row r="160" spans="2:11" x14ac:dyDescent="0.2">
      <c r="B160" s="9">
        <f ca="1">IF(LoanIsGood,IF(ROW()-ROW(ProgramaciónPago[[#Headers],[Nº. DE PAGO]])&gt;NúmeroDePagosProgramados,"",ROW()-ROW(ProgramaciónPago[[#Headers],[Nº. DE PAGO]])),"")</f>
        <v>149</v>
      </c>
      <c r="C160" s="11">
        <f ca="1">IF(ProgramaciónPago[[#This Row],[Nº. DE PAGO]]&lt;&gt;"",EOMONTH(LoanStartDate,ROW(ProgramaciónPago[[#This Row],[Nº. DE PAGO]])-ROW(ProgramaciónPago[[#Headers],[Nº. DE PAGO]])-2)+DAY(LoanStartDate),"")</f>
        <v>48430</v>
      </c>
      <c r="D16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56871.214330523035</v>
      </c>
      <c r="E160" s="13">
        <f ca="1">IF(ProgramaciónPago[[#This Row],[Nº. DE PAGO]]&lt;&gt;"",PagoProgramado,"")</f>
        <v>423.85433864407338</v>
      </c>
      <c r="F16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0" s="13">
        <f ca="1">IF(ProgramaciónPago[[#This Row],[Nº. DE PAGO]]&lt;&gt;"",ProgramaciónPago[[#This Row],[IMPORTE TOTAL DEL PAGO]]-ProgramaciónPago[[#This Row],[INTERÉS]],"")</f>
        <v>329.068981426535</v>
      </c>
      <c r="I160" s="13">
        <f ca="1">IF(ProgramaciónPago[[#This Row],[Nº. DE PAGO]]&lt;&gt;"",ProgramaciónPago[[#This Row],[SALDO INICIAL]]*(InterestRate/PaymentsPerYear),"")</f>
        <v>94.78535721753839</v>
      </c>
      <c r="J16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56542.1453490965</v>
      </c>
      <c r="K160" s="13">
        <f ca="1">IF(ProgramaciónPago[[#This Row],[Nº. DE PAGO]]&lt;&gt;"",SUM(INDEX(ProgramaciónPago[INTERÉS],1,1):ProgramaciónPago[[#This Row],[INTERÉS]]),"")</f>
        <v>19696.441807063467</v>
      </c>
    </row>
    <row r="161" spans="2:11" x14ac:dyDescent="0.2">
      <c r="B161" s="9">
        <f ca="1">IF(LoanIsGood,IF(ROW()-ROW(ProgramaciónPago[[#Headers],[Nº. DE PAGO]])&gt;NúmeroDePagosProgramados,"",ROW()-ROW(ProgramaciónPago[[#Headers],[Nº. DE PAGO]])),"")</f>
        <v>150</v>
      </c>
      <c r="C161" s="11">
        <f ca="1">IF(ProgramaciónPago[[#This Row],[Nº. DE PAGO]]&lt;&gt;"",EOMONTH(LoanStartDate,ROW(ProgramaciónPago[[#This Row],[Nº. DE PAGO]])-ROW(ProgramaciónPago[[#Headers],[Nº. DE PAGO]])-2)+DAY(LoanStartDate),"")</f>
        <v>48461</v>
      </c>
      <c r="D16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56542.1453490965</v>
      </c>
      <c r="E161" s="13">
        <f ca="1">IF(ProgramaciónPago[[#This Row],[Nº. DE PAGO]]&lt;&gt;"",PagoProgramado,"")</f>
        <v>423.85433864407338</v>
      </c>
      <c r="F16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1" s="13">
        <f ca="1">IF(ProgramaciónPago[[#This Row],[Nº. DE PAGO]]&lt;&gt;"",ProgramaciónPago[[#This Row],[IMPORTE TOTAL DEL PAGO]]-ProgramaciónPago[[#This Row],[INTERÉS]],"")</f>
        <v>329.61742972891255</v>
      </c>
      <c r="I161" s="13">
        <f ca="1">IF(ProgramaciónPago[[#This Row],[Nº. DE PAGO]]&lt;&gt;"",ProgramaciónPago[[#This Row],[SALDO INICIAL]]*(InterestRate/PaymentsPerYear),"")</f>
        <v>94.236908915160839</v>
      </c>
      <c r="J16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56212.527919367589</v>
      </c>
      <c r="K161" s="13">
        <f ca="1">IF(ProgramaciónPago[[#This Row],[Nº. DE PAGO]]&lt;&gt;"",SUM(INDEX(ProgramaciónPago[INTERÉS],1,1):ProgramaciónPago[[#This Row],[INTERÉS]]),"")</f>
        <v>19790.678715978629</v>
      </c>
    </row>
    <row r="162" spans="2:11" x14ac:dyDescent="0.2">
      <c r="B162" s="9">
        <f ca="1">IF(LoanIsGood,IF(ROW()-ROW(ProgramaciónPago[[#Headers],[Nº. DE PAGO]])&gt;NúmeroDePagosProgramados,"",ROW()-ROW(ProgramaciónPago[[#Headers],[Nº. DE PAGO]])),"")</f>
        <v>151</v>
      </c>
      <c r="C162" s="11">
        <f ca="1">IF(ProgramaciónPago[[#This Row],[Nº. DE PAGO]]&lt;&gt;"",EOMONTH(LoanStartDate,ROW(ProgramaciónPago[[#This Row],[Nº. DE PAGO]])-ROW(ProgramaciónPago[[#Headers],[Nº. DE PAGO]])-2)+DAY(LoanStartDate),"")</f>
        <v>48491</v>
      </c>
      <c r="D16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56212.527919367589</v>
      </c>
      <c r="E162" s="13">
        <f ca="1">IF(ProgramaciónPago[[#This Row],[Nº. DE PAGO]]&lt;&gt;"",PagoProgramado,"")</f>
        <v>423.85433864407338</v>
      </c>
      <c r="F16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2" s="13">
        <f ca="1">IF(ProgramaciónPago[[#This Row],[Nº. DE PAGO]]&lt;&gt;"",ProgramaciónPago[[#This Row],[IMPORTE TOTAL DEL PAGO]]-ProgramaciónPago[[#This Row],[INTERÉS]],"")</f>
        <v>330.16679211179405</v>
      </c>
      <c r="I162" s="13">
        <f ca="1">IF(ProgramaciónPago[[#This Row],[Nº. DE PAGO]]&lt;&gt;"",ProgramaciónPago[[#This Row],[SALDO INICIAL]]*(InterestRate/PaymentsPerYear),"")</f>
        <v>93.687546532279327</v>
      </c>
      <c r="J16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55882.361127255797</v>
      </c>
      <c r="K162" s="13">
        <f ca="1">IF(ProgramaciónPago[[#This Row],[Nº. DE PAGO]]&lt;&gt;"",SUM(INDEX(ProgramaciónPago[INTERÉS],1,1):ProgramaciónPago[[#This Row],[INTERÉS]]),"")</f>
        <v>19884.36626251091</v>
      </c>
    </row>
    <row r="163" spans="2:11" x14ac:dyDescent="0.2">
      <c r="B163" s="9">
        <f ca="1">IF(LoanIsGood,IF(ROW()-ROW(ProgramaciónPago[[#Headers],[Nº. DE PAGO]])&gt;NúmeroDePagosProgramados,"",ROW()-ROW(ProgramaciónPago[[#Headers],[Nº. DE PAGO]])),"")</f>
        <v>152</v>
      </c>
      <c r="C163" s="11">
        <f ca="1">IF(ProgramaciónPago[[#This Row],[Nº. DE PAGO]]&lt;&gt;"",EOMONTH(LoanStartDate,ROW(ProgramaciónPago[[#This Row],[Nº. DE PAGO]])-ROW(ProgramaciónPago[[#Headers],[Nº. DE PAGO]])-2)+DAY(LoanStartDate),"")</f>
        <v>48522</v>
      </c>
      <c r="D16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55882.361127255797</v>
      </c>
      <c r="E163" s="13">
        <f ca="1">IF(ProgramaciónPago[[#This Row],[Nº. DE PAGO]]&lt;&gt;"",PagoProgramado,"")</f>
        <v>423.85433864407338</v>
      </c>
      <c r="F16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3" s="13">
        <f ca="1">IF(ProgramaciónPago[[#This Row],[Nº. DE PAGO]]&lt;&gt;"",ProgramaciónPago[[#This Row],[IMPORTE TOTAL DEL PAGO]]-ProgramaciónPago[[#This Row],[INTERÉS]],"")</f>
        <v>330.71707009864701</v>
      </c>
      <c r="I163" s="13">
        <f ca="1">IF(ProgramaciónPago[[#This Row],[Nº. DE PAGO]]&lt;&gt;"",ProgramaciónPago[[#This Row],[SALDO INICIAL]]*(InterestRate/PaymentsPerYear),"")</f>
        <v>93.137268545426338</v>
      </c>
      <c r="J16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55551.644057157151</v>
      </c>
      <c r="K163" s="13">
        <f ca="1">IF(ProgramaciónPago[[#This Row],[Nº. DE PAGO]]&lt;&gt;"",SUM(INDEX(ProgramaciónPago[INTERÉS],1,1):ProgramaciónPago[[#This Row],[INTERÉS]]),"")</f>
        <v>19977.503531056336</v>
      </c>
    </row>
    <row r="164" spans="2:11" x14ac:dyDescent="0.2">
      <c r="B164" s="9">
        <f ca="1">IF(LoanIsGood,IF(ROW()-ROW(ProgramaciónPago[[#Headers],[Nº. DE PAGO]])&gt;NúmeroDePagosProgramados,"",ROW()-ROW(ProgramaciónPago[[#Headers],[Nº. DE PAGO]])),"")</f>
        <v>153</v>
      </c>
      <c r="C164" s="11">
        <f ca="1">IF(ProgramaciónPago[[#This Row],[Nº. DE PAGO]]&lt;&gt;"",EOMONTH(LoanStartDate,ROW(ProgramaciónPago[[#This Row],[Nº. DE PAGO]])-ROW(ProgramaciónPago[[#Headers],[Nº. DE PAGO]])-2)+DAY(LoanStartDate),"")</f>
        <v>48552</v>
      </c>
      <c r="D16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55551.644057157151</v>
      </c>
      <c r="E164" s="13">
        <f ca="1">IF(ProgramaciónPago[[#This Row],[Nº. DE PAGO]]&lt;&gt;"",PagoProgramado,"")</f>
        <v>423.85433864407338</v>
      </c>
      <c r="F16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4" s="13">
        <f ca="1">IF(ProgramaciónPago[[#This Row],[Nº. DE PAGO]]&lt;&gt;"",ProgramaciónPago[[#This Row],[IMPORTE TOTAL DEL PAGO]]-ProgramaciónPago[[#This Row],[INTERÉS]],"")</f>
        <v>331.2682652154781</v>
      </c>
      <c r="I164" s="13">
        <f ca="1">IF(ProgramaciónPago[[#This Row],[Nº. DE PAGO]]&lt;&gt;"",ProgramaciónPago[[#This Row],[SALDO INICIAL]]*(InterestRate/PaymentsPerYear),"")</f>
        <v>92.586073428595256</v>
      </c>
      <c r="J16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55220.375791941675</v>
      </c>
      <c r="K164" s="13">
        <f ca="1">IF(ProgramaciónPago[[#This Row],[Nº. DE PAGO]]&lt;&gt;"",SUM(INDEX(ProgramaciónPago[INTERÉS],1,1):ProgramaciónPago[[#This Row],[INTERÉS]]),"")</f>
        <v>20070.089604484932</v>
      </c>
    </row>
    <row r="165" spans="2:11" x14ac:dyDescent="0.2">
      <c r="B165" s="9">
        <f ca="1">IF(LoanIsGood,IF(ROW()-ROW(ProgramaciónPago[[#Headers],[Nº. DE PAGO]])&gt;NúmeroDePagosProgramados,"",ROW()-ROW(ProgramaciónPago[[#Headers],[Nº. DE PAGO]])),"")</f>
        <v>154</v>
      </c>
      <c r="C165" s="11">
        <f ca="1">IF(ProgramaciónPago[[#This Row],[Nº. DE PAGO]]&lt;&gt;"",EOMONTH(LoanStartDate,ROW(ProgramaciónPago[[#This Row],[Nº. DE PAGO]])-ROW(ProgramaciónPago[[#Headers],[Nº. DE PAGO]])-2)+DAY(LoanStartDate),"")</f>
        <v>48583</v>
      </c>
      <c r="D16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55220.375791941675</v>
      </c>
      <c r="E165" s="13">
        <f ca="1">IF(ProgramaciónPago[[#This Row],[Nº. DE PAGO]]&lt;&gt;"",PagoProgramado,"")</f>
        <v>423.85433864407338</v>
      </c>
      <c r="F16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5" s="13">
        <f ca="1">IF(ProgramaciónPago[[#This Row],[Nº. DE PAGO]]&lt;&gt;"",ProgramaciónPago[[#This Row],[IMPORTE TOTAL DEL PAGO]]-ProgramaciónPago[[#This Row],[INTERÉS]],"")</f>
        <v>331.82037899083724</v>
      </c>
      <c r="I165" s="13">
        <f ca="1">IF(ProgramaciónPago[[#This Row],[Nº. DE PAGO]]&lt;&gt;"",ProgramaciónPago[[#This Row],[SALDO INICIAL]]*(InterestRate/PaymentsPerYear),"")</f>
        <v>92.033959653236124</v>
      </c>
      <c r="J16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54888.555412950838</v>
      </c>
      <c r="K165" s="13">
        <f ca="1">IF(ProgramaciónPago[[#This Row],[Nº. DE PAGO]]&lt;&gt;"",SUM(INDEX(ProgramaciónPago[INTERÉS],1,1):ProgramaciónPago[[#This Row],[INTERÉS]]),"")</f>
        <v>20162.123564138168</v>
      </c>
    </row>
    <row r="166" spans="2:11" x14ac:dyDescent="0.2">
      <c r="B166" s="9">
        <f ca="1">IF(LoanIsGood,IF(ROW()-ROW(ProgramaciónPago[[#Headers],[Nº. DE PAGO]])&gt;NúmeroDePagosProgramados,"",ROW()-ROW(ProgramaciónPago[[#Headers],[Nº. DE PAGO]])),"")</f>
        <v>155</v>
      </c>
      <c r="C166" s="11">
        <f ca="1">IF(ProgramaciónPago[[#This Row],[Nº. DE PAGO]]&lt;&gt;"",EOMONTH(LoanStartDate,ROW(ProgramaciónPago[[#This Row],[Nº. DE PAGO]])-ROW(ProgramaciónPago[[#Headers],[Nº. DE PAGO]])-2)+DAY(LoanStartDate),"")</f>
        <v>48614</v>
      </c>
      <c r="D16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54888.555412950838</v>
      </c>
      <c r="E166" s="13">
        <f ca="1">IF(ProgramaciónPago[[#This Row],[Nº. DE PAGO]]&lt;&gt;"",PagoProgramado,"")</f>
        <v>423.85433864407338</v>
      </c>
      <c r="F16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6" s="13">
        <f ca="1">IF(ProgramaciónPago[[#This Row],[Nº. DE PAGO]]&lt;&gt;"",ProgramaciónPago[[#This Row],[IMPORTE TOTAL DEL PAGO]]-ProgramaciónPago[[#This Row],[INTERÉS]],"")</f>
        <v>332.373412955822</v>
      </c>
      <c r="I166" s="13">
        <f ca="1">IF(ProgramaciónPago[[#This Row],[Nº. DE PAGO]]&lt;&gt;"",ProgramaciónPago[[#This Row],[SALDO INICIAL]]*(InterestRate/PaymentsPerYear),"")</f>
        <v>91.480925688251403</v>
      </c>
      <c r="J16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54556.181999995017</v>
      </c>
      <c r="K166" s="13">
        <f ca="1">IF(ProgramaciónPago[[#This Row],[Nº. DE PAGO]]&lt;&gt;"",SUM(INDEX(ProgramaciónPago[INTERÉS],1,1):ProgramaciónPago[[#This Row],[INTERÉS]]),"")</f>
        <v>20253.604489826419</v>
      </c>
    </row>
    <row r="167" spans="2:11" x14ac:dyDescent="0.2">
      <c r="B167" s="9">
        <f ca="1">IF(LoanIsGood,IF(ROW()-ROW(ProgramaciónPago[[#Headers],[Nº. DE PAGO]])&gt;NúmeroDePagosProgramados,"",ROW()-ROW(ProgramaciónPago[[#Headers],[Nº. DE PAGO]])),"")</f>
        <v>156</v>
      </c>
      <c r="C167" s="11">
        <f ca="1">IF(ProgramaciónPago[[#This Row],[Nº. DE PAGO]]&lt;&gt;"",EOMONTH(LoanStartDate,ROW(ProgramaciónPago[[#This Row],[Nº. DE PAGO]])-ROW(ProgramaciónPago[[#Headers],[Nº. DE PAGO]])-2)+DAY(LoanStartDate),"")</f>
        <v>48642</v>
      </c>
      <c r="D16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54556.181999995017</v>
      </c>
      <c r="E167" s="13">
        <f ca="1">IF(ProgramaciónPago[[#This Row],[Nº. DE PAGO]]&lt;&gt;"",PagoProgramado,"")</f>
        <v>423.85433864407338</v>
      </c>
      <c r="F16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7" s="13">
        <f ca="1">IF(ProgramaciónPago[[#This Row],[Nº. DE PAGO]]&lt;&gt;"",ProgramaciónPago[[#This Row],[IMPORTE TOTAL DEL PAGO]]-ProgramaciónPago[[#This Row],[INTERÉS]],"")</f>
        <v>332.9273686440817</v>
      </c>
      <c r="I167" s="13">
        <f ca="1">IF(ProgramaciónPago[[#This Row],[Nº. DE PAGO]]&lt;&gt;"",ProgramaciónPago[[#This Row],[SALDO INICIAL]]*(InterestRate/PaymentsPerYear),"")</f>
        <v>90.926969999991698</v>
      </c>
      <c r="J16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54223.254631350937</v>
      </c>
      <c r="K167" s="13">
        <f ca="1">IF(ProgramaciónPago[[#This Row],[Nº. DE PAGO]]&lt;&gt;"",SUM(INDEX(ProgramaciónPago[INTERÉS],1,1):ProgramaciónPago[[#This Row],[INTERÉS]]),"")</f>
        <v>20344.531459826412</v>
      </c>
    </row>
    <row r="168" spans="2:11" x14ac:dyDescent="0.2">
      <c r="B168" s="9">
        <f ca="1">IF(LoanIsGood,IF(ROW()-ROW(ProgramaciónPago[[#Headers],[Nº. DE PAGO]])&gt;NúmeroDePagosProgramados,"",ROW()-ROW(ProgramaciónPago[[#Headers],[Nº. DE PAGO]])),"")</f>
        <v>157</v>
      </c>
      <c r="C168" s="11">
        <f ca="1">IF(ProgramaciónPago[[#This Row],[Nº. DE PAGO]]&lt;&gt;"",EOMONTH(LoanStartDate,ROW(ProgramaciónPago[[#This Row],[Nº. DE PAGO]])-ROW(ProgramaciónPago[[#Headers],[Nº. DE PAGO]])-2)+DAY(LoanStartDate),"")</f>
        <v>48673</v>
      </c>
      <c r="D16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54223.254631350937</v>
      </c>
      <c r="E168" s="13">
        <f ca="1">IF(ProgramaciónPago[[#This Row],[Nº. DE PAGO]]&lt;&gt;"",PagoProgramado,"")</f>
        <v>423.85433864407338</v>
      </c>
      <c r="F16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8" s="13">
        <f ca="1">IF(ProgramaciónPago[[#This Row],[Nº. DE PAGO]]&lt;&gt;"",ProgramaciónPago[[#This Row],[IMPORTE TOTAL DEL PAGO]]-ProgramaciónPago[[#This Row],[INTERÉS]],"")</f>
        <v>333.48224759182182</v>
      </c>
      <c r="I168" s="13">
        <f ca="1">IF(ProgramaciónPago[[#This Row],[Nº. DE PAGO]]&lt;&gt;"",ProgramaciónPago[[#This Row],[SALDO INICIAL]]*(InterestRate/PaymentsPerYear),"")</f>
        <v>90.372091052251562</v>
      </c>
      <c r="J16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53889.772383759118</v>
      </c>
      <c r="K168" s="13">
        <f ca="1">IF(ProgramaciónPago[[#This Row],[Nº. DE PAGO]]&lt;&gt;"",SUM(INDEX(ProgramaciónPago[INTERÉS],1,1):ProgramaciónPago[[#This Row],[INTERÉS]]),"")</f>
        <v>20434.903550878662</v>
      </c>
    </row>
    <row r="169" spans="2:11" x14ac:dyDescent="0.2">
      <c r="B169" s="9">
        <f ca="1">IF(LoanIsGood,IF(ROW()-ROW(ProgramaciónPago[[#Headers],[Nº. DE PAGO]])&gt;NúmeroDePagosProgramados,"",ROW()-ROW(ProgramaciónPago[[#Headers],[Nº. DE PAGO]])),"")</f>
        <v>158</v>
      </c>
      <c r="C169" s="11">
        <f ca="1">IF(ProgramaciónPago[[#This Row],[Nº. DE PAGO]]&lt;&gt;"",EOMONTH(LoanStartDate,ROW(ProgramaciónPago[[#This Row],[Nº. DE PAGO]])-ROW(ProgramaciónPago[[#Headers],[Nº. DE PAGO]])-2)+DAY(LoanStartDate),"")</f>
        <v>48703</v>
      </c>
      <c r="D16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53889.772383759118</v>
      </c>
      <c r="E169" s="13">
        <f ca="1">IF(ProgramaciónPago[[#This Row],[Nº. DE PAGO]]&lt;&gt;"",PagoProgramado,"")</f>
        <v>423.85433864407338</v>
      </c>
      <c r="F16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6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69" s="13">
        <f ca="1">IF(ProgramaciónPago[[#This Row],[Nº. DE PAGO]]&lt;&gt;"",ProgramaciónPago[[#This Row],[IMPORTE TOTAL DEL PAGO]]-ProgramaciónPago[[#This Row],[INTERÉS]],"")</f>
        <v>334.03805133780816</v>
      </c>
      <c r="I169" s="13">
        <f ca="1">IF(ProgramaciónPago[[#This Row],[Nº. DE PAGO]]&lt;&gt;"",ProgramaciónPago[[#This Row],[SALDO INICIAL]]*(InterestRate/PaymentsPerYear),"")</f>
        <v>89.81628730626521</v>
      </c>
      <c r="J16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53555.734332421307</v>
      </c>
      <c r="K169" s="13">
        <f ca="1">IF(ProgramaciónPago[[#This Row],[Nº. DE PAGO]]&lt;&gt;"",SUM(INDEX(ProgramaciónPago[INTERÉS],1,1):ProgramaciónPago[[#This Row],[INTERÉS]]),"")</f>
        <v>20524.719838184927</v>
      </c>
    </row>
    <row r="170" spans="2:11" x14ac:dyDescent="0.2">
      <c r="B170" s="9">
        <f ca="1">IF(LoanIsGood,IF(ROW()-ROW(ProgramaciónPago[[#Headers],[Nº. DE PAGO]])&gt;NúmeroDePagosProgramados,"",ROW()-ROW(ProgramaciónPago[[#Headers],[Nº. DE PAGO]])),"")</f>
        <v>159</v>
      </c>
      <c r="C170" s="11">
        <f ca="1">IF(ProgramaciónPago[[#This Row],[Nº. DE PAGO]]&lt;&gt;"",EOMONTH(LoanStartDate,ROW(ProgramaciónPago[[#This Row],[Nº. DE PAGO]])-ROW(ProgramaciónPago[[#Headers],[Nº. DE PAGO]])-2)+DAY(LoanStartDate),"")</f>
        <v>48734</v>
      </c>
      <c r="D17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53555.734332421307</v>
      </c>
      <c r="E170" s="13">
        <f ca="1">IF(ProgramaciónPago[[#This Row],[Nº. DE PAGO]]&lt;&gt;"",PagoProgramado,"")</f>
        <v>423.85433864407338</v>
      </c>
      <c r="F17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0" s="13">
        <f ca="1">IF(ProgramaciónPago[[#This Row],[Nº. DE PAGO]]&lt;&gt;"",ProgramaciónPago[[#This Row],[IMPORTE TOTAL DEL PAGO]]-ProgramaciónPago[[#This Row],[INTERÉS]],"")</f>
        <v>334.59478142337122</v>
      </c>
      <c r="I170" s="13">
        <f ca="1">IF(ProgramaciónPago[[#This Row],[Nº. DE PAGO]]&lt;&gt;"",ProgramaciónPago[[#This Row],[SALDO INICIAL]]*(InterestRate/PaymentsPerYear),"")</f>
        <v>89.259557220702177</v>
      </c>
      <c r="J17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53221.139550997934</v>
      </c>
      <c r="K170" s="13">
        <f ca="1">IF(ProgramaciónPago[[#This Row],[Nº. DE PAGO]]&lt;&gt;"",SUM(INDEX(ProgramaciónPago[INTERÉS],1,1):ProgramaciónPago[[#This Row],[INTERÉS]]),"")</f>
        <v>20613.979395405629</v>
      </c>
    </row>
    <row r="171" spans="2:11" x14ac:dyDescent="0.2">
      <c r="B171" s="9">
        <f ca="1">IF(LoanIsGood,IF(ROW()-ROW(ProgramaciónPago[[#Headers],[Nº. DE PAGO]])&gt;NúmeroDePagosProgramados,"",ROW()-ROW(ProgramaciónPago[[#Headers],[Nº. DE PAGO]])),"")</f>
        <v>160</v>
      </c>
      <c r="C171" s="11">
        <f ca="1">IF(ProgramaciónPago[[#This Row],[Nº. DE PAGO]]&lt;&gt;"",EOMONTH(LoanStartDate,ROW(ProgramaciónPago[[#This Row],[Nº. DE PAGO]])-ROW(ProgramaciónPago[[#Headers],[Nº. DE PAGO]])-2)+DAY(LoanStartDate),"")</f>
        <v>48764</v>
      </c>
      <c r="D17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53221.139550997934</v>
      </c>
      <c r="E171" s="13">
        <f ca="1">IF(ProgramaciónPago[[#This Row],[Nº. DE PAGO]]&lt;&gt;"",PagoProgramado,"")</f>
        <v>423.85433864407338</v>
      </c>
      <c r="F17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1" s="13">
        <f ca="1">IF(ProgramaciónPago[[#This Row],[Nº. DE PAGO]]&lt;&gt;"",ProgramaciónPago[[#This Row],[IMPORTE TOTAL DEL PAGO]]-ProgramaciónPago[[#This Row],[INTERÉS]],"")</f>
        <v>335.15243939241014</v>
      </c>
      <c r="I171" s="13">
        <f ca="1">IF(ProgramaciónPago[[#This Row],[Nº. DE PAGO]]&lt;&gt;"",ProgramaciónPago[[#This Row],[SALDO INICIAL]]*(InterestRate/PaymentsPerYear),"")</f>
        <v>88.701899251663235</v>
      </c>
      <c r="J17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52885.987111605522</v>
      </c>
      <c r="K171" s="13">
        <f ca="1">IF(ProgramaciónPago[[#This Row],[Nº. DE PAGO]]&lt;&gt;"",SUM(INDEX(ProgramaciónPago[INTERÉS],1,1):ProgramaciónPago[[#This Row],[INTERÉS]]),"")</f>
        <v>20702.681294657294</v>
      </c>
    </row>
    <row r="172" spans="2:11" x14ac:dyDescent="0.2">
      <c r="B172" s="9">
        <f ca="1">IF(LoanIsGood,IF(ROW()-ROW(ProgramaciónPago[[#Headers],[Nº. DE PAGO]])&gt;NúmeroDePagosProgramados,"",ROW()-ROW(ProgramaciónPago[[#Headers],[Nº. DE PAGO]])),"")</f>
        <v>161</v>
      </c>
      <c r="C172" s="11">
        <f ca="1">IF(ProgramaciónPago[[#This Row],[Nº. DE PAGO]]&lt;&gt;"",EOMONTH(LoanStartDate,ROW(ProgramaciónPago[[#This Row],[Nº. DE PAGO]])-ROW(ProgramaciónPago[[#Headers],[Nº. DE PAGO]])-2)+DAY(LoanStartDate),"")</f>
        <v>48795</v>
      </c>
      <c r="D17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52885.987111605522</v>
      </c>
      <c r="E172" s="13">
        <f ca="1">IF(ProgramaciónPago[[#This Row],[Nº. DE PAGO]]&lt;&gt;"",PagoProgramado,"")</f>
        <v>423.85433864407338</v>
      </c>
      <c r="F17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2" s="13">
        <f ca="1">IF(ProgramaciónPago[[#This Row],[Nº. DE PAGO]]&lt;&gt;"",ProgramaciónPago[[#This Row],[IMPORTE TOTAL DEL PAGO]]-ProgramaciónPago[[#This Row],[INTERÉS]],"")</f>
        <v>335.7110267913975</v>
      </c>
      <c r="I172" s="13">
        <f ca="1">IF(ProgramaciónPago[[#This Row],[Nº. DE PAGO]]&lt;&gt;"",ProgramaciónPago[[#This Row],[SALDO INICIAL]]*(InterestRate/PaymentsPerYear),"")</f>
        <v>88.143311852675879</v>
      </c>
      <c r="J17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52550.276084814126</v>
      </c>
      <c r="K172" s="13">
        <f ca="1">IF(ProgramaciónPago[[#This Row],[Nº. DE PAGO]]&lt;&gt;"",SUM(INDEX(ProgramaciónPago[INTERÉS],1,1):ProgramaciónPago[[#This Row],[INTERÉS]]),"")</f>
        <v>20790.82460650997</v>
      </c>
    </row>
    <row r="173" spans="2:11" x14ac:dyDescent="0.2">
      <c r="B173" s="9">
        <f ca="1">IF(LoanIsGood,IF(ROW()-ROW(ProgramaciónPago[[#Headers],[Nº. DE PAGO]])&gt;NúmeroDePagosProgramados,"",ROW()-ROW(ProgramaciónPago[[#Headers],[Nº. DE PAGO]])),"")</f>
        <v>162</v>
      </c>
      <c r="C173" s="11">
        <f ca="1">IF(ProgramaciónPago[[#This Row],[Nº. DE PAGO]]&lt;&gt;"",EOMONTH(LoanStartDate,ROW(ProgramaciónPago[[#This Row],[Nº. DE PAGO]])-ROW(ProgramaciónPago[[#Headers],[Nº. DE PAGO]])-2)+DAY(LoanStartDate),"")</f>
        <v>48826</v>
      </c>
      <c r="D17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52550.276084814126</v>
      </c>
      <c r="E173" s="13">
        <f ca="1">IF(ProgramaciónPago[[#This Row],[Nº. DE PAGO]]&lt;&gt;"",PagoProgramado,"")</f>
        <v>423.85433864407338</v>
      </c>
      <c r="F17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3" s="13">
        <f ca="1">IF(ProgramaciónPago[[#This Row],[Nº. DE PAGO]]&lt;&gt;"",ProgramaciónPago[[#This Row],[IMPORTE TOTAL DEL PAGO]]-ProgramaciónPago[[#This Row],[INTERÉS]],"")</f>
        <v>336.27054516938318</v>
      </c>
      <c r="I173" s="13">
        <f ca="1">IF(ProgramaciónPago[[#This Row],[Nº. DE PAGO]]&lt;&gt;"",ProgramaciónPago[[#This Row],[SALDO INICIAL]]*(InterestRate/PaymentsPerYear),"")</f>
        <v>87.583793474690211</v>
      </c>
      <c r="J17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52214.005539644742</v>
      </c>
      <c r="K173" s="13">
        <f ca="1">IF(ProgramaciónPago[[#This Row],[Nº. DE PAGO]]&lt;&gt;"",SUM(INDEX(ProgramaciónPago[INTERÉS],1,1):ProgramaciónPago[[#This Row],[INTERÉS]]),"")</f>
        <v>20878.408399984659</v>
      </c>
    </row>
    <row r="174" spans="2:11" x14ac:dyDescent="0.2">
      <c r="B174" s="9">
        <f ca="1">IF(LoanIsGood,IF(ROW()-ROW(ProgramaciónPago[[#Headers],[Nº. DE PAGO]])&gt;NúmeroDePagosProgramados,"",ROW()-ROW(ProgramaciónPago[[#Headers],[Nº. DE PAGO]])),"")</f>
        <v>163</v>
      </c>
      <c r="C174" s="11">
        <f ca="1">IF(ProgramaciónPago[[#This Row],[Nº. DE PAGO]]&lt;&gt;"",EOMONTH(LoanStartDate,ROW(ProgramaciónPago[[#This Row],[Nº. DE PAGO]])-ROW(ProgramaciónPago[[#Headers],[Nº. DE PAGO]])-2)+DAY(LoanStartDate),"")</f>
        <v>48856</v>
      </c>
      <c r="D17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52214.005539644742</v>
      </c>
      <c r="E174" s="13">
        <f ca="1">IF(ProgramaciónPago[[#This Row],[Nº. DE PAGO]]&lt;&gt;"",PagoProgramado,"")</f>
        <v>423.85433864407338</v>
      </c>
      <c r="F17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4" s="13">
        <f ca="1">IF(ProgramaciónPago[[#This Row],[Nº. DE PAGO]]&lt;&gt;"",ProgramaciónPago[[#This Row],[IMPORTE TOTAL DEL PAGO]]-ProgramaciónPago[[#This Row],[INTERÉS]],"")</f>
        <v>336.8309960779988</v>
      </c>
      <c r="I174" s="13">
        <f ca="1">IF(ProgramaciónPago[[#This Row],[Nº. DE PAGO]]&lt;&gt;"",ProgramaciónPago[[#This Row],[SALDO INICIAL]]*(InterestRate/PaymentsPerYear),"")</f>
        <v>87.023342566074575</v>
      </c>
      <c r="J17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51877.174543566747</v>
      </c>
      <c r="K174" s="13">
        <f ca="1">IF(ProgramaciónPago[[#This Row],[Nº. DE PAGO]]&lt;&gt;"",SUM(INDEX(ProgramaciónPago[INTERÉS],1,1):ProgramaciónPago[[#This Row],[INTERÉS]]),"")</f>
        <v>20965.431742550732</v>
      </c>
    </row>
    <row r="175" spans="2:11" x14ac:dyDescent="0.2">
      <c r="B175" s="9">
        <f ca="1">IF(LoanIsGood,IF(ROW()-ROW(ProgramaciónPago[[#Headers],[Nº. DE PAGO]])&gt;NúmeroDePagosProgramados,"",ROW()-ROW(ProgramaciónPago[[#Headers],[Nº. DE PAGO]])),"")</f>
        <v>164</v>
      </c>
      <c r="C175" s="11">
        <f ca="1">IF(ProgramaciónPago[[#This Row],[Nº. DE PAGO]]&lt;&gt;"",EOMONTH(LoanStartDate,ROW(ProgramaciónPago[[#This Row],[Nº. DE PAGO]])-ROW(ProgramaciónPago[[#Headers],[Nº. DE PAGO]])-2)+DAY(LoanStartDate),"")</f>
        <v>48887</v>
      </c>
      <c r="D17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51877.174543566747</v>
      </c>
      <c r="E175" s="13">
        <f ca="1">IF(ProgramaciónPago[[#This Row],[Nº. DE PAGO]]&lt;&gt;"",PagoProgramado,"")</f>
        <v>423.85433864407338</v>
      </c>
      <c r="F17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5" s="13">
        <f ca="1">IF(ProgramaciónPago[[#This Row],[Nº. DE PAGO]]&lt;&gt;"",ProgramaciónPago[[#This Row],[IMPORTE TOTAL DEL PAGO]]-ProgramaciónPago[[#This Row],[INTERÉS]],"")</f>
        <v>337.39238107146213</v>
      </c>
      <c r="I175" s="13">
        <f ca="1">IF(ProgramaciónPago[[#This Row],[Nº. DE PAGO]]&lt;&gt;"",ProgramaciónPago[[#This Row],[SALDO INICIAL]]*(InterestRate/PaymentsPerYear),"")</f>
        <v>86.461957572611254</v>
      </c>
      <c r="J17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51539.782162495285</v>
      </c>
      <c r="K175" s="13">
        <f ca="1">IF(ProgramaciónPago[[#This Row],[Nº. DE PAGO]]&lt;&gt;"",SUM(INDEX(ProgramaciónPago[INTERÉS],1,1):ProgramaciónPago[[#This Row],[INTERÉS]]),"")</f>
        <v>21051.893700123343</v>
      </c>
    </row>
    <row r="176" spans="2:11" x14ac:dyDescent="0.2">
      <c r="B176" s="9">
        <f ca="1">IF(LoanIsGood,IF(ROW()-ROW(ProgramaciónPago[[#Headers],[Nº. DE PAGO]])&gt;NúmeroDePagosProgramados,"",ROW()-ROW(ProgramaciónPago[[#Headers],[Nº. DE PAGO]])),"")</f>
        <v>165</v>
      </c>
      <c r="C176" s="11">
        <f ca="1">IF(ProgramaciónPago[[#This Row],[Nº. DE PAGO]]&lt;&gt;"",EOMONTH(LoanStartDate,ROW(ProgramaciónPago[[#This Row],[Nº. DE PAGO]])-ROW(ProgramaciónPago[[#Headers],[Nº. DE PAGO]])-2)+DAY(LoanStartDate),"")</f>
        <v>48917</v>
      </c>
      <c r="D17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51539.782162495285</v>
      </c>
      <c r="E176" s="13">
        <f ca="1">IF(ProgramaciónPago[[#This Row],[Nº. DE PAGO]]&lt;&gt;"",PagoProgramado,"")</f>
        <v>423.85433864407338</v>
      </c>
      <c r="F17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6" s="13">
        <f ca="1">IF(ProgramaciónPago[[#This Row],[Nº. DE PAGO]]&lt;&gt;"",ProgramaciónPago[[#This Row],[IMPORTE TOTAL DEL PAGO]]-ProgramaciónPago[[#This Row],[INTERÉS]],"")</f>
        <v>337.9547017065812</v>
      </c>
      <c r="I176" s="13">
        <f ca="1">IF(ProgramaciónPago[[#This Row],[Nº. DE PAGO]]&lt;&gt;"",ProgramaciónPago[[#This Row],[SALDO INICIAL]]*(InterestRate/PaymentsPerYear),"")</f>
        <v>85.899636937492147</v>
      </c>
      <c r="J17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51201.827460788707</v>
      </c>
      <c r="K176" s="13">
        <f ca="1">IF(ProgramaciónPago[[#This Row],[Nº. DE PAGO]]&lt;&gt;"",SUM(INDEX(ProgramaciónPago[INTERÉS],1,1):ProgramaciónPago[[#This Row],[INTERÉS]]),"")</f>
        <v>21137.793337060833</v>
      </c>
    </row>
    <row r="177" spans="2:11" x14ac:dyDescent="0.2">
      <c r="B177" s="9">
        <f ca="1">IF(LoanIsGood,IF(ROW()-ROW(ProgramaciónPago[[#Headers],[Nº. DE PAGO]])&gt;NúmeroDePagosProgramados,"",ROW()-ROW(ProgramaciónPago[[#Headers],[Nº. DE PAGO]])),"")</f>
        <v>166</v>
      </c>
      <c r="C177" s="11">
        <f ca="1">IF(ProgramaciónPago[[#This Row],[Nº. DE PAGO]]&lt;&gt;"",EOMONTH(LoanStartDate,ROW(ProgramaciónPago[[#This Row],[Nº. DE PAGO]])-ROW(ProgramaciónPago[[#Headers],[Nº. DE PAGO]])-2)+DAY(LoanStartDate),"")</f>
        <v>48948</v>
      </c>
      <c r="D17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51201.827460788707</v>
      </c>
      <c r="E177" s="13">
        <f ca="1">IF(ProgramaciónPago[[#This Row],[Nº. DE PAGO]]&lt;&gt;"",PagoProgramado,"")</f>
        <v>423.85433864407338</v>
      </c>
      <c r="F17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7" s="13">
        <f ca="1">IF(ProgramaciónPago[[#This Row],[Nº. DE PAGO]]&lt;&gt;"",ProgramaciónPago[[#This Row],[IMPORTE TOTAL DEL PAGO]]-ProgramaciónPago[[#This Row],[INTERÉS]],"")</f>
        <v>338.51795954275883</v>
      </c>
      <c r="I177" s="13">
        <f ca="1">IF(ProgramaciónPago[[#This Row],[Nº. DE PAGO]]&lt;&gt;"",ProgramaciónPago[[#This Row],[SALDO INICIAL]]*(InterestRate/PaymentsPerYear),"")</f>
        <v>85.33637910131452</v>
      </c>
      <c r="J17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50863.309501245945</v>
      </c>
      <c r="K177" s="13">
        <f ca="1">IF(ProgramaciónPago[[#This Row],[Nº. DE PAGO]]&lt;&gt;"",SUM(INDEX(ProgramaciónPago[INTERÉS],1,1):ProgramaciónPago[[#This Row],[INTERÉS]]),"")</f>
        <v>21223.129716162148</v>
      </c>
    </row>
    <row r="178" spans="2:11" x14ac:dyDescent="0.2">
      <c r="B178" s="9">
        <f ca="1">IF(LoanIsGood,IF(ROW()-ROW(ProgramaciónPago[[#Headers],[Nº. DE PAGO]])&gt;NúmeroDePagosProgramados,"",ROW()-ROW(ProgramaciónPago[[#Headers],[Nº. DE PAGO]])),"")</f>
        <v>167</v>
      </c>
      <c r="C178" s="11">
        <f ca="1">IF(ProgramaciónPago[[#This Row],[Nº. DE PAGO]]&lt;&gt;"",EOMONTH(LoanStartDate,ROW(ProgramaciónPago[[#This Row],[Nº. DE PAGO]])-ROW(ProgramaciónPago[[#Headers],[Nº. DE PAGO]])-2)+DAY(LoanStartDate),"")</f>
        <v>48979</v>
      </c>
      <c r="D17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50863.309501245945</v>
      </c>
      <c r="E178" s="13">
        <f ca="1">IF(ProgramaciónPago[[#This Row],[Nº. DE PAGO]]&lt;&gt;"",PagoProgramado,"")</f>
        <v>423.85433864407338</v>
      </c>
      <c r="F17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8" s="13">
        <f ca="1">IF(ProgramaciónPago[[#This Row],[Nº. DE PAGO]]&lt;&gt;"",ProgramaciónPago[[#This Row],[IMPORTE TOTAL DEL PAGO]]-ProgramaciónPago[[#This Row],[INTERÉS]],"")</f>
        <v>339.08215614199679</v>
      </c>
      <c r="I178" s="13">
        <f ca="1">IF(ProgramaciónPago[[#This Row],[Nº. DE PAGO]]&lt;&gt;"",ProgramaciónPago[[#This Row],[SALDO INICIAL]]*(InterestRate/PaymentsPerYear),"")</f>
        <v>84.772182502076575</v>
      </c>
      <c r="J17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50524.227345103951</v>
      </c>
      <c r="K178" s="13">
        <f ca="1">IF(ProgramaciónPago[[#This Row],[Nº. DE PAGO]]&lt;&gt;"",SUM(INDEX(ProgramaciónPago[INTERÉS],1,1):ProgramaciónPago[[#This Row],[INTERÉS]]),"")</f>
        <v>21307.901898664226</v>
      </c>
    </row>
    <row r="179" spans="2:11" x14ac:dyDescent="0.2">
      <c r="B179" s="9">
        <f ca="1">IF(LoanIsGood,IF(ROW()-ROW(ProgramaciónPago[[#Headers],[Nº. DE PAGO]])&gt;NúmeroDePagosProgramados,"",ROW()-ROW(ProgramaciónPago[[#Headers],[Nº. DE PAGO]])),"")</f>
        <v>168</v>
      </c>
      <c r="C179" s="11">
        <f ca="1">IF(ProgramaciónPago[[#This Row],[Nº. DE PAGO]]&lt;&gt;"",EOMONTH(LoanStartDate,ROW(ProgramaciónPago[[#This Row],[Nº. DE PAGO]])-ROW(ProgramaciónPago[[#Headers],[Nº. DE PAGO]])-2)+DAY(LoanStartDate),"")</f>
        <v>49007</v>
      </c>
      <c r="D17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50524.227345103951</v>
      </c>
      <c r="E179" s="13">
        <f ca="1">IF(ProgramaciónPago[[#This Row],[Nº. DE PAGO]]&lt;&gt;"",PagoProgramado,"")</f>
        <v>423.85433864407338</v>
      </c>
      <c r="F17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7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79" s="13">
        <f ca="1">IF(ProgramaciónPago[[#This Row],[Nº. DE PAGO]]&lt;&gt;"",ProgramaciónPago[[#This Row],[IMPORTE TOTAL DEL PAGO]]-ProgramaciónPago[[#This Row],[INTERÉS]],"")</f>
        <v>339.64729306890013</v>
      </c>
      <c r="I179" s="13">
        <f ca="1">IF(ProgramaciónPago[[#This Row],[Nº. DE PAGO]]&lt;&gt;"",ProgramaciónPago[[#This Row],[SALDO INICIAL]]*(InterestRate/PaymentsPerYear),"")</f>
        <v>84.207045575173254</v>
      </c>
      <c r="J17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50184.580052035053</v>
      </c>
      <c r="K179" s="13">
        <f ca="1">IF(ProgramaciónPago[[#This Row],[Nº. DE PAGO]]&lt;&gt;"",SUM(INDEX(ProgramaciónPago[INTERÉS],1,1):ProgramaciónPago[[#This Row],[INTERÉS]]),"")</f>
        <v>21392.1089442394</v>
      </c>
    </row>
    <row r="180" spans="2:11" x14ac:dyDescent="0.2">
      <c r="B180" s="9">
        <f ca="1">IF(LoanIsGood,IF(ROW()-ROW(ProgramaciónPago[[#Headers],[Nº. DE PAGO]])&gt;NúmeroDePagosProgramados,"",ROW()-ROW(ProgramaciónPago[[#Headers],[Nº. DE PAGO]])),"")</f>
        <v>169</v>
      </c>
      <c r="C180" s="11">
        <f ca="1">IF(ProgramaciónPago[[#This Row],[Nº. DE PAGO]]&lt;&gt;"",EOMONTH(LoanStartDate,ROW(ProgramaciónPago[[#This Row],[Nº. DE PAGO]])-ROW(ProgramaciónPago[[#Headers],[Nº. DE PAGO]])-2)+DAY(LoanStartDate),"")</f>
        <v>49038</v>
      </c>
      <c r="D18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50184.580052035053</v>
      </c>
      <c r="E180" s="13">
        <f ca="1">IF(ProgramaciónPago[[#This Row],[Nº. DE PAGO]]&lt;&gt;"",PagoProgramado,"")</f>
        <v>423.85433864407338</v>
      </c>
      <c r="F18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0" s="13">
        <f ca="1">IF(ProgramaciónPago[[#This Row],[Nº. DE PAGO]]&lt;&gt;"",ProgramaciónPago[[#This Row],[IMPORTE TOTAL DEL PAGO]]-ProgramaciónPago[[#This Row],[INTERÉS]],"")</f>
        <v>340.21337189068163</v>
      </c>
      <c r="I180" s="13">
        <f ca="1">IF(ProgramaciónPago[[#This Row],[Nº. DE PAGO]]&lt;&gt;"",ProgramaciónPago[[#This Row],[SALDO INICIAL]]*(InterestRate/PaymentsPerYear),"")</f>
        <v>83.640966753391766</v>
      </c>
      <c r="J18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49844.366680144369</v>
      </c>
      <c r="K180" s="13">
        <f ca="1">IF(ProgramaciónPago[[#This Row],[Nº. DE PAGO]]&lt;&gt;"",SUM(INDEX(ProgramaciónPago[INTERÉS],1,1):ProgramaciónPago[[#This Row],[INTERÉS]]),"")</f>
        <v>21475.749910992792</v>
      </c>
    </row>
    <row r="181" spans="2:11" x14ac:dyDescent="0.2">
      <c r="B181" s="9">
        <f ca="1">IF(LoanIsGood,IF(ROW()-ROW(ProgramaciónPago[[#Headers],[Nº. DE PAGO]])&gt;NúmeroDePagosProgramados,"",ROW()-ROW(ProgramaciónPago[[#Headers],[Nº. DE PAGO]])),"")</f>
        <v>170</v>
      </c>
      <c r="C181" s="11">
        <f ca="1">IF(ProgramaciónPago[[#This Row],[Nº. DE PAGO]]&lt;&gt;"",EOMONTH(LoanStartDate,ROW(ProgramaciónPago[[#This Row],[Nº. DE PAGO]])-ROW(ProgramaciónPago[[#Headers],[Nº. DE PAGO]])-2)+DAY(LoanStartDate),"")</f>
        <v>49068</v>
      </c>
      <c r="D18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49844.366680144369</v>
      </c>
      <c r="E181" s="13">
        <f ca="1">IF(ProgramaciónPago[[#This Row],[Nº. DE PAGO]]&lt;&gt;"",PagoProgramado,"")</f>
        <v>423.85433864407338</v>
      </c>
      <c r="F18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1" s="13">
        <f ca="1">IF(ProgramaciónPago[[#This Row],[Nº. DE PAGO]]&lt;&gt;"",ProgramaciónPago[[#This Row],[IMPORTE TOTAL DEL PAGO]]-ProgramaciónPago[[#This Row],[INTERÉS]],"")</f>
        <v>340.7803941771661</v>
      </c>
      <c r="I181" s="13">
        <f ca="1">IF(ProgramaciónPago[[#This Row],[Nº. DE PAGO]]&lt;&gt;"",ProgramaciónPago[[#This Row],[SALDO INICIAL]]*(InterestRate/PaymentsPerYear),"")</f>
        <v>83.073944466907292</v>
      </c>
      <c r="J18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49503.586285967205</v>
      </c>
      <c r="K181" s="13">
        <f ca="1">IF(ProgramaciónPago[[#This Row],[Nº. DE PAGO]]&lt;&gt;"",SUM(INDEX(ProgramaciónPago[INTERÉS],1,1):ProgramaciónPago[[#This Row],[INTERÉS]]),"")</f>
        <v>21558.823855459701</v>
      </c>
    </row>
    <row r="182" spans="2:11" x14ac:dyDescent="0.2">
      <c r="B182" s="9">
        <f ca="1">IF(LoanIsGood,IF(ROW()-ROW(ProgramaciónPago[[#Headers],[Nº. DE PAGO]])&gt;NúmeroDePagosProgramados,"",ROW()-ROW(ProgramaciónPago[[#Headers],[Nº. DE PAGO]])),"")</f>
        <v>171</v>
      </c>
      <c r="C182" s="11">
        <f ca="1">IF(ProgramaciónPago[[#This Row],[Nº. DE PAGO]]&lt;&gt;"",EOMONTH(LoanStartDate,ROW(ProgramaciónPago[[#This Row],[Nº. DE PAGO]])-ROW(ProgramaciónPago[[#Headers],[Nº. DE PAGO]])-2)+DAY(LoanStartDate),"")</f>
        <v>49099</v>
      </c>
      <c r="D18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49503.586285967205</v>
      </c>
      <c r="E182" s="13">
        <f ca="1">IF(ProgramaciónPago[[#This Row],[Nº. DE PAGO]]&lt;&gt;"",PagoProgramado,"")</f>
        <v>423.85433864407338</v>
      </c>
      <c r="F18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2" s="13">
        <f ca="1">IF(ProgramaciónPago[[#This Row],[Nº. DE PAGO]]&lt;&gt;"",ProgramaciónPago[[#This Row],[IMPORTE TOTAL DEL PAGO]]-ProgramaciónPago[[#This Row],[INTERÉS]],"")</f>
        <v>341.34836150079468</v>
      </c>
      <c r="I182" s="13">
        <f ca="1">IF(ProgramaciónPago[[#This Row],[Nº. DE PAGO]]&lt;&gt;"",ProgramaciónPago[[#This Row],[SALDO INICIAL]]*(InterestRate/PaymentsPerYear),"")</f>
        <v>82.505977143278685</v>
      </c>
      <c r="J18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49162.237924466412</v>
      </c>
      <c r="K182" s="13">
        <f ca="1">IF(ProgramaciónPago[[#This Row],[Nº. DE PAGO]]&lt;&gt;"",SUM(INDEX(ProgramaciónPago[INTERÉS],1,1):ProgramaciónPago[[#This Row],[INTERÉS]]),"")</f>
        <v>21641.32983260298</v>
      </c>
    </row>
    <row r="183" spans="2:11" x14ac:dyDescent="0.2">
      <c r="B183" s="9">
        <f ca="1">IF(LoanIsGood,IF(ROW()-ROW(ProgramaciónPago[[#Headers],[Nº. DE PAGO]])&gt;NúmeroDePagosProgramados,"",ROW()-ROW(ProgramaciónPago[[#Headers],[Nº. DE PAGO]])),"")</f>
        <v>172</v>
      </c>
      <c r="C183" s="11">
        <f ca="1">IF(ProgramaciónPago[[#This Row],[Nº. DE PAGO]]&lt;&gt;"",EOMONTH(LoanStartDate,ROW(ProgramaciónPago[[#This Row],[Nº. DE PAGO]])-ROW(ProgramaciónPago[[#Headers],[Nº. DE PAGO]])-2)+DAY(LoanStartDate),"")</f>
        <v>49129</v>
      </c>
      <c r="D18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49162.237924466412</v>
      </c>
      <c r="E183" s="13">
        <f ca="1">IF(ProgramaciónPago[[#This Row],[Nº. DE PAGO]]&lt;&gt;"",PagoProgramado,"")</f>
        <v>423.85433864407338</v>
      </c>
      <c r="F18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3" s="13">
        <f ca="1">IF(ProgramaciónPago[[#This Row],[Nº. DE PAGO]]&lt;&gt;"",ProgramaciónPago[[#This Row],[IMPORTE TOTAL DEL PAGO]]-ProgramaciónPago[[#This Row],[INTERÉS]],"")</f>
        <v>341.91727543662932</v>
      </c>
      <c r="I183" s="13">
        <f ca="1">IF(ProgramaciónPago[[#This Row],[Nº. DE PAGO]]&lt;&gt;"",ProgramaciónPago[[#This Row],[SALDO INICIAL]]*(InterestRate/PaymentsPerYear),"")</f>
        <v>81.937063207444027</v>
      </c>
      <c r="J18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48820.320649029782</v>
      </c>
      <c r="K183" s="13">
        <f ca="1">IF(ProgramaciónPago[[#This Row],[Nº. DE PAGO]]&lt;&gt;"",SUM(INDEX(ProgramaciónPago[INTERÉS],1,1):ProgramaciónPago[[#This Row],[INTERÉS]]),"")</f>
        <v>21723.266895810422</v>
      </c>
    </row>
    <row r="184" spans="2:11" x14ac:dyDescent="0.2">
      <c r="B184" s="9">
        <f ca="1">IF(LoanIsGood,IF(ROW()-ROW(ProgramaciónPago[[#Headers],[Nº. DE PAGO]])&gt;NúmeroDePagosProgramados,"",ROW()-ROW(ProgramaciónPago[[#Headers],[Nº. DE PAGO]])),"")</f>
        <v>173</v>
      </c>
      <c r="C184" s="11">
        <f ca="1">IF(ProgramaciónPago[[#This Row],[Nº. DE PAGO]]&lt;&gt;"",EOMONTH(LoanStartDate,ROW(ProgramaciónPago[[#This Row],[Nº. DE PAGO]])-ROW(ProgramaciónPago[[#Headers],[Nº. DE PAGO]])-2)+DAY(LoanStartDate),"")</f>
        <v>49160</v>
      </c>
      <c r="D18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48820.320649029782</v>
      </c>
      <c r="E184" s="13">
        <f ca="1">IF(ProgramaciónPago[[#This Row],[Nº. DE PAGO]]&lt;&gt;"",PagoProgramado,"")</f>
        <v>423.85433864407338</v>
      </c>
      <c r="F18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4" s="13">
        <f ca="1">IF(ProgramaciónPago[[#This Row],[Nº. DE PAGO]]&lt;&gt;"",ProgramaciónPago[[#This Row],[IMPORTE TOTAL DEL PAGO]]-ProgramaciónPago[[#This Row],[INTERÉS]],"")</f>
        <v>342.48713756235708</v>
      </c>
      <c r="I184" s="13">
        <f ca="1">IF(ProgramaciónPago[[#This Row],[Nº. DE PAGO]]&lt;&gt;"",ProgramaciónPago[[#This Row],[SALDO INICIAL]]*(InterestRate/PaymentsPerYear),"")</f>
        <v>81.367201081716303</v>
      </c>
      <c r="J18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48477.833511467426</v>
      </c>
      <c r="K184" s="13">
        <f ca="1">IF(ProgramaciónPago[[#This Row],[Nº. DE PAGO]]&lt;&gt;"",SUM(INDEX(ProgramaciónPago[INTERÉS],1,1):ProgramaciónPago[[#This Row],[INTERÉS]]),"")</f>
        <v>21804.634096892139</v>
      </c>
    </row>
    <row r="185" spans="2:11" x14ac:dyDescent="0.2">
      <c r="B185" s="9">
        <f ca="1">IF(LoanIsGood,IF(ROW()-ROW(ProgramaciónPago[[#Headers],[Nº. DE PAGO]])&gt;NúmeroDePagosProgramados,"",ROW()-ROW(ProgramaciónPago[[#Headers],[Nº. DE PAGO]])),"")</f>
        <v>174</v>
      </c>
      <c r="C185" s="11">
        <f ca="1">IF(ProgramaciónPago[[#This Row],[Nº. DE PAGO]]&lt;&gt;"",EOMONTH(LoanStartDate,ROW(ProgramaciónPago[[#This Row],[Nº. DE PAGO]])-ROW(ProgramaciónPago[[#Headers],[Nº. DE PAGO]])-2)+DAY(LoanStartDate),"")</f>
        <v>49191</v>
      </c>
      <c r="D18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48477.833511467426</v>
      </c>
      <c r="E185" s="13">
        <f ca="1">IF(ProgramaciónPago[[#This Row],[Nº. DE PAGO]]&lt;&gt;"",PagoProgramado,"")</f>
        <v>423.85433864407338</v>
      </c>
      <c r="F18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5" s="13">
        <f ca="1">IF(ProgramaciónPago[[#This Row],[Nº. DE PAGO]]&lt;&gt;"",ProgramaciónPago[[#This Row],[IMPORTE TOTAL DEL PAGO]]-ProgramaciónPago[[#This Row],[INTERÉS]],"")</f>
        <v>343.05794945829433</v>
      </c>
      <c r="I185" s="13">
        <f ca="1">IF(ProgramaciónPago[[#This Row],[Nº. DE PAGO]]&lt;&gt;"",ProgramaciónPago[[#This Row],[SALDO INICIAL]]*(InterestRate/PaymentsPerYear),"")</f>
        <v>80.796389185779049</v>
      </c>
      <c r="J18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48134.775562009134</v>
      </c>
      <c r="K185" s="13">
        <f ca="1">IF(ProgramaciónPago[[#This Row],[Nº. DE PAGO]]&lt;&gt;"",SUM(INDEX(ProgramaciónPago[INTERÉS],1,1):ProgramaciónPago[[#This Row],[INTERÉS]]),"")</f>
        <v>21885.430486077919</v>
      </c>
    </row>
    <row r="186" spans="2:11" x14ac:dyDescent="0.2">
      <c r="B186" s="9">
        <f ca="1">IF(LoanIsGood,IF(ROW()-ROW(ProgramaciónPago[[#Headers],[Nº. DE PAGO]])&gt;NúmeroDePagosProgramados,"",ROW()-ROW(ProgramaciónPago[[#Headers],[Nº. DE PAGO]])),"")</f>
        <v>175</v>
      </c>
      <c r="C186" s="11">
        <f ca="1">IF(ProgramaciónPago[[#This Row],[Nº. DE PAGO]]&lt;&gt;"",EOMONTH(LoanStartDate,ROW(ProgramaciónPago[[#This Row],[Nº. DE PAGO]])-ROW(ProgramaciónPago[[#Headers],[Nº. DE PAGO]])-2)+DAY(LoanStartDate),"")</f>
        <v>49221</v>
      </c>
      <c r="D18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48134.775562009134</v>
      </c>
      <c r="E186" s="13">
        <f ca="1">IF(ProgramaciónPago[[#This Row],[Nº. DE PAGO]]&lt;&gt;"",PagoProgramado,"")</f>
        <v>423.85433864407338</v>
      </c>
      <c r="F18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6" s="13">
        <f ca="1">IF(ProgramaciónPago[[#This Row],[Nº. DE PAGO]]&lt;&gt;"",ProgramaciónPago[[#This Row],[IMPORTE TOTAL DEL PAGO]]-ProgramaciónPago[[#This Row],[INTERÉS]],"")</f>
        <v>343.62971270739149</v>
      </c>
      <c r="I186" s="13">
        <f ca="1">IF(ProgramaciónPago[[#This Row],[Nº. DE PAGO]]&lt;&gt;"",ProgramaciónPago[[#This Row],[SALDO INICIAL]]*(InterestRate/PaymentsPerYear),"")</f>
        <v>80.224625936681889</v>
      </c>
      <c r="J18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47791.145849301742</v>
      </c>
      <c r="K186" s="13">
        <f ca="1">IF(ProgramaciónPago[[#This Row],[Nº. DE PAGO]]&lt;&gt;"",SUM(INDEX(ProgramaciónPago[INTERÉS],1,1):ProgramaciónPago[[#This Row],[INTERÉS]]),"")</f>
        <v>21965.6551120146</v>
      </c>
    </row>
    <row r="187" spans="2:11" x14ac:dyDescent="0.2">
      <c r="B187" s="9">
        <f ca="1">IF(LoanIsGood,IF(ROW()-ROW(ProgramaciónPago[[#Headers],[Nº. DE PAGO]])&gt;NúmeroDePagosProgramados,"",ROW()-ROW(ProgramaciónPago[[#Headers],[Nº. DE PAGO]])),"")</f>
        <v>176</v>
      </c>
      <c r="C187" s="11">
        <f ca="1">IF(ProgramaciónPago[[#This Row],[Nº. DE PAGO]]&lt;&gt;"",EOMONTH(LoanStartDate,ROW(ProgramaciónPago[[#This Row],[Nº. DE PAGO]])-ROW(ProgramaciónPago[[#Headers],[Nº. DE PAGO]])-2)+DAY(LoanStartDate),"")</f>
        <v>49252</v>
      </c>
      <c r="D18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47791.145849301742</v>
      </c>
      <c r="E187" s="13">
        <f ca="1">IF(ProgramaciónPago[[#This Row],[Nº. DE PAGO]]&lt;&gt;"",PagoProgramado,"")</f>
        <v>423.85433864407338</v>
      </c>
      <c r="F18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7" s="13">
        <f ca="1">IF(ProgramaciónPago[[#This Row],[Nº. DE PAGO]]&lt;&gt;"",ProgramaciónPago[[#This Row],[IMPORTE TOTAL DEL PAGO]]-ProgramaciónPago[[#This Row],[INTERÉS]],"")</f>
        <v>344.20242889523712</v>
      </c>
      <c r="I187" s="13">
        <f ca="1">IF(ProgramaciónPago[[#This Row],[Nº. DE PAGO]]&lt;&gt;"",ProgramaciónPago[[#This Row],[SALDO INICIAL]]*(InterestRate/PaymentsPerYear),"")</f>
        <v>79.651909748836246</v>
      </c>
      <c r="J18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47446.943420406504</v>
      </c>
      <c r="K187" s="13">
        <f ca="1">IF(ProgramaciónPago[[#This Row],[Nº. DE PAGO]]&lt;&gt;"",SUM(INDEX(ProgramaciónPago[INTERÉS],1,1):ProgramaciónPago[[#This Row],[INTERÉS]]),"")</f>
        <v>22045.307021763434</v>
      </c>
    </row>
    <row r="188" spans="2:11" x14ac:dyDescent="0.2">
      <c r="B188" s="9">
        <f ca="1">IF(LoanIsGood,IF(ROW()-ROW(ProgramaciónPago[[#Headers],[Nº. DE PAGO]])&gt;NúmeroDePagosProgramados,"",ROW()-ROW(ProgramaciónPago[[#Headers],[Nº. DE PAGO]])),"")</f>
        <v>177</v>
      </c>
      <c r="C188" s="11">
        <f ca="1">IF(ProgramaciónPago[[#This Row],[Nº. DE PAGO]]&lt;&gt;"",EOMONTH(LoanStartDate,ROW(ProgramaciónPago[[#This Row],[Nº. DE PAGO]])-ROW(ProgramaciónPago[[#Headers],[Nº. DE PAGO]])-2)+DAY(LoanStartDate),"")</f>
        <v>49282</v>
      </c>
      <c r="D18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47446.943420406504</v>
      </c>
      <c r="E188" s="13">
        <f ca="1">IF(ProgramaciónPago[[#This Row],[Nº. DE PAGO]]&lt;&gt;"",PagoProgramado,"")</f>
        <v>423.85433864407338</v>
      </c>
      <c r="F18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8" s="13">
        <f ca="1">IF(ProgramaciónPago[[#This Row],[Nº. DE PAGO]]&lt;&gt;"",ProgramaciónPago[[#This Row],[IMPORTE TOTAL DEL PAGO]]-ProgramaciónPago[[#This Row],[INTERÉS]],"")</f>
        <v>344.77609961006254</v>
      </c>
      <c r="I188" s="13">
        <f ca="1">IF(ProgramaciónPago[[#This Row],[Nº. DE PAGO]]&lt;&gt;"",ProgramaciónPago[[#This Row],[SALDO INICIAL]]*(InterestRate/PaymentsPerYear),"")</f>
        <v>79.078239034010849</v>
      </c>
      <c r="J18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47102.167320796441</v>
      </c>
      <c r="K188" s="13">
        <f ca="1">IF(ProgramaciónPago[[#This Row],[Nº. DE PAGO]]&lt;&gt;"",SUM(INDEX(ProgramaciónPago[INTERÉS],1,1):ProgramaciónPago[[#This Row],[INTERÉS]]),"")</f>
        <v>22124.385260797444</v>
      </c>
    </row>
    <row r="189" spans="2:11" x14ac:dyDescent="0.2">
      <c r="B189" s="9">
        <f ca="1">IF(LoanIsGood,IF(ROW()-ROW(ProgramaciónPago[[#Headers],[Nº. DE PAGO]])&gt;NúmeroDePagosProgramados,"",ROW()-ROW(ProgramaciónPago[[#Headers],[Nº. DE PAGO]])),"")</f>
        <v>178</v>
      </c>
      <c r="C189" s="11">
        <f ca="1">IF(ProgramaciónPago[[#This Row],[Nº. DE PAGO]]&lt;&gt;"",EOMONTH(LoanStartDate,ROW(ProgramaciónPago[[#This Row],[Nº. DE PAGO]])-ROW(ProgramaciónPago[[#Headers],[Nº. DE PAGO]])-2)+DAY(LoanStartDate),"")</f>
        <v>49313</v>
      </c>
      <c r="D18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47102.167320796441</v>
      </c>
      <c r="E189" s="13">
        <f ca="1">IF(ProgramaciónPago[[#This Row],[Nº. DE PAGO]]&lt;&gt;"",PagoProgramado,"")</f>
        <v>423.85433864407338</v>
      </c>
      <c r="F18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8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89" s="13">
        <f ca="1">IF(ProgramaciónPago[[#This Row],[Nº. DE PAGO]]&lt;&gt;"",ProgramaciónPago[[#This Row],[IMPORTE TOTAL DEL PAGO]]-ProgramaciónPago[[#This Row],[INTERÉS]],"")</f>
        <v>345.35072644274595</v>
      </c>
      <c r="I189" s="13">
        <f ca="1">IF(ProgramaciónPago[[#This Row],[Nº. DE PAGO]]&lt;&gt;"",ProgramaciónPago[[#This Row],[SALDO INICIAL]]*(InterestRate/PaymentsPerYear),"")</f>
        <v>78.503612201327414</v>
      </c>
      <c r="J18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46756.816594353695</v>
      </c>
      <c r="K189" s="13">
        <f ca="1">IF(ProgramaciónPago[[#This Row],[Nº. DE PAGO]]&lt;&gt;"",SUM(INDEX(ProgramaciónPago[INTERÉS],1,1):ProgramaciónPago[[#This Row],[INTERÉS]]),"")</f>
        <v>22202.88887299877</v>
      </c>
    </row>
    <row r="190" spans="2:11" x14ac:dyDescent="0.2">
      <c r="B190" s="9">
        <f ca="1">IF(LoanIsGood,IF(ROW()-ROW(ProgramaciónPago[[#Headers],[Nº. DE PAGO]])&gt;NúmeroDePagosProgramados,"",ROW()-ROW(ProgramaciónPago[[#Headers],[Nº. DE PAGO]])),"")</f>
        <v>179</v>
      </c>
      <c r="C190" s="11">
        <f ca="1">IF(ProgramaciónPago[[#This Row],[Nº. DE PAGO]]&lt;&gt;"",EOMONTH(LoanStartDate,ROW(ProgramaciónPago[[#This Row],[Nº. DE PAGO]])-ROW(ProgramaciónPago[[#Headers],[Nº. DE PAGO]])-2)+DAY(LoanStartDate),"")</f>
        <v>49344</v>
      </c>
      <c r="D19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46756.816594353695</v>
      </c>
      <c r="E190" s="13">
        <f ca="1">IF(ProgramaciónPago[[#This Row],[Nº. DE PAGO]]&lt;&gt;"",PagoProgramado,"")</f>
        <v>423.85433864407338</v>
      </c>
      <c r="F19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0" s="13">
        <f ca="1">IF(ProgramaciónPago[[#This Row],[Nº. DE PAGO]]&lt;&gt;"",ProgramaciónPago[[#This Row],[IMPORTE TOTAL DEL PAGO]]-ProgramaciónPago[[#This Row],[INTERÉS]],"")</f>
        <v>345.92631098681721</v>
      </c>
      <c r="I190" s="13">
        <f ca="1">IF(ProgramaciónPago[[#This Row],[Nº. DE PAGO]]&lt;&gt;"",ProgramaciónPago[[#This Row],[SALDO INICIAL]]*(InterestRate/PaymentsPerYear),"")</f>
        <v>77.928027657256166</v>
      </c>
      <c r="J19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46410.890283366876</v>
      </c>
      <c r="K190" s="13">
        <f ca="1">IF(ProgramaciónPago[[#This Row],[Nº. DE PAGO]]&lt;&gt;"",SUM(INDEX(ProgramaciónPago[INTERÉS],1,1):ProgramaciónPago[[#This Row],[INTERÉS]]),"")</f>
        <v>22280.816900656027</v>
      </c>
    </row>
    <row r="191" spans="2:11" x14ac:dyDescent="0.2">
      <c r="B191" s="9">
        <f ca="1">IF(LoanIsGood,IF(ROW()-ROW(ProgramaciónPago[[#Headers],[Nº. DE PAGO]])&gt;NúmeroDePagosProgramados,"",ROW()-ROW(ProgramaciónPago[[#Headers],[Nº. DE PAGO]])),"")</f>
        <v>180</v>
      </c>
      <c r="C191" s="11">
        <f ca="1">IF(ProgramaciónPago[[#This Row],[Nº. DE PAGO]]&lt;&gt;"",EOMONTH(LoanStartDate,ROW(ProgramaciónPago[[#This Row],[Nº. DE PAGO]])-ROW(ProgramaciónPago[[#Headers],[Nº. DE PAGO]])-2)+DAY(LoanStartDate),"")</f>
        <v>49372</v>
      </c>
      <c r="D19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46410.890283366876</v>
      </c>
      <c r="E191" s="13">
        <f ca="1">IF(ProgramaciónPago[[#This Row],[Nº. DE PAGO]]&lt;&gt;"",PagoProgramado,"")</f>
        <v>423.85433864407338</v>
      </c>
      <c r="F19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1" s="13">
        <f ca="1">IF(ProgramaciónPago[[#This Row],[Nº. DE PAGO]]&lt;&gt;"",ProgramaciónPago[[#This Row],[IMPORTE TOTAL DEL PAGO]]-ProgramaciónPago[[#This Row],[INTERÉS]],"")</f>
        <v>346.50285483846193</v>
      </c>
      <c r="I191" s="13">
        <f ca="1">IF(ProgramaciónPago[[#This Row],[Nº. DE PAGO]]&lt;&gt;"",ProgramaciónPago[[#This Row],[SALDO INICIAL]]*(InterestRate/PaymentsPerYear),"")</f>
        <v>77.351483805611466</v>
      </c>
      <c r="J19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46064.387428528411</v>
      </c>
      <c r="K191" s="13">
        <f ca="1">IF(ProgramaciónPago[[#This Row],[Nº. DE PAGO]]&lt;&gt;"",SUM(INDEX(ProgramaciónPago[INTERÉS],1,1):ProgramaciónPago[[#This Row],[INTERÉS]]),"")</f>
        <v>22358.168384461638</v>
      </c>
    </row>
    <row r="192" spans="2:11" x14ac:dyDescent="0.2">
      <c r="B192" s="9">
        <f ca="1">IF(LoanIsGood,IF(ROW()-ROW(ProgramaciónPago[[#Headers],[Nº. DE PAGO]])&gt;NúmeroDePagosProgramados,"",ROW()-ROW(ProgramaciónPago[[#Headers],[Nº. DE PAGO]])),"")</f>
        <v>181</v>
      </c>
      <c r="C192" s="11">
        <f ca="1">IF(ProgramaciónPago[[#This Row],[Nº. DE PAGO]]&lt;&gt;"",EOMONTH(LoanStartDate,ROW(ProgramaciónPago[[#This Row],[Nº. DE PAGO]])-ROW(ProgramaciónPago[[#Headers],[Nº. DE PAGO]])-2)+DAY(LoanStartDate),"")</f>
        <v>49403</v>
      </c>
      <c r="D19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46064.387428528411</v>
      </c>
      <c r="E192" s="13">
        <f ca="1">IF(ProgramaciónPago[[#This Row],[Nº. DE PAGO]]&lt;&gt;"",PagoProgramado,"")</f>
        <v>423.85433864407338</v>
      </c>
      <c r="F19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2" s="13">
        <f ca="1">IF(ProgramaciónPago[[#This Row],[Nº. DE PAGO]]&lt;&gt;"",ProgramaciónPago[[#This Row],[IMPORTE TOTAL DEL PAGO]]-ProgramaciónPago[[#This Row],[INTERÉS]],"")</f>
        <v>347.08035959652602</v>
      </c>
      <c r="I192" s="13">
        <f ca="1">IF(ProgramaciónPago[[#This Row],[Nº. DE PAGO]]&lt;&gt;"",ProgramaciónPago[[#This Row],[SALDO INICIAL]]*(InterestRate/PaymentsPerYear),"")</f>
        <v>76.773979047547357</v>
      </c>
      <c r="J19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45717.307068931885</v>
      </c>
      <c r="K192" s="13">
        <f ca="1">IF(ProgramaciónPago[[#This Row],[Nº. DE PAGO]]&lt;&gt;"",SUM(INDEX(ProgramaciónPago[INTERÉS],1,1):ProgramaciónPago[[#This Row],[INTERÉS]]),"")</f>
        <v>22434.942363509184</v>
      </c>
    </row>
    <row r="193" spans="2:11" x14ac:dyDescent="0.2">
      <c r="B193" s="9">
        <f ca="1">IF(LoanIsGood,IF(ROW()-ROW(ProgramaciónPago[[#Headers],[Nº. DE PAGO]])&gt;NúmeroDePagosProgramados,"",ROW()-ROW(ProgramaciónPago[[#Headers],[Nº. DE PAGO]])),"")</f>
        <v>182</v>
      </c>
      <c r="C193" s="11">
        <f ca="1">IF(ProgramaciónPago[[#This Row],[Nº. DE PAGO]]&lt;&gt;"",EOMONTH(LoanStartDate,ROW(ProgramaciónPago[[#This Row],[Nº. DE PAGO]])-ROW(ProgramaciónPago[[#Headers],[Nº. DE PAGO]])-2)+DAY(LoanStartDate),"")</f>
        <v>49433</v>
      </c>
      <c r="D19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45717.307068931885</v>
      </c>
      <c r="E193" s="13">
        <f ca="1">IF(ProgramaciónPago[[#This Row],[Nº. DE PAGO]]&lt;&gt;"",PagoProgramado,"")</f>
        <v>423.85433864407338</v>
      </c>
      <c r="F19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3" s="13">
        <f ca="1">IF(ProgramaciónPago[[#This Row],[Nº. DE PAGO]]&lt;&gt;"",ProgramaciónPago[[#This Row],[IMPORTE TOTAL DEL PAGO]]-ProgramaciónPago[[#This Row],[INTERÉS]],"")</f>
        <v>347.65882686252024</v>
      </c>
      <c r="I193" s="13">
        <f ca="1">IF(ProgramaciónPago[[#This Row],[Nº. DE PAGO]]&lt;&gt;"",ProgramaciónPago[[#This Row],[SALDO INICIAL]]*(InterestRate/PaymentsPerYear),"")</f>
        <v>76.195511781553151</v>
      </c>
      <c r="J19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45369.648242069365</v>
      </c>
      <c r="K193" s="13">
        <f ca="1">IF(ProgramaciónPago[[#This Row],[Nº. DE PAGO]]&lt;&gt;"",SUM(INDEX(ProgramaciónPago[INTERÉS],1,1):ProgramaciónPago[[#This Row],[INTERÉS]]),"")</f>
        <v>22511.137875290737</v>
      </c>
    </row>
    <row r="194" spans="2:11" x14ac:dyDescent="0.2">
      <c r="B194" s="9">
        <f ca="1">IF(LoanIsGood,IF(ROW()-ROW(ProgramaciónPago[[#Headers],[Nº. DE PAGO]])&gt;NúmeroDePagosProgramados,"",ROW()-ROW(ProgramaciónPago[[#Headers],[Nº. DE PAGO]])),"")</f>
        <v>183</v>
      </c>
      <c r="C194" s="11">
        <f ca="1">IF(ProgramaciónPago[[#This Row],[Nº. DE PAGO]]&lt;&gt;"",EOMONTH(LoanStartDate,ROW(ProgramaciónPago[[#This Row],[Nº. DE PAGO]])-ROW(ProgramaciónPago[[#Headers],[Nº. DE PAGO]])-2)+DAY(LoanStartDate),"")</f>
        <v>49464</v>
      </c>
      <c r="D19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45369.648242069365</v>
      </c>
      <c r="E194" s="13">
        <f ca="1">IF(ProgramaciónPago[[#This Row],[Nº. DE PAGO]]&lt;&gt;"",PagoProgramado,"")</f>
        <v>423.85433864407338</v>
      </c>
      <c r="F19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4" s="13">
        <f ca="1">IF(ProgramaciónPago[[#This Row],[Nº. DE PAGO]]&lt;&gt;"",ProgramaciónPago[[#This Row],[IMPORTE TOTAL DEL PAGO]]-ProgramaciónPago[[#This Row],[INTERÉS]],"")</f>
        <v>348.23825824062442</v>
      </c>
      <c r="I194" s="13">
        <f ca="1">IF(ProgramaciónPago[[#This Row],[Nº. DE PAGO]]&lt;&gt;"",ProgramaciónPago[[#This Row],[SALDO INICIAL]]*(InterestRate/PaymentsPerYear),"")</f>
        <v>75.616080403448947</v>
      </c>
      <c r="J19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45021.409983828737</v>
      </c>
      <c r="K194" s="13">
        <f ca="1">IF(ProgramaciónPago[[#This Row],[Nº. DE PAGO]]&lt;&gt;"",SUM(INDEX(ProgramaciónPago[INTERÉS],1,1):ProgramaciónPago[[#This Row],[INTERÉS]]),"")</f>
        <v>22586.753955694185</v>
      </c>
    </row>
    <row r="195" spans="2:11" x14ac:dyDescent="0.2">
      <c r="B195" s="9">
        <f ca="1">IF(LoanIsGood,IF(ROW()-ROW(ProgramaciónPago[[#Headers],[Nº. DE PAGO]])&gt;NúmeroDePagosProgramados,"",ROW()-ROW(ProgramaciónPago[[#Headers],[Nº. DE PAGO]])),"")</f>
        <v>184</v>
      </c>
      <c r="C195" s="11">
        <f ca="1">IF(ProgramaciónPago[[#This Row],[Nº. DE PAGO]]&lt;&gt;"",EOMONTH(LoanStartDate,ROW(ProgramaciónPago[[#This Row],[Nº. DE PAGO]])-ROW(ProgramaciónPago[[#Headers],[Nº. DE PAGO]])-2)+DAY(LoanStartDate),"")</f>
        <v>49494</v>
      </c>
      <c r="D19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45021.409983828737</v>
      </c>
      <c r="E195" s="13">
        <f ca="1">IF(ProgramaciónPago[[#This Row],[Nº. DE PAGO]]&lt;&gt;"",PagoProgramado,"")</f>
        <v>423.85433864407338</v>
      </c>
      <c r="F19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5" s="13">
        <f ca="1">IF(ProgramaciónPago[[#This Row],[Nº. DE PAGO]]&lt;&gt;"",ProgramaciónPago[[#This Row],[IMPORTE TOTAL DEL PAGO]]-ProgramaciónPago[[#This Row],[INTERÉS]],"")</f>
        <v>348.81865533769212</v>
      </c>
      <c r="I195" s="13">
        <f ca="1">IF(ProgramaciónPago[[#This Row],[Nº. DE PAGO]]&lt;&gt;"",ProgramaciónPago[[#This Row],[SALDO INICIAL]]*(InterestRate/PaymentsPerYear),"")</f>
        <v>75.03568330638123</v>
      </c>
      <c r="J19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44672.591328491042</v>
      </c>
      <c r="K195" s="13">
        <f ca="1">IF(ProgramaciónPago[[#This Row],[Nº. DE PAGO]]&lt;&gt;"",SUM(INDEX(ProgramaciónPago[INTERÉS],1,1):ProgramaciónPago[[#This Row],[INTERÉS]]),"")</f>
        <v>22661.789639000566</v>
      </c>
    </row>
    <row r="196" spans="2:11" x14ac:dyDescent="0.2">
      <c r="B196" s="9">
        <f ca="1">IF(LoanIsGood,IF(ROW()-ROW(ProgramaciónPago[[#Headers],[Nº. DE PAGO]])&gt;NúmeroDePagosProgramados,"",ROW()-ROW(ProgramaciónPago[[#Headers],[Nº. DE PAGO]])),"")</f>
        <v>185</v>
      </c>
      <c r="C196" s="11">
        <f ca="1">IF(ProgramaciónPago[[#This Row],[Nº. DE PAGO]]&lt;&gt;"",EOMONTH(LoanStartDate,ROW(ProgramaciónPago[[#This Row],[Nº. DE PAGO]])-ROW(ProgramaciónPago[[#Headers],[Nº. DE PAGO]])-2)+DAY(LoanStartDate),"")</f>
        <v>49525</v>
      </c>
      <c r="D19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44672.591328491042</v>
      </c>
      <c r="E196" s="13">
        <f ca="1">IF(ProgramaciónPago[[#This Row],[Nº. DE PAGO]]&lt;&gt;"",PagoProgramado,"")</f>
        <v>423.85433864407338</v>
      </c>
      <c r="F19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6" s="13">
        <f ca="1">IF(ProgramaciónPago[[#This Row],[Nº. DE PAGO]]&lt;&gt;"",ProgramaciónPago[[#This Row],[IMPORTE TOTAL DEL PAGO]]-ProgramaciónPago[[#This Row],[INTERÉS]],"")</f>
        <v>349.40001976325499</v>
      </c>
      <c r="I196" s="13">
        <f ca="1">IF(ProgramaciónPago[[#This Row],[Nº. DE PAGO]]&lt;&gt;"",ProgramaciónPago[[#This Row],[SALDO INICIAL]]*(InterestRate/PaymentsPerYear),"")</f>
        <v>74.454318880818406</v>
      </c>
      <c r="J19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44323.191308727786</v>
      </c>
      <c r="K196" s="13">
        <f ca="1">IF(ProgramaciónPago[[#This Row],[Nº. DE PAGO]]&lt;&gt;"",SUM(INDEX(ProgramaciónPago[INTERÉS],1,1):ProgramaciónPago[[#This Row],[INTERÉS]]),"")</f>
        <v>22736.243957881386</v>
      </c>
    </row>
    <row r="197" spans="2:11" x14ac:dyDescent="0.2">
      <c r="B197" s="9">
        <f ca="1">IF(LoanIsGood,IF(ROW()-ROW(ProgramaciónPago[[#Headers],[Nº. DE PAGO]])&gt;NúmeroDePagosProgramados,"",ROW()-ROW(ProgramaciónPago[[#Headers],[Nº. DE PAGO]])),"")</f>
        <v>186</v>
      </c>
      <c r="C197" s="11">
        <f ca="1">IF(ProgramaciónPago[[#This Row],[Nº. DE PAGO]]&lt;&gt;"",EOMONTH(LoanStartDate,ROW(ProgramaciónPago[[#This Row],[Nº. DE PAGO]])-ROW(ProgramaciónPago[[#Headers],[Nº. DE PAGO]])-2)+DAY(LoanStartDate),"")</f>
        <v>49556</v>
      </c>
      <c r="D19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44323.191308727786</v>
      </c>
      <c r="E197" s="13">
        <f ca="1">IF(ProgramaciónPago[[#This Row],[Nº. DE PAGO]]&lt;&gt;"",PagoProgramado,"")</f>
        <v>423.85433864407338</v>
      </c>
      <c r="F19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7" s="13">
        <f ca="1">IF(ProgramaciónPago[[#This Row],[Nº. DE PAGO]]&lt;&gt;"",ProgramaciónPago[[#This Row],[IMPORTE TOTAL DEL PAGO]]-ProgramaciónPago[[#This Row],[INTERÉS]],"")</f>
        <v>349.98235312952704</v>
      </c>
      <c r="I197" s="13">
        <f ca="1">IF(ProgramaciónPago[[#This Row],[Nº. DE PAGO]]&lt;&gt;"",ProgramaciónPago[[#This Row],[SALDO INICIAL]]*(InterestRate/PaymentsPerYear),"")</f>
        <v>73.87198551454631</v>
      </c>
      <c r="J19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43973.20895559826</v>
      </c>
      <c r="K197" s="13">
        <f ca="1">IF(ProgramaciónPago[[#This Row],[Nº. DE PAGO]]&lt;&gt;"",SUM(INDEX(ProgramaciónPago[INTERÉS],1,1):ProgramaciónPago[[#This Row],[INTERÉS]]),"")</f>
        <v>22810.115943395933</v>
      </c>
    </row>
    <row r="198" spans="2:11" x14ac:dyDescent="0.2">
      <c r="B198" s="9">
        <f ca="1">IF(LoanIsGood,IF(ROW()-ROW(ProgramaciónPago[[#Headers],[Nº. DE PAGO]])&gt;NúmeroDePagosProgramados,"",ROW()-ROW(ProgramaciónPago[[#Headers],[Nº. DE PAGO]])),"")</f>
        <v>187</v>
      </c>
      <c r="C198" s="11">
        <f ca="1">IF(ProgramaciónPago[[#This Row],[Nº. DE PAGO]]&lt;&gt;"",EOMONTH(LoanStartDate,ROW(ProgramaciónPago[[#This Row],[Nº. DE PAGO]])-ROW(ProgramaciónPago[[#Headers],[Nº. DE PAGO]])-2)+DAY(LoanStartDate),"")</f>
        <v>49586</v>
      </c>
      <c r="D19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43973.20895559826</v>
      </c>
      <c r="E198" s="13">
        <f ca="1">IF(ProgramaciónPago[[#This Row],[Nº. DE PAGO]]&lt;&gt;"",PagoProgramado,"")</f>
        <v>423.85433864407338</v>
      </c>
      <c r="F19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8" s="13">
        <f ca="1">IF(ProgramaciónPago[[#This Row],[Nº. DE PAGO]]&lt;&gt;"",ProgramaciónPago[[#This Row],[IMPORTE TOTAL DEL PAGO]]-ProgramaciónPago[[#This Row],[INTERÉS]],"")</f>
        <v>350.56565705140963</v>
      </c>
      <c r="I198" s="13">
        <f ca="1">IF(ProgramaciónPago[[#This Row],[Nº. DE PAGO]]&lt;&gt;"",ProgramaciónPago[[#This Row],[SALDO INICIAL]]*(InterestRate/PaymentsPerYear),"")</f>
        <v>73.288681592663778</v>
      </c>
      <c r="J19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43622.643298546849</v>
      </c>
      <c r="K198" s="13">
        <f ca="1">IF(ProgramaciónPago[[#This Row],[Nº. DE PAGO]]&lt;&gt;"",SUM(INDEX(ProgramaciónPago[INTERÉS],1,1):ProgramaciónPago[[#This Row],[INTERÉS]]),"")</f>
        <v>22883.404624988598</v>
      </c>
    </row>
    <row r="199" spans="2:11" x14ac:dyDescent="0.2">
      <c r="B199" s="9">
        <f ca="1">IF(LoanIsGood,IF(ROW()-ROW(ProgramaciónPago[[#Headers],[Nº. DE PAGO]])&gt;NúmeroDePagosProgramados,"",ROW()-ROW(ProgramaciónPago[[#Headers],[Nº. DE PAGO]])),"")</f>
        <v>188</v>
      </c>
      <c r="C199" s="11">
        <f ca="1">IF(ProgramaciónPago[[#This Row],[Nº. DE PAGO]]&lt;&gt;"",EOMONTH(LoanStartDate,ROW(ProgramaciónPago[[#This Row],[Nº. DE PAGO]])-ROW(ProgramaciónPago[[#Headers],[Nº. DE PAGO]])-2)+DAY(LoanStartDate),"")</f>
        <v>49617</v>
      </c>
      <c r="D19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43622.643298546849</v>
      </c>
      <c r="E199" s="13">
        <f ca="1">IF(ProgramaciónPago[[#This Row],[Nº. DE PAGO]]&lt;&gt;"",PagoProgramado,"")</f>
        <v>423.85433864407338</v>
      </c>
      <c r="F19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19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199" s="13">
        <f ca="1">IF(ProgramaciónPago[[#This Row],[Nº. DE PAGO]]&lt;&gt;"",ProgramaciónPago[[#This Row],[IMPORTE TOTAL DEL PAGO]]-ProgramaciónPago[[#This Row],[INTERÉS]],"")</f>
        <v>351.1499331464953</v>
      </c>
      <c r="I199" s="13">
        <f ca="1">IF(ProgramaciónPago[[#This Row],[Nº. DE PAGO]]&lt;&gt;"",ProgramaciónPago[[#This Row],[SALDO INICIAL]]*(InterestRate/PaymentsPerYear),"")</f>
        <v>72.70440549757808</v>
      </c>
      <c r="J19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43271.493365400354</v>
      </c>
      <c r="K199" s="13">
        <f ca="1">IF(ProgramaciónPago[[#This Row],[Nº. DE PAGO]]&lt;&gt;"",SUM(INDEX(ProgramaciónPago[INTERÉS],1,1):ProgramaciónPago[[#This Row],[INTERÉS]]),"")</f>
        <v>22956.109030486175</v>
      </c>
    </row>
    <row r="200" spans="2:11" x14ac:dyDescent="0.2">
      <c r="B200" s="9">
        <f ca="1">IF(LoanIsGood,IF(ROW()-ROW(ProgramaciónPago[[#Headers],[Nº. DE PAGO]])&gt;NúmeroDePagosProgramados,"",ROW()-ROW(ProgramaciónPago[[#Headers],[Nº. DE PAGO]])),"")</f>
        <v>189</v>
      </c>
      <c r="C200" s="11">
        <f ca="1">IF(ProgramaciónPago[[#This Row],[Nº. DE PAGO]]&lt;&gt;"",EOMONTH(LoanStartDate,ROW(ProgramaciónPago[[#This Row],[Nº. DE PAGO]])-ROW(ProgramaciónPago[[#Headers],[Nº. DE PAGO]])-2)+DAY(LoanStartDate),"")</f>
        <v>49647</v>
      </c>
      <c r="D20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43271.493365400354</v>
      </c>
      <c r="E200" s="13">
        <f ca="1">IF(ProgramaciónPago[[#This Row],[Nº. DE PAGO]]&lt;&gt;"",PagoProgramado,"")</f>
        <v>423.85433864407338</v>
      </c>
      <c r="F20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0" s="13">
        <f ca="1">IF(ProgramaciónPago[[#This Row],[Nº. DE PAGO]]&lt;&gt;"",ProgramaciónPago[[#This Row],[IMPORTE TOTAL DEL PAGO]]-ProgramaciónPago[[#This Row],[INTERÉS]],"")</f>
        <v>351.73518303507279</v>
      </c>
      <c r="I200" s="13">
        <f ca="1">IF(ProgramaciónPago[[#This Row],[Nº. DE PAGO]]&lt;&gt;"",ProgramaciónPago[[#This Row],[SALDO INICIAL]]*(InterestRate/PaymentsPerYear),"")</f>
        <v>72.1191556090006</v>
      </c>
      <c r="J20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42919.75818236528</v>
      </c>
      <c r="K200" s="13">
        <f ca="1">IF(ProgramaciónPago[[#This Row],[Nº. DE PAGO]]&lt;&gt;"",SUM(INDEX(ProgramaciónPago[INTERÉS],1,1):ProgramaciónPago[[#This Row],[INTERÉS]]),"")</f>
        <v>23028.228186095177</v>
      </c>
    </row>
    <row r="201" spans="2:11" x14ac:dyDescent="0.2">
      <c r="B201" s="9">
        <f ca="1">IF(LoanIsGood,IF(ROW()-ROW(ProgramaciónPago[[#Headers],[Nº. DE PAGO]])&gt;NúmeroDePagosProgramados,"",ROW()-ROW(ProgramaciónPago[[#Headers],[Nº. DE PAGO]])),"")</f>
        <v>190</v>
      </c>
      <c r="C201" s="11">
        <f ca="1">IF(ProgramaciónPago[[#This Row],[Nº. DE PAGO]]&lt;&gt;"",EOMONTH(LoanStartDate,ROW(ProgramaciónPago[[#This Row],[Nº. DE PAGO]])-ROW(ProgramaciónPago[[#Headers],[Nº. DE PAGO]])-2)+DAY(LoanStartDate),"")</f>
        <v>49678</v>
      </c>
      <c r="D20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42919.75818236528</v>
      </c>
      <c r="E201" s="13">
        <f ca="1">IF(ProgramaciónPago[[#This Row],[Nº. DE PAGO]]&lt;&gt;"",PagoProgramado,"")</f>
        <v>423.85433864407338</v>
      </c>
      <c r="F20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1" s="13">
        <f ca="1">IF(ProgramaciónPago[[#This Row],[Nº. DE PAGO]]&lt;&gt;"",ProgramaciónPago[[#This Row],[IMPORTE TOTAL DEL PAGO]]-ProgramaciónPago[[#This Row],[INTERÉS]],"")</f>
        <v>352.32140834013126</v>
      </c>
      <c r="I201" s="13">
        <f ca="1">IF(ProgramaciónPago[[#This Row],[Nº. DE PAGO]]&lt;&gt;"",ProgramaciónPago[[#This Row],[SALDO INICIAL]]*(InterestRate/PaymentsPerYear),"")</f>
        <v>71.532930303942138</v>
      </c>
      <c r="J20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42567.436774025147</v>
      </c>
      <c r="K201" s="13">
        <f ca="1">IF(ProgramaciónPago[[#This Row],[Nº. DE PAGO]]&lt;&gt;"",SUM(INDEX(ProgramaciónPago[INTERÉS],1,1):ProgramaciónPago[[#This Row],[INTERÉS]]),"")</f>
        <v>23099.761116399121</v>
      </c>
    </row>
    <row r="202" spans="2:11" x14ac:dyDescent="0.2">
      <c r="B202" s="9">
        <f ca="1">IF(LoanIsGood,IF(ROW()-ROW(ProgramaciónPago[[#Headers],[Nº. DE PAGO]])&gt;NúmeroDePagosProgramados,"",ROW()-ROW(ProgramaciónPago[[#Headers],[Nº. DE PAGO]])),"")</f>
        <v>191</v>
      </c>
      <c r="C202" s="11">
        <f ca="1">IF(ProgramaciónPago[[#This Row],[Nº. DE PAGO]]&lt;&gt;"",EOMONTH(LoanStartDate,ROW(ProgramaciónPago[[#This Row],[Nº. DE PAGO]])-ROW(ProgramaciónPago[[#Headers],[Nº. DE PAGO]])-2)+DAY(LoanStartDate),"")</f>
        <v>49709</v>
      </c>
      <c r="D20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42567.436774025147</v>
      </c>
      <c r="E202" s="13">
        <f ca="1">IF(ProgramaciónPago[[#This Row],[Nº. DE PAGO]]&lt;&gt;"",PagoProgramado,"")</f>
        <v>423.85433864407338</v>
      </c>
      <c r="F20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2" s="13">
        <f ca="1">IF(ProgramaciónPago[[#This Row],[Nº. DE PAGO]]&lt;&gt;"",ProgramaciónPago[[#This Row],[IMPORTE TOTAL DEL PAGO]]-ProgramaciónPago[[#This Row],[INTERÉS]],"")</f>
        <v>352.90861068736479</v>
      </c>
      <c r="I202" s="13">
        <f ca="1">IF(ProgramaciónPago[[#This Row],[Nº. DE PAGO]]&lt;&gt;"",ProgramaciónPago[[#This Row],[SALDO INICIAL]]*(InterestRate/PaymentsPerYear),"")</f>
        <v>70.945727956708581</v>
      </c>
      <c r="J20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42214.528163337782</v>
      </c>
      <c r="K202" s="13">
        <f ca="1">IF(ProgramaciónPago[[#This Row],[Nº. DE PAGO]]&lt;&gt;"",SUM(INDEX(ProgramaciónPago[INTERÉS],1,1):ProgramaciónPago[[#This Row],[INTERÉS]]),"")</f>
        <v>23170.706844355827</v>
      </c>
    </row>
    <row r="203" spans="2:11" x14ac:dyDescent="0.2">
      <c r="B203" s="9">
        <f ca="1">IF(LoanIsGood,IF(ROW()-ROW(ProgramaciónPago[[#Headers],[Nº. DE PAGO]])&gt;NúmeroDePagosProgramados,"",ROW()-ROW(ProgramaciónPago[[#Headers],[Nº. DE PAGO]])),"")</f>
        <v>192</v>
      </c>
      <c r="C203" s="11">
        <f ca="1">IF(ProgramaciónPago[[#This Row],[Nº. DE PAGO]]&lt;&gt;"",EOMONTH(LoanStartDate,ROW(ProgramaciónPago[[#This Row],[Nº. DE PAGO]])-ROW(ProgramaciónPago[[#Headers],[Nº. DE PAGO]])-2)+DAY(LoanStartDate),"")</f>
        <v>49738</v>
      </c>
      <c r="D20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42214.528163337782</v>
      </c>
      <c r="E203" s="13">
        <f ca="1">IF(ProgramaciónPago[[#This Row],[Nº. DE PAGO]]&lt;&gt;"",PagoProgramado,"")</f>
        <v>423.85433864407338</v>
      </c>
      <c r="F20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3" s="13">
        <f ca="1">IF(ProgramaciónPago[[#This Row],[Nº. DE PAGO]]&lt;&gt;"",ProgramaciónPago[[#This Row],[IMPORTE TOTAL DEL PAGO]]-ProgramaciónPago[[#This Row],[INTERÉS]],"")</f>
        <v>353.49679170517709</v>
      </c>
      <c r="I203" s="13">
        <f ca="1">IF(ProgramaciónPago[[#This Row],[Nº. DE PAGO]]&lt;&gt;"",ProgramaciónPago[[#This Row],[SALDO INICIAL]]*(InterestRate/PaymentsPerYear),"")</f>
        <v>70.357546938896306</v>
      </c>
      <c r="J20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41861.031371632605</v>
      </c>
      <c r="K203" s="13">
        <f ca="1">IF(ProgramaciónPago[[#This Row],[Nº. DE PAGO]]&lt;&gt;"",SUM(INDEX(ProgramaciónPago[INTERÉS],1,1):ProgramaciónPago[[#This Row],[INTERÉS]]),"")</f>
        <v>23241.064391294723</v>
      </c>
    </row>
    <row r="204" spans="2:11" x14ac:dyDescent="0.2">
      <c r="B204" s="9">
        <f ca="1">IF(LoanIsGood,IF(ROW()-ROW(ProgramaciónPago[[#Headers],[Nº. DE PAGO]])&gt;NúmeroDePagosProgramados,"",ROW()-ROW(ProgramaciónPago[[#Headers],[Nº. DE PAGO]])),"")</f>
        <v>193</v>
      </c>
      <c r="C204" s="11">
        <f ca="1">IF(ProgramaciónPago[[#This Row],[Nº. DE PAGO]]&lt;&gt;"",EOMONTH(LoanStartDate,ROW(ProgramaciónPago[[#This Row],[Nº. DE PAGO]])-ROW(ProgramaciónPago[[#Headers],[Nº. DE PAGO]])-2)+DAY(LoanStartDate),"")</f>
        <v>49769</v>
      </c>
      <c r="D20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41861.031371632605</v>
      </c>
      <c r="E204" s="13">
        <f ca="1">IF(ProgramaciónPago[[#This Row],[Nº. DE PAGO]]&lt;&gt;"",PagoProgramado,"")</f>
        <v>423.85433864407338</v>
      </c>
      <c r="F20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4" s="13">
        <f ca="1">IF(ProgramaciónPago[[#This Row],[Nº. DE PAGO]]&lt;&gt;"",ProgramaciónPago[[#This Row],[IMPORTE TOTAL DEL PAGO]]-ProgramaciónPago[[#This Row],[INTERÉS]],"")</f>
        <v>354.08595302468569</v>
      </c>
      <c r="I204" s="13">
        <f ca="1">IF(ProgramaciónPago[[#This Row],[Nº. DE PAGO]]&lt;&gt;"",ProgramaciónPago[[#This Row],[SALDO INICIAL]]*(InterestRate/PaymentsPerYear),"")</f>
        <v>69.768385619387686</v>
      </c>
      <c r="J20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41506.945418607917</v>
      </c>
      <c r="K204" s="13">
        <f ca="1">IF(ProgramaciónPago[[#This Row],[Nº. DE PAGO]]&lt;&gt;"",SUM(INDEX(ProgramaciónPago[INTERÉS],1,1):ProgramaciónPago[[#This Row],[INTERÉS]]),"")</f>
        <v>23310.832776914111</v>
      </c>
    </row>
    <row r="205" spans="2:11" x14ac:dyDescent="0.2">
      <c r="B205" s="9">
        <f ca="1">IF(LoanIsGood,IF(ROW()-ROW(ProgramaciónPago[[#Headers],[Nº. DE PAGO]])&gt;NúmeroDePagosProgramados,"",ROW()-ROW(ProgramaciónPago[[#Headers],[Nº. DE PAGO]])),"")</f>
        <v>194</v>
      </c>
      <c r="C205" s="11">
        <f ca="1">IF(ProgramaciónPago[[#This Row],[Nº. DE PAGO]]&lt;&gt;"",EOMONTH(LoanStartDate,ROW(ProgramaciónPago[[#This Row],[Nº. DE PAGO]])-ROW(ProgramaciónPago[[#Headers],[Nº. DE PAGO]])-2)+DAY(LoanStartDate),"")</f>
        <v>49799</v>
      </c>
      <c r="D20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41506.945418607917</v>
      </c>
      <c r="E205" s="13">
        <f ca="1">IF(ProgramaciónPago[[#This Row],[Nº. DE PAGO]]&lt;&gt;"",PagoProgramado,"")</f>
        <v>423.85433864407338</v>
      </c>
      <c r="F20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5" s="13">
        <f ca="1">IF(ProgramaciónPago[[#This Row],[Nº. DE PAGO]]&lt;&gt;"",ProgramaciónPago[[#This Row],[IMPORTE TOTAL DEL PAGO]]-ProgramaciónPago[[#This Row],[INTERÉS]],"")</f>
        <v>354.67609627972683</v>
      </c>
      <c r="I205" s="13">
        <f ca="1">IF(ProgramaciónPago[[#This Row],[Nº. DE PAGO]]&lt;&gt;"",ProgramaciónPago[[#This Row],[SALDO INICIAL]]*(InterestRate/PaymentsPerYear),"")</f>
        <v>69.178242364346531</v>
      </c>
      <c r="J20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41152.269322328189</v>
      </c>
      <c r="K205" s="13">
        <f ca="1">IF(ProgramaciónPago[[#This Row],[Nº. DE PAGO]]&lt;&gt;"",SUM(INDEX(ProgramaciónPago[INTERÉS],1,1):ProgramaciónPago[[#This Row],[INTERÉS]]),"")</f>
        <v>23380.011019278456</v>
      </c>
    </row>
    <row r="206" spans="2:11" x14ac:dyDescent="0.2">
      <c r="B206" s="9">
        <f ca="1">IF(LoanIsGood,IF(ROW()-ROW(ProgramaciónPago[[#Headers],[Nº. DE PAGO]])&gt;NúmeroDePagosProgramados,"",ROW()-ROW(ProgramaciónPago[[#Headers],[Nº. DE PAGO]])),"")</f>
        <v>195</v>
      </c>
      <c r="C206" s="11">
        <f ca="1">IF(ProgramaciónPago[[#This Row],[Nº. DE PAGO]]&lt;&gt;"",EOMONTH(LoanStartDate,ROW(ProgramaciónPago[[#This Row],[Nº. DE PAGO]])-ROW(ProgramaciónPago[[#Headers],[Nº. DE PAGO]])-2)+DAY(LoanStartDate),"")</f>
        <v>49830</v>
      </c>
      <c r="D20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41152.269322328189</v>
      </c>
      <c r="E206" s="13">
        <f ca="1">IF(ProgramaciónPago[[#This Row],[Nº. DE PAGO]]&lt;&gt;"",PagoProgramado,"")</f>
        <v>423.85433864407338</v>
      </c>
      <c r="F20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6" s="13">
        <f ca="1">IF(ProgramaciónPago[[#This Row],[Nº. DE PAGO]]&lt;&gt;"",ProgramaciónPago[[#This Row],[IMPORTE TOTAL DEL PAGO]]-ProgramaciónPago[[#This Row],[INTERÉS]],"")</f>
        <v>355.26722310685972</v>
      </c>
      <c r="I206" s="13">
        <f ca="1">IF(ProgramaciónPago[[#This Row],[Nº. DE PAGO]]&lt;&gt;"",ProgramaciónPago[[#This Row],[SALDO INICIAL]]*(InterestRate/PaymentsPerYear),"")</f>
        <v>68.587115537213649</v>
      </c>
      <c r="J20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40797.002099221332</v>
      </c>
      <c r="K206" s="13">
        <f ca="1">IF(ProgramaciónPago[[#This Row],[Nº. DE PAGO]]&lt;&gt;"",SUM(INDEX(ProgramaciónPago[INTERÉS],1,1):ProgramaciónPago[[#This Row],[INTERÉS]]),"")</f>
        <v>23448.598134815671</v>
      </c>
    </row>
    <row r="207" spans="2:11" x14ac:dyDescent="0.2">
      <c r="B207" s="9">
        <f ca="1">IF(LoanIsGood,IF(ROW()-ROW(ProgramaciónPago[[#Headers],[Nº. DE PAGO]])&gt;NúmeroDePagosProgramados,"",ROW()-ROW(ProgramaciónPago[[#Headers],[Nº. DE PAGO]])),"")</f>
        <v>196</v>
      </c>
      <c r="C207" s="11">
        <f ca="1">IF(ProgramaciónPago[[#This Row],[Nº. DE PAGO]]&lt;&gt;"",EOMONTH(LoanStartDate,ROW(ProgramaciónPago[[#This Row],[Nº. DE PAGO]])-ROW(ProgramaciónPago[[#Headers],[Nº. DE PAGO]])-2)+DAY(LoanStartDate),"")</f>
        <v>49860</v>
      </c>
      <c r="D20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40797.002099221332</v>
      </c>
      <c r="E207" s="13">
        <f ca="1">IF(ProgramaciónPago[[#This Row],[Nº. DE PAGO]]&lt;&gt;"",PagoProgramado,"")</f>
        <v>423.85433864407338</v>
      </c>
      <c r="F20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7" s="13">
        <f ca="1">IF(ProgramaciónPago[[#This Row],[Nº. DE PAGO]]&lt;&gt;"",ProgramaciónPago[[#This Row],[IMPORTE TOTAL DEL PAGO]]-ProgramaciónPago[[#This Row],[INTERÉS]],"")</f>
        <v>355.85933514537118</v>
      </c>
      <c r="I207" s="13">
        <f ca="1">IF(ProgramaciónPago[[#This Row],[Nº. DE PAGO]]&lt;&gt;"",ProgramaciónPago[[#This Row],[SALDO INICIAL]]*(InterestRate/PaymentsPerYear),"")</f>
        <v>67.995003498702218</v>
      </c>
      <c r="J20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40441.142764075958</v>
      </c>
      <c r="K207" s="13">
        <f ca="1">IF(ProgramaciónPago[[#This Row],[Nº. DE PAGO]]&lt;&gt;"",SUM(INDEX(ProgramaciónPago[INTERÉS],1,1):ProgramaciónPago[[#This Row],[INTERÉS]]),"")</f>
        <v>23516.593138314372</v>
      </c>
    </row>
    <row r="208" spans="2:11" x14ac:dyDescent="0.2">
      <c r="B208" s="9">
        <f ca="1">IF(LoanIsGood,IF(ROW()-ROW(ProgramaciónPago[[#Headers],[Nº. DE PAGO]])&gt;NúmeroDePagosProgramados,"",ROW()-ROW(ProgramaciónPago[[#Headers],[Nº. DE PAGO]])),"")</f>
        <v>197</v>
      </c>
      <c r="C208" s="11">
        <f ca="1">IF(ProgramaciónPago[[#This Row],[Nº. DE PAGO]]&lt;&gt;"",EOMONTH(LoanStartDate,ROW(ProgramaciónPago[[#This Row],[Nº. DE PAGO]])-ROW(ProgramaciónPago[[#Headers],[Nº. DE PAGO]])-2)+DAY(LoanStartDate),"")</f>
        <v>49891</v>
      </c>
      <c r="D20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40441.142764075958</v>
      </c>
      <c r="E208" s="13">
        <f ca="1">IF(ProgramaciónPago[[#This Row],[Nº. DE PAGO]]&lt;&gt;"",PagoProgramado,"")</f>
        <v>423.85433864407338</v>
      </c>
      <c r="F20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8" s="13">
        <f ca="1">IF(ProgramaciónPago[[#This Row],[Nº. DE PAGO]]&lt;&gt;"",ProgramaciónPago[[#This Row],[IMPORTE TOTAL DEL PAGO]]-ProgramaciónPago[[#This Row],[INTERÉS]],"")</f>
        <v>356.45243403728011</v>
      </c>
      <c r="I208" s="13">
        <f ca="1">IF(ProgramaciónPago[[#This Row],[Nº. DE PAGO]]&lt;&gt;"",ProgramaciónPago[[#This Row],[SALDO INICIAL]]*(InterestRate/PaymentsPerYear),"")</f>
        <v>67.401904606793266</v>
      </c>
      <c r="J20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40084.690330038677</v>
      </c>
      <c r="K208" s="13">
        <f ca="1">IF(ProgramaciónPago[[#This Row],[Nº. DE PAGO]]&lt;&gt;"",SUM(INDEX(ProgramaciónPago[INTERÉS],1,1):ProgramaciónPago[[#This Row],[INTERÉS]]),"")</f>
        <v>23583.995042921164</v>
      </c>
    </row>
    <row r="209" spans="2:11" x14ac:dyDescent="0.2">
      <c r="B209" s="9">
        <f ca="1">IF(LoanIsGood,IF(ROW()-ROW(ProgramaciónPago[[#Headers],[Nº. DE PAGO]])&gt;NúmeroDePagosProgramados,"",ROW()-ROW(ProgramaciónPago[[#Headers],[Nº. DE PAGO]])),"")</f>
        <v>198</v>
      </c>
      <c r="C209" s="11">
        <f ca="1">IF(ProgramaciónPago[[#This Row],[Nº. DE PAGO]]&lt;&gt;"",EOMONTH(LoanStartDate,ROW(ProgramaciónPago[[#This Row],[Nº. DE PAGO]])-ROW(ProgramaciónPago[[#Headers],[Nº. DE PAGO]])-2)+DAY(LoanStartDate),"")</f>
        <v>49922</v>
      </c>
      <c r="D20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40084.690330038677</v>
      </c>
      <c r="E209" s="13">
        <f ca="1">IF(ProgramaciónPago[[#This Row],[Nº. DE PAGO]]&lt;&gt;"",PagoProgramado,"")</f>
        <v>423.85433864407338</v>
      </c>
      <c r="F20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0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09" s="13">
        <f ca="1">IF(ProgramaciónPago[[#This Row],[Nº. DE PAGO]]&lt;&gt;"",ProgramaciónPago[[#This Row],[IMPORTE TOTAL DEL PAGO]]-ProgramaciónPago[[#This Row],[INTERÉS]],"")</f>
        <v>357.04652142734221</v>
      </c>
      <c r="I209" s="13">
        <f ca="1">IF(ProgramaciónPago[[#This Row],[Nº. DE PAGO]]&lt;&gt;"",ProgramaciónPago[[#This Row],[SALDO INICIAL]]*(InterestRate/PaymentsPerYear),"")</f>
        <v>66.807817216731138</v>
      </c>
      <c r="J20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39727.643808611334</v>
      </c>
      <c r="K209" s="13">
        <f ca="1">IF(ProgramaciónPago[[#This Row],[Nº. DE PAGO]]&lt;&gt;"",SUM(INDEX(ProgramaciónPago[INTERÉS],1,1):ProgramaciónPago[[#This Row],[INTERÉS]]),"")</f>
        <v>23650.802860137894</v>
      </c>
    </row>
    <row r="210" spans="2:11" x14ac:dyDescent="0.2">
      <c r="B210" s="9">
        <f ca="1">IF(LoanIsGood,IF(ROW()-ROW(ProgramaciónPago[[#Headers],[Nº. DE PAGO]])&gt;NúmeroDePagosProgramados,"",ROW()-ROW(ProgramaciónPago[[#Headers],[Nº. DE PAGO]])),"")</f>
        <v>199</v>
      </c>
      <c r="C210" s="11">
        <f ca="1">IF(ProgramaciónPago[[#This Row],[Nº. DE PAGO]]&lt;&gt;"",EOMONTH(LoanStartDate,ROW(ProgramaciónPago[[#This Row],[Nº. DE PAGO]])-ROW(ProgramaciónPago[[#Headers],[Nº. DE PAGO]])-2)+DAY(LoanStartDate),"")</f>
        <v>49952</v>
      </c>
      <c r="D21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39727.643808611334</v>
      </c>
      <c r="E210" s="13">
        <f ca="1">IF(ProgramaciónPago[[#This Row],[Nº. DE PAGO]]&lt;&gt;"",PagoProgramado,"")</f>
        <v>423.85433864407338</v>
      </c>
      <c r="F21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0" s="13">
        <f ca="1">IF(ProgramaciónPago[[#This Row],[Nº. DE PAGO]]&lt;&gt;"",ProgramaciónPago[[#This Row],[IMPORTE TOTAL DEL PAGO]]-ProgramaciónPago[[#This Row],[INTERÉS]],"")</f>
        <v>357.64159896305449</v>
      </c>
      <c r="I210" s="13">
        <f ca="1">IF(ProgramaciónPago[[#This Row],[Nº. DE PAGO]]&lt;&gt;"",ProgramaciónPago[[#This Row],[SALDO INICIAL]]*(InterestRate/PaymentsPerYear),"")</f>
        <v>66.212739681018888</v>
      </c>
      <c r="J21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39370.002209648279</v>
      </c>
      <c r="K210" s="13">
        <f ca="1">IF(ProgramaciónPago[[#This Row],[Nº. DE PAGO]]&lt;&gt;"",SUM(INDEX(ProgramaciónPago[INTERÉS],1,1):ProgramaciónPago[[#This Row],[INTERÉS]]),"")</f>
        <v>23717.015599818911</v>
      </c>
    </row>
    <row r="211" spans="2:11" x14ac:dyDescent="0.2">
      <c r="B211" s="9">
        <f ca="1">IF(LoanIsGood,IF(ROW()-ROW(ProgramaciónPago[[#Headers],[Nº. DE PAGO]])&gt;NúmeroDePagosProgramados,"",ROW()-ROW(ProgramaciónPago[[#Headers],[Nº. DE PAGO]])),"")</f>
        <v>200</v>
      </c>
      <c r="C211" s="11">
        <f ca="1">IF(ProgramaciónPago[[#This Row],[Nº. DE PAGO]]&lt;&gt;"",EOMONTH(LoanStartDate,ROW(ProgramaciónPago[[#This Row],[Nº. DE PAGO]])-ROW(ProgramaciónPago[[#Headers],[Nº. DE PAGO]])-2)+DAY(LoanStartDate),"")</f>
        <v>49983</v>
      </c>
      <c r="D21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39370.002209648279</v>
      </c>
      <c r="E211" s="13">
        <f ca="1">IF(ProgramaciónPago[[#This Row],[Nº. DE PAGO]]&lt;&gt;"",PagoProgramado,"")</f>
        <v>423.85433864407338</v>
      </c>
      <c r="F21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1" s="13">
        <f ca="1">IF(ProgramaciónPago[[#This Row],[Nº. DE PAGO]]&lt;&gt;"",ProgramaciónPago[[#This Row],[IMPORTE TOTAL DEL PAGO]]-ProgramaciónPago[[#This Row],[INTERÉS]],"")</f>
        <v>358.23766829465956</v>
      </c>
      <c r="I211" s="13">
        <f ca="1">IF(ProgramaciónPago[[#This Row],[Nº. DE PAGO]]&lt;&gt;"",ProgramaciónPago[[#This Row],[SALDO INICIAL]]*(InterestRate/PaymentsPerYear),"")</f>
        <v>65.616670349413809</v>
      </c>
      <c r="J21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39011.764541353623</v>
      </c>
      <c r="K211" s="13">
        <f ca="1">IF(ProgramaciónPago[[#This Row],[Nº. DE PAGO]]&lt;&gt;"",SUM(INDEX(ProgramaciónPago[INTERÉS],1,1):ProgramaciónPago[[#This Row],[INTERÉS]]),"")</f>
        <v>23782.632270168324</v>
      </c>
    </row>
    <row r="212" spans="2:11" x14ac:dyDescent="0.2">
      <c r="B212" s="9">
        <f ca="1">IF(LoanIsGood,IF(ROW()-ROW(ProgramaciónPago[[#Headers],[Nº. DE PAGO]])&gt;NúmeroDePagosProgramados,"",ROW()-ROW(ProgramaciónPago[[#Headers],[Nº. DE PAGO]])),"")</f>
        <v>201</v>
      </c>
      <c r="C212" s="11">
        <f ca="1">IF(ProgramaciónPago[[#This Row],[Nº. DE PAGO]]&lt;&gt;"",EOMONTH(LoanStartDate,ROW(ProgramaciónPago[[#This Row],[Nº. DE PAGO]])-ROW(ProgramaciónPago[[#Headers],[Nº. DE PAGO]])-2)+DAY(LoanStartDate),"")</f>
        <v>50013</v>
      </c>
      <c r="D21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39011.764541353623</v>
      </c>
      <c r="E212" s="13">
        <f ca="1">IF(ProgramaciónPago[[#This Row],[Nº. DE PAGO]]&lt;&gt;"",PagoProgramado,"")</f>
        <v>423.85433864407338</v>
      </c>
      <c r="F21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2" s="13">
        <f ca="1">IF(ProgramaciónPago[[#This Row],[Nº. DE PAGO]]&lt;&gt;"",ProgramaciónPago[[#This Row],[IMPORTE TOTAL DEL PAGO]]-ProgramaciónPago[[#This Row],[INTERÉS]],"")</f>
        <v>358.83473107515067</v>
      </c>
      <c r="I212" s="13">
        <f ca="1">IF(ProgramaciónPago[[#This Row],[Nº. DE PAGO]]&lt;&gt;"",ProgramaciónPago[[#This Row],[SALDO INICIAL]]*(InterestRate/PaymentsPerYear),"")</f>
        <v>65.019607568922709</v>
      </c>
      <c r="J21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38652.929810278474</v>
      </c>
      <c r="K212" s="13">
        <f ca="1">IF(ProgramaciónPago[[#This Row],[Nº. DE PAGO]]&lt;&gt;"",SUM(INDEX(ProgramaciónPago[INTERÉS],1,1):ProgramaciónPago[[#This Row],[INTERÉS]]),"")</f>
        <v>23847.651877737248</v>
      </c>
    </row>
    <row r="213" spans="2:11" x14ac:dyDescent="0.2">
      <c r="B213" s="9">
        <f ca="1">IF(LoanIsGood,IF(ROW()-ROW(ProgramaciónPago[[#Headers],[Nº. DE PAGO]])&gt;NúmeroDePagosProgramados,"",ROW()-ROW(ProgramaciónPago[[#Headers],[Nº. DE PAGO]])),"")</f>
        <v>202</v>
      </c>
      <c r="C213" s="11">
        <f ca="1">IF(ProgramaciónPago[[#This Row],[Nº. DE PAGO]]&lt;&gt;"",EOMONTH(LoanStartDate,ROW(ProgramaciónPago[[#This Row],[Nº. DE PAGO]])-ROW(ProgramaciónPago[[#Headers],[Nº. DE PAGO]])-2)+DAY(LoanStartDate),"")</f>
        <v>50044</v>
      </c>
      <c r="D21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38652.929810278474</v>
      </c>
      <c r="E213" s="13">
        <f ca="1">IF(ProgramaciónPago[[#This Row],[Nº. DE PAGO]]&lt;&gt;"",PagoProgramado,"")</f>
        <v>423.85433864407338</v>
      </c>
      <c r="F21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3" s="13">
        <f ca="1">IF(ProgramaciónPago[[#This Row],[Nº. DE PAGO]]&lt;&gt;"",ProgramaciónPago[[#This Row],[IMPORTE TOTAL DEL PAGO]]-ProgramaciónPago[[#This Row],[INTERÉS]],"")</f>
        <v>359.4327889602759</v>
      </c>
      <c r="I213" s="13">
        <f ca="1">IF(ProgramaciónPago[[#This Row],[Nº. DE PAGO]]&lt;&gt;"",ProgramaciónPago[[#This Row],[SALDO INICIAL]]*(InterestRate/PaymentsPerYear),"")</f>
        <v>64.421549683797465</v>
      </c>
      <c r="J21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38293.497021318195</v>
      </c>
      <c r="K213" s="13">
        <f ca="1">IF(ProgramaciónPago[[#This Row],[Nº. DE PAGO]]&lt;&gt;"",SUM(INDEX(ProgramaciónPago[INTERÉS],1,1):ProgramaciónPago[[#This Row],[INTERÉS]]),"")</f>
        <v>23912.073427421044</v>
      </c>
    </row>
    <row r="214" spans="2:11" x14ac:dyDescent="0.2">
      <c r="B214" s="9">
        <f ca="1">IF(LoanIsGood,IF(ROW()-ROW(ProgramaciónPago[[#Headers],[Nº. DE PAGO]])&gt;NúmeroDePagosProgramados,"",ROW()-ROW(ProgramaciónPago[[#Headers],[Nº. DE PAGO]])),"")</f>
        <v>203</v>
      </c>
      <c r="C214" s="11">
        <f ca="1">IF(ProgramaciónPago[[#This Row],[Nº. DE PAGO]]&lt;&gt;"",EOMONTH(LoanStartDate,ROW(ProgramaciónPago[[#This Row],[Nº. DE PAGO]])-ROW(ProgramaciónPago[[#Headers],[Nº. DE PAGO]])-2)+DAY(LoanStartDate),"")</f>
        <v>50075</v>
      </c>
      <c r="D21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38293.497021318195</v>
      </c>
      <c r="E214" s="13">
        <f ca="1">IF(ProgramaciónPago[[#This Row],[Nº. DE PAGO]]&lt;&gt;"",PagoProgramado,"")</f>
        <v>423.85433864407338</v>
      </c>
      <c r="F21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4" s="13">
        <f ca="1">IF(ProgramaciónPago[[#This Row],[Nº. DE PAGO]]&lt;&gt;"",ProgramaciónPago[[#This Row],[IMPORTE TOTAL DEL PAGO]]-ProgramaciónPago[[#This Row],[INTERÉS]],"")</f>
        <v>360.03184360854306</v>
      </c>
      <c r="I214" s="13">
        <f ca="1">IF(ProgramaciónPago[[#This Row],[Nº. DE PAGO]]&lt;&gt;"",ProgramaciónPago[[#This Row],[SALDO INICIAL]]*(InterestRate/PaymentsPerYear),"")</f>
        <v>63.822495035530331</v>
      </c>
      <c r="J21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37933.465177709651</v>
      </c>
      <c r="K214" s="13">
        <f ca="1">IF(ProgramaciónPago[[#This Row],[Nº. DE PAGO]]&lt;&gt;"",SUM(INDEX(ProgramaciónPago[INTERÉS],1,1):ProgramaciónPago[[#This Row],[INTERÉS]]),"")</f>
        <v>23975.895922456573</v>
      </c>
    </row>
    <row r="215" spans="2:11" x14ac:dyDescent="0.2">
      <c r="B215" s="9">
        <f ca="1">IF(LoanIsGood,IF(ROW()-ROW(ProgramaciónPago[[#Headers],[Nº. DE PAGO]])&gt;NúmeroDePagosProgramados,"",ROW()-ROW(ProgramaciónPago[[#Headers],[Nº. DE PAGO]])),"")</f>
        <v>204</v>
      </c>
      <c r="C215" s="11">
        <f ca="1">IF(ProgramaciónPago[[#This Row],[Nº. DE PAGO]]&lt;&gt;"",EOMONTH(LoanStartDate,ROW(ProgramaciónPago[[#This Row],[Nº. DE PAGO]])-ROW(ProgramaciónPago[[#Headers],[Nº. DE PAGO]])-2)+DAY(LoanStartDate),"")</f>
        <v>50103</v>
      </c>
      <c r="D21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37933.465177709651</v>
      </c>
      <c r="E215" s="13">
        <f ca="1">IF(ProgramaciónPago[[#This Row],[Nº. DE PAGO]]&lt;&gt;"",PagoProgramado,"")</f>
        <v>423.85433864407338</v>
      </c>
      <c r="F21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5" s="13">
        <f ca="1">IF(ProgramaciónPago[[#This Row],[Nº. DE PAGO]]&lt;&gt;"",ProgramaciónPago[[#This Row],[IMPORTE TOTAL DEL PAGO]]-ProgramaciónPago[[#This Row],[INTERÉS]],"")</f>
        <v>360.63189668122396</v>
      </c>
      <c r="I215" s="13">
        <f ca="1">IF(ProgramaciónPago[[#This Row],[Nº. DE PAGO]]&lt;&gt;"",ProgramaciónPago[[#This Row],[SALDO INICIAL]]*(InterestRate/PaymentsPerYear),"")</f>
        <v>63.222441962849423</v>
      </c>
      <c r="J21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37572.833281028426</v>
      </c>
      <c r="K215" s="13">
        <f ca="1">IF(ProgramaciónPago[[#This Row],[Nº. DE PAGO]]&lt;&gt;"",SUM(INDEX(ProgramaciónPago[INTERÉS],1,1):ProgramaciónPago[[#This Row],[INTERÉS]]),"")</f>
        <v>24039.118364419424</v>
      </c>
    </row>
    <row r="216" spans="2:11" x14ac:dyDescent="0.2">
      <c r="B216" s="9">
        <f ca="1">IF(LoanIsGood,IF(ROW()-ROW(ProgramaciónPago[[#Headers],[Nº. DE PAGO]])&gt;NúmeroDePagosProgramados,"",ROW()-ROW(ProgramaciónPago[[#Headers],[Nº. DE PAGO]])),"")</f>
        <v>205</v>
      </c>
      <c r="C216" s="11">
        <f ca="1">IF(ProgramaciónPago[[#This Row],[Nº. DE PAGO]]&lt;&gt;"",EOMONTH(LoanStartDate,ROW(ProgramaciónPago[[#This Row],[Nº. DE PAGO]])-ROW(ProgramaciónPago[[#Headers],[Nº. DE PAGO]])-2)+DAY(LoanStartDate),"")</f>
        <v>50134</v>
      </c>
      <c r="D21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37572.833281028426</v>
      </c>
      <c r="E216" s="13">
        <f ca="1">IF(ProgramaciónPago[[#This Row],[Nº. DE PAGO]]&lt;&gt;"",PagoProgramado,"")</f>
        <v>423.85433864407338</v>
      </c>
      <c r="F21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6" s="13">
        <f ca="1">IF(ProgramaciónPago[[#This Row],[Nº. DE PAGO]]&lt;&gt;"",ProgramaciónPago[[#This Row],[IMPORTE TOTAL DEL PAGO]]-ProgramaciónPago[[#This Row],[INTERÉS]],"")</f>
        <v>361.23294984235935</v>
      </c>
      <c r="I216" s="13">
        <f ca="1">IF(ProgramaciónPago[[#This Row],[Nº. DE PAGO]]&lt;&gt;"",ProgramaciónPago[[#This Row],[SALDO INICIAL]]*(InterestRate/PaymentsPerYear),"")</f>
        <v>62.621388801714048</v>
      </c>
      <c r="J21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37211.60033118607</v>
      </c>
      <c r="K216" s="13">
        <f ca="1">IF(ProgramaciónPago[[#This Row],[Nº. DE PAGO]]&lt;&gt;"",SUM(INDEX(ProgramaciónPago[INTERÉS],1,1):ProgramaciónPago[[#This Row],[INTERÉS]]),"")</f>
        <v>24101.73975322114</v>
      </c>
    </row>
    <row r="217" spans="2:11" x14ac:dyDescent="0.2">
      <c r="B217" s="9">
        <f ca="1">IF(LoanIsGood,IF(ROW()-ROW(ProgramaciónPago[[#Headers],[Nº. DE PAGO]])&gt;NúmeroDePagosProgramados,"",ROW()-ROW(ProgramaciónPago[[#Headers],[Nº. DE PAGO]])),"")</f>
        <v>206</v>
      </c>
      <c r="C217" s="11">
        <f ca="1">IF(ProgramaciónPago[[#This Row],[Nº. DE PAGO]]&lt;&gt;"",EOMONTH(LoanStartDate,ROW(ProgramaciónPago[[#This Row],[Nº. DE PAGO]])-ROW(ProgramaciónPago[[#Headers],[Nº. DE PAGO]])-2)+DAY(LoanStartDate),"")</f>
        <v>50164</v>
      </c>
      <c r="D21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37211.60033118607</v>
      </c>
      <c r="E217" s="13">
        <f ca="1">IF(ProgramaciónPago[[#This Row],[Nº. DE PAGO]]&lt;&gt;"",PagoProgramado,"")</f>
        <v>423.85433864407338</v>
      </c>
      <c r="F21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7" s="13">
        <f ca="1">IF(ProgramaciónPago[[#This Row],[Nº. DE PAGO]]&lt;&gt;"",ProgramaciónPago[[#This Row],[IMPORTE TOTAL DEL PAGO]]-ProgramaciónPago[[#This Row],[INTERÉS]],"")</f>
        <v>361.83500475876326</v>
      </c>
      <c r="I217" s="13">
        <f ca="1">IF(ProgramaciónPago[[#This Row],[Nº. DE PAGO]]&lt;&gt;"",ProgramaciónPago[[#This Row],[SALDO INICIAL]]*(InterestRate/PaymentsPerYear),"")</f>
        <v>62.019333885310118</v>
      </c>
      <c r="J21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36849.765326427303</v>
      </c>
      <c r="K217" s="13">
        <f ca="1">IF(ProgramaciónPago[[#This Row],[Nº. DE PAGO]]&lt;&gt;"",SUM(INDEX(ProgramaciónPago[INTERÉS],1,1):ProgramaciónPago[[#This Row],[INTERÉS]]),"")</f>
        <v>24163.759087106449</v>
      </c>
    </row>
    <row r="218" spans="2:11" x14ac:dyDescent="0.2">
      <c r="B218" s="9">
        <f ca="1">IF(LoanIsGood,IF(ROW()-ROW(ProgramaciónPago[[#Headers],[Nº. DE PAGO]])&gt;NúmeroDePagosProgramados,"",ROW()-ROW(ProgramaciónPago[[#Headers],[Nº. DE PAGO]])),"")</f>
        <v>207</v>
      </c>
      <c r="C218" s="11">
        <f ca="1">IF(ProgramaciónPago[[#This Row],[Nº. DE PAGO]]&lt;&gt;"",EOMONTH(LoanStartDate,ROW(ProgramaciónPago[[#This Row],[Nº. DE PAGO]])-ROW(ProgramaciónPago[[#Headers],[Nº. DE PAGO]])-2)+DAY(LoanStartDate),"")</f>
        <v>50195</v>
      </c>
      <c r="D21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36849.765326427303</v>
      </c>
      <c r="E218" s="13">
        <f ca="1">IF(ProgramaciónPago[[#This Row],[Nº. DE PAGO]]&lt;&gt;"",PagoProgramado,"")</f>
        <v>423.85433864407338</v>
      </c>
      <c r="F21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8" s="13">
        <f ca="1">IF(ProgramaciónPago[[#This Row],[Nº. DE PAGO]]&lt;&gt;"",ProgramaciónPago[[#This Row],[IMPORTE TOTAL DEL PAGO]]-ProgramaciónPago[[#This Row],[INTERÉS]],"")</f>
        <v>362.43806310002788</v>
      </c>
      <c r="I218" s="13">
        <f ca="1">IF(ProgramaciónPago[[#This Row],[Nº. DE PAGO]]&lt;&gt;"",ProgramaciónPago[[#This Row],[SALDO INICIAL]]*(InterestRate/PaymentsPerYear),"")</f>
        <v>61.416275544045511</v>
      </c>
      <c r="J21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36487.327263327272</v>
      </c>
      <c r="K218" s="13">
        <f ca="1">IF(ProgramaciónPago[[#This Row],[Nº. DE PAGO]]&lt;&gt;"",SUM(INDEX(ProgramaciónPago[INTERÉS],1,1):ProgramaciónPago[[#This Row],[INTERÉS]]),"")</f>
        <v>24225.175362650494</v>
      </c>
    </row>
    <row r="219" spans="2:11" x14ac:dyDescent="0.2">
      <c r="B219" s="9">
        <f ca="1">IF(LoanIsGood,IF(ROW()-ROW(ProgramaciónPago[[#Headers],[Nº. DE PAGO]])&gt;NúmeroDePagosProgramados,"",ROW()-ROW(ProgramaciónPago[[#Headers],[Nº. DE PAGO]])),"")</f>
        <v>208</v>
      </c>
      <c r="C219" s="11">
        <f ca="1">IF(ProgramaciónPago[[#This Row],[Nº. DE PAGO]]&lt;&gt;"",EOMONTH(LoanStartDate,ROW(ProgramaciónPago[[#This Row],[Nº. DE PAGO]])-ROW(ProgramaciónPago[[#Headers],[Nº. DE PAGO]])-2)+DAY(LoanStartDate),"")</f>
        <v>50225</v>
      </c>
      <c r="D21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36487.327263327272</v>
      </c>
      <c r="E219" s="13">
        <f ca="1">IF(ProgramaciónPago[[#This Row],[Nº. DE PAGO]]&lt;&gt;"",PagoProgramado,"")</f>
        <v>423.85433864407338</v>
      </c>
      <c r="F21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1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19" s="13">
        <f ca="1">IF(ProgramaciónPago[[#This Row],[Nº. DE PAGO]]&lt;&gt;"",ProgramaciónPago[[#This Row],[IMPORTE TOTAL DEL PAGO]]-ProgramaciónPago[[#This Row],[INTERÉS]],"")</f>
        <v>363.0421265385279</v>
      </c>
      <c r="I219" s="13">
        <f ca="1">IF(ProgramaciónPago[[#This Row],[Nº. DE PAGO]]&lt;&gt;"",ProgramaciónPago[[#This Row],[SALDO INICIAL]]*(InterestRate/PaymentsPerYear),"")</f>
        <v>60.812212105545456</v>
      </c>
      <c r="J21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36124.285136788742</v>
      </c>
      <c r="K219" s="13">
        <f ca="1">IF(ProgramaciónPago[[#This Row],[Nº. DE PAGO]]&lt;&gt;"",SUM(INDEX(ProgramaciónPago[INTERÉS],1,1):ProgramaciónPago[[#This Row],[INTERÉS]]),"")</f>
        <v>24285.98757475604</v>
      </c>
    </row>
    <row r="220" spans="2:11" x14ac:dyDescent="0.2">
      <c r="B220" s="9">
        <f ca="1">IF(LoanIsGood,IF(ROW()-ROW(ProgramaciónPago[[#Headers],[Nº. DE PAGO]])&gt;NúmeroDePagosProgramados,"",ROW()-ROW(ProgramaciónPago[[#Headers],[Nº. DE PAGO]])),"")</f>
        <v>209</v>
      </c>
      <c r="C220" s="11">
        <f ca="1">IF(ProgramaciónPago[[#This Row],[Nº. DE PAGO]]&lt;&gt;"",EOMONTH(LoanStartDate,ROW(ProgramaciónPago[[#This Row],[Nº. DE PAGO]])-ROW(ProgramaciónPago[[#Headers],[Nº. DE PAGO]])-2)+DAY(LoanStartDate),"")</f>
        <v>50256</v>
      </c>
      <c r="D22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36124.285136788742</v>
      </c>
      <c r="E220" s="13">
        <f ca="1">IF(ProgramaciónPago[[#This Row],[Nº. DE PAGO]]&lt;&gt;"",PagoProgramado,"")</f>
        <v>423.85433864407338</v>
      </c>
      <c r="F22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0" s="13">
        <f ca="1">IF(ProgramaciónPago[[#This Row],[Nº. DE PAGO]]&lt;&gt;"",ProgramaciónPago[[#This Row],[IMPORTE TOTAL DEL PAGO]]-ProgramaciónPago[[#This Row],[INTERÉS]],"")</f>
        <v>363.64719674942546</v>
      </c>
      <c r="I220" s="13">
        <f ca="1">IF(ProgramaciónPago[[#This Row],[Nº. DE PAGO]]&lt;&gt;"",ProgramaciónPago[[#This Row],[SALDO INICIAL]]*(InterestRate/PaymentsPerYear),"")</f>
        <v>60.207141894647904</v>
      </c>
      <c r="J22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35760.637940039313</v>
      </c>
      <c r="K220" s="13">
        <f ca="1">IF(ProgramaciónPago[[#This Row],[Nº. DE PAGO]]&lt;&gt;"",SUM(INDEX(ProgramaciónPago[INTERÉS],1,1):ProgramaciónPago[[#This Row],[INTERÉS]]),"")</f>
        <v>24346.194716650687</v>
      </c>
    </row>
    <row r="221" spans="2:11" x14ac:dyDescent="0.2">
      <c r="B221" s="9">
        <f ca="1">IF(LoanIsGood,IF(ROW()-ROW(ProgramaciónPago[[#Headers],[Nº. DE PAGO]])&gt;NúmeroDePagosProgramados,"",ROW()-ROW(ProgramaciónPago[[#Headers],[Nº. DE PAGO]])),"")</f>
        <v>210</v>
      </c>
      <c r="C221" s="11">
        <f ca="1">IF(ProgramaciónPago[[#This Row],[Nº. DE PAGO]]&lt;&gt;"",EOMONTH(LoanStartDate,ROW(ProgramaciónPago[[#This Row],[Nº. DE PAGO]])-ROW(ProgramaciónPago[[#Headers],[Nº. DE PAGO]])-2)+DAY(LoanStartDate),"")</f>
        <v>50287</v>
      </c>
      <c r="D22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35760.637940039313</v>
      </c>
      <c r="E221" s="13">
        <f ca="1">IF(ProgramaciónPago[[#This Row],[Nº. DE PAGO]]&lt;&gt;"",PagoProgramado,"")</f>
        <v>423.85433864407338</v>
      </c>
      <c r="F22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1" s="13">
        <f ca="1">IF(ProgramaciónPago[[#This Row],[Nº. DE PAGO]]&lt;&gt;"",ProgramaciónPago[[#This Row],[IMPORTE TOTAL DEL PAGO]]-ProgramaciónPago[[#This Row],[INTERÉS]],"")</f>
        <v>364.25327541067452</v>
      </c>
      <c r="I221" s="13">
        <f ca="1">IF(ProgramaciónPago[[#This Row],[Nº. DE PAGO]]&lt;&gt;"",ProgramaciónPago[[#This Row],[SALDO INICIAL]]*(InterestRate/PaymentsPerYear),"")</f>
        <v>59.601063233398861</v>
      </c>
      <c r="J22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35396.38466462864</v>
      </c>
      <c r="K221" s="13">
        <f ca="1">IF(ProgramaciónPago[[#This Row],[Nº. DE PAGO]]&lt;&gt;"",SUM(INDEX(ProgramaciónPago[INTERÉS],1,1):ProgramaciónPago[[#This Row],[INTERÉS]]),"")</f>
        <v>24405.795779884087</v>
      </c>
    </row>
    <row r="222" spans="2:11" x14ac:dyDescent="0.2">
      <c r="B222" s="9">
        <f ca="1">IF(LoanIsGood,IF(ROW()-ROW(ProgramaciónPago[[#Headers],[Nº. DE PAGO]])&gt;NúmeroDePagosProgramados,"",ROW()-ROW(ProgramaciónPago[[#Headers],[Nº. DE PAGO]])),"")</f>
        <v>211</v>
      </c>
      <c r="C222" s="11">
        <f ca="1">IF(ProgramaciónPago[[#This Row],[Nº. DE PAGO]]&lt;&gt;"",EOMONTH(LoanStartDate,ROW(ProgramaciónPago[[#This Row],[Nº. DE PAGO]])-ROW(ProgramaciónPago[[#Headers],[Nº. DE PAGO]])-2)+DAY(LoanStartDate),"")</f>
        <v>50317</v>
      </c>
      <c r="D22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35396.38466462864</v>
      </c>
      <c r="E222" s="13">
        <f ca="1">IF(ProgramaciónPago[[#This Row],[Nº. DE PAGO]]&lt;&gt;"",PagoProgramado,"")</f>
        <v>423.85433864407338</v>
      </c>
      <c r="F22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2" s="13">
        <f ca="1">IF(ProgramaciónPago[[#This Row],[Nº. DE PAGO]]&lt;&gt;"",ProgramaciónPago[[#This Row],[IMPORTE TOTAL DEL PAGO]]-ProgramaciónPago[[#This Row],[INTERÉS]],"")</f>
        <v>364.86036420302565</v>
      </c>
      <c r="I222" s="13">
        <f ca="1">IF(ProgramaciónPago[[#This Row],[Nº. DE PAGO]]&lt;&gt;"",ProgramaciónPago[[#This Row],[SALDO INICIAL]]*(InterestRate/PaymentsPerYear),"")</f>
        <v>58.99397444104774</v>
      </c>
      <c r="J22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35031.524300425612</v>
      </c>
      <c r="K222" s="13">
        <f ca="1">IF(ProgramaciónPago[[#This Row],[Nº. DE PAGO]]&lt;&gt;"",SUM(INDEX(ProgramaciónPago[INTERÉS],1,1):ProgramaciónPago[[#This Row],[INTERÉS]]),"")</f>
        <v>24464.789754325135</v>
      </c>
    </row>
    <row r="223" spans="2:11" x14ac:dyDescent="0.2">
      <c r="B223" s="9">
        <f ca="1">IF(LoanIsGood,IF(ROW()-ROW(ProgramaciónPago[[#Headers],[Nº. DE PAGO]])&gt;NúmeroDePagosProgramados,"",ROW()-ROW(ProgramaciónPago[[#Headers],[Nº. DE PAGO]])),"")</f>
        <v>212</v>
      </c>
      <c r="C223" s="11">
        <f ca="1">IF(ProgramaciónPago[[#This Row],[Nº. DE PAGO]]&lt;&gt;"",EOMONTH(LoanStartDate,ROW(ProgramaciónPago[[#This Row],[Nº. DE PAGO]])-ROW(ProgramaciónPago[[#Headers],[Nº. DE PAGO]])-2)+DAY(LoanStartDate),"")</f>
        <v>50348</v>
      </c>
      <c r="D22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35031.524300425612</v>
      </c>
      <c r="E223" s="13">
        <f ca="1">IF(ProgramaciónPago[[#This Row],[Nº. DE PAGO]]&lt;&gt;"",PagoProgramado,"")</f>
        <v>423.85433864407338</v>
      </c>
      <c r="F22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3" s="13">
        <f ca="1">IF(ProgramaciónPago[[#This Row],[Nº. DE PAGO]]&lt;&gt;"",ProgramaciónPago[[#This Row],[IMPORTE TOTAL DEL PAGO]]-ProgramaciónPago[[#This Row],[INTERÉS]],"")</f>
        <v>365.4684648100307</v>
      </c>
      <c r="I223" s="13">
        <f ca="1">IF(ProgramaciónPago[[#This Row],[Nº. DE PAGO]]&lt;&gt;"",ProgramaciónPago[[#This Row],[SALDO INICIAL]]*(InterestRate/PaymentsPerYear),"")</f>
        <v>58.385873834042691</v>
      </c>
      <c r="J22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34666.055835615582</v>
      </c>
      <c r="K223" s="13">
        <f ca="1">IF(ProgramaciónPago[[#This Row],[Nº. DE PAGO]]&lt;&gt;"",SUM(INDEX(ProgramaciónPago[INTERÉS],1,1):ProgramaciónPago[[#This Row],[INTERÉS]]),"")</f>
        <v>24523.175628159177</v>
      </c>
    </row>
    <row r="224" spans="2:11" x14ac:dyDescent="0.2">
      <c r="B224" s="9">
        <f ca="1">IF(LoanIsGood,IF(ROW()-ROW(ProgramaciónPago[[#Headers],[Nº. DE PAGO]])&gt;NúmeroDePagosProgramados,"",ROW()-ROW(ProgramaciónPago[[#Headers],[Nº. DE PAGO]])),"")</f>
        <v>213</v>
      </c>
      <c r="C224" s="11">
        <f ca="1">IF(ProgramaciónPago[[#This Row],[Nº. DE PAGO]]&lt;&gt;"",EOMONTH(LoanStartDate,ROW(ProgramaciónPago[[#This Row],[Nº. DE PAGO]])-ROW(ProgramaciónPago[[#Headers],[Nº. DE PAGO]])-2)+DAY(LoanStartDate),"")</f>
        <v>50378</v>
      </c>
      <c r="D22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34666.055835615582</v>
      </c>
      <c r="E224" s="13">
        <f ca="1">IF(ProgramaciónPago[[#This Row],[Nº. DE PAGO]]&lt;&gt;"",PagoProgramado,"")</f>
        <v>423.85433864407338</v>
      </c>
      <c r="F22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4" s="13">
        <f ca="1">IF(ProgramaciónPago[[#This Row],[Nº. DE PAGO]]&lt;&gt;"",ProgramaciónPago[[#This Row],[IMPORTE TOTAL DEL PAGO]]-ProgramaciónPago[[#This Row],[INTERÉS]],"")</f>
        <v>366.07757891804738</v>
      </c>
      <c r="I224" s="13">
        <f ca="1">IF(ProgramaciónPago[[#This Row],[Nº. DE PAGO]]&lt;&gt;"",ProgramaciónPago[[#This Row],[SALDO INICIAL]]*(InterestRate/PaymentsPerYear),"")</f>
        <v>57.776759726025972</v>
      </c>
      <c r="J22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34299.978256697534</v>
      </c>
      <c r="K224" s="13">
        <f ca="1">IF(ProgramaciónPago[[#This Row],[Nº. DE PAGO]]&lt;&gt;"",SUM(INDEX(ProgramaciónPago[INTERÉS],1,1):ProgramaciónPago[[#This Row],[INTERÉS]]),"")</f>
        <v>24580.952387885201</v>
      </c>
    </row>
    <row r="225" spans="2:11" x14ac:dyDescent="0.2">
      <c r="B225" s="9">
        <f ca="1">IF(LoanIsGood,IF(ROW()-ROW(ProgramaciónPago[[#Headers],[Nº. DE PAGO]])&gt;NúmeroDePagosProgramados,"",ROW()-ROW(ProgramaciónPago[[#Headers],[Nº. DE PAGO]])),"")</f>
        <v>214</v>
      </c>
      <c r="C225" s="11">
        <f ca="1">IF(ProgramaciónPago[[#This Row],[Nº. DE PAGO]]&lt;&gt;"",EOMONTH(LoanStartDate,ROW(ProgramaciónPago[[#This Row],[Nº. DE PAGO]])-ROW(ProgramaciónPago[[#Headers],[Nº. DE PAGO]])-2)+DAY(LoanStartDate),"")</f>
        <v>50409</v>
      </c>
      <c r="D22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34299.978256697534</v>
      </c>
      <c r="E225" s="13">
        <f ca="1">IF(ProgramaciónPago[[#This Row],[Nº. DE PAGO]]&lt;&gt;"",PagoProgramado,"")</f>
        <v>423.85433864407338</v>
      </c>
      <c r="F22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5" s="13">
        <f ca="1">IF(ProgramaciónPago[[#This Row],[Nº. DE PAGO]]&lt;&gt;"",ProgramaciónPago[[#This Row],[IMPORTE TOTAL DEL PAGO]]-ProgramaciónPago[[#This Row],[INTERÉS]],"")</f>
        <v>366.68770821624418</v>
      </c>
      <c r="I225" s="13">
        <f ca="1">IF(ProgramaciónPago[[#This Row],[Nº. DE PAGO]]&lt;&gt;"",ProgramaciónPago[[#This Row],[SALDO INICIAL]]*(InterestRate/PaymentsPerYear),"")</f>
        <v>57.166630427829226</v>
      </c>
      <c r="J22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33933.290548481287</v>
      </c>
      <c r="K225" s="13">
        <f ca="1">IF(ProgramaciónPago[[#This Row],[Nº. DE PAGO]]&lt;&gt;"",SUM(INDEX(ProgramaciónPago[INTERÉS],1,1):ProgramaciónPago[[#This Row],[INTERÉS]]),"")</f>
        <v>24638.119018313031</v>
      </c>
    </row>
    <row r="226" spans="2:11" x14ac:dyDescent="0.2">
      <c r="B226" s="9">
        <f ca="1">IF(LoanIsGood,IF(ROW()-ROW(ProgramaciónPago[[#Headers],[Nº. DE PAGO]])&gt;NúmeroDePagosProgramados,"",ROW()-ROW(ProgramaciónPago[[#Headers],[Nº. DE PAGO]])),"")</f>
        <v>215</v>
      </c>
      <c r="C226" s="11">
        <f ca="1">IF(ProgramaciónPago[[#This Row],[Nº. DE PAGO]]&lt;&gt;"",EOMONTH(LoanStartDate,ROW(ProgramaciónPago[[#This Row],[Nº. DE PAGO]])-ROW(ProgramaciónPago[[#Headers],[Nº. DE PAGO]])-2)+DAY(LoanStartDate),"")</f>
        <v>50440</v>
      </c>
      <c r="D22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33933.290548481287</v>
      </c>
      <c r="E226" s="13">
        <f ca="1">IF(ProgramaciónPago[[#This Row],[Nº. DE PAGO]]&lt;&gt;"",PagoProgramado,"")</f>
        <v>423.85433864407338</v>
      </c>
      <c r="F22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6" s="13">
        <f ca="1">IF(ProgramaciónPago[[#This Row],[Nº. DE PAGO]]&lt;&gt;"",ProgramaciónPago[[#This Row],[IMPORTE TOTAL DEL PAGO]]-ProgramaciónPago[[#This Row],[INTERÉS]],"")</f>
        <v>367.29885439660455</v>
      </c>
      <c r="I226" s="13">
        <f ca="1">IF(ProgramaciónPago[[#This Row],[Nº. DE PAGO]]&lt;&gt;"",ProgramaciónPago[[#This Row],[SALDO INICIAL]]*(InterestRate/PaymentsPerYear),"")</f>
        <v>56.555484247468819</v>
      </c>
      <c r="J22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33565.991694084682</v>
      </c>
      <c r="K226" s="13">
        <f ca="1">IF(ProgramaciónPago[[#This Row],[Nº. DE PAGO]]&lt;&gt;"",SUM(INDEX(ProgramaciónPago[INTERÉS],1,1):ProgramaciónPago[[#This Row],[INTERÉS]]),"")</f>
        <v>24694.674502560501</v>
      </c>
    </row>
    <row r="227" spans="2:11" x14ac:dyDescent="0.2">
      <c r="B227" s="9">
        <f ca="1">IF(LoanIsGood,IF(ROW()-ROW(ProgramaciónPago[[#Headers],[Nº. DE PAGO]])&gt;NúmeroDePagosProgramados,"",ROW()-ROW(ProgramaciónPago[[#Headers],[Nº. DE PAGO]])),"")</f>
        <v>216</v>
      </c>
      <c r="C227" s="11">
        <f ca="1">IF(ProgramaciónPago[[#This Row],[Nº. DE PAGO]]&lt;&gt;"",EOMONTH(LoanStartDate,ROW(ProgramaciónPago[[#This Row],[Nº. DE PAGO]])-ROW(ProgramaciónPago[[#Headers],[Nº. DE PAGO]])-2)+DAY(LoanStartDate),"")</f>
        <v>50468</v>
      </c>
      <c r="D22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33565.991694084682</v>
      </c>
      <c r="E227" s="13">
        <f ca="1">IF(ProgramaciónPago[[#This Row],[Nº. DE PAGO]]&lt;&gt;"",PagoProgramado,"")</f>
        <v>423.85433864407338</v>
      </c>
      <c r="F22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7" s="13">
        <f ca="1">IF(ProgramaciónPago[[#This Row],[Nº. DE PAGO]]&lt;&gt;"",ProgramaciónPago[[#This Row],[IMPORTE TOTAL DEL PAGO]]-ProgramaciónPago[[#This Row],[INTERÉS]],"")</f>
        <v>367.91101915393222</v>
      </c>
      <c r="I227" s="13">
        <f ca="1">IF(ProgramaciónPago[[#This Row],[Nº. DE PAGO]]&lt;&gt;"",ProgramaciónPago[[#This Row],[SALDO INICIAL]]*(InterestRate/PaymentsPerYear),"")</f>
        <v>55.943319490141143</v>
      </c>
      <c r="J22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33198.080674930752</v>
      </c>
      <c r="K227" s="13">
        <f ca="1">IF(ProgramaciónPago[[#This Row],[Nº. DE PAGO]]&lt;&gt;"",SUM(INDEX(ProgramaciónPago[INTERÉS],1,1):ProgramaciónPago[[#This Row],[INTERÉS]]),"")</f>
        <v>24750.617822050641</v>
      </c>
    </row>
    <row r="228" spans="2:11" x14ac:dyDescent="0.2">
      <c r="B228" s="9">
        <f ca="1">IF(LoanIsGood,IF(ROW()-ROW(ProgramaciónPago[[#Headers],[Nº. DE PAGO]])&gt;NúmeroDePagosProgramados,"",ROW()-ROW(ProgramaciónPago[[#Headers],[Nº. DE PAGO]])),"")</f>
        <v>217</v>
      </c>
      <c r="C228" s="11">
        <f ca="1">IF(ProgramaciónPago[[#This Row],[Nº. DE PAGO]]&lt;&gt;"",EOMONTH(LoanStartDate,ROW(ProgramaciónPago[[#This Row],[Nº. DE PAGO]])-ROW(ProgramaciónPago[[#Headers],[Nº. DE PAGO]])-2)+DAY(LoanStartDate),"")</f>
        <v>50499</v>
      </c>
      <c r="D22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33198.080674930752</v>
      </c>
      <c r="E228" s="13">
        <f ca="1">IF(ProgramaciónPago[[#This Row],[Nº. DE PAGO]]&lt;&gt;"",PagoProgramado,"")</f>
        <v>423.85433864407338</v>
      </c>
      <c r="F22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8" s="13">
        <f ca="1">IF(ProgramaciónPago[[#This Row],[Nº. DE PAGO]]&lt;&gt;"",ProgramaciónPago[[#This Row],[IMPORTE TOTAL DEL PAGO]]-ProgramaciónPago[[#This Row],[INTERÉS]],"")</f>
        <v>368.52420418585547</v>
      </c>
      <c r="I228" s="13">
        <f ca="1">IF(ProgramaciónPago[[#This Row],[Nº. DE PAGO]]&lt;&gt;"",ProgramaciónPago[[#This Row],[SALDO INICIAL]]*(InterestRate/PaymentsPerYear),"")</f>
        <v>55.330134458217927</v>
      </c>
      <c r="J22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32829.556470744894</v>
      </c>
      <c r="K228" s="13">
        <f ca="1">IF(ProgramaciónPago[[#This Row],[Nº. DE PAGO]]&lt;&gt;"",SUM(INDEX(ProgramaciónPago[INTERÉS],1,1):ProgramaciónPago[[#This Row],[INTERÉS]]),"")</f>
        <v>24805.947956508859</v>
      </c>
    </row>
    <row r="229" spans="2:11" x14ac:dyDescent="0.2">
      <c r="B229" s="9">
        <f ca="1">IF(LoanIsGood,IF(ROW()-ROW(ProgramaciónPago[[#Headers],[Nº. DE PAGO]])&gt;NúmeroDePagosProgramados,"",ROW()-ROW(ProgramaciónPago[[#Headers],[Nº. DE PAGO]])),"")</f>
        <v>218</v>
      </c>
      <c r="C229" s="11">
        <f ca="1">IF(ProgramaciónPago[[#This Row],[Nº. DE PAGO]]&lt;&gt;"",EOMONTH(LoanStartDate,ROW(ProgramaciónPago[[#This Row],[Nº. DE PAGO]])-ROW(ProgramaciónPago[[#Headers],[Nº. DE PAGO]])-2)+DAY(LoanStartDate),"")</f>
        <v>50529</v>
      </c>
      <c r="D22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32829.556470744894</v>
      </c>
      <c r="E229" s="13">
        <f ca="1">IF(ProgramaciónPago[[#This Row],[Nº. DE PAGO]]&lt;&gt;"",PagoProgramado,"")</f>
        <v>423.85433864407338</v>
      </c>
      <c r="F22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2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29" s="13">
        <f ca="1">IF(ProgramaciónPago[[#This Row],[Nº. DE PAGO]]&lt;&gt;"",ProgramaciónPago[[#This Row],[IMPORTE TOTAL DEL PAGO]]-ProgramaciónPago[[#This Row],[INTERÉS]],"")</f>
        <v>369.13841119283188</v>
      </c>
      <c r="I229" s="13">
        <f ca="1">IF(ProgramaciónPago[[#This Row],[Nº. DE PAGO]]&lt;&gt;"",ProgramaciónPago[[#This Row],[SALDO INICIAL]]*(InterestRate/PaymentsPerYear),"")</f>
        <v>54.715927451241491</v>
      </c>
      <c r="J22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32460.418059552063</v>
      </c>
      <c r="K229" s="13">
        <f ca="1">IF(ProgramaciónPago[[#This Row],[Nº. DE PAGO]]&lt;&gt;"",SUM(INDEX(ProgramaciónPago[INTERÉS],1,1):ProgramaciónPago[[#This Row],[INTERÉS]]),"")</f>
        <v>24860.6638839601</v>
      </c>
    </row>
    <row r="230" spans="2:11" x14ac:dyDescent="0.2">
      <c r="B230" s="9">
        <f ca="1">IF(LoanIsGood,IF(ROW()-ROW(ProgramaciónPago[[#Headers],[Nº. DE PAGO]])&gt;NúmeroDePagosProgramados,"",ROW()-ROW(ProgramaciónPago[[#Headers],[Nº. DE PAGO]])),"")</f>
        <v>219</v>
      </c>
      <c r="C230" s="11">
        <f ca="1">IF(ProgramaciónPago[[#This Row],[Nº. DE PAGO]]&lt;&gt;"",EOMONTH(LoanStartDate,ROW(ProgramaciónPago[[#This Row],[Nº. DE PAGO]])-ROW(ProgramaciónPago[[#Headers],[Nº. DE PAGO]])-2)+DAY(LoanStartDate),"")</f>
        <v>50560</v>
      </c>
      <c r="D23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32460.418059552063</v>
      </c>
      <c r="E230" s="13">
        <f ca="1">IF(ProgramaciónPago[[#This Row],[Nº. DE PAGO]]&lt;&gt;"",PagoProgramado,"")</f>
        <v>423.85433864407338</v>
      </c>
      <c r="F23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0" s="13">
        <f ca="1">IF(ProgramaciónPago[[#This Row],[Nº. DE PAGO]]&lt;&gt;"",ProgramaciónPago[[#This Row],[IMPORTE TOTAL DEL PAGO]]-ProgramaciónPago[[#This Row],[INTERÉS]],"")</f>
        <v>369.7536418781533</v>
      </c>
      <c r="I230" s="13">
        <f ca="1">IF(ProgramaciónPago[[#This Row],[Nº. DE PAGO]]&lt;&gt;"",ProgramaciónPago[[#This Row],[SALDO INICIAL]]*(InterestRate/PaymentsPerYear),"")</f>
        <v>54.100696765920105</v>
      </c>
      <c r="J23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32090.66441767391</v>
      </c>
      <c r="K230" s="13">
        <f ca="1">IF(ProgramaciónPago[[#This Row],[Nº. DE PAGO]]&lt;&gt;"",SUM(INDEX(ProgramaciónPago[INTERÉS],1,1):ProgramaciónPago[[#This Row],[INTERÉS]]),"")</f>
        <v>24914.76458072602</v>
      </c>
    </row>
    <row r="231" spans="2:11" x14ac:dyDescent="0.2">
      <c r="B231" s="9">
        <f ca="1">IF(LoanIsGood,IF(ROW()-ROW(ProgramaciónPago[[#Headers],[Nº. DE PAGO]])&gt;NúmeroDePagosProgramados,"",ROW()-ROW(ProgramaciónPago[[#Headers],[Nº. DE PAGO]])),"")</f>
        <v>220</v>
      </c>
      <c r="C231" s="11">
        <f ca="1">IF(ProgramaciónPago[[#This Row],[Nº. DE PAGO]]&lt;&gt;"",EOMONTH(LoanStartDate,ROW(ProgramaciónPago[[#This Row],[Nº. DE PAGO]])-ROW(ProgramaciónPago[[#Headers],[Nº. DE PAGO]])-2)+DAY(LoanStartDate),"")</f>
        <v>50590</v>
      </c>
      <c r="D23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32090.66441767391</v>
      </c>
      <c r="E231" s="13">
        <f ca="1">IF(ProgramaciónPago[[#This Row],[Nº. DE PAGO]]&lt;&gt;"",PagoProgramado,"")</f>
        <v>423.85433864407338</v>
      </c>
      <c r="F23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1" s="13">
        <f ca="1">IF(ProgramaciónPago[[#This Row],[Nº. DE PAGO]]&lt;&gt;"",ProgramaciónPago[[#This Row],[IMPORTE TOTAL DEL PAGO]]-ProgramaciónPago[[#This Row],[INTERÉS]],"")</f>
        <v>370.36989794795022</v>
      </c>
      <c r="I231" s="13">
        <f ca="1">IF(ProgramaciónPago[[#This Row],[Nº. DE PAGO]]&lt;&gt;"",ProgramaciónPago[[#This Row],[SALDO INICIAL]]*(InterestRate/PaymentsPerYear),"")</f>
        <v>53.484440696123187</v>
      </c>
      <c r="J23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31720.294519725961</v>
      </c>
      <c r="K231" s="13">
        <f ca="1">IF(ProgramaciónPago[[#This Row],[Nº. DE PAGO]]&lt;&gt;"",SUM(INDEX(ProgramaciónPago[INTERÉS],1,1):ProgramaciónPago[[#This Row],[INTERÉS]]),"")</f>
        <v>24968.249021422143</v>
      </c>
    </row>
    <row r="232" spans="2:11" x14ac:dyDescent="0.2">
      <c r="B232" s="9">
        <f ca="1">IF(LoanIsGood,IF(ROW()-ROW(ProgramaciónPago[[#Headers],[Nº. DE PAGO]])&gt;NúmeroDePagosProgramados,"",ROW()-ROW(ProgramaciónPago[[#Headers],[Nº. DE PAGO]])),"")</f>
        <v>221</v>
      </c>
      <c r="C232" s="11">
        <f ca="1">IF(ProgramaciónPago[[#This Row],[Nº. DE PAGO]]&lt;&gt;"",EOMONTH(LoanStartDate,ROW(ProgramaciónPago[[#This Row],[Nº. DE PAGO]])-ROW(ProgramaciónPago[[#Headers],[Nº. DE PAGO]])-2)+DAY(LoanStartDate),"")</f>
        <v>50621</v>
      </c>
      <c r="D23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31720.294519725961</v>
      </c>
      <c r="E232" s="13">
        <f ca="1">IF(ProgramaciónPago[[#This Row],[Nº. DE PAGO]]&lt;&gt;"",PagoProgramado,"")</f>
        <v>423.85433864407338</v>
      </c>
      <c r="F23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2" s="13">
        <f ca="1">IF(ProgramaciónPago[[#This Row],[Nº. DE PAGO]]&lt;&gt;"",ProgramaciónPago[[#This Row],[IMPORTE TOTAL DEL PAGO]]-ProgramaciónPago[[#This Row],[INTERÉS]],"")</f>
        <v>370.98718111119678</v>
      </c>
      <c r="I232" s="13">
        <f ca="1">IF(ProgramaciónPago[[#This Row],[Nº. DE PAGO]]&lt;&gt;"",ProgramaciónPago[[#This Row],[SALDO INICIAL]]*(InterestRate/PaymentsPerYear),"")</f>
        <v>52.867157532876604</v>
      </c>
      <c r="J23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31349.307338614766</v>
      </c>
      <c r="K232" s="13">
        <f ca="1">IF(ProgramaciónPago[[#This Row],[Nº. DE PAGO]]&lt;&gt;"",SUM(INDEX(ProgramaciónPago[INTERÉS],1,1):ProgramaciónPago[[#This Row],[INTERÉS]]),"")</f>
        <v>25021.116178955021</v>
      </c>
    </row>
    <row r="233" spans="2:11" x14ac:dyDescent="0.2">
      <c r="B233" s="9">
        <f ca="1">IF(LoanIsGood,IF(ROW()-ROW(ProgramaciónPago[[#Headers],[Nº. DE PAGO]])&gt;NúmeroDePagosProgramados,"",ROW()-ROW(ProgramaciónPago[[#Headers],[Nº. DE PAGO]])),"")</f>
        <v>222</v>
      </c>
      <c r="C233" s="11">
        <f ca="1">IF(ProgramaciónPago[[#This Row],[Nº. DE PAGO]]&lt;&gt;"",EOMONTH(LoanStartDate,ROW(ProgramaciónPago[[#This Row],[Nº. DE PAGO]])-ROW(ProgramaciónPago[[#Headers],[Nº. DE PAGO]])-2)+DAY(LoanStartDate),"")</f>
        <v>50652</v>
      </c>
      <c r="D23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31349.307338614766</v>
      </c>
      <c r="E233" s="13">
        <f ca="1">IF(ProgramaciónPago[[#This Row],[Nº. DE PAGO]]&lt;&gt;"",PagoProgramado,"")</f>
        <v>423.85433864407338</v>
      </c>
      <c r="F23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3" s="13">
        <f ca="1">IF(ProgramaciónPago[[#This Row],[Nº. DE PAGO]]&lt;&gt;"",ProgramaciónPago[[#This Row],[IMPORTE TOTAL DEL PAGO]]-ProgramaciónPago[[#This Row],[INTERÉS]],"")</f>
        <v>371.60549307971542</v>
      </c>
      <c r="I233" s="13">
        <f ca="1">IF(ProgramaciónPago[[#This Row],[Nº. DE PAGO]]&lt;&gt;"",ProgramaciónPago[[#This Row],[SALDO INICIAL]]*(InterestRate/PaymentsPerYear),"")</f>
        <v>52.24884556435795</v>
      </c>
      <c r="J23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30977.701845535052</v>
      </c>
      <c r="K233" s="13">
        <f ca="1">IF(ProgramaciónPago[[#This Row],[Nº. DE PAGO]]&lt;&gt;"",SUM(INDEX(ProgramaciónPago[INTERÉS],1,1):ProgramaciónPago[[#This Row],[INTERÉS]]),"")</f>
        <v>25073.365024519378</v>
      </c>
    </row>
    <row r="234" spans="2:11" x14ac:dyDescent="0.2">
      <c r="B234" s="9">
        <f ca="1">IF(LoanIsGood,IF(ROW()-ROW(ProgramaciónPago[[#Headers],[Nº. DE PAGO]])&gt;NúmeroDePagosProgramados,"",ROW()-ROW(ProgramaciónPago[[#Headers],[Nº. DE PAGO]])),"")</f>
        <v>223</v>
      </c>
      <c r="C234" s="11">
        <f ca="1">IF(ProgramaciónPago[[#This Row],[Nº. DE PAGO]]&lt;&gt;"",EOMONTH(LoanStartDate,ROW(ProgramaciónPago[[#This Row],[Nº. DE PAGO]])-ROW(ProgramaciónPago[[#Headers],[Nº. DE PAGO]])-2)+DAY(LoanStartDate),"")</f>
        <v>50682</v>
      </c>
      <c r="D23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30977.701845535052</v>
      </c>
      <c r="E234" s="13">
        <f ca="1">IF(ProgramaciónPago[[#This Row],[Nº. DE PAGO]]&lt;&gt;"",PagoProgramado,"")</f>
        <v>423.85433864407338</v>
      </c>
      <c r="F23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4" s="13">
        <f ca="1">IF(ProgramaciónPago[[#This Row],[Nº. DE PAGO]]&lt;&gt;"",ProgramaciónPago[[#This Row],[IMPORTE TOTAL DEL PAGO]]-ProgramaciónPago[[#This Row],[INTERÉS]],"")</f>
        <v>372.22483556818162</v>
      </c>
      <c r="I234" s="13">
        <f ca="1">IF(ProgramaciónPago[[#This Row],[Nº. DE PAGO]]&lt;&gt;"",ProgramaciónPago[[#This Row],[SALDO INICIAL]]*(InterestRate/PaymentsPerYear),"")</f>
        <v>51.629503075891755</v>
      </c>
      <c r="J23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30605.477009966871</v>
      </c>
      <c r="K234" s="13">
        <f ca="1">IF(ProgramaciónPago[[#This Row],[Nº. DE PAGO]]&lt;&gt;"",SUM(INDEX(ProgramaciónPago[INTERÉS],1,1):ProgramaciónPago[[#This Row],[INTERÉS]]),"")</f>
        <v>25124.99452759527</v>
      </c>
    </row>
    <row r="235" spans="2:11" x14ac:dyDescent="0.2">
      <c r="B235" s="9">
        <f ca="1">IF(LoanIsGood,IF(ROW()-ROW(ProgramaciónPago[[#Headers],[Nº. DE PAGO]])&gt;NúmeroDePagosProgramados,"",ROW()-ROW(ProgramaciónPago[[#Headers],[Nº. DE PAGO]])),"")</f>
        <v>224</v>
      </c>
      <c r="C235" s="11">
        <f ca="1">IF(ProgramaciónPago[[#This Row],[Nº. DE PAGO]]&lt;&gt;"",EOMONTH(LoanStartDate,ROW(ProgramaciónPago[[#This Row],[Nº. DE PAGO]])-ROW(ProgramaciónPago[[#Headers],[Nº. DE PAGO]])-2)+DAY(LoanStartDate),"")</f>
        <v>50713</v>
      </c>
      <c r="D23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30605.477009966871</v>
      </c>
      <c r="E235" s="13">
        <f ca="1">IF(ProgramaciónPago[[#This Row],[Nº. DE PAGO]]&lt;&gt;"",PagoProgramado,"")</f>
        <v>423.85433864407338</v>
      </c>
      <c r="F23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5" s="13">
        <f ca="1">IF(ProgramaciónPago[[#This Row],[Nº. DE PAGO]]&lt;&gt;"",ProgramaciónPago[[#This Row],[IMPORTE TOTAL DEL PAGO]]-ProgramaciónPago[[#This Row],[INTERÉS]],"")</f>
        <v>372.84521029412861</v>
      </c>
      <c r="I235" s="13">
        <f ca="1">IF(ProgramaciónPago[[#This Row],[Nº. DE PAGO]]&lt;&gt;"",ProgramaciónPago[[#This Row],[SALDO INICIAL]]*(InterestRate/PaymentsPerYear),"")</f>
        <v>51.009128349944788</v>
      </c>
      <c r="J23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30232.631799672741</v>
      </c>
      <c r="K235" s="13">
        <f ca="1">IF(ProgramaciónPago[[#This Row],[Nº. DE PAGO]]&lt;&gt;"",SUM(INDEX(ProgramaciónPago[INTERÉS],1,1):ProgramaciónPago[[#This Row],[INTERÉS]]),"")</f>
        <v>25176.003655945216</v>
      </c>
    </row>
    <row r="236" spans="2:11" x14ac:dyDescent="0.2">
      <c r="B236" s="9">
        <f ca="1">IF(LoanIsGood,IF(ROW()-ROW(ProgramaciónPago[[#Headers],[Nº. DE PAGO]])&gt;NúmeroDePagosProgramados,"",ROW()-ROW(ProgramaciónPago[[#Headers],[Nº. DE PAGO]])),"")</f>
        <v>225</v>
      </c>
      <c r="C236" s="11">
        <f ca="1">IF(ProgramaciónPago[[#This Row],[Nº. DE PAGO]]&lt;&gt;"",EOMONTH(LoanStartDate,ROW(ProgramaciónPago[[#This Row],[Nº. DE PAGO]])-ROW(ProgramaciónPago[[#Headers],[Nº. DE PAGO]])-2)+DAY(LoanStartDate),"")</f>
        <v>50743</v>
      </c>
      <c r="D23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30232.631799672741</v>
      </c>
      <c r="E236" s="13">
        <f ca="1">IF(ProgramaciónPago[[#This Row],[Nº. DE PAGO]]&lt;&gt;"",PagoProgramado,"")</f>
        <v>423.85433864407338</v>
      </c>
      <c r="F23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6" s="13">
        <f ca="1">IF(ProgramaciónPago[[#This Row],[Nº. DE PAGO]]&lt;&gt;"",ProgramaciónPago[[#This Row],[IMPORTE TOTAL DEL PAGO]]-ProgramaciónPago[[#This Row],[INTERÉS]],"")</f>
        <v>373.46661897795212</v>
      </c>
      <c r="I236" s="13">
        <f ca="1">IF(ProgramaciónPago[[#This Row],[Nº. DE PAGO]]&lt;&gt;"",ProgramaciónPago[[#This Row],[SALDO INICIAL]]*(InterestRate/PaymentsPerYear),"")</f>
        <v>50.387719666121235</v>
      </c>
      <c r="J23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29859.165180694788</v>
      </c>
      <c r="K236" s="13">
        <f ca="1">IF(ProgramaciónPago[[#This Row],[Nº. DE PAGO]]&lt;&gt;"",SUM(INDEX(ProgramaciónPago[INTERÉS],1,1):ProgramaciónPago[[#This Row],[INTERÉS]]),"")</f>
        <v>25226.391375611336</v>
      </c>
    </row>
    <row r="237" spans="2:11" x14ac:dyDescent="0.2">
      <c r="B237" s="9">
        <f ca="1">IF(LoanIsGood,IF(ROW()-ROW(ProgramaciónPago[[#Headers],[Nº. DE PAGO]])&gt;NúmeroDePagosProgramados,"",ROW()-ROW(ProgramaciónPago[[#Headers],[Nº. DE PAGO]])),"")</f>
        <v>226</v>
      </c>
      <c r="C237" s="11">
        <f ca="1">IF(ProgramaciónPago[[#This Row],[Nº. DE PAGO]]&lt;&gt;"",EOMONTH(LoanStartDate,ROW(ProgramaciónPago[[#This Row],[Nº. DE PAGO]])-ROW(ProgramaciónPago[[#Headers],[Nº. DE PAGO]])-2)+DAY(LoanStartDate),"")</f>
        <v>50774</v>
      </c>
      <c r="D23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29859.165180694788</v>
      </c>
      <c r="E237" s="13">
        <f ca="1">IF(ProgramaciónPago[[#This Row],[Nº. DE PAGO]]&lt;&gt;"",PagoProgramado,"")</f>
        <v>423.85433864407338</v>
      </c>
      <c r="F23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7" s="13">
        <f ca="1">IF(ProgramaciónPago[[#This Row],[Nº. DE PAGO]]&lt;&gt;"",ProgramaciónPago[[#This Row],[IMPORTE TOTAL DEL PAGO]]-ProgramaciónPago[[#This Row],[INTERÉS]],"")</f>
        <v>374.08906334291538</v>
      </c>
      <c r="I237" s="13">
        <f ca="1">IF(ProgramaciónPago[[#This Row],[Nº. DE PAGO]]&lt;&gt;"",ProgramaciónPago[[#This Row],[SALDO INICIAL]]*(InterestRate/PaymentsPerYear),"")</f>
        <v>49.765275301157985</v>
      </c>
      <c r="J23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29485.076117351873</v>
      </c>
      <c r="K237" s="13">
        <f ca="1">IF(ProgramaciónPago[[#This Row],[Nº. DE PAGO]]&lt;&gt;"",SUM(INDEX(ProgramaciónPago[INTERÉS],1,1):ProgramaciónPago[[#This Row],[INTERÉS]]),"")</f>
        <v>25276.156650912493</v>
      </c>
    </row>
    <row r="238" spans="2:11" x14ac:dyDescent="0.2">
      <c r="B238" s="9">
        <f ca="1">IF(LoanIsGood,IF(ROW()-ROW(ProgramaciónPago[[#Headers],[Nº. DE PAGO]])&gt;NúmeroDePagosProgramados,"",ROW()-ROW(ProgramaciónPago[[#Headers],[Nº. DE PAGO]])),"")</f>
        <v>227</v>
      </c>
      <c r="C238" s="11">
        <f ca="1">IF(ProgramaciónPago[[#This Row],[Nº. DE PAGO]]&lt;&gt;"",EOMONTH(LoanStartDate,ROW(ProgramaciónPago[[#This Row],[Nº. DE PAGO]])-ROW(ProgramaciónPago[[#Headers],[Nº. DE PAGO]])-2)+DAY(LoanStartDate),"")</f>
        <v>50805</v>
      </c>
      <c r="D23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29485.076117351873</v>
      </c>
      <c r="E238" s="13">
        <f ca="1">IF(ProgramaciónPago[[#This Row],[Nº. DE PAGO]]&lt;&gt;"",PagoProgramado,"")</f>
        <v>423.85433864407338</v>
      </c>
      <c r="F23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8" s="13">
        <f ca="1">IF(ProgramaciónPago[[#This Row],[Nº. DE PAGO]]&lt;&gt;"",ProgramaciónPago[[#This Row],[IMPORTE TOTAL DEL PAGO]]-ProgramaciónPago[[#This Row],[INTERÉS]],"")</f>
        <v>374.7125451151536</v>
      </c>
      <c r="I238" s="13">
        <f ca="1">IF(ProgramaciónPago[[#This Row],[Nº. DE PAGO]]&lt;&gt;"",ProgramaciónPago[[#This Row],[SALDO INICIAL]]*(InterestRate/PaymentsPerYear),"")</f>
        <v>49.141793528919791</v>
      </c>
      <c r="J23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29110.363572236718</v>
      </c>
      <c r="K238" s="13">
        <f ca="1">IF(ProgramaciónPago[[#This Row],[Nº. DE PAGO]]&lt;&gt;"",SUM(INDEX(ProgramaciónPago[INTERÉS],1,1):ProgramaciónPago[[#This Row],[INTERÉS]]),"")</f>
        <v>25325.298444441414</v>
      </c>
    </row>
    <row r="239" spans="2:11" x14ac:dyDescent="0.2">
      <c r="B239" s="9">
        <f ca="1">IF(LoanIsGood,IF(ROW()-ROW(ProgramaciónPago[[#Headers],[Nº. DE PAGO]])&gt;NúmeroDePagosProgramados,"",ROW()-ROW(ProgramaciónPago[[#Headers],[Nº. DE PAGO]])),"")</f>
        <v>228</v>
      </c>
      <c r="C239" s="11">
        <f ca="1">IF(ProgramaciónPago[[#This Row],[Nº. DE PAGO]]&lt;&gt;"",EOMONTH(LoanStartDate,ROW(ProgramaciónPago[[#This Row],[Nº. DE PAGO]])-ROW(ProgramaciónPago[[#Headers],[Nº. DE PAGO]])-2)+DAY(LoanStartDate),"")</f>
        <v>50833</v>
      </c>
      <c r="D23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29110.363572236718</v>
      </c>
      <c r="E239" s="13">
        <f ca="1">IF(ProgramaciónPago[[#This Row],[Nº. DE PAGO]]&lt;&gt;"",PagoProgramado,"")</f>
        <v>423.85433864407338</v>
      </c>
      <c r="F23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3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39" s="13">
        <f ca="1">IF(ProgramaciónPago[[#This Row],[Nº. DE PAGO]]&lt;&gt;"",ProgramaciónPago[[#This Row],[IMPORTE TOTAL DEL PAGO]]-ProgramaciónPago[[#This Row],[INTERÉS]],"")</f>
        <v>375.33706602367886</v>
      </c>
      <c r="I239" s="13">
        <f ca="1">IF(ProgramaciónPago[[#This Row],[Nº. DE PAGO]]&lt;&gt;"",ProgramaciónPago[[#This Row],[SALDO INICIAL]]*(InterestRate/PaymentsPerYear),"")</f>
        <v>48.517272620394536</v>
      </c>
      <c r="J23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28735.026506213038</v>
      </c>
      <c r="K239" s="13">
        <f ca="1">IF(ProgramaciónPago[[#This Row],[Nº. DE PAGO]]&lt;&gt;"",SUM(INDEX(ProgramaciónPago[INTERÉS],1,1):ProgramaciónPago[[#This Row],[INTERÉS]]),"")</f>
        <v>25373.815717061807</v>
      </c>
    </row>
    <row r="240" spans="2:11" x14ac:dyDescent="0.2">
      <c r="B240" s="9">
        <f ca="1">IF(LoanIsGood,IF(ROW()-ROW(ProgramaciónPago[[#Headers],[Nº. DE PAGO]])&gt;NúmeroDePagosProgramados,"",ROW()-ROW(ProgramaciónPago[[#Headers],[Nº. DE PAGO]])),"")</f>
        <v>229</v>
      </c>
      <c r="C240" s="11">
        <f ca="1">IF(ProgramaciónPago[[#This Row],[Nº. DE PAGO]]&lt;&gt;"",EOMONTH(LoanStartDate,ROW(ProgramaciónPago[[#This Row],[Nº. DE PAGO]])-ROW(ProgramaciónPago[[#Headers],[Nº. DE PAGO]])-2)+DAY(LoanStartDate),"")</f>
        <v>50864</v>
      </c>
      <c r="D24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28735.026506213038</v>
      </c>
      <c r="E240" s="13">
        <f ca="1">IF(ProgramaciónPago[[#This Row],[Nº. DE PAGO]]&lt;&gt;"",PagoProgramado,"")</f>
        <v>423.85433864407338</v>
      </c>
      <c r="F24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0" s="13">
        <f ca="1">IF(ProgramaciónPago[[#This Row],[Nº. DE PAGO]]&lt;&gt;"",ProgramaciónPago[[#This Row],[IMPORTE TOTAL DEL PAGO]]-ProgramaciónPago[[#This Row],[INTERÉS]],"")</f>
        <v>375.96262780038501</v>
      </c>
      <c r="I240" s="13">
        <f ca="1">IF(ProgramaciónPago[[#This Row],[Nº. DE PAGO]]&lt;&gt;"",ProgramaciónPago[[#This Row],[SALDO INICIAL]]*(InterestRate/PaymentsPerYear),"")</f>
        <v>47.891710843688401</v>
      </c>
      <c r="J24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28359.063878412653</v>
      </c>
      <c r="K240" s="13">
        <f ca="1">IF(ProgramaciónPago[[#This Row],[Nº. DE PAGO]]&lt;&gt;"",SUM(INDEX(ProgramaciónPago[INTERÉS],1,1):ProgramaciónPago[[#This Row],[INTERÉS]]),"")</f>
        <v>25421.707427905494</v>
      </c>
    </row>
    <row r="241" spans="2:11" x14ac:dyDescent="0.2">
      <c r="B241" s="9">
        <f ca="1">IF(LoanIsGood,IF(ROW()-ROW(ProgramaciónPago[[#Headers],[Nº. DE PAGO]])&gt;NúmeroDePagosProgramados,"",ROW()-ROW(ProgramaciónPago[[#Headers],[Nº. DE PAGO]])),"")</f>
        <v>230</v>
      </c>
      <c r="C241" s="11">
        <f ca="1">IF(ProgramaciónPago[[#This Row],[Nº. DE PAGO]]&lt;&gt;"",EOMONTH(LoanStartDate,ROW(ProgramaciónPago[[#This Row],[Nº. DE PAGO]])-ROW(ProgramaciónPago[[#Headers],[Nº. DE PAGO]])-2)+DAY(LoanStartDate),"")</f>
        <v>50894</v>
      </c>
      <c r="D24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28359.063878412653</v>
      </c>
      <c r="E241" s="13">
        <f ca="1">IF(ProgramaciónPago[[#This Row],[Nº. DE PAGO]]&lt;&gt;"",PagoProgramado,"")</f>
        <v>423.85433864407338</v>
      </c>
      <c r="F24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1" s="13">
        <f ca="1">IF(ProgramaciónPago[[#This Row],[Nº. DE PAGO]]&lt;&gt;"",ProgramaciónPago[[#This Row],[IMPORTE TOTAL DEL PAGO]]-ProgramaciónPago[[#This Row],[INTERÉS]],"")</f>
        <v>376.58923218005231</v>
      </c>
      <c r="I241" s="13">
        <f ca="1">IF(ProgramaciónPago[[#This Row],[Nº. DE PAGO]]&lt;&gt;"",ProgramaciónPago[[#This Row],[SALDO INICIAL]]*(InterestRate/PaymentsPerYear),"")</f>
        <v>47.265106464021095</v>
      </c>
      <c r="J24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27982.4746462326</v>
      </c>
      <c r="K241" s="13">
        <f ca="1">IF(ProgramaciónPago[[#This Row],[Nº. DE PAGO]]&lt;&gt;"",SUM(INDEX(ProgramaciónPago[INTERÉS],1,1):ProgramaciónPago[[#This Row],[INTERÉS]]),"")</f>
        <v>25468.972534369514</v>
      </c>
    </row>
    <row r="242" spans="2:11" x14ac:dyDescent="0.2">
      <c r="B242" s="9">
        <f ca="1">IF(LoanIsGood,IF(ROW()-ROW(ProgramaciónPago[[#Headers],[Nº. DE PAGO]])&gt;NúmeroDePagosProgramados,"",ROW()-ROW(ProgramaciónPago[[#Headers],[Nº. DE PAGO]])),"")</f>
        <v>231</v>
      </c>
      <c r="C242" s="11">
        <f ca="1">IF(ProgramaciónPago[[#This Row],[Nº. DE PAGO]]&lt;&gt;"",EOMONTH(LoanStartDate,ROW(ProgramaciónPago[[#This Row],[Nº. DE PAGO]])-ROW(ProgramaciónPago[[#Headers],[Nº. DE PAGO]])-2)+DAY(LoanStartDate),"")</f>
        <v>50925</v>
      </c>
      <c r="D24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27982.4746462326</v>
      </c>
      <c r="E242" s="13">
        <f ca="1">IF(ProgramaciónPago[[#This Row],[Nº. DE PAGO]]&lt;&gt;"",PagoProgramado,"")</f>
        <v>423.85433864407338</v>
      </c>
      <c r="F24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2" s="13">
        <f ca="1">IF(ProgramaciónPago[[#This Row],[Nº. DE PAGO]]&lt;&gt;"",ProgramaciónPago[[#This Row],[IMPORTE TOTAL DEL PAGO]]-ProgramaciónPago[[#This Row],[INTERÉS]],"")</f>
        <v>377.21688090035241</v>
      </c>
      <c r="I242" s="13">
        <f ca="1">IF(ProgramaciónPago[[#This Row],[Nº. DE PAGO]]&lt;&gt;"",ProgramaciónPago[[#This Row],[SALDO INICIAL]]*(InterestRate/PaymentsPerYear),"")</f>
        <v>46.637457743721001</v>
      </c>
      <c r="J24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27605.257765332248</v>
      </c>
      <c r="K242" s="13">
        <f ca="1">IF(ProgramaciónPago[[#This Row],[Nº. DE PAGO]]&lt;&gt;"",SUM(INDEX(ProgramaciónPago[INTERÉS],1,1):ProgramaciónPago[[#This Row],[INTERÉS]]),"")</f>
        <v>25515.609992113234</v>
      </c>
    </row>
    <row r="243" spans="2:11" x14ac:dyDescent="0.2">
      <c r="B243" s="9">
        <f ca="1">IF(LoanIsGood,IF(ROW()-ROW(ProgramaciónPago[[#Headers],[Nº. DE PAGO]])&gt;NúmeroDePagosProgramados,"",ROW()-ROW(ProgramaciónPago[[#Headers],[Nº. DE PAGO]])),"")</f>
        <v>232</v>
      </c>
      <c r="C243" s="11">
        <f ca="1">IF(ProgramaciónPago[[#This Row],[Nº. DE PAGO]]&lt;&gt;"",EOMONTH(LoanStartDate,ROW(ProgramaciónPago[[#This Row],[Nº. DE PAGO]])-ROW(ProgramaciónPago[[#Headers],[Nº. DE PAGO]])-2)+DAY(LoanStartDate),"")</f>
        <v>50955</v>
      </c>
      <c r="D24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27605.257765332248</v>
      </c>
      <c r="E243" s="13">
        <f ca="1">IF(ProgramaciónPago[[#This Row],[Nº. DE PAGO]]&lt;&gt;"",PagoProgramado,"")</f>
        <v>423.85433864407338</v>
      </c>
      <c r="F24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3" s="13">
        <f ca="1">IF(ProgramaciónPago[[#This Row],[Nº. DE PAGO]]&lt;&gt;"",ProgramaciónPago[[#This Row],[IMPORTE TOTAL DEL PAGO]]-ProgramaciónPago[[#This Row],[INTERÉS]],"")</f>
        <v>377.84557570185297</v>
      </c>
      <c r="I243" s="13">
        <f ca="1">IF(ProgramaciónPago[[#This Row],[Nº. DE PAGO]]&lt;&gt;"",ProgramaciónPago[[#This Row],[SALDO INICIAL]]*(InterestRate/PaymentsPerYear),"")</f>
        <v>46.008762942220415</v>
      </c>
      <c r="J24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27227.412189630395</v>
      </c>
      <c r="K243" s="13">
        <f ca="1">IF(ProgramaciónPago[[#This Row],[Nº. DE PAGO]]&lt;&gt;"",SUM(INDEX(ProgramaciónPago[INTERÉS],1,1):ProgramaciónPago[[#This Row],[INTERÉS]]),"")</f>
        <v>25561.618755055453</v>
      </c>
    </row>
    <row r="244" spans="2:11" x14ac:dyDescent="0.2">
      <c r="B244" s="9">
        <f ca="1">IF(LoanIsGood,IF(ROW()-ROW(ProgramaciónPago[[#Headers],[Nº. DE PAGO]])&gt;NúmeroDePagosProgramados,"",ROW()-ROW(ProgramaciónPago[[#Headers],[Nº. DE PAGO]])),"")</f>
        <v>233</v>
      </c>
      <c r="C244" s="11">
        <f ca="1">IF(ProgramaciónPago[[#This Row],[Nº. DE PAGO]]&lt;&gt;"",EOMONTH(LoanStartDate,ROW(ProgramaciónPago[[#This Row],[Nº. DE PAGO]])-ROW(ProgramaciónPago[[#Headers],[Nº. DE PAGO]])-2)+DAY(LoanStartDate),"")</f>
        <v>50986</v>
      </c>
      <c r="D24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27227.412189630395</v>
      </c>
      <c r="E244" s="13">
        <f ca="1">IF(ProgramaciónPago[[#This Row],[Nº. DE PAGO]]&lt;&gt;"",PagoProgramado,"")</f>
        <v>423.85433864407338</v>
      </c>
      <c r="F24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4" s="13">
        <f ca="1">IF(ProgramaciónPago[[#This Row],[Nº. DE PAGO]]&lt;&gt;"",ProgramaciónPago[[#This Row],[IMPORTE TOTAL DEL PAGO]]-ProgramaciónPago[[#This Row],[INTERÉS]],"")</f>
        <v>378.47531832802269</v>
      </c>
      <c r="I244" s="13">
        <f ca="1">IF(ProgramaciónPago[[#This Row],[Nº. DE PAGO]]&lt;&gt;"",ProgramaciónPago[[#This Row],[SALDO INICIAL]]*(InterestRate/PaymentsPerYear),"")</f>
        <v>45.379020316050664</v>
      </c>
      <c r="J24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26848.936871302372</v>
      </c>
      <c r="K244" s="13">
        <f ca="1">IF(ProgramaciónPago[[#This Row],[Nº. DE PAGO]]&lt;&gt;"",SUM(INDEX(ProgramaciónPago[INTERÉS],1,1):ProgramaciónPago[[#This Row],[INTERÉS]]),"")</f>
        <v>25606.997775371503</v>
      </c>
    </row>
    <row r="245" spans="2:11" x14ac:dyDescent="0.2">
      <c r="B245" s="9">
        <f ca="1">IF(LoanIsGood,IF(ROW()-ROW(ProgramaciónPago[[#Headers],[Nº. DE PAGO]])&gt;NúmeroDePagosProgramados,"",ROW()-ROW(ProgramaciónPago[[#Headers],[Nº. DE PAGO]])),"")</f>
        <v>234</v>
      </c>
      <c r="C245" s="11">
        <f ca="1">IF(ProgramaciónPago[[#This Row],[Nº. DE PAGO]]&lt;&gt;"",EOMONTH(LoanStartDate,ROW(ProgramaciónPago[[#This Row],[Nº. DE PAGO]])-ROW(ProgramaciónPago[[#Headers],[Nº. DE PAGO]])-2)+DAY(LoanStartDate),"")</f>
        <v>51017</v>
      </c>
      <c r="D24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26848.936871302372</v>
      </c>
      <c r="E245" s="13">
        <f ca="1">IF(ProgramaciónPago[[#This Row],[Nº. DE PAGO]]&lt;&gt;"",PagoProgramado,"")</f>
        <v>423.85433864407338</v>
      </c>
      <c r="F24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5" s="13">
        <f ca="1">IF(ProgramaciónPago[[#This Row],[Nº. DE PAGO]]&lt;&gt;"",ProgramaciónPago[[#This Row],[IMPORTE TOTAL DEL PAGO]]-ProgramaciónPago[[#This Row],[INTERÉS]],"")</f>
        <v>379.10611052523609</v>
      </c>
      <c r="I245" s="13">
        <f ca="1">IF(ProgramaciónPago[[#This Row],[Nº. DE PAGO]]&lt;&gt;"",ProgramaciónPago[[#This Row],[SALDO INICIAL]]*(InterestRate/PaymentsPerYear),"")</f>
        <v>44.748228118837289</v>
      </c>
      <c r="J24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26469.830760777135</v>
      </c>
      <c r="K245" s="13">
        <f ca="1">IF(ProgramaciónPago[[#This Row],[Nº. DE PAGO]]&lt;&gt;"",SUM(INDEX(ProgramaciónPago[INTERÉS],1,1):ProgramaciónPago[[#This Row],[INTERÉS]]),"")</f>
        <v>25651.746003490342</v>
      </c>
    </row>
    <row r="246" spans="2:11" x14ac:dyDescent="0.2">
      <c r="B246" s="9">
        <f ca="1">IF(LoanIsGood,IF(ROW()-ROW(ProgramaciónPago[[#Headers],[Nº. DE PAGO]])&gt;NúmeroDePagosProgramados,"",ROW()-ROW(ProgramaciónPago[[#Headers],[Nº. DE PAGO]])),"")</f>
        <v>235</v>
      </c>
      <c r="C246" s="11">
        <f ca="1">IF(ProgramaciónPago[[#This Row],[Nº. DE PAGO]]&lt;&gt;"",EOMONTH(LoanStartDate,ROW(ProgramaciónPago[[#This Row],[Nº. DE PAGO]])-ROW(ProgramaciónPago[[#Headers],[Nº. DE PAGO]])-2)+DAY(LoanStartDate),"")</f>
        <v>51047</v>
      </c>
      <c r="D24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26469.830760777135</v>
      </c>
      <c r="E246" s="13">
        <f ca="1">IF(ProgramaciónPago[[#This Row],[Nº. DE PAGO]]&lt;&gt;"",PagoProgramado,"")</f>
        <v>423.85433864407338</v>
      </c>
      <c r="F24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6" s="13">
        <f ca="1">IF(ProgramaciónPago[[#This Row],[Nº. DE PAGO]]&lt;&gt;"",ProgramaciónPago[[#This Row],[IMPORTE TOTAL DEL PAGO]]-ProgramaciónPago[[#This Row],[INTERÉS]],"")</f>
        <v>379.73795404277814</v>
      </c>
      <c r="I246" s="13">
        <f ca="1">IF(ProgramaciónPago[[#This Row],[Nº. DE PAGO]]&lt;&gt;"",ProgramaciónPago[[#This Row],[SALDO INICIAL]]*(InterestRate/PaymentsPerYear),"")</f>
        <v>44.116384601295231</v>
      </c>
      <c r="J24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26090.092806734356</v>
      </c>
      <c r="K246" s="13">
        <f ca="1">IF(ProgramaciónPago[[#This Row],[Nº. DE PAGO]]&lt;&gt;"",SUM(INDEX(ProgramaciónPago[INTERÉS],1,1):ProgramaciónPago[[#This Row],[INTERÉS]]),"")</f>
        <v>25695.862388091638</v>
      </c>
    </row>
    <row r="247" spans="2:11" x14ac:dyDescent="0.2">
      <c r="B247" s="9">
        <f ca="1">IF(LoanIsGood,IF(ROW()-ROW(ProgramaciónPago[[#Headers],[Nº. DE PAGO]])&gt;NúmeroDePagosProgramados,"",ROW()-ROW(ProgramaciónPago[[#Headers],[Nº. DE PAGO]])),"")</f>
        <v>236</v>
      </c>
      <c r="C247" s="11">
        <f ca="1">IF(ProgramaciónPago[[#This Row],[Nº. DE PAGO]]&lt;&gt;"",EOMONTH(LoanStartDate,ROW(ProgramaciónPago[[#This Row],[Nº. DE PAGO]])-ROW(ProgramaciónPago[[#Headers],[Nº. DE PAGO]])-2)+DAY(LoanStartDate),"")</f>
        <v>51078</v>
      </c>
      <c r="D24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26090.092806734356</v>
      </c>
      <c r="E247" s="13">
        <f ca="1">IF(ProgramaciónPago[[#This Row],[Nº. DE PAGO]]&lt;&gt;"",PagoProgramado,"")</f>
        <v>423.85433864407338</v>
      </c>
      <c r="F24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7" s="13">
        <f ca="1">IF(ProgramaciónPago[[#This Row],[Nº. DE PAGO]]&lt;&gt;"",ProgramaciónPago[[#This Row],[IMPORTE TOTAL DEL PAGO]]-ProgramaciónPago[[#This Row],[INTERÉS]],"")</f>
        <v>380.37085063284945</v>
      </c>
      <c r="I247" s="13">
        <f ca="1">IF(ProgramaciónPago[[#This Row],[Nº. DE PAGO]]&lt;&gt;"",ProgramaciónPago[[#This Row],[SALDO INICIAL]]*(InterestRate/PaymentsPerYear),"")</f>
        <v>43.483488011223926</v>
      </c>
      <c r="J24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25709.721956101504</v>
      </c>
      <c r="K247" s="13">
        <f ca="1">IF(ProgramaciónPago[[#This Row],[Nº. DE PAGO]]&lt;&gt;"",SUM(INDEX(ProgramaciónPago[INTERÉS],1,1):ProgramaciónPago[[#This Row],[INTERÉS]]),"")</f>
        <v>25739.345876102863</v>
      </c>
    </row>
    <row r="248" spans="2:11" x14ac:dyDescent="0.2">
      <c r="B248" s="9">
        <f ca="1">IF(LoanIsGood,IF(ROW()-ROW(ProgramaciónPago[[#Headers],[Nº. DE PAGO]])&gt;NúmeroDePagosProgramados,"",ROW()-ROW(ProgramaciónPago[[#Headers],[Nº. DE PAGO]])),"")</f>
        <v>237</v>
      </c>
      <c r="C248" s="11">
        <f ca="1">IF(ProgramaciónPago[[#This Row],[Nº. DE PAGO]]&lt;&gt;"",EOMONTH(LoanStartDate,ROW(ProgramaciónPago[[#This Row],[Nº. DE PAGO]])-ROW(ProgramaciónPago[[#Headers],[Nº. DE PAGO]])-2)+DAY(LoanStartDate),"")</f>
        <v>51108</v>
      </c>
      <c r="D24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25709.721956101504</v>
      </c>
      <c r="E248" s="13">
        <f ca="1">IF(ProgramaciónPago[[#This Row],[Nº. DE PAGO]]&lt;&gt;"",PagoProgramado,"")</f>
        <v>423.85433864407338</v>
      </c>
      <c r="F24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8" s="13">
        <f ca="1">IF(ProgramaciónPago[[#This Row],[Nº. DE PAGO]]&lt;&gt;"",ProgramaciónPago[[#This Row],[IMPORTE TOTAL DEL PAGO]]-ProgramaciónPago[[#This Row],[INTERÉS]],"")</f>
        <v>381.00480205057085</v>
      </c>
      <c r="I248" s="13">
        <f ca="1">IF(ProgramaciónPago[[#This Row],[Nº. DE PAGO]]&lt;&gt;"",ProgramaciónPago[[#This Row],[SALDO INICIAL]]*(InterestRate/PaymentsPerYear),"")</f>
        <v>42.849536593502513</v>
      </c>
      <c r="J24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25328.717154050933</v>
      </c>
      <c r="K248" s="13">
        <f ca="1">IF(ProgramaciónPago[[#This Row],[Nº. DE PAGO]]&lt;&gt;"",SUM(INDEX(ProgramaciónPago[INTERÉS],1,1):ProgramaciónPago[[#This Row],[INTERÉS]]),"")</f>
        <v>25782.195412696365</v>
      </c>
    </row>
    <row r="249" spans="2:11" x14ac:dyDescent="0.2">
      <c r="B249" s="9">
        <f ca="1">IF(LoanIsGood,IF(ROW()-ROW(ProgramaciónPago[[#Headers],[Nº. DE PAGO]])&gt;NúmeroDePagosProgramados,"",ROW()-ROW(ProgramaciónPago[[#Headers],[Nº. DE PAGO]])),"")</f>
        <v>238</v>
      </c>
      <c r="C249" s="11">
        <f ca="1">IF(ProgramaciónPago[[#This Row],[Nº. DE PAGO]]&lt;&gt;"",EOMONTH(LoanStartDate,ROW(ProgramaciónPago[[#This Row],[Nº. DE PAGO]])-ROW(ProgramaciónPago[[#Headers],[Nº. DE PAGO]])-2)+DAY(LoanStartDate),"")</f>
        <v>51139</v>
      </c>
      <c r="D24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25328.717154050933</v>
      </c>
      <c r="E249" s="13">
        <f ca="1">IF(ProgramaciónPago[[#This Row],[Nº. DE PAGO]]&lt;&gt;"",PagoProgramado,"")</f>
        <v>423.85433864407338</v>
      </c>
      <c r="F24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4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49" s="13">
        <f ca="1">IF(ProgramaciónPago[[#This Row],[Nº. DE PAGO]]&lt;&gt;"",ProgramaciónPago[[#This Row],[IMPORTE TOTAL DEL PAGO]]-ProgramaciónPago[[#This Row],[INTERÉS]],"")</f>
        <v>381.63981005398847</v>
      </c>
      <c r="I249" s="13">
        <f ca="1">IF(ProgramaciónPago[[#This Row],[Nº. DE PAGO]]&lt;&gt;"",ProgramaciónPago[[#This Row],[SALDO INICIAL]]*(InterestRate/PaymentsPerYear),"")</f>
        <v>42.214528590084889</v>
      </c>
      <c r="J24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24947.077343996945</v>
      </c>
      <c r="K249" s="13">
        <f ca="1">IF(ProgramaciónPago[[#This Row],[Nº. DE PAGO]]&lt;&gt;"",SUM(INDEX(ProgramaciónPago[INTERÉS],1,1):ProgramaciónPago[[#This Row],[INTERÉS]]),"")</f>
        <v>25824.409941286449</v>
      </c>
    </row>
    <row r="250" spans="2:11" x14ac:dyDescent="0.2">
      <c r="B250" s="9">
        <f ca="1">IF(LoanIsGood,IF(ROW()-ROW(ProgramaciónPago[[#Headers],[Nº. DE PAGO]])&gt;NúmeroDePagosProgramados,"",ROW()-ROW(ProgramaciónPago[[#Headers],[Nº. DE PAGO]])),"")</f>
        <v>239</v>
      </c>
      <c r="C250" s="11">
        <f ca="1">IF(ProgramaciónPago[[#This Row],[Nº. DE PAGO]]&lt;&gt;"",EOMONTH(LoanStartDate,ROW(ProgramaciónPago[[#This Row],[Nº. DE PAGO]])-ROW(ProgramaciónPago[[#Headers],[Nº. DE PAGO]])-2)+DAY(LoanStartDate),"")</f>
        <v>51170</v>
      </c>
      <c r="D25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24947.077343996945</v>
      </c>
      <c r="E250" s="13">
        <f ca="1">IF(ProgramaciónPago[[#This Row],[Nº. DE PAGO]]&lt;&gt;"",PagoProgramado,"")</f>
        <v>423.85433864407338</v>
      </c>
      <c r="F25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0" s="13">
        <f ca="1">IF(ProgramaciónPago[[#This Row],[Nº. DE PAGO]]&lt;&gt;"",ProgramaciónPago[[#This Row],[IMPORTE TOTAL DEL PAGO]]-ProgramaciónPago[[#This Row],[INTERÉS]],"")</f>
        <v>382.27587640407847</v>
      </c>
      <c r="I250" s="13">
        <f ca="1">IF(ProgramaciónPago[[#This Row],[Nº. DE PAGO]]&lt;&gt;"",ProgramaciónPago[[#This Row],[SALDO INICIAL]]*(InterestRate/PaymentsPerYear),"")</f>
        <v>41.578462239994913</v>
      </c>
      <c r="J25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24564.801467592868</v>
      </c>
      <c r="K250" s="13">
        <f ca="1">IF(ProgramaciónPago[[#This Row],[Nº. DE PAGO]]&lt;&gt;"",SUM(INDEX(ProgramaciónPago[INTERÉS],1,1):ProgramaciónPago[[#This Row],[INTERÉS]]),"")</f>
        <v>25865.988403526444</v>
      </c>
    </row>
    <row r="251" spans="2:11" x14ac:dyDescent="0.2">
      <c r="B251" s="9">
        <f ca="1">IF(LoanIsGood,IF(ROW()-ROW(ProgramaciónPago[[#Headers],[Nº. DE PAGO]])&gt;NúmeroDePagosProgramados,"",ROW()-ROW(ProgramaciónPago[[#Headers],[Nº. DE PAGO]])),"")</f>
        <v>240</v>
      </c>
      <c r="C251" s="11">
        <f ca="1">IF(ProgramaciónPago[[#This Row],[Nº. DE PAGO]]&lt;&gt;"",EOMONTH(LoanStartDate,ROW(ProgramaciónPago[[#This Row],[Nº. DE PAGO]])-ROW(ProgramaciónPago[[#Headers],[Nº. DE PAGO]])-2)+DAY(LoanStartDate),"")</f>
        <v>51199</v>
      </c>
      <c r="D25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24564.801467592868</v>
      </c>
      <c r="E251" s="13">
        <f ca="1">IF(ProgramaciónPago[[#This Row],[Nº. DE PAGO]]&lt;&gt;"",PagoProgramado,"")</f>
        <v>423.85433864407338</v>
      </c>
      <c r="F25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1" s="13">
        <f ca="1">IF(ProgramaciónPago[[#This Row],[Nº. DE PAGO]]&lt;&gt;"",ProgramaciónPago[[#This Row],[IMPORTE TOTAL DEL PAGO]]-ProgramaciónPago[[#This Row],[INTERÉS]],"")</f>
        <v>382.91300286475195</v>
      </c>
      <c r="I251" s="13">
        <f ca="1">IF(ProgramaciónPago[[#This Row],[Nº. DE PAGO]]&lt;&gt;"",ProgramaciónPago[[#This Row],[SALDO INICIAL]]*(InterestRate/PaymentsPerYear),"")</f>
        <v>40.941335779321449</v>
      </c>
      <c r="J25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24181.888464728116</v>
      </c>
      <c r="K251" s="13">
        <f ca="1">IF(ProgramaciónPago[[#This Row],[Nº. DE PAGO]]&lt;&gt;"",SUM(INDEX(ProgramaciónPago[INTERÉS],1,1):ProgramaciónPago[[#This Row],[INTERÉS]]),"")</f>
        <v>25906.929739305764</v>
      </c>
    </row>
    <row r="252" spans="2:11" x14ac:dyDescent="0.2">
      <c r="B252" s="9">
        <f ca="1">IF(LoanIsGood,IF(ROW()-ROW(ProgramaciónPago[[#Headers],[Nº. DE PAGO]])&gt;NúmeroDePagosProgramados,"",ROW()-ROW(ProgramaciónPago[[#Headers],[Nº. DE PAGO]])),"")</f>
        <v>241</v>
      </c>
      <c r="C252" s="11">
        <f ca="1">IF(ProgramaciónPago[[#This Row],[Nº. DE PAGO]]&lt;&gt;"",EOMONTH(LoanStartDate,ROW(ProgramaciónPago[[#This Row],[Nº. DE PAGO]])-ROW(ProgramaciónPago[[#Headers],[Nº. DE PAGO]])-2)+DAY(LoanStartDate),"")</f>
        <v>51230</v>
      </c>
      <c r="D25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24181.888464728116</v>
      </c>
      <c r="E252" s="13">
        <f ca="1">IF(ProgramaciónPago[[#This Row],[Nº. DE PAGO]]&lt;&gt;"",PagoProgramado,"")</f>
        <v>423.85433864407338</v>
      </c>
      <c r="F25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2" s="13">
        <f ca="1">IF(ProgramaciónPago[[#This Row],[Nº. DE PAGO]]&lt;&gt;"",ProgramaciónPago[[#This Row],[IMPORTE TOTAL DEL PAGO]]-ProgramaciónPago[[#This Row],[INTERÉS]],"")</f>
        <v>383.55119120285985</v>
      </c>
      <c r="I252" s="13">
        <f ca="1">IF(ProgramaciónPago[[#This Row],[Nº. DE PAGO]]&lt;&gt;"",ProgramaciónPago[[#This Row],[SALDO INICIAL]]*(InterestRate/PaymentsPerYear),"")</f>
        <v>40.303147441213525</v>
      </c>
      <c r="J25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23798.337273525256</v>
      </c>
      <c r="K252" s="13">
        <f ca="1">IF(ProgramaciónPago[[#This Row],[Nº. DE PAGO]]&lt;&gt;"",SUM(INDEX(ProgramaciónPago[INTERÉS],1,1):ProgramaciónPago[[#This Row],[INTERÉS]]),"")</f>
        <v>25947.232886746977</v>
      </c>
    </row>
    <row r="253" spans="2:11" x14ac:dyDescent="0.2">
      <c r="B253" s="9">
        <f ca="1">IF(LoanIsGood,IF(ROW()-ROW(ProgramaciónPago[[#Headers],[Nº. DE PAGO]])&gt;NúmeroDePagosProgramados,"",ROW()-ROW(ProgramaciónPago[[#Headers],[Nº. DE PAGO]])),"")</f>
        <v>242</v>
      </c>
      <c r="C253" s="11">
        <f ca="1">IF(ProgramaciónPago[[#This Row],[Nº. DE PAGO]]&lt;&gt;"",EOMONTH(LoanStartDate,ROW(ProgramaciónPago[[#This Row],[Nº. DE PAGO]])-ROW(ProgramaciónPago[[#Headers],[Nº. DE PAGO]])-2)+DAY(LoanStartDate),"")</f>
        <v>51260</v>
      </c>
      <c r="D25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23798.337273525256</v>
      </c>
      <c r="E253" s="13">
        <f ca="1">IF(ProgramaciónPago[[#This Row],[Nº. DE PAGO]]&lt;&gt;"",PagoProgramado,"")</f>
        <v>423.85433864407338</v>
      </c>
      <c r="F25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3" s="13">
        <f ca="1">IF(ProgramaciónPago[[#This Row],[Nº. DE PAGO]]&lt;&gt;"",ProgramaciónPago[[#This Row],[IMPORTE TOTAL DEL PAGO]]-ProgramaciónPago[[#This Row],[INTERÉS]],"")</f>
        <v>384.19044318819795</v>
      </c>
      <c r="I253" s="13">
        <f ca="1">IF(ProgramaciónPago[[#This Row],[Nº. DE PAGO]]&lt;&gt;"",ProgramaciónPago[[#This Row],[SALDO INICIAL]]*(InterestRate/PaymentsPerYear),"")</f>
        <v>39.663895455875426</v>
      </c>
      <c r="J25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23414.146830337057</v>
      </c>
      <c r="K253" s="13">
        <f ca="1">IF(ProgramaciónPago[[#This Row],[Nº. DE PAGO]]&lt;&gt;"",SUM(INDEX(ProgramaciónPago[INTERÉS],1,1):ProgramaciónPago[[#This Row],[INTERÉS]]),"")</f>
        <v>25986.896782202854</v>
      </c>
    </row>
    <row r="254" spans="2:11" x14ac:dyDescent="0.2">
      <c r="B254" s="9">
        <f ca="1">IF(LoanIsGood,IF(ROW()-ROW(ProgramaciónPago[[#Headers],[Nº. DE PAGO]])&gt;NúmeroDePagosProgramados,"",ROW()-ROW(ProgramaciónPago[[#Headers],[Nº. DE PAGO]])),"")</f>
        <v>243</v>
      </c>
      <c r="C254" s="11">
        <f ca="1">IF(ProgramaciónPago[[#This Row],[Nº. DE PAGO]]&lt;&gt;"",EOMONTH(LoanStartDate,ROW(ProgramaciónPago[[#This Row],[Nº. DE PAGO]])-ROW(ProgramaciónPago[[#Headers],[Nº. DE PAGO]])-2)+DAY(LoanStartDate),"")</f>
        <v>51291</v>
      </c>
      <c r="D25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23414.146830337057</v>
      </c>
      <c r="E254" s="13">
        <f ca="1">IF(ProgramaciónPago[[#This Row],[Nº. DE PAGO]]&lt;&gt;"",PagoProgramado,"")</f>
        <v>423.85433864407338</v>
      </c>
      <c r="F25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4" s="13">
        <f ca="1">IF(ProgramaciónPago[[#This Row],[Nº. DE PAGO]]&lt;&gt;"",ProgramaciónPago[[#This Row],[IMPORTE TOTAL DEL PAGO]]-ProgramaciónPago[[#This Row],[INTERÉS]],"")</f>
        <v>384.83076059351163</v>
      </c>
      <c r="I254" s="13">
        <f ca="1">IF(ProgramaciónPago[[#This Row],[Nº. DE PAGO]]&lt;&gt;"",ProgramaciónPago[[#This Row],[SALDO INICIAL]]*(InterestRate/PaymentsPerYear),"")</f>
        <v>39.023578050561767</v>
      </c>
      <c r="J25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23029.316069743545</v>
      </c>
      <c r="K254" s="13">
        <f ca="1">IF(ProgramaciónPago[[#This Row],[Nº. DE PAGO]]&lt;&gt;"",SUM(INDEX(ProgramaciónPago[INTERÉS],1,1):ProgramaciónPago[[#This Row],[INTERÉS]]),"")</f>
        <v>26025.920360253414</v>
      </c>
    </row>
    <row r="255" spans="2:11" x14ac:dyDescent="0.2">
      <c r="B255" s="9">
        <f ca="1">IF(LoanIsGood,IF(ROW()-ROW(ProgramaciónPago[[#Headers],[Nº. DE PAGO]])&gt;NúmeroDePagosProgramados,"",ROW()-ROW(ProgramaciónPago[[#Headers],[Nº. DE PAGO]])),"")</f>
        <v>244</v>
      </c>
      <c r="C255" s="11">
        <f ca="1">IF(ProgramaciónPago[[#This Row],[Nº. DE PAGO]]&lt;&gt;"",EOMONTH(LoanStartDate,ROW(ProgramaciónPago[[#This Row],[Nº. DE PAGO]])-ROW(ProgramaciónPago[[#Headers],[Nº. DE PAGO]])-2)+DAY(LoanStartDate),"")</f>
        <v>51321</v>
      </c>
      <c r="D25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23029.316069743545</v>
      </c>
      <c r="E255" s="13">
        <f ca="1">IF(ProgramaciónPago[[#This Row],[Nº. DE PAGO]]&lt;&gt;"",PagoProgramado,"")</f>
        <v>423.85433864407338</v>
      </c>
      <c r="F25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5" s="13">
        <f ca="1">IF(ProgramaciónPago[[#This Row],[Nº. DE PAGO]]&lt;&gt;"",ProgramaciónPago[[#This Row],[IMPORTE TOTAL DEL PAGO]]-ProgramaciónPago[[#This Row],[INTERÉS]],"")</f>
        <v>385.4721451945008</v>
      </c>
      <c r="I255" s="13">
        <f ca="1">IF(ProgramaciónPago[[#This Row],[Nº. DE PAGO]]&lt;&gt;"",ProgramaciónPago[[#This Row],[SALDO INICIAL]]*(InterestRate/PaymentsPerYear),"")</f>
        <v>38.382193449572576</v>
      </c>
      <c r="J25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22643.843924549044</v>
      </c>
      <c r="K255" s="13">
        <f ca="1">IF(ProgramaciónPago[[#This Row],[Nº. DE PAGO]]&lt;&gt;"",SUM(INDEX(ProgramaciónPago[INTERÉS],1,1):ProgramaciónPago[[#This Row],[INTERÉS]]),"")</f>
        <v>26064.302553702986</v>
      </c>
    </row>
    <row r="256" spans="2:11" x14ac:dyDescent="0.2">
      <c r="B256" s="9">
        <f ca="1">IF(LoanIsGood,IF(ROW()-ROW(ProgramaciónPago[[#Headers],[Nº. DE PAGO]])&gt;NúmeroDePagosProgramados,"",ROW()-ROW(ProgramaciónPago[[#Headers],[Nº. DE PAGO]])),"")</f>
        <v>245</v>
      </c>
      <c r="C256" s="11">
        <f ca="1">IF(ProgramaciónPago[[#This Row],[Nº. DE PAGO]]&lt;&gt;"",EOMONTH(LoanStartDate,ROW(ProgramaciónPago[[#This Row],[Nº. DE PAGO]])-ROW(ProgramaciónPago[[#Headers],[Nº. DE PAGO]])-2)+DAY(LoanStartDate),"")</f>
        <v>51352</v>
      </c>
      <c r="D25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22643.843924549044</v>
      </c>
      <c r="E256" s="13">
        <f ca="1">IF(ProgramaciónPago[[#This Row],[Nº. DE PAGO]]&lt;&gt;"",PagoProgramado,"")</f>
        <v>423.85433864407338</v>
      </c>
      <c r="F25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6" s="13">
        <f ca="1">IF(ProgramaciónPago[[#This Row],[Nº. DE PAGO]]&lt;&gt;"",ProgramaciónPago[[#This Row],[IMPORTE TOTAL DEL PAGO]]-ProgramaciónPago[[#This Row],[INTERÉS]],"")</f>
        <v>386.11459876982497</v>
      </c>
      <c r="I256" s="13">
        <f ca="1">IF(ProgramaciónPago[[#This Row],[Nº. DE PAGO]]&lt;&gt;"",ProgramaciónPago[[#This Row],[SALDO INICIAL]]*(InterestRate/PaymentsPerYear),"")</f>
        <v>37.739739874248407</v>
      </c>
      <c r="J25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22257.729325779219</v>
      </c>
      <c r="K256" s="13">
        <f ca="1">IF(ProgramaciónPago[[#This Row],[Nº. DE PAGO]]&lt;&gt;"",SUM(INDEX(ProgramaciónPago[INTERÉS],1,1):ProgramaciónPago[[#This Row],[INTERÉS]]),"")</f>
        <v>26102.042293577233</v>
      </c>
    </row>
    <row r="257" spans="2:11" x14ac:dyDescent="0.2">
      <c r="B257" s="9">
        <f ca="1">IF(LoanIsGood,IF(ROW()-ROW(ProgramaciónPago[[#Headers],[Nº. DE PAGO]])&gt;NúmeroDePagosProgramados,"",ROW()-ROW(ProgramaciónPago[[#Headers],[Nº. DE PAGO]])),"")</f>
        <v>246</v>
      </c>
      <c r="C257" s="11">
        <f ca="1">IF(ProgramaciónPago[[#This Row],[Nº. DE PAGO]]&lt;&gt;"",EOMONTH(LoanStartDate,ROW(ProgramaciónPago[[#This Row],[Nº. DE PAGO]])-ROW(ProgramaciónPago[[#Headers],[Nº. DE PAGO]])-2)+DAY(LoanStartDate),"")</f>
        <v>51383</v>
      </c>
      <c r="D25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22257.729325779219</v>
      </c>
      <c r="E257" s="13">
        <f ca="1">IF(ProgramaciónPago[[#This Row],[Nº. DE PAGO]]&lt;&gt;"",PagoProgramado,"")</f>
        <v>423.85433864407338</v>
      </c>
      <c r="F25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7" s="13">
        <f ca="1">IF(ProgramaciónPago[[#This Row],[Nº. DE PAGO]]&lt;&gt;"",ProgramaciónPago[[#This Row],[IMPORTE TOTAL DEL PAGO]]-ProgramaciónPago[[#This Row],[INTERÉS]],"")</f>
        <v>386.75812310110803</v>
      </c>
      <c r="I257" s="13">
        <f ca="1">IF(ProgramaciónPago[[#This Row],[Nº. DE PAGO]]&lt;&gt;"",ProgramaciónPago[[#This Row],[SALDO INICIAL]]*(InterestRate/PaymentsPerYear),"")</f>
        <v>37.096215542965368</v>
      </c>
      <c r="J25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21870.971202678113</v>
      </c>
      <c r="K257" s="13">
        <f ca="1">IF(ProgramaciónPago[[#This Row],[Nº. DE PAGO]]&lt;&gt;"",SUM(INDEX(ProgramaciónPago[INTERÉS],1,1):ProgramaciónPago[[#This Row],[INTERÉS]]),"")</f>
        <v>26139.138509120199</v>
      </c>
    </row>
    <row r="258" spans="2:11" x14ac:dyDescent="0.2">
      <c r="B258" s="9">
        <f ca="1">IF(LoanIsGood,IF(ROW()-ROW(ProgramaciónPago[[#Headers],[Nº. DE PAGO]])&gt;NúmeroDePagosProgramados,"",ROW()-ROW(ProgramaciónPago[[#Headers],[Nº. DE PAGO]])),"")</f>
        <v>247</v>
      </c>
      <c r="C258" s="11">
        <f ca="1">IF(ProgramaciónPago[[#This Row],[Nº. DE PAGO]]&lt;&gt;"",EOMONTH(LoanStartDate,ROW(ProgramaciónPago[[#This Row],[Nº. DE PAGO]])-ROW(ProgramaciónPago[[#Headers],[Nº. DE PAGO]])-2)+DAY(LoanStartDate),"")</f>
        <v>51413</v>
      </c>
      <c r="D25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21870.971202678113</v>
      </c>
      <c r="E258" s="13">
        <f ca="1">IF(ProgramaciónPago[[#This Row],[Nº. DE PAGO]]&lt;&gt;"",PagoProgramado,"")</f>
        <v>423.85433864407338</v>
      </c>
      <c r="F25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8" s="13">
        <f ca="1">IF(ProgramaciónPago[[#This Row],[Nº. DE PAGO]]&lt;&gt;"",ProgramaciónPago[[#This Row],[IMPORTE TOTAL DEL PAGO]]-ProgramaciónPago[[#This Row],[INTERÉS]],"")</f>
        <v>387.4027199729432</v>
      </c>
      <c r="I258" s="13">
        <f ca="1">IF(ProgramaciónPago[[#This Row],[Nº. DE PAGO]]&lt;&gt;"",ProgramaciónPago[[#This Row],[SALDO INICIAL]]*(InterestRate/PaymentsPerYear),"")</f>
        <v>36.451618671130191</v>
      </c>
      <c r="J25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21483.56848270517</v>
      </c>
      <c r="K258" s="13">
        <f ca="1">IF(ProgramaciónPago[[#This Row],[Nº. DE PAGO]]&lt;&gt;"",SUM(INDEX(ProgramaciónPago[INTERÉS],1,1):ProgramaciónPago[[#This Row],[INTERÉS]]),"")</f>
        <v>26175.590127791329</v>
      </c>
    </row>
    <row r="259" spans="2:11" x14ac:dyDescent="0.2">
      <c r="B259" s="9">
        <f ca="1">IF(LoanIsGood,IF(ROW()-ROW(ProgramaciónPago[[#Headers],[Nº. DE PAGO]])&gt;NúmeroDePagosProgramados,"",ROW()-ROW(ProgramaciónPago[[#Headers],[Nº. DE PAGO]])),"")</f>
        <v>248</v>
      </c>
      <c r="C259" s="11">
        <f ca="1">IF(ProgramaciónPago[[#This Row],[Nº. DE PAGO]]&lt;&gt;"",EOMONTH(LoanStartDate,ROW(ProgramaciónPago[[#This Row],[Nº. DE PAGO]])-ROW(ProgramaciónPago[[#Headers],[Nº. DE PAGO]])-2)+DAY(LoanStartDate),"")</f>
        <v>51444</v>
      </c>
      <c r="D25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21483.56848270517</v>
      </c>
      <c r="E259" s="13">
        <f ca="1">IF(ProgramaciónPago[[#This Row],[Nº. DE PAGO]]&lt;&gt;"",PagoProgramado,"")</f>
        <v>423.85433864407338</v>
      </c>
      <c r="F25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5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59" s="13">
        <f ca="1">IF(ProgramaciónPago[[#This Row],[Nº. DE PAGO]]&lt;&gt;"",ProgramaciónPago[[#This Row],[IMPORTE TOTAL DEL PAGO]]-ProgramaciónPago[[#This Row],[INTERÉS]],"")</f>
        <v>388.04839117289811</v>
      </c>
      <c r="I259" s="13">
        <f ca="1">IF(ProgramaciónPago[[#This Row],[Nº. DE PAGO]]&lt;&gt;"",ProgramaciónPago[[#This Row],[SALDO INICIAL]]*(InterestRate/PaymentsPerYear),"")</f>
        <v>35.805947471175287</v>
      </c>
      <c r="J25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21095.520091532271</v>
      </c>
      <c r="K259" s="13">
        <f ca="1">IF(ProgramaciónPago[[#This Row],[Nº. DE PAGO]]&lt;&gt;"",SUM(INDEX(ProgramaciónPago[INTERÉS],1,1):ProgramaciónPago[[#This Row],[INTERÉS]]),"")</f>
        <v>26211.396075262503</v>
      </c>
    </row>
    <row r="260" spans="2:11" x14ac:dyDescent="0.2">
      <c r="B260" s="9">
        <f ca="1">IF(LoanIsGood,IF(ROW()-ROW(ProgramaciónPago[[#Headers],[Nº. DE PAGO]])&gt;NúmeroDePagosProgramados,"",ROW()-ROW(ProgramaciónPago[[#Headers],[Nº. DE PAGO]])),"")</f>
        <v>249</v>
      </c>
      <c r="C260" s="11">
        <f ca="1">IF(ProgramaciónPago[[#This Row],[Nº. DE PAGO]]&lt;&gt;"",EOMONTH(LoanStartDate,ROW(ProgramaciónPago[[#This Row],[Nº. DE PAGO]])-ROW(ProgramaciónPago[[#Headers],[Nº. DE PAGO]])-2)+DAY(LoanStartDate),"")</f>
        <v>51474</v>
      </c>
      <c r="D26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21095.520091532271</v>
      </c>
      <c r="E260" s="13">
        <f ca="1">IF(ProgramaciónPago[[#This Row],[Nº. DE PAGO]]&lt;&gt;"",PagoProgramado,"")</f>
        <v>423.85433864407338</v>
      </c>
      <c r="F26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0" s="13">
        <f ca="1">IF(ProgramaciónPago[[#This Row],[Nº. DE PAGO]]&lt;&gt;"",ProgramaciónPago[[#This Row],[IMPORTE TOTAL DEL PAGO]]-ProgramaciónPago[[#This Row],[INTERÉS]],"")</f>
        <v>388.69513849151957</v>
      </c>
      <c r="I260" s="13">
        <f ca="1">IF(ProgramaciónPago[[#This Row],[Nº. DE PAGO]]&lt;&gt;"",ProgramaciónPago[[#This Row],[SALDO INICIAL]]*(InterestRate/PaymentsPerYear),"")</f>
        <v>35.159200152553787</v>
      </c>
      <c r="J26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20706.824953040752</v>
      </c>
      <c r="K260" s="13">
        <f ca="1">IF(ProgramaciónPago[[#This Row],[Nº. DE PAGO]]&lt;&gt;"",SUM(INDEX(ProgramaciónPago[INTERÉS],1,1):ProgramaciónPago[[#This Row],[INTERÉS]]),"")</f>
        <v>26246.555275415056</v>
      </c>
    </row>
    <row r="261" spans="2:11" x14ac:dyDescent="0.2">
      <c r="B261" s="9">
        <f ca="1">IF(LoanIsGood,IF(ROW()-ROW(ProgramaciónPago[[#Headers],[Nº. DE PAGO]])&gt;NúmeroDePagosProgramados,"",ROW()-ROW(ProgramaciónPago[[#Headers],[Nº. DE PAGO]])),"")</f>
        <v>250</v>
      </c>
      <c r="C261" s="11">
        <f ca="1">IF(ProgramaciónPago[[#This Row],[Nº. DE PAGO]]&lt;&gt;"",EOMONTH(LoanStartDate,ROW(ProgramaciónPago[[#This Row],[Nº. DE PAGO]])-ROW(ProgramaciónPago[[#Headers],[Nº. DE PAGO]])-2)+DAY(LoanStartDate),"")</f>
        <v>51505</v>
      </c>
      <c r="D26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20706.824953040752</v>
      </c>
      <c r="E261" s="13">
        <f ca="1">IF(ProgramaciónPago[[#This Row],[Nº. DE PAGO]]&lt;&gt;"",PagoProgramado,"")</f>
        <v>423.85433864407338</v>
      </c>
      <c r="F26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1" s="13">
        <f ca="1">IF(ProgramaciónPago[[#This Row],[Nº. DE PAGO]]&lt;&gt;"",ProgramaciónPago[[#This Row],[IMPORTE TOTAL DEL PAGO]]-ProgramaciónPago[[#This Row],[INTERÉS]],"")</f>
        <v>389.34296372233882</v>
      </c>
      <c r="I261" s="13">
        <f ca="1">IF(ProgramaciónPago[[#This Row],[Nº. DE PAGO]]&lt;&gt;"",ProgramaciónPago[[#This Row],[SALDO INICIAL]]*(InterestRate/PaymentsPerYear),"")</f>
        <v>34.511374921734586</v>
      </c>
      <c r="J26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20317.481989318414</v>
      </c>
      <c r="K261" s="13">
        <f ca="1">IF(ProgramaciónPago[[#This Row],[Nº. DE PAGO]]&lt;&gt;"",SUM(INDEX(ProgramaciónPago[INTERÉS],1,1):ProgramaciónPago[[#This Row],[INTERÉS]]),"")</f>
        <v>26281.06665033679</v>
      </c>
    </row>
    <row r="262" spans="2:11" x14ac:dyDescent="0.2">
      <c r="B262" s="9">
        <f ca="1">IF(LoanIsGood,IF(ROW()-ROW(ProgramaciónPago[[#Headers],[Nº. DE PAGO]])&gt;NúmeroDePagosProgramados,"",ROW()-ROW(ProgramaciónPago[[#Headers],[Nº. DE PAGO]])),"")</f>
        <v>251</v>
      </c>
      <c r="C262" s="11">
        <f ca="1">IF(ProgramaciónPago[[#This Row],[Nº. DE PAGO]]&lt;&gt;"",EOMONTH(LoanStartDate,ROW(ProgramaciónPago[[#This Row],[Nº. DE PAGO]])-ROW(ProgramaciónPago[[#Headers],[Nº. DE PAGO]])-2)+DAY(LoanStartDate),"")</f>
        <v>51536</v>
      </c>
      <c r="D26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20317.481989318414</v>
      </c>
      <c r="E262" s="13">
        <f ca="1">IF(ProgramaciónPago[[#This Row],[Nº. DE PAGO]]&lt;&gt;"",PagoProgramado,"")</f>
        <v>423.85433864407338</v>
      </c>
      <c r="F26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2" s="13">
        <f ca="1">IF(ProgramaciónPago[[#This Row],[Nº. DE PAGO]]&lt;&gt;"",ProgramaciónPago[[#This Row],[IMPORTE TOTAL DEL PAGO]]-ProgramaciónPago[[#This Row],[INTERÉS]],"")</f>
        <v>389.99186866187603</v>
      </c>
      <c r="I262" s="13">
        <f ca="1">IF(ProgramaciónPago[[#This Row],[Nº. DE PAGO]]&lt;&gt;"",ProgramaciónPago[[#This Row],[SALDO INICIAL]]*(InterestRate/PaymentsPerYear),"")</f>
        <v>33.862469982197361</v>
      </c>
      <c r="J26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19927.490120656537</v>
      </c>
      <c r="K262" s="13">
        <f ca="1">IF(ProgramaciónPago[[#This Row],[Nº. DE PAGO]]&lt;&gt;"",SUM(INDEX(ProgramaciónPago[INTERÉS],1,1):ProgramaciónPago[[#This Row],[INTERÉS]]),"")</f>
        <v>26314.929120318986</v>
      </c>
    </row>
    <row r="263" spans="2:11" x14ac:dyDescent="0.2">
      <c r="B263" s="9">
        <f ca="1">IF(LoanIsGood,IF(ROW()-ROW(ProgramaciónPago[[#Headers],[Nº. DE PAGO]])&gt;NúmeroDePagosProgramados,"",ROW()-ROW(ProgramaciónPago[[#Headers],[Nº. DE PAGO]])),"")</f>
        <v>252</v>
      </c>
      <c r="C263" s="11">
        <f ca="1">IF(ProgramaciónPago[[#This Row],[Nº. DE PAGO]]&lt;&gt;"",EOMONTH(LoanStartDate,ROW(ProgramaciónPago[[#This Row],[Nº. DE PAGO]])-ROW(ProgramaciónPago[[#Headers],[Nº. DE PAGO]])-2)+DAY(LoanStartDate),"")</f>
        <v>51564</v>
      </c>
      <c r="D26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19927.490120656537</v>
      </c>
      <c r="E263" s="13">
        <f ca="1">IF(ProgramaciónPago[[#This Row],[Nº. DE PAGO]]&lt;&gt;"",PagoProgramado,"")</f>
        <v>423.85433864407338</v>
      </c>
      <c r="F26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3" s="13">
        <f ca="1">IF(ProgramaciónPago[[#This Row],[Nº. DE PAGO]]&lt;&gt;"",ProgramaciónPago[[#This Row],[IMPORTE TOTAL DEL PAGO]]-ProgramaciónPago[[#This Row],[INTERÉS]],"")</f>
        <v>390.6418551096458</v>
      </c>
      <c r="I263" s="13">
        <f ca="1">IF(ProgramaciónPago[[#This Row],[Nº. DE PAGO]]&lt;&gt;"",ProgramaciónPago[[#This Row],[SALDO INICIAL]]*(InterestRate/PaymentsPerYear),"")</f>
        <v>33.212483534427562</v>
      </c>
      <c r="J26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19536.848265546891</v>
      </c>
      <c r="K263" s="13">
        <f ca="1">IF(ProgramaciónPago[[#This Row],[Nº. DE PAGO]]&lt;&gt;"",SUM(INDEX(ProgramaciónPago[INTERÉS],1,1):ProgramaciónPago[[#This Row],[INTERÉS]]),"")</f>
        <v>26348.141603853415</v>
      </c>
    </row>
    <row r="264" spans="2:11" x14ac:dyDescent="0.2">
      <c r="B264" s="9">
        <f ca="1">IF(LoanIsGood,IF(ROW()-ROW(ProgramaciónPago[[#Headers],[Nº. DE PAGO]])&gt;NúmeroDePagosProgramados,"",ROW()-ROW(ProgramaciónPago[[#Headers],[Nº. DE PAGO]])),"")</f>
        <v>253</v>
      </c>
      <c r="C264" s="11">
        <f ca="1">IF(ProgramaciónPago[[#This Row],[Nº. DE PAGO]]&lt;&gt;"",EOMONTH(LoanStartDate,ROW(ProgramaciónPago[[#This Row],[Nº. DE PAGO]])-ROW(ProgramaciónPago[[#Headers],[Nº. DE PAGO]])-2)+DAY(LoanStartDate),"")</f>
        <v>51595</v>
      </c>
      <c r="D26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19536.848265546891</v>
      </c>
      <c r="E264" s="13">
        <f ca="1">IF(ProgramaciónPago[[#This Row],[Nº. DE PAGO]]&lt;&gt;"",PagoProgramado,"")</f>
        <v>423.85433864407338</v>
      </c>
      <c r="F26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4" s="13">
        <f ca="1">IF(ProgramaciónPago[[#This Row],[Nº. DE PAGO]]&lt;&gt;"",ProgramaciónPago[[#This Row],[IMPORTE TOTAL DEL PAGO]]-ProgramaciónPago[[#This Row],[INTERÉS]],"")</f>
        <v>391.29292486816189</v>
      </c>
      <c r="I264" s="13">
        <f ca="1">IF(ProgramaciónPago[[#This Row],[Nº. DE PAGO]]&lt;&gt;"",ProgramaciónPago[[#This Row],[SALDO INICIAL]]*(InterestRate/PaymentsPerYear),"")</f>
        <v>32.56141377591149</v>
      </c>
      <c r="J26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19145.555340678729</v>
      </c>
      <c r="K264" s="13">
        <f ca="1">IF(ProgramaciónPago[[#This Row],[Nº. DE PAGO]]&lt;&gt;"",SUM(INDEX(ProgramaciónPago[INTERÉS],1,1):ProgramaciónPago[[#This Row],[INTERÉS]]),"")</f>
        <v>26380.703017629326</v>
      </c>
    </row>
    <row r="265" spans="2:11" x14ac:dyDescent="0.2">
      <c r="B265" s="9">
        <f ca="1">IF(LoanIsGood,IF(ROW()-ROW(ProgramaciónPago[[#Headers],[Nº. DE PAGO]])&gt;NúmeroDePagosProgramados,"",ROW()-ROW(ProgramaciónPago[[#Headers],[Nº. DE PAGO]])),"")</f>
        <v>254</v>
      </c>
      <c r="C265" s="11">
        <f ca="1">IF(ProgramaciónPago[[#This Row],[Nº. DE PAGO]]&lt;&gt;"",EOMONTH(LoanStartDate,ROW(ProgramaciónPago[[#This Row],[Nº. DE PAGO]])-ROW(ProgramaciónPago[[#Headers],[Nº. DE PAGO]])-2)+DAY(LoanStartDate),"")</f>
        <v>51625</v>
      </c>
      <c r="D26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19145.555340678729</v>
      </c>
      <c r="E265" s="13">
        <f ca="1">IF(ProgramaciónPago[[#This Row],[Nº. DE PAGO]]&lt;&gt;"",PagoProgramado,"")</f>
        <v>423.85433864407338</v>
      </c>
      <c r="F26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5" s="13">
        <f ca="1">IF(ProgramaciónPago[[#This Row],[Nº. DE PAGO]]&lt;&gt;"",ProgramaciónPago[[#This Row],[IMPORTE TOTAL DEL PAGO]]-ProgramaciónPago[[#This Row],[INTERÉS]],"")</f>
        <v>391.94507974294214</v>
      </c>
      <c r="I265" s="13">
        <f ca="1">IF(ProgramaciónPago[[#This Row],[Nº. DE PAGO]]&lt;&gt;"",ProgramaciónPago[[#This Row],[SALDO INICIAL]]*(InterestRate/PaymentsPerYear),"")</f>
        <v>31.909258901131217</v>
      </c>
      <c r="J26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18753.610260935788</v>
      </c>
      <c r="K265" s="13">
        <f ca="1">IF(ProgramaciónPago[[#This Row],[Nº. DE PAGO]]&lt;&gt;"",SUM(INDEX(ProgramaciónPago[INTERÉS],1,1):ProgramaciónPago[[#This Row],[INTERÉS]]),"")</f>
        <v>26412.612276530457</v>
      </c>
    </row>
    <row r="266" spans="2:11" x14ac:dyDescent="0.2">
      <c r="B266" s="9">
        <f ca="1">IF(LoanIsGood,IF(ROW()-ROW(ProgramaciónPago[[#Headers],[Nº. DE PAGO]])&gt;NúmeroDePagosProgramados,"",ROW()-ROW(ProgramaciónPago[[#Headers],[Nº. DE PAGO]])),"")</f>
        <v>255</v>
      </c>
      <c r="C266" s="11">
        <f ca="1">IF(ProgramaciónPago[[#This Row],[Nº. DE PAGO]]&lt;&gt;"",EOMONTH(LoanStartDate,ROW(ProgramaciónPago[[#This Row],[Nº. DE PAGO]])-ROW(ProgramaciónPago[[#Headers],[Nº. DE PAGO]])-2)+DAY(LoanStartDate),"")</f>
        <v>51656</v>
      </c>
      <c r="D26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18753.610260935788</v>
      </c>
      <c r="E266" s="13">
        <f ca="1">IF(ProgramaciónPago[[#This Row],[Nº. DE PAGO]]&lt;&gt;"",PagoProgramado,"")</f>
        <v>423.85433864407338</v>
      </c>
      <c r="F26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6" s="13">
        <f ca="1">IF(ProgramaciónPago[[#This Row],[Nº. DE PAGO]]&lt;&gt;"",ProgramaciónPago[[#This Row],[IMPORTE TOTAL DEL PAGO]]-ProgramaciónPago[[#This Row],[INTERÉS]],"")</f>
        <v>392.59832154251376</v>
      </c>
      <c r="I266" s="13">
        <f ca="1">IF(ProgramaciónPago[[#This Row],[Nº. DE PAGO]]&lt;&gt;"",ProgramaciónPago[[#This Row],[SALDO INICIAL]]*(InterestRate/PaymentsPerYear),"")</f>
        <v>31.25601710155965</v>
      </c>
      <c r="J26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18361.011939393273</v>
      </c>
      <c r="K266" s="13">
        <f ca="1">IF(ProgramaciónPago[[#This Row],[Nº. DE PAGO]]&lt;&gt;"",SUM(INDEX(ProgramaciónPago[INTERÉS],1,1):ProgramaciónPago[[#This Row],[INTERÉS]]),"")</f>
        <v>26443.868293632018</v>
      </c>
    </row>
    <row r="267" spans="2:11" x14ac:dyDescent="0.2">
      <c r="B267" s="9">
        <f ca="1">IF(LoanIsGood,IF(ROW()-ROW(ProgramaciónPago[[#Headers],[Nº. DE PAGO]])&gt;NúmeroDePagosProgramados,"",ROW()-ROW(ProgramaciónPago[[#Headers],[Nº. DE PAGO]])),"")</f>
        <v>256</v>
      </c>
      <c r="C267" s="11">
        <f ca="1">IF(ProgramaciónPago[[#This Row],[Nº. DE PAGO]]&lt;&gt;"",EOMONTH(LoanStartDate,ROW(ProgramaciónPago[[#This Row],[Nº. DE PAGO]])-ROW(ProgramaciónPago[[#Headers],[Nº. DE PAGO]])-2)+DAY(LoanStartDate),"")</f>
        <v>51686</v>
      </c>
      <c r="D26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18361.011939393273</v>
      </c>
      <c r="E267" s="13">
        <f ca="1">IF(ProgramaciónPago[[#This Row],[Nº. DE PAGO]]&lt;&gt;"",PagoProgramado,"")</f>
        <v>423.85433864407338</v>
      </c>
      <c r="F26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7" s="13">
        <f ca="1">IF(ProgramaciónPago[[#This Row],[Nº. DE PAGO]]&lt;&gt;"",ProgramaciónPago[[#This Row],[IMPORTE TOTAL DEL PAGO]]-ProgramaciónPago[[#This Row],[INTERÉS]],"")</f>
        <v>393.2526520784179</v>
      </c>
      <c r="I267" s="13">
        <f ca="1">IF(ProgramaciónPago[[#This Row],[Nº. DE PAGO]]&lt;&gt;"",ProgramaciónPago[[#This Row],[SALDO INICIAL]]*(InterestRate/PaymentsPerYear),"")</f>
        <v>30.601686565655456</v>
      </c>
      <c r="J26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17967.759287314853</v>
      </c>
      <c r="K267" s="13">
        <f ca="1">IF(ProgramaciónPago[[#This Row],[Nº. DE PAGO]]&lt;&gt;"",SUM(INDEX(ProgramaciónPago[INTERÉS],1,1):ProgramaciónPago[[#This Row],[INTERÉS]]),"")</f>
        <v>26474.469980197675</v>
      </c>
    </row>
    <row r="268" spans="2:11" x14ac:dyDescent="0.2">
      <c r="B268" s="9">
        <f ca="1">IF(LoanIsGood,IF(ROW()-ROW(ProgramaciónPago[[#Headers],[Nº. DE PAGO]])&gt;NúmeroDePagosProgramados,"",ROW()-ROW(ProgramaciónPago[[#Headers],[Nº. DE PAGO]])),"")</f>
        <v>257</v>
      </c>
      <c r="C268" s="11">
        <f ca="1">IF(ProgramaciónPago[[#This Row],[Nº. DE PAGO]]&lt;&gt;"",EOMONTH(LoanStartDate,ROW(ProgramaciónPago[[#This Row],[Nº. DE PAGO]])-ROW(ProgramaciónPago[[#Headers],[Nº. DE PAGO]])-2)+DAY(LoanStartDate),"")</f>
        <v>51717</v>
      </c>
      <c r="D26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17967.759287314853</v>
      </c>
      <c r="E268" s="13">
        <f ca="1">IF(ProgramaciónPago[[#This Row],[Nº. DE PAGO]]&lt;&gt;"",PagoProgramado,"")</f>
        <v>423.85433864407338</v>
      </c>
      <c r="F26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8" s="13">
        <f ca="1">IF(ProgramaciónPago[[#This Row],[Nº. DE PAGO]]&lt;&gt;"",ProgramaciónPago[[#This Row],[IMPORTE TOTAL DEL PAGO]]-ProgramaciónPago[[#This Row],[INTERÉS]],"")</f>
        <v>393.90807316521528</v>
      </c>
      <c r="I268" s="13">
        <f ca="1">IF(ProgramaciónPago[[#This Row],[Nº. DE PAGO]]&lt;&gt;"",ProgramaciónPago[[#This Row],[SALDO INICIAL]]*(InterestRate/PaymentsPerYear),"")</f>
        <v>29.946265478858091</v>
      </c>
      <c r="J26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17573.851214149639</v>
      </c>
      <c r="K268" s="13">
        <f ca="1">IF(ProgramaciónPago[[#This Row],[Nº. DE PAGO]]&lt;&gt;"",SUM(INDEX(ProgramaciónPago[INTERÉS],1,1):ProgramaciónPago[[#This Row],[INTERÉS]]),"")</f>
        <v>26504.416245676533</v>
      </c>
    </row>
    <row r="269" spans="2:11" x14ac:dyDescent="0.2">
      <c r="B269" s="9">
        <f ca="1">IF(LoanIsGood,IF(ROW()-ROW(ProgramaciónPago[[#Headers],[Nº. DE PAGO]])&gt;NúmeroDePagosProgramados,"",ROW()-ROW(ProgramaciónPago[[#Headers],[Nº. DE PAGO]])),"")</f>
        <v>258</v>
      </c>
      <c r="C269" s="11">
        <f ca="1">IF(ProgramaciónPago[[#This Row],[Nº. DE PAGO]]&lt;&gt;"",EOMONTH(LoanStartDate,ROW(ProgramaciónPago[[#This Row],[Nº. DE PAGO]])-ROW(ProgramaciónPago[[#Headers],[Nº. DE PAGO]])-2)+DAY(LoanStartDate),"")</f>
        <v>51748</v>
      </c>
      <c r="D26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17573.851214149639</v>
      </c>
      <c r="E269" s="13">
        <f ca="1">IF(ProgramaciónPago[[#This Row],[Nº. DE PAGO]]&lt;&gt;"",PagoProgramado,"")</f>
        <v>423.85433864407338</v>
      </c>
      <c r="F26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6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69" s="13">
        <f ca="1">IF(ProgramaciónPago[[#This Row],[Nº. DE PAGO]]&lt;&gt;"",ProgramaciónPago[[#This Row],[IMPORTE TOTAL DEL PAGO]]-ProgramaciónPago[[#This Row],[INTERÉS]],"")</f>
        <v>394.56458662049067</v>
      </c>
      <c r="I269" s="13">
        <f ca="1">IF(ProgramaciónPago[[#This Row],[Nº. DE PAGO]]&lt;&gt;"",ProgramaciónPago[[#This Row],[SALDO INICIAL]]*(InterestRate/PaymentsPerYear),"")</f>
        <v>29.289752023582736</v>
      </c>
      <c r="J26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17179.286627529149</v>
      </c>
      <c r="K269" s="13">
        <f ca="1">IF(ProgramaciónPago[[#This Row],[Nº. DE PAGO]]&lt;&gt;"",SUM(INDEX(ProgramaciónPago[INTERÉS],1,1):ProgramaciónPago[[#This Row],[INTERÉS]]),"")</f>
        <v>26533.705997700115</v>
      </c>
    </row>
    <row r="270" spans="2:11" x14ac:dyDescent="0.2">
      <c r="B270" s="9">
        <f ca="1">IF(LoanIsGood,IF(ROW()-ROW(ProgramaciónPago[[#Headers],[Nº. DE PAGO]])&gt;NúmeroDePagosProgramados,"",ROW()-ROW(ProgramaciónPago[[#Headers],[Nº. DE PAGO]])),"")</f>
        <v>259</v>
      </c>
      <c r="C270" s="11">
        <f ca="1">IF(ProgramaciónPago[[#This Row],[Nº. DE PAGO]]&lt;&gt;"",EOMONTH(LoanStartDate,ROW(ProgramaciónPago[[#This Row],[Nº. DE PAGO]])-ROW(ProgramaciónPago[[#Headers],[Nº. DE PAGO]])-2)+DAY(LoanStartDate),"")</f>
        <v>51778</v>
      </c>
      <c r="D27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17179.286627529149</v>
      </c>
      <c r="E270" s="13">
        <f ca="1">IF(ProgramaciónPago[[#This Row],[Nº. DE PAGO]]&lt;&gt;"",PagoProgramado,"")</f>
        <v>423.85433864407338</v>
      </c>
      <c r="F27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0" s="13">
        <f ca="1">IF(ProgramaciónPago[[#This Row],[Nº. DE PAGO]]&lt;&gt;"",ProgramaciónPago[[#This Row],[IMPORTE TOTAL DEL PAGO]]-ProgramaciónPago[[#This Row],[INTERÉS]],"")</f>
        <v>395.2221942648581</v>
      </c>
      <c r="I270" s="13">
        <f ca="1">IF(ProgramaciónPago[[#This Row],[Nº. DE PAGO]]&lt;&gt;"",ProgramaciónPago[[#This Row],[SALDO INICIAL]]*(InterestRate/PaymentsPerYear),"")</f>
        <v>28.632144379215251</v>
      </c>
      <c r="J27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16784.064433264291</v>
      </c>
      <c r="K270" s="13">
        <f ca="1">IF(ProgramaciónPago[[#This Row],[Nº. DE PAGO]]&lt;&gt;"",SUM(INDEX(ProgramaciónPago[INTERÉS],1,1):ProgramaciónPago[[#This Row],[INTERÉS]]),"")</f>
        <v>26562.33814207933</v>
      </c>
    </row>
    <row r="271" spans="2:11" x14ac:dyDescent="0.2">
      <c r="B271" s="9">
        <f ca="1">IF(LoanIsGood,IF(ROW()-ROW(ProgramaciónPago[[#Headers],[Nº. DE PAGO]])&gt;NúmeroDePagosProgramados,"",ROW()-ROW(ProgramaciónPago[[#Headers],[Nº. DE PAGO]])),"")</f>
        <v>260</v>
      </c>
      <c r="C271" s="11">
        <f ca="1">IF(ProgramaciónPago[[#This Row],[Nº. DE PAGO]]&lt;&gt;"",EOMONTH(LoanStartDate,ROW(ProgramaciónPago[[#This Row],[Nº. DE PAGO]])-ROW(ProgramaciónPago[[#Headers],[Nº. DE PAGO]])-2)+DAY(LoanStartDate),"")</f>
        <v>51809</v>
      </c>
      <c r="D27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16784.064433264291</v>
      </c>
      <c r="E271" s="13">
        <f ca="1">IF(ProgramaciónPago[[#This Row],[Nº. DE PAGO]]&lt;&gt;"",PagoProgramado,"")</f>
        <v>423.85433864407338</v>
      </c>
      <c r="F27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1" s="13">
        <f ca="1">IF(ProgramaciónPago[[#This Row],[Nº. DE PAGO]]&lt;&gt;"",ProgramaciónPago[[#This Row],[IMPORTE TOTAL DEL PAGO]]-ProgramaciónPago[[#This Row],[INTERÉS]],"")</f>
        <v>395.88089792196621</v>
      </c>
      <c r="I271" s="13">
        <f ca="1">IF(ProgramaciónPago[[#This Row],[Nº. DE PAGO]]&lt;&gt;"",ProgramaciónPago[[#This Row],[SALDO INICIAL]]*(InterestRate/PaymentsPerYear),"")</f>
        <v>27.973440722107153</v>
      </c>
      <c r="J27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16388.183535342327</v>
      </c>
      <c r="K271" s="13">
        <f ca="1">IF(ProgramaciónPago[[#This Row],[Nº. DE PAGO]]&lt;&gt;"",SUM(INDEX(ProgramaciónPago[INTERÉS],1,1):ProgramaciónPago[[#This Row],[INTERÉS]]),"")</f>
        <v>26590.311582801438</v>
      </c>
    </row>
    <row r="272" spans="2:11" x14ac:dyDescent="0.2">
      <c r="B272" s="9">
        <f ca="1">IF(LoanIsGood,IF(ROW()-ROW(ProgramaciónPago[[#Headers],[Nº. DE PAGO]])&gt;NúmeroDePagosProgramados,"",ROW()-ROW(ProgramaciónPago[[#Headers],[Nº. DE PAGO]])),"")</f>
        <v>261</v>
      </c>
      <c r="C272" s="11">
        <f ca="1">IF(ProgramaciónPago[[#This Row],[Nº. DE PAGO]]&lt;&gt;"",EOMONTH(LoanStartDate,ROW(ProgramaciónPago[[#This Row],[Nº. DE PAGO]])-ROW(ProgramaciónPago[[#Headers],[Nº. DE PAGO]])-2)+DAY(LoanStartDate),"")</f>
        <v>51839</v>
      </c>
      <c r="D27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16388.183535342327</v>
      </c>
      <c r="E272" s="13">
        <f ca="1">IF(ProgramaciónPago[[#This Row],[Nº. DE PAGO]]&lt;&gt;"",PagoProgramado,"")</f>
        <v>423.85433864407338</v>
      </c>
      <c r="F27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2" s="13">
        <f ca="1">IF(ProgramaciónPago[[#This Row],[Nº. DE PAGO]]&lt;&gt;"",ProgramaciónPago[[#This Row],[IMPORTE TOTAL DEL PAGO]]-ProgramaciónPago[[#This Row],[INTERÉS]],"")</f>
        <v>396.54069941850281</v>
      </c>
      <c r="I272" s="13">
        <f ca="1">IF(ProgramaciónPago[[#This Row],[Nº. DE PAGO]]&lt;&gt;"",ProgramaciónPago[[#This Row],[SALDO INICIAL]]*(InterestRate/PaymentsPerYear),"")</f>
        <v>27.313639225570547</v>
      </c>
      <c r="J27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15991.642835923823</v>
      </c>
      <c r="K272" s="13">
        <f ca="1">IF(ProgramaciónPago[[#This Row],[Nº. DE PAGO]]&lt;&gt;"",SUM(INDEX(ProgramaciónPago[INTERÉS],1,1):ProgramaciónPago[[#This Row],[INTERÉS]]),"")</f>
        <v>26617.625222027007</v>
      </c>
    </row>
    <row r="273" spans="2:11" x14ac:dyDescent="0.2">
      <c r="B273" s="9">
        <f ca="1">IF(LoanIsGood,IF(ROW()-ROW(ProgramaciónPago[[#Headers],[Nº. DE PAGO]])&gt;NúmeroDePagosProgramados,"",ROW()-ROW(ProgramaciónPago[[#Headers],[Nº. DE PAGO]])),"")</f>
        <v>262</v>
      </c>
      <c r="C273" s="11">
        <f ca="1">IF(ProgramaciónPago[[#This Row],[Nº. DE PAGO]]&lt;&gt;"",EOMONTH(LoanStartDate,ROW(ProgramaciónPago[[#This Row],[Nº. DE PAGO]])-ROW(ProgramaciónPago[[#Headers],[Nº. DE PAGO]])-2)+DAY(LoanStartDate),"")</f>
        <v>51870</v>
      </c>
      <c r="D27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15991.642835923823</v>
      </c>
      <c r="E273" s="13">
        <f ca="1">IF(ProgramaciónPago[[#This Row],[Nº. DE PAGO]]&lt;&gt;"",PagoProgramado,"")</f>
        <v>423.85433864407338</v>
      </c>
      <c r="F27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3" s="13">
        <f ca="1">IF(ProgramaciónPago[[#This Row],[Nº. DE PAGO]]&lt;&gt;"",ProgramaciónPago[[#This Row],[IMPORTE TOTAL DEL PAGO]]-ProgramaciónPago[[#This Row],[INTERÉS]],"")</f>
        <v>397.20160058420032</v>
      </c>
      <c r="I273" s="13">
        <f ca="1">IF(ProgramaciónPago[[#This Row],[Nº. DE PAGO]]&lt;&gt;"",ProgramaciónPago[[#This Row],[SALDO INICIAL]]*(InterestRate/PaymentsPerYear),"")</f>
        <v>26.652738059873041</v>
      </c>
      <c r="J27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15594.441235339624</v>
      </c>
      <c r="K273" s="13">
        <f ca="1">IF(ProgramaciónPago[[#This Row],[Nº. DE PAGO]]&lt;&gt;"",SUM(INDEX(ProgramaciónPago[INTERÉS],1,1):ProgramaciónPago[[#This Row],[INTERÉS]]),"")</f>
        <v>26644.277960086882</v>
      </c>
    </row>
    <row r="274" spans="2:11" x14ac:dyDescent="0.2">
      <c r="B274" s="9">
        <f ca="1">IF(LoanIsGood,IF(ROW()-ROW(ProgramaciónPago[[#Headers],[Nº. DE PAGO]])&gt;NúmeroDePagosProgramados,"",ROW()-ROW(ProgramaciónPago[[#Headers],[Nº. DE PAGO]])),"")</f>
        <v>263</v>
      </c>
      <c r="C274" s="11">
        <f ca="1">IF(ProgramaciónPago[[#This Row],[Nº. DE PAGO]]&lt;&gt;"",EOMONTH(LoanStartDate,ROW(ProgramaciónPago[[#This Row],[Nº. DE PAGO]])-ROW(ProgramaciónPago[[#Headers],[Nº. DE PAGO]])-2)+DAY(LoanStartDate),"")</f>
        <v>51901</v>
      </c>
      <c r="D27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15594.441235339624</v>
      </c>
      <c r="E274" s="13">
        <f ca="1">IF(ProgramaciónPago[[#This Row],[Nº. DE PAGO]]&lt;&gt;"",PagoProgramado,"")</f>
        <v>423.85433864407338</v>
      </c>
      <c r="F27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4" s="13">
        <f ca="1">IF(ProgramaciónPago[[#This Row],[Nº. DE PAGO]]&lt;&gt;"",ProgramaciónPago[[#This Row],[IMPORTE TOTAL DEL PAGO]]-ProgramaciónPago[[#This Row],[INTERÉS]],"")</f>
        <v>397.86360325184069</v>
      </c>
      <c r="I274" s="13">
        <f ca="1">IF(ProgramaciónPago[[#This Row],[Nº. DE PAGO]]&lt;&gt;"",ProgramaciónPago[[#This Row],[SALDO INICIAL]]*(InterestRate/PaymentsPerYear),"")</f>
        <v>25.990735392232708</v>
      </c>
      <c r="J27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15196.577632087783</v>
      </c>
      <c r="K274" s="13">
        <f ca="1">IF(ProgramaciónPago[[#This Row],[Nº. DE PAGO]]&lt;&gt;"",SUM(INDEX(ProgramaciónPago[INTERÉS],1,1):ProgramaciónPago[[#This Row],[INTERÉS]]),"")</f>
        <v>26670.268695479113</v>
      </c>
    </row>
    <row r="275" spans="2:11" x14ac:dyDescent="0.2">
      <c r="B275" s="9">
        <f ca="1">IF(LoanIsGood,IF(ROW()-ROW(ProgramaciónPago[[#Headers],[Nº. DE PAGO]])&gt;NúmeroDePagosProgramados,"",ROW()-ROW(ProgramaciónPago[[#Headers],[Nº. DE PAGO]])),"")</f>
        <v>264</v>
      </c>
      <c r="C275" s="11">
        <f ca="1">IF(ProgramaciónPago[[#This Row],[Nº. DE PAGO]]&lt;&gt;"",EOMONTH(LoanStartDate,ROW(ProgramaciónPago[[#This Row],[Nº. DE PAGO]])-ROW(ProgramaciónPago[[#Headers],[Nº. DE PAGO]])-2)+DAY(LoanStartDate),"")</f>
        <v>51929</v>
      </c>
      <c r="D27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15196.577632087783</v>
      </c>
      <c r="E275" s="13">
        <f ca="1">IF(ProgramaciónPago[[#This Row],[Nº. DE PAGO]]&lt;&gt;"",PagoProgramado,"")</f>
        <v>423.85433864407338</v>
      </c>
      <c r="F27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5" s="13">
        <f ca="1">IF(ProgramaciónPago[[#This Row],[Nº. DE PAGO]]&lt;&gt;"",ProgramaciónPago[[#This Row],[IMPORTE TOTAL DEL PAGO]]-ProgramaciónPago[[#This Row],[INTERÉS]],"")</f>
        <v>398.52670925726039</v>
      </c>
      <c r="I275" s="13">
        <f ca="1">IF(ProgramaciónPago[[#This Row],[Nº. DE PAGO]]&lt;&gt;"",ProgramaciónPago[[#This Row],[SALDO INICIAL]]*(InterestRate/PaymentsPerYear),"")</f>
        <v>25.327629386812973</v>
      </c>
      <c r="J27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14798.050922830522</v>
      </c>
      <c r="K275" s="13">
        <f ca="1">IF(ProgramaciónPago[[#This Row],[Nº. DE PAGO]]&lt;&gt;"",SUM(INDEX(ProgramaciónPago[INTERÉS],1,1):ProgramaciónPago[[#This Row],[INTERÉS]]),"")</f>
        <v>26695.596324865925</v>
      </c>
    </row>
    <row r="276" spans="2:11" x14ac:dyDescent="0.2">
      <c r="B276" s="9">
        <f ca="1">IF(LoanIsGood,IF(ROW()-ROW(ProgramaciónPago[[#Headers],[Nº. DE PAGO]])&gt;NúmeroDePagosProgramados,"",ROW()-ROW(ProgramaciónPago[[#Headers],[Nº. DE PAGO]])),"")</f>
        <v>265</v>
      </c>
      <c r="C276" s="11">
        <f ca="1">IF(ProgramaciónPago[[#This Row],[Nº. DE PAGO]]&lt;&gt;"",EOMONTH(LoanStartDate,ROW(ProgramaciónPago[[#This Row],[Nº. DE PAGO]])-ROW(ProgramaciónPago[[#Headers],[Nº. DE PAGO]])-2)+DAY(LoanStartDate),"")</f>
        <v>51960</v>
      </c>
      <c r="D27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14798.050922830522</v>
      </c>
      <c r="E276" s="13">
        <f ca="1">IF(ProgramaciónPago[[#This Row],[Nº. DE PAGO]]&lt;&gt;"",PagoProgramado,"")</f>
        <v>423.85433864407338</v>
      </c>
      <c r="F27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6" s="13">
        <f ca="1">IF(ProgramaciónPago[[#This Row],[Nº. DE PAGO]]&lt;&gt;"",ProgramaciónPago[[#This Row],[IMPORTE TOTAL DEL PAGO]]-ProgramaciónPago[[#This Row],[INTERÉS]],"")</f>
        <v>399.19092043935586</v>
      </c>
      <c r="I276" s="13">
        <f ca="1">IF(ProgramaciónPago[[#This Row],[Nº. DE PAGO]]&lt;&gt;"",ProgramaciónPago[[#This Row],[SALDO INICIAL]]*(InterestRate/PaymentsPerYear),"")</f>
        <v>24.663418204717537</v>
      </c>
      <c r="J27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14398.860002391166</v>
      </c>
      <c r="K276" s="13">
        <f ca="1">IF(ProgramaciónPago[[#This Row],[Nº. DE PAGO]]&lt;&gt;"",SUM(INDEX(ProgramaciónPago[INTERÉS],1,1):ProgramaciónPago[[#This Row],[INTERÉS]]),"")</f>
        <v>26720.259743070641</v>
      </c>
    </row>
    <row r="277" spans="2:11" x14ac:dyDescent="0.2">
      <c r="B277" s="9">
        <f ca="1">IF(LoanIsGood,IF(ROW()-ROW(ProgramaciónPago[[#Headers],[Nº. DE PAGO]])&gt;NúmeroDePagosProgramados,"",ROW()-ROW(ProgramaciónPago[[#Headers],[Nº. DE PAGO]])),"")</f>
        <v>266</v>
      </c>
      <c r="C277" s="11">
        <f ca="1">IF(ProgramaciónPago[[#This Row],[Nº. DE PAGO]]&lt;&gt;"",EOMONTH(LoanStartDate,ROW(ProgramaciónPago[[#This Row],[Nº. DE PAGO]])-ROW(ProgramaciónPago[[#Headers],[Nº. DE PAGO]])-2)+DAY(LoanStartDate),"")</f>
        <v>51990</v>
      </c>
      <c r="D27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14398.860002391166</v>
      </c>
      <c r="E277" s="13">
        <f ca="1">IF(ProgramaciónPago[[#This Row],[Nº. DE PAGO]]&lt;&gt;"",PagoProgramado,"")</f>
        <v>423.85433864407338</v>
      </c>
      <c r="F27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7" s="13">
        <f ca="1">IF(ProgramaciónPago[[#This Row],[Nº. DE PAGO]]&lt;&gt;"",ProgramaciónPago[[#This Row],[IMPORTE TOTAL DEL PAGO]]-ProgramaciónPago[[#This Row],[INTERÉS]],"")</f>
        <v>399.85623864008812</v>
      </c>
      <c r="I277" s="13">
        <f ca="1">IF(ProgramaciónPago[[#This Row],[Nº. DE PAGO]]&lt;&gt;"",ProgramaciónPago[[#This Row],[SALDO INICIAL]]*(InterestRate/PaymentsPerYear),"")</f>
        <v>23.998100003985279</v>
      </c>
      <c r="J27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13999.003763751078</v>
      </c>
      <c r="K277" s="13">
        <f ca="1">IF(ProgramaciónPago[[#This Row],[Nº. DE PAGO]]&lt;&gt;"",SUM(INDEX(ProgramaciónPago[INTERÉS],1,1):ProgramaciónPago[[#This Row],[INTERÉS]]),"")</f>
        <v>26744.257843074625</v>
      </c>
    </row>
    <row r="278" spans="2:11" x14ac:dyDescent="0.2">
      <c r="B278" s="9">
        <f ca="1">IF(LoanIsGood,IF(ROW()-ROW(ProgramaciónPago[[#Headers],[Nº. DE PAGO]])&gt;NúmeroDePagosProgramados,"",ROW()-ROW(ProgramaciónPago[[#Headers],[Nº. DE PAGO]])),"")</f>
        <v>267</v>
      </c>
      <c r="C278" s="11">
        <f ca="1">IF(ProgramaciónPago[[#This Row],[Nº. DE PAGO]]&lt;&gt;"",EOMONTH(LoanStartDate,ROW(ProgramaciónPago[[#This Row],[Nº. DE PAGO]])-ROW(ProgramaciónPago[[#Headers],[Nº. DE PAGO]])-2)+DAY(LoanStartDate),"")</f>
        <v>52021</v>
      </c>
      <c r="D27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13999.003763751078</v>
      </c>
      <c r="E278" s="13">
        <f ca="1">IF(ProgramaciónPago[[#This Row],[Nº. DE PAGO]]&lt;&gt;"",PagoProgramado,"")</f>
        <v>423.85433864407338</v>
      </c>
      <c r="F27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8" s="13">
        <f ca="1">IF(ProgramaciónPago[[#This Row],[Nº. DE PAGO]]&lt;&gt;"",ProgramaciónPago[[#This Row],[IMPORTE TOTAL DEL PAGO]]-ProgramaciónPago[[#This Row],[INTERÉS]],"")</f>
        <v>400.52266570448825</v>
      </c>
      <c r="I278" s="13">
        <f ca="1">IF(ProgramaciónPago[[#This Row],[Nº. DE PAGO]]&lt;&gt;"",ProgramaciónPago[[#This Row],[SALDO INICIAL]]*(InterestRate/PaymentsPerYear),"")</f>
        <v>23.331672939585133</v>
      </c>
      <c r="J27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13598.48109804659</v>
      </c>
      <c r="K278" s="13">
        <f ca="1">IF(ProgramaciónPago[[#This Row],[Nº. DE PAGO]]&lt;&gt;"",SUM(INDEX(ProgramaciónPago[INTERÉS],1,1):ProgramaciónPago[[#This Row],[INTERÉS]]),"")</f>
        <v>26767.58951601421</v>
      </c>
    </row>
    <row r="279" spans="2:11" x14ac:dyDescent="0.2">
      <c r="B279" s="9">
        <f ca="1">IF(LoanIsGood,IF(ROW()-ROW(ProgramaciónPago[[#Headers],[Nº. DE PAGO]])&gt;NúmeroDePagosProgramados,"",ROW()-ROW(ProgramaciónPago[[#Headers],[Nº. DE PAGO]])),"")</f>
        <v>268</v>
      </c>
      <c r="C279" s="11">
        <f ca="1">IF(ProgramaciónPago[[#This Row],[Nº. DE PAGO]]&lt;&gt;"",EOMONTH(LoanStartDate,ROW(ProgramaciónPago[[#This Row],[Nº. DE PAGO]])-ROW(ProgramaciónPago[[#Headers],[Nº. DE PAGO]])-2)+DAY(LoanStartDate),"")</f>
        <v>52051</v>
      </c>
      <c r="D27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13598.48109804659</v>
      </c>
      <c r="E279" s="13">
        <f ca="1">IF(ProgramaciónPago[[#This Row],[Nº. DE PAGO]]&lt;&gt;"",PagoProgramado,"")</f>
        <v>423.85433864407338</v>
      </c>
      <c r="F27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7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79" s="13">
        <f ca="1">IF(ProgramaciónPago[[#This Row],[Nº. DE PAGO]]&lt;&gt;"",ProgramaciónPago[[#This Row],[IMPORTE TOTAL DEL PAGO]]-ProgramaciónPago[[#This Row],[INTERÉS]],"")</f>
        <v>401.19020348066238</v>
      </c>
      <c r="I279" s="13">
        <f ca="1">IF(ProgramaciónPago[[#This Row],[Nº. DE PAGO]]&lt;&gt;"",ProgramaciónPago[[#This Row],[SALDO INICIAL]]*(InterestRate/PaymentsPerYear),"")</f>
        <v>22.664135163410986</v>
      </c>
      <c r="J27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13197.290894565927</v>
      </c>
      <c r="K279" s="13">
        <f ca="1">IF(ProgramaciónPago[[#This Row],[Nº. DE PAGO]]&lt;&gt;"",SUM(INDEX(ProgramaciónPago[INTERÉS],1,1):ProgramaciónPago[[#This Row],[INTERÉS]]),"")</f>
        <v>26790.25365117762</v>
      </c>
    </row>
    <row r="280" spans="2:11" x14ac:dyDescent="0.2">
      <c r="B280" s="9">
        <f ca="1">IF(LoanIsGood,IF(ROW()-ROW(ProgramaciónPago[[#Headers],[Nº. DE PAGO]])&gt;NúmeroDePagosProgramados,"",ROW()-ROW(ProgramaciónPago[[#Headers],[Nº. DE PAGO]])),"")</f>
        <v>269</v>
      </c>
      <c r="C280" s="11">
        <f ca="1">IF(ProgramaciónPago[[#This Row],[Nº. DE PAGO]]&lt;&gt;"",EOMONTH(LoanStartDate,ROW(ProgramaciónPago[[#This Row],[Nº. DE PAGO]])-ROW(ProgramaciónPago[[#Headers],[Nº. DE PAGO]])-2)+DAY(LoanStartDate),"")</f>
        <v>52082</v>
      </c>
      <c r="D28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13197.290894565927</v>
      </c>
      <c r="E280" s="13">
        <f ca="1">IF(ProgramaciónPago[[#This Row],[Nº. DE PAGO]]&lt;&gt;"",PagoProgramado,"")</f>
        <v>423.85433864407338</v>
      </c>
      <c r="F28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0" s="13">
        <f ca="1">IF(ProgramaciónPago[[#This Row],[Nº. DE PAGO]]&lt;&gt;"",ProgramaciónPago[[#This Row],[IMPORTE TOTAL DEL PAGO]]-ProgramaciónPago[[#This Row],[INTERÉS]],"")</f>
        <v>401.85885381979682</v>
      </c>
      <c r="I280" s="13">
        <f ca="1">IF(ProgramaciónPago[[#This Row],[Nº. DE PAGO]]&lt;&gt;"",ProgramaciónPago[[#This Row],[SALDO INICIAL]]*(InterestRate/PaymentsPerYear),"")</f>
        <v>21.995484824276549</v>
      </c>
      <c r="J28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12795.432040746131</v>
      </c>
      <c r="K280" s="13">
        <f ca="1">IF(ProgramaciónPago[[#This Row],[Nº. DE PAGO]]&lt;&gt;"",SUM(INDEX(ProgramaciónPago[INTERÉS],1,1):ProgramaciónPago[[#This Row],[INTERÉS]]),"")</f>
        <v>26812.249136001898</v>
      </c>
    </row>
    <row r="281" spans="2:11" x14ac:dyDescent="0.2">
      <c r="B281" s="9">
        <f ca="1">IF(LoanIsGood,IF(ROW()-ROW(ProgramaciónPago[[#Headers],[Nº. DE PAGO]])&gt;NúmeroDePagosProgramados,"",ROW()-ROW(ProgramaciónPago[[#Headers],[Nº. DE PAGO]])),"")</f>
        <v>270</v>
      </c>
      <c r="C281" s="11">
        <f ca="1">IF(ProgramaciónPago[[#This Row],[Nº. DE PAGO]]&lt;&gt;"",EOMONTH(LoanStartDate,ROW(ProgramaciónPago[[#This Row],[Nº. DE PAGO]])-ROW(ProgramaciónPago[[#Headers],[Nº. DE PAGO]])-2)+DAY(LoanStartDate),"")</f>
        <v>52113</v>
      </c>
      <c r="D28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12795.432040746131</v>
      </c>
      <c r="E281" s="13">
        <f ca="1">IF(ProgramaciónPago[[#This Row],[Nº. DE PAGO]]&lt;&gt;"",PagoProgramado,"")</f>
        <v>423.85433864407338</v>
      </c>
      <c r="F28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1" s="13">
        <f ca="1">IF(ProgramaciónPago[[#This Row],[Nº. DE PAGO]]&lt;&gt;"",ProgramaciónPago[[#This Row],[IMPORTE TOTAL DEL PAGO]]-ProgramaciónPago[[#This Row],[INTERÉS]],"")</f>
        <v>402.52861857616318</v>
      </c>
      <c r="I281" s="13">
        <f ca="1">IF(ProgramaciónPago[[#This Row],[Nº. DE PAGO]]&lt;&gt;"",ProgramaciónPago[[#This Row],[SALDO INICIAL]]*(InterestRate/PaymentsPerYear),"")</f>
        <v>21.325720067910218</v>
      </c>
      <c r="J28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12392.903422169968</v>
      </c>
      <c r="K281" s="13">
        <f ca="1">IF(ProgramaciónPago[[#This Row],[Nº. DE PAGO]]&lt;&gt;"",SUM(INDEX(ProgramaciónPago[INTERÉS],1,1):ProgramaciónPago[[#This Row],[INTERÉS]]),"")</f>
        <v>26833.574856069808</v>
      </c>
    </row>
    <row r="282" spans="2:11" x14ac:dyDescent="0.2">
      <c r="B282" s="9">
        <f ca="1">IF(LoanIsGood,IF(ROW()-ROW(ProgramaciónPago[[#Headers],[Nº. DE PAGO]])&gt;NúmeroDePagosProgramados,"",ROW()-ROW(ProgramaciónPago[[#Headers],[Nº. DE PAGO]])),"")</f>
        <v>271</v>
      </c>
      <c r="C282" s="11">
        <f ca="1">IF(ProgramaciónPago[[#This Row],[Nº. DE PAGO]]&lt;&gt;"",EOMONTH(LoanStartDate,ROW(ProgramaciónPago[[#This Row],[Nº. DE PAGO]])-ROW(ProgramaciónPago[[#Headers],[Nº. DE PAGO]])-2)+DAY(LoanStartDate),"")</f>
        <v>52143</v>
      </c>
      <c r="D28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12392.903422169968</v>
      </c>
      <c r="E282" s="13">
        <f ca="1">IF(ProgramaciónPago[[#This Row],[Nº. DE PAGO]]&lt;&gt;"",PagoProgramado,"")</f>
        <v>423.85433864407338</v>
      </c>
      <c r="F28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2" s="13">
        <f ca="1">IF(ProgramaciónPago[[#This Row],[Nº. DE PAGO]]&lt;&gt;"",ProgramaciónPago[[#This Row],[IMPORTE TOTAL DEL PAGO]]-ProgramaciónPago[[#This Row],[INTERÉS]],"")</f>
        <v>403.19949960712341</v>
      </c>
      <c r="I282" s="13">
        <f ca="1">IF(ProgramaciónPago[[#This Row],[Nº. DE PAGO]]&lt;&gt;"",ProgramaciónPago[[#This Row],[SALDO INICIAL]]*(InterestRate/PaymentsPerYear),"")</f>
        <v>20.654839036949948</v>
      </c>
      <c r="J28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11989.703922562845</v>
      </c>
      <c r="K282" s="13">
        <f ca="1">IF(ProgramaciónPago[[#This Row],[Nº. DE PAGO]]&lt;&gt;"",SUM(INDEX(ProgramaciónPago[INTERÉS],1,1):ProgramaciónPago[[#This Row],[INTERÉS]]),"")</f>
        <v>26854.229695106758</v>
      </c>
    </row>
    <row r="283" spans="2:11" x14ac:dyDescent="0.2">
      <c r="B283" s="9">
        <f ca="1">IF(LoanIsGood,IF(ROW()-ROW(ProgramaciónPago[[#Headers],[Nº. DE PAGO]])&gt;NúmeroDePagosProgramados,"",ROW()-ROW(ProgramaciónPago[[#Headers],[Nº. DE PAGO]])),"")</f>
        <v>272</v>
      </c>
      <c r="C283" s="11">
        <f ca="1">IF(ProgramaciónPago[[#This Row],[Nº. DE PAGO]]&lt;&gt;"",EOMONTH(LoanStartDate,ROW(ProgramaciónPago[[#This Row],[Nº. DE PAGO]])-ROW(ProgramaciónPago[[#Headers],[Nº. DE PAGO]])-2)+DAY(LoanStartDate),"")</f>
        <v>52174</v>
      </c>
      <c r="D28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11989.703922562845</v>
      </c>
      <c r="E283" s="13">
        <f ca="1">IF(ProgramaciónPago[[#This Row],[Nº. DE PAGO]]&lt;&gt;"",PagoProgramado,"")</f>
        <v>423.85433864407338</v>
      </c>
      <c r="F28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3" s="13">
        <f ca="1">IF(ProgramaciónPago[[#This Row],[Nº. DE PAGO]]&lt;&gt;"",ProgramaciónPago[[#This Row],[IMPORTE TOTAL DEL PAGO]]-ProgramaciónPago[[#This Row],[INTERÉS]],"")</f>
        <v>403.87149877313533</v>
      </c>
      <c r="I283" s="13">
        <f ca="1">IF(ProgramaciónPago[[#This Row],[Nº. DE PAGO]]&lt;&gt;"",ProgramaciónPago[[#This Row],[SALDO INICIAL]]*(InterestRate/PaymentsPerYear),"")</f>
        <v>19.982839870938076</v>
      </c>
      <c r="J28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11585.83242378971</v>
      </c>
      <c r="K283" s="13">
        <f ca="1">IF(ProgramaciónPago[[#This Row],[Nº. DE PAGO]]&lt;&gt;"",SUM(INDEX(ProgramaciónPago[INTERÉS],1,1):ProgramaciónPago[[#This Row],[INTERÉS]]),"")</f>
        <v>26874.212534977698</v>
      </c>
    </row>
    <row r="284" spans="2:11" x14ac:dyDescent="0.2">
      <c r="B284" s="9">
        <f ca="1">IF(LoanIsGood,IF(ROW()-ROW(ProgramaciónPago[[#Headers],[Nº. DE PAGO]])&gt;NúmeroDePagosProgramados,"",ROW()-ROW(ProgramaciónPago[[#Headers],[Nº. DE PAGO]])),"")</f>
        <v>273</v>
      </c>
      <c r="C284" s="11">
        <f ca="1">IF(ProgramaciónPago[[#This Row],[Nº. DE PAGO]]&lt;&gt;"",EOMONTH(LoanStartDate,ROW(ProgramaciónPago[[#This Row],[Nº. DE PAGO]])-ROW(ProgramaciónPago[[#Headers],[Nº. DE PAGO]])-2)+DAY(LoanStartDate),"")</f>
        <v>52204</v>
      </c>
      <c r="D28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11585.83242378971</v>
      </c>
      <c r="E284" s="13">
        <f ca="1">IF(ProgramaciónPago[[#This Row],[Nº. DE PAGO]]&lt;&gt;"",PagoProgramado,"")</f>
        <v>423.85433864407338</v>
      </c>
      <c r="F28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4" s="13">
        <f ca="1">IF(ProgramaciónPago[[#This Row],[Nº. DE PAGO]]&lt;&gt;"",ProgramaciónPago[[#This Row],[IMPORTE TOTAL DEL PAGO]]-ProgramaciónPago[[#This Row],[INTERÉS]],"")</f>
        <v>404.54461793775721</v>
      </c>
      <c r="I284" s="13">
        <f ca="1">IF(ProgramaciónPago[[#This Row],[Nº. DE PAGO]]&lt;&gt;"",ProgramaciónPago[[#This Row],[SALDO INICIAL]]*(InterestRate/PaymentsPerYear),"")</f>
        <v>19.309720706316185</v>
      </c>
      <c r="J28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11181.287805851953</v>
      </c>
      <c r="K284" s="13">
        <f ca="1">IF(ProgramaciónPago[[#This Row],[Nº. DE PAGO]]&lt;&gt;"",SUM(INDEX(ProgramaciónPago[INTERÉS],1,1):ProgramaciónPago[[#This Row],[INTERÉS]]),"")</f>
        <v>26893.522255684013</v>
      </c>
    </row>
    <row r="285" spans="2:11" x14ac:dyDescent="0.2">
      <c r="B285" s="9">
        <f ca="1">IF(LoanIsGood,IF(ROW()-ROW(ProgramaciónPago[[#Headers],[Nº. DE PAGO]])&gt;NúmeroDePagosProgramados,"",ROW()-ROW(ProgramaciónPago[[#Headers],[Nº. DE PAGO]])),"")</f>
        <v>274</v>
      </c>
      <c r="C285" s="11">
        <f ca="1">IF(ProgramaciónPago[[#This Row],[Nº. DE PAGO]]&lt;&gt;"",EOMONTH(LoanStartDate,ROW(ProgramaciónPago[[#This Row],[Nº. DE PAGO]])-ROW(ProgramaciónPago[[#Headers],[Nº. DE PAGO]])-2)+DAY(LoanStartDate),"")</f>
        <v>52235</v>
      </c>
      <c r="D28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11181.287805851953</v>
      </c>
      <c r="E285" s="13">
        <f ca="1">IF(ProgramaciónPago[[#This Row],[Nº. DE PAGO]]&lt;&gt;"",PagoProgramado,"")</f>
        <v>423.85433864407338</v>
      </c>
      <c r="F28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5" s="13">
        <f ca="1">IF(ProgramaciónPago[[#This Row],[Nº. DE PAGO]]&lt;&gt;"",ProgramaciónPago[[#This Row],[IMPORTE TOTAL DEL PAGO]]-ProgramaciónPago[[#This Row],[INTERÉS]],"")</f>
        <v>405.21885896765343</v>
      </c>
      <c r="I285" s="13">
        <f ca="1">IF(ProgramaciónPago[[#This Row],[Nº. DE PAGO]]&lt;&gt;"",ProgramaciónPago[[#This Row],[SALDO INICIAL]]*(InterestRate/PaymentsPerYear),"")</f>
        <v>18.635479676419923</v>
      </c>
      <c r="J28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10776.068946884299</v>
      </c>
      <c r="K285" s="13">
        <f ca="1">IF(ProgramaciónPago[[#This Row],[Nº. DE PAGO]]&lt;&gt;"",SUM(INDEX(ProgramaciónPago[INTERÉS],1,1):ProgramaciónPago[[#This Row],[INTERÉS]]),"")</f>
        <v>26912.157735360433</v>
      </c>
    </row>
    <row r="286" spans="2:11" x14ac:dyDescent="0.2">
      <c r="B286" s="9">
        <f ca="1">IF(LoanIsGood,IF(ROW()-ROW(ProgramaciónPago[[#Headers],[Nº. DE PAGO]])&gt;NúmeroDePagosProgramados,"",ROW()-ROW(ProgramaciónPago[[#Headers],[Nº. DE PAGO]])),"")</f>
        <v>275</v>
      </c>
      <c r="C286" s="11">
        <f ca="1">IF(ProgramaciónPago[[#This Row],[Nº. DE PAGO]]&lt;&gt;"",EOMONTH(LoanStartDate,ROW(ProgramaciónPago[[#This Row],[Nº. DE PAGO]])-ROW(ProgramaciónPago[[#Headers],[Nº. DE PAGO]])-2)+DAY(LoanStartDate),"")</f>
        <v>52266</v>
      </c>
      <c r="D28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10776.068946884299</v>
      </c>
      <c r="E286" s="13">
        <f ca="1">IF(ProgramaciónPago[[#This Row],[Nº. DE PAGO]]&lt;&gt;"",PagoProgramado,"")</f>
        <v>423.85433864407338</v>
      </c>
      <c r="F28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6" s="13">
        <f ca="1">IF(ProgramaciónPago[[#This Row],[Nº. DE PAGO]]&lt;&gt;"",ProgramaciónPago[[#This Row],[IMPORTE TOTAL DEL PAGO]]-ProgramaciónPago[[#This Row],[INTERÉS]],"")</f>
        <v>405.89422373259953</v>
      </c>
      <c r="I286" s="13">
        <f ca="1">IF(ProgramaciónPago[[#This Row],[Nº. DE PAGO]]&lt;&gt;"",ProgramaciónPago[[#This Row],[SALDO INICIAL]]*(InterestRate/PaymentsPerYear),"")</f>
        <v>17.960114911473834</v>
      </c>
      <c r="J28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10370.1747231517</v>
      </c>
      <c r="K286" s="13">
        <f ca="1">IF(ProgramaciónPago[[#This Row],[Nº. DE PAGO]]&lt;&gt;"",SUM(INDEX(ProgramaciónPago[INTERÉS],1,1):ProgramaciónPago[[#This Row],[INTERÉS]]),"")</f>
        <v>26930.117850271909</v>
      </c>
    </row>
    <row r="287" spans="2:11" x14ac:dyDescent="0.2">
      <c r="B287" s="9">
        <f ca="1">IF(LoanIsGood,IF(ROW()-ROW(ProgramaciónPago[[#Headers],[Nº. DE PAGO]])&gt;NúmeroDePagosProgramados,"",ROW()-ROW(ProgramaciónPago[[#Headers],[Nº. DE PAGO]])),"")</f>
        <v>276</v>
      </c>
      <c r="C287" s="11">
        <f ca="1">IF(ProgramaciónPago[[#This Row],[Nº. DE PAGO]]&lt;&gt;"",EOMONTH(LoanStartDate,ROW(ProgramaciónPago[[#This Row],[Nº. DE PAGO]])-ROW(ProgramaciónPago[[#Headers],[Nº. DE PAGO]])-2)+DAY(LoanStartDate),"")</f>
        <v>52294</v>
      </c>
      <c r="D28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10370.1747231517</v>
      </c>
      <c r="E287" s="13">
        <f ca="1">IF(ProgramaciónPago[[#This Row],[Nº. DE PAGO]]&lt;&gt;"",PagoProgramado,"")</f>
        <v>423.85433864407338</v>
      </c>
      <c r="F28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7" s="13">
        <f ca="1">IF(ProgramaciónPago[[#This Row],[Nº. DE PAGO]]&lt;&gt;"",ProgramaciónPago[[#This Row],[IMPORTE TOTAL DEL PAGO]]-ProgramaciónPago[[#This Row],[INTERÉS]],"")</f>
        <v>406.57071410548724</v>
      </c>
      <c r="I287" s="13">
        <f ca="1">IF(ProgramaciónPago[[#This Row],[Nº. DE PAGO]]&lt;&gt;"",ProgramaciónPago[[#This Row],[SALDO INICIAL]]*(InterestRate/PaymentsPerYear),"")</f>
        <v>17.283624538586167</v>
      </c>
      <c r="J28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9963.604009046212</v>
      </c>
      <c r="K287" s="13">
        <f ca="1">IF(ProgramaciónPago[[#This Row],[Nº. DE PAGO]]&lt;&gt;"",SUM(INDEX(ProgramaciónPago[INTERÉS],1,1):ProgramaciónPago[[#This Row],[INTERÉS]]),"")</f>
        <v>26947.401474810496</v>
      </c>
    </row>
    <row r="288" spans="2:11" x14ac:dyDescent="0.2">
      <c r="B288" s="9">
        <f ca="1">IF(LoanIsGood,IF(ROW()-ROW(ProgramaciónPago[[#Headers],[Nº. DE PAGO]])&gt;NúmeroDePagosProgramados,"",ROW()-ROW(ProgramaciónPago[[#Headers],[Nº. DE PAGO]])),"")</f>
        <v>277</v>
      </c>
      <c r="C288" s="11">
        <f ca="1">IF(ProgramaciónPago[[#This Row],[Nº. DE PAGO]]&lt;&gt;"",EOMONTH(LoanStartDate,ROW(ProgramaciónPago[[#This Row],[Nº. DE PAGO]])-ROW(ProgramaciónPago[[#Headers],[Nº. DE PAGO]])-2)+DAY(LoanStartDate),"")</f>
        <v>52325</v>
      </c>
      <c r="D28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9963.604009046212</v>
      </c>
      <c r="E288" s="13">
        <f ca="1">IF(ProgramaciónPago[[#This Row],[Nº. DE PAGO]]&lt;&gt;"",PagoProgramado,"")</f>
        <v>423.85433864407338</v>
      </c>
      <c r="F28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8" s="13">
        <f ca="1">IF(ProgramaciónPago[[#This Row],[Nº. DE PAGO]]&lt;&gt;"",ProgramaciónPago[[#This Row],[IMPORTE TOTAL DEL PAGO]]-ProgramaciónPago[[#This Row],[INTERÉS]],"")</f>
        <v>407.2483319623297</v>
      </c>
      <c r="I288" s="13">
        <f ca="1">IF(ProgramaciónPago[[#This Row],[Nº. DE PAGO]]&lt;&gt;"",ProgramaciónPago[[#This Row],[SALDO INICIAL]]*(InterestRate/PaymentsPerYear),"")</f>
        <v>16.606006681743686</v>
      </c>
      <c r="J28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9556.3556770838823</v>
      </c>
      <c r="K288" s="13">
        <f ca="1">IF(ProgramaciónPago[[#This Row],[Nº. DE PAGO]]&lt;&gt;"",SUM(INDEX(ProgramaciónPago[INTERÉS],1,1):ProgramaciónPago[[#This Row],[INTERÉS]]),"")</f>
        <v>26964.007481492241</v>
      </c>
    </row>
    <row r="289" spans="2:11" x14ac:dyDescent="0.2">
      <c r="B289" s="9">
        <f ca="1">IF(LoanIsGood,IF(ROW()-ROW(ProgramaciónPago[[#Headers],[Nº. DE PAGO]])&gt;NúmeroDePagosProgramados,"",ROW()-ROW(ProgramaciónPago[[#Headers],[Nº. DE PAGO]])),"")</f>
        <v>278</v>
      </c>
      <c r="C289" s="11">
        <f ca="1">IF(ProgramaciónPago[[#This Row],[Nº. DE PAGO]]&lt;&gt;"",EOMONTH(LoanStartDate,ROW(ProgramaciónPago[[#This Row],[Nº. DE PAGO]])-ROW(ProgramaciónPago[[#Headers],[Nº. DE PAGO]])-2)+DAY(LoanStartDate),"")</f>
        <v>52355</v>
      </c>
      <c r="D28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9556.3556770838823</v>
      </c>
      <c r="E289" s="13">
        <f ca="1">IF(ProgramaciónPago[[#This Row],[Nº. DE PAGO]]&lt;&gt;"",PagoProgramado,"")</f>
        <v>423.85433864407338</v>
      </c>
      <c r="F28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8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89" s="13">
        <f ca="1">IF(ProgramaciónPago[[#This Row],[Nº. DE PAGO]]&lt;&gt;"",ProgramaciónPago[[#This Row],[IMPORTE TOTAL DEL PAGO]]-ProgramaciónPago[[#This Row],[INTERÉS]],"")</f>
        <v>407.92707918226688</v>
      </c>
      <c r="I289" s="13">
        <f ca="1">IF(ProgramaciónPago[[#This Row],[Nº. DE PAGO]]&lt;&gt;"",ProgramaciónPago[[#This Row],[SALDO INICIAL]]*(InterestRate/PaymentsPerYear),"")</f>
        <v>15.927259461806472</v>
      </c>
      <c r="J28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9148.4285979016149</v>
      </c>
      <c r="K289" s="13">
        <f ca="1">IF(ProgramaciónPago[[#This Row],[Nº. DE PAGO]]&lt;&gt;"",SUM(INDEX(ProgramaciónPago[INTERÉS],1,1):ProgramaciónPago[[#This Row],[INTERÉS]]),"")</f>
        <v>26979.934740954046</v>
      </c>
    </row>
    <row r="290" spans="2:11" x14ac:dyDescent="0.2">
      <c r="B290" s="9">
        <f ca="1">IF(LoanIsGood,IF(ROW()-ROW(ProgramaciónPago[[#Headers],[Nº. DE PAGO]])&gt;NúmeroDePagosProgramados,"",ROW()-ROW(ProgramaciónPago[[#Headers],[Nº. DE PAGO]])),"")</f>
        <v>279</v>
      </c>
      <c r="C290" s="11">
        <f ca="1">IF(ProgramaciónPago[[#This Row],[Nº. DE PAGO]]&lt;&gt;"",EOMONTH(LoanStartDate,ROW(ProgramaciónPago[[#This Row],[Nº. DE PAGO]])-ROW(ProgramaciónPago[[#Headers],[Nº. DE PAGO]])-2)+DAY(LoanStartDate),"")</f>
        <v>52386</v>
      </c>
      <c r="D29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9148.4285979016149</v>
      </c>
      <c r="E290" s="13">
        <f ca="1">IF(ProgramaciónPago[[#This Row],[Nº. DE PAGO]]&lt;&gt;"",PagoProgramado,"")</f>
        <v>423.85433864407338</v>
      </c>
      <c r="F29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0" s="13">
        <f ca="1">IF(ProgramaciónPago[[#This Row],[Nº. DE PAGO]]&lt;&gt;"",ProgramaciónPago[[#This Row],[IMPORTE TOTAL DEL PAGO]]-ProgramaciónPago[[#This Row],[INTERÉS]],"")</f>
        <v>408.60695764757071</v>
      </c>
      <c r="I290" s="13">
        <f ca="1">IF(ProgramaciónPago[[#This Row],[Nº. DE PAGO]]&lt;&gt;"",ProgramaciónPago[[#This Row],[SALDO INICIAL]]*(InterestRate/PaymentsPerYear),"")</f>
        <v>15.247380996502692</v>
      </c>
      <c r="J29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8739.8216402540438</v>
      </c>
      <c r="K290" s="13">
        <f ca="1">IF(ProgramaciónPago[[#This Row],[Nº. DE PAGO]]&lt;&gt;"",SUM(INDEX(ProgramaciónPago[INTERÉS],1,1):ProgramaciónPago[[#This Row],[INTERÉS]]),"")</f>
        <v>26995.182121950547</v>
      </c>
    </row>
    <row r="291" spans="2:11" x14ac:dyDescent="0.2">
      <c r="B291" s="9">
        <f ca="1">IF(LoanIsGood,IF(ROW()-ROW(ProgramaciónPago[[#Headers],[Nº. DE PAGO]])&gt;NúmeroDePagosProgramados,"",ROW()-ROW(ProgramaciónPago[[#Headers],[Nº. DE PAGO]])),"")</f>
        <v>280</v>
      </c>
      <c r="C291" s="11">
        <f ca="1">IF(ProgramaciónPago[[#This Row],[Nº. DE PAGO]]&lt;&gt;"",EOMONTH(LoanStartDate,ROW(ProgramaciónPago[[#This Row],[Nº. DE PAGO]])-ROW(ProgramaciónPago[[#Headers],[Nº. DE PAGO]])-2)+DAY(LoanStartDate),"")</f>
        <v>52416</v>
      </c>
      <c r="D29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8739.8216402540438</v>
      </c>
      <c r="E291" s="13">
        <f ca="1">IF(ProgramaciónPago[[#This Row],[Nº. DE PAGO]]&lt;&gt;"",PagoProgramado,"")</f>
        <v>423.85433864407338</v>
      </c>
      <c r="F29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1" s="13">
        <f ca="1">IF(ProgramaciónPago[[#This Row],[Nº. DE PAGO]]&lt;&gt;"",ProgramaciónPago[[#This Row],[IMPORTE TOTAL DEL PAGO]]-ProgramaciónPago[[#This Row],[INTERÉS]],"")</f>
        <v>409.28796924364997</v>
      </c>
      <c r="I291" s="13">
        <f ca="1">IF(ProgramaciónPago[[#This Row],[Nº. DE PAGO]]&lt;&gt;"",ProgramaciónPago[[#This Row],[SALDO INICIAL]]*(InterestRate/PaymentsPerYear),"")</f>
        <v>14.566369400423408</v>
      </c>
      <c r="J29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8330.5336710103948</v>
      </c>
      <c r="K291" s="13">
        <f ca="1">IF(ProgramaciónPago[[#This Row],[Nº. DE PAGO]]&lt;&gt;"",SUM(INDEX(ProgramaciónPago[INTERÉS],1,1):ProgramaciónPago[[#This Row],[INTERÉS]]),"")</f>
        <v>27009.748491350972</v>
      </c>
    </row>
    <row r="292" spans="2:11" x14ac:dyDescent="0.2">
      <c r="B292" s="9">
        <f ca="1">IF(LoanIsGood,IF(ROW()-ROW(ProgramaciónPago[[#Headers],[Nº. DE PAGO]])&gt;NúmeroDePagosProgramados,"",ROW()-ROW(ProgramaciónPago[[#Headers],[Nº. DE PAGO]])),"")</f>
        <v>281</v>
      </c>
      <c r="C292" s="11">
        <f ca="1">IF(ProgramaciónPago[[#This Row],[Nº. DE PAGO]]&lt;&gt;"",EOMONTH(LoanStartDate,ROW(ProgramaciónPago[[#This Row],[Nº. DE PAGO]])-ROW(ProgramaciónPago[[#Headers],[Nº. DE PAGO]])-2)+DAY(LoanStartDate),"")</f>
        <v>52447</v>
      </c>
      <c r="D29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8330.5336710103948</v>
      </c>
      <c r="E292" s="13">
        <f ca="1">IF(ProgramaciónPago[[#This Row],[Nº. DE PAGO]]&lt;&gt;"",PagoProgramado,"")</f>
        <v>423.85433864407338</v>
      </c>
      <c r="F29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2" s="13">
        <f ca="1">IF(ProgramaciónPago[[#This Row],[Nº. DE PAGO]]&lt;&gt;"",ProgramaciónPago[[#This Row],[IMPORTE TOTAL DEL PAGO]]-ProgramaciónPago[[#This Row],[INTERÉS]],"")</f>
        <v>409.97011585905608</v>
      </c>
      <c r="I292" s="13">
        <f ca="1">IF(ProgramaciónPago[[#This Row],[Nº. DE PAGO]]&lt;&gt;"",ProgramaciónPago[[#This Row],[SALDO INICIAL]]*(InterestRate/PaymentsPerYear),"")</f>
        <v>13.884222785017325</v>
      </c>
      <c r="J29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7920.5635551513387</v>
      </c>
      <c r="K292" s="13">
        <f ca="1">IF(ProgramaciónPago[[#This Row],[Nº. DE PAGO]]&lt;&gt;"",SUM(INDEX(ProgramaciónPago[INTERÉS],1,1):ProgramaciónPago[[#This Row],[INTERÉS]]),"")</f>
        <v>27023.632714135991</v>
      </c>
    </row>
    <row r="293" spans="2:11" x14ac:dyDescent="0.2">
      <c r="B293" s="9">
        <f ca="1">IF(LoanIsGood,IF(ROW()-ROW(ProgramaciónPago[[#Headers],[Nº. DE PAGO]])&gt;NúmeroDePagosProgramados,"",ROW()-ROW(ProgramaciónPago[[#Headers],[Nº. DE PAGO]])),"")</f>
        <v>282</v>
      </c>
      <c r="C293" s="11">
        <f ca="1">IF(ProgramaciónPago[[#This Row],[Nº. DE PAGO]]&lt;&gt;"",EOMONTH(LoanStartDate,ROW(ProgramaciónPago[[#This Row],[Nº. DE PAGO]])-ROW(ProgramaciónPago[[#Headers],[Nº. DE PAGO]])-2)+DAY(LoanStartDate),"")</f>
        <v>52478</v>
      </c>
      <c r="D29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7920.5635551513387</v>
      </c>
      <c r="E293" s="13">
        <f ca="1">IF(ProgramaciónPago[[#This Row],[Nº. DE PAGO]]&lt;&gt;"",PagoProgramado,"")</f>
        <v>423.85433864407338</v>
      </c>
      <c r="F29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3" s="13">
        <f ca="1">IF(ProgramaciónPago[[#This Row],[Nº. DE PAGO]]&lt;&gt;"",ProgramaciónPago[[#This Row],[IMPORTE TOTAL DEL PAGO]]-ProgramaciónPago[[#This Row],[INTERÉS]],"")</f>
        <v>410.65339938548783</v>
      </c>
      <c r="I293" s="13">
        <f ca="1">IF(ProgramaciónPago[[#This Row],[Nº. DE PAGO]]&lt;&gt;"",ProgramaciónPago[[#This Row],[SALDO INICIAL]]*(InterestRate/PaymentsPerYear),"")</f>
        <v>13.200939258585565</v>
      </c>
      <c r="J29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7509.9101557658505</v>
      </c>
      <c r="K293" s="13">
        <f ca="1">IF(ProgramaciónPago[[#This Row],[Nº. DE PAGO]]&lt;&gt;"",SUM(INDEX(ProgramaciónPago[INTERÉS],1,1):ProgramaciónPago[[#This Row],[INTERÉS]]),"")</f>
        <v>27036.833653394577</v>
      </c>
    </row>
    <row r="294" spans="2:11" x14ac:dyDescent="0.2">
      <c r="B294" s="9">
        <f ca="1">IF(LoanIsGood,IF(ROW()-ROW(ProgramaciónPago[[#Headers],[Nº. DE PAGO]])&gt;NúmeroDePagosProgramados,"",ROW()-ROW(ProgramaciónPago[[#Headers],[Nº. DE PAGO]])),"")</f>
        <v>283</v>
      </c>
      <c r="C294" s="11">
        <f ca="1">IF(ProgramaciónPago[[#This Row],[Nº. DE PAGO]]&lt;&gt;"",EOMONTH(LoanStartDate,ROW(ProgramaciónPago[[#This Row],[Nº. DE PAGO]])-ROW(ProgramaciónPago[[#Headers],[Nº. DE PAGO]])-2)+DAY(LoanStartDate),"")</f>
        <v>52508</v>
      </c>
      <c r="D29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7509.9101557658505</v>
      </c>
      <c r="E294" s="13">
        <f ca="1">IF(ProgramaciónPago[[#This Row],[Nº. DE PAGO]]&lt;&gt;"",PagoProgramado,"")</f>
        <v>423.85433864407338</v>
      </c>
      <c r="F29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4" s="13">
        <f ca="1">IF(ProgramaciónPago[[#This Row],[Nº. DE PAGO]]&lt;&gt;"",ProgramaciónPago[[#This Row],[IMPORTE TOTAL DEL PAGO]]-ProgramaciónPago[[#This Row],[INTERÉS]],"")</f>
        <v>411.33782171779694</v>
      </c>
      <c r="I294" s="13">
        <f ca="1">IF(ProgramaciónPago[[#This Row],[Nº. DE PAGO]]&lt;&gt;"",ProgramaciónPago[[#This Row],[SALDO INICIAL]]*(InterestRate/PaymentsPerYear),"")</f>
        <v>12.516516926276418</v>
      </c>
      <c r="J29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7098.5723340480536</v>
      </c>
      <c r="K294" s="13">
        <f ca="1">IF(ProgramaciónPago[[#This Row],[Nº. DE PAGO]]&lt;&gt;"",SUM(INDEX(ProgramaciónPago[INTERÉS],1,1):ProgramaciónPago[[#This Row],[INTERÉS]]),"")</f>
        <v>27049.350170320853</v>
      </c>
    </row>
    <row r="295" spans="2:11" x14ac:dyDescent="0.2">
      <c r="B295" s="9">
        <f ca="1">IF(LoanIsGood,IF(ROW()-ROW(ProgramaciónPago[[#Headers],[Nº. DE PAGO]])&gt;NúmeroDePagosProgramados,"",ROW()-ROW(ProgramaciónPago[[#Headers],[Nº. DE PAGO]])),"")</f>
        <v>284</v>
      </c>
      <c r="C295" s="11">
        <f ca="1">IF(ProgramaciónPago[[#This Row],[Nº. DE PAGO]]&lt;&gt;"",EOMONTH(LoanStartDate,ROW(ProgramaciónPago[[#This Row],[Nº. DE PAGO]])-ROW(ProgramaciónPago[[#Headers],[Nº. DE PAGO]])-2)+DAY(LoanStartDate),"")</f>
        <v>52539</v>
      </c>
      <c r="D29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7098.5723340480536</v>
      </c>
      <c r="E295" s="13">
        <f ca="1">IF(ProgramaciónPago[[#This Row],[Nº. DE PAGO]]&lt;&gt;"",PagoProgramado,"")</f>
        <v>423.85433864407338</v>
      </c>
      <c r="F29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5" s="13">
        <f ca="1">IF(ProgramaciónPago[[#This Row],[Nº. DE PAGO]]&lt;&gt;"",ProgramaciónPago[[#This Row],[IMPORTE TOTAL DEL PAGO]]-ProgramaciónPago[[#This Row],[INTERÉS]],"")</f>
        <v>412.0233847539933</v>
      </c>
      <c r="I295" s="13">
        <f ca="1">IF(ProgramaciónPago[[#This Row],[Nº. DE PAGO]]&lt;&gt;"",ProgramaciónPago[[#This Row],[SALDO INICIAL]]*(InterestRate/PaymentsPerYear),"")</f>
        <v>11.830953890080091</v>
      </c>
      <c r="J29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6686.5489492940605</v>
      </c>
      <c r="K295" s="13">
        <f ca="1">IF(ProgramaciónPago[[#This Row],[Nº. DE PAGO]]&lt;&gt;"",SUM(INDEX(ProgramaciónPago[INTERÉS],1,1):ProgramaciónPago[[#This Row],[INTERÉS]]),"")</f>
        <v>27061.181124210932</v>
      </c>
    </row>
    <row r="296" spans="2:11" x14ac:dyDescent="0.2">
      <c r="B296" s="9">
        <f ca="1">IF(LoanIsGood,IF(ROW()-ROW(ProgramaciónPago[[#Headers],[Nº. DE PAGO]])&gt;NúmeroDePagosProgramados,"",ROW()-ROW(ProgramaciónPago[[#Headers],[Nº. DE PAGO]])),"")</f>
        <v>285</v>
      </c>
      <c r="C296" s="11">
        <f ca="1">IF(ProgramaciónPago[[#This Row],[Nº. DE PAGO]]&lt;&gt;"",EOMONTH(LoanStartDate,ROW(ProgramaciónPago[[#This Row],[Nº. DE PAGO]])-ROW(ProgramaciónPago[[#Headers],[Nº. DE PAGO]])-2)+DAY(LoanStartDate),"")</f>
        <v>52569</v>
      </c>
      <c r="D29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6686.5489492940605</v>
      </c>
      <c r="E296" s="13">
        <f ca="1">IF(ProgramaciónPago[[#This Row],[Nº. DE PAGO]]&lt;&gt;"",PagoProgramado,"")</f>
        <v>423.85433864407338</v>
      </c>
      <c r="F29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6" s="13">
        <f ca="1">IF(ProgramaciónPago[[#This Row],[Nº. DE PAGO]]&lt;&gt;"",ProgramaciónPago[[#This Row],[IMPORTE TOTAL DEL PAGO]]-ProgramaciónPago[[#This Row],[INTERÉS]],"")</f>
        <v>412.71009039524995</v>
      </c>
      <c r="I296" s="13">
        <f ca="1">IF(ProgramaciónPago[[#This Row],[Nº. DE PAGO]]&lt;&gt;"",ProgramaciónPago[[#This Row],[SALDO INICIAL]]*(InterestRate/PaymentsPerYear),"")</f>
        <v>11.144248248823436</v>
      </c>
      <c r="J29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6273.8388588988109</v>
      </c>
      <c r="K296" s="13">
        <f ca="1">IF(ProgramaciónPago[[#This Row],[Nº. DE PAGO]]&lt;&gt;"",SUM(INDEX(ProgramaciónPago[INTERÉS],1,1):ProgramaciónPago[[#This Row],[INTERÉS]]),"")</f>
        <v>27072.325372459756</v>
      </c>
    </row>
    <row r="297" spans="2:11" x14ac:dyDescent="0.2">
      <c r="B297" s="9">
        <f ca="1">IF(LoanIsGood,IF(ROW()-ROW(ProgramaciónPago[[#Headers],[Nº. DE PAGO]])&gt;NúmeroDePagosProgramados,"",ROW()-ROW(ProgramaciónPago[[#Headers],[Nº. DE PAGO]])),"")</f>
        <v>286</v>
      </c>
      <c r="C297" s="11">
        <f ca="1">IF(ProgramaciónPago[[#This Row],[Nº. DE PAGO]]&lt;&gt;"",EOMONTH(LoanStartDate,ROW(ProgramaciónPago[[#This Row],[Nº. DE PAGO]])-ROW(ProgramaciónPago[[#Headers],[Nº. DE PAGO]])-2)+DAY(LoanStartDate),"")</f>
        <v>52600</v>
      </c>
      <c r="D29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6273.8388588988109</v>
      </c>
      <c r="E297" s="13">
        <f ca="1">IF(ProgramaciónPago[[#This Row],[Nº. DE PAGO]]&lt;&gt;"",PagoProgramado,"")</f>
        <v>423.85433864407338</v>
      </c>
      <c r="F29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7" s="13">
        <f ca="1">IF(ProgramaciónPago[[#This Row],[Nº. DE PAGO]]&lt;&gt;"",ProgramaciónPago[[#This Row],[IMPORTE TOTAL DEL PAGO]]-ProgramaciónPago[[#This Row],[INTERÉS]],"")</f>
        <v>413.39794054590868</v>
      </c>
      <c r="I297" s="13">
        <f ca="1">IF(ProgramaciónPago[[#This Row],[Nº. DE PAGO]]&lt;&gt;"",ProgramaciónPago[[#This Row],[SALDO INICIAL]]*(InterestRate/PaymentsPerYear),"")</f>
        <v>10.456398098164685</v>
      </c>
      <c r="J29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5860.4409183529024</v>
      </c>
      <c r="K297" s="13">
        <f ca="1">IF(ProgramaciónPago[[#This Row],[Nº. DE PAGO]]&lt;&gt;"",SUM(INDEX(ProgramaciónPago[INTERÉS],1,1):ProgramaciónPago[[#This Row],[INTERÉS]]),"")</f>
        <v>27082.781770557922</v>
      </c>
    </row>
    <row r="298" spans="2:11" x14ac:dyDescent="0.2">
      <c r="B298" s="9">
        <f ca="1">IF(LoanIsGood,IF(ROW()-ROW(ProgramaciónPago[[#Headers],[Nº. DE PAGO]])&gt;NúmeroDePagosProgramados,"",ROW()-ROW(ProgramaciónPago[[#Headers],[Nº. DE PAGO]])),"")</f>
        <v>287</v>
      </c>
      <c r="C298" s="11">
        <f ca="1">IF(ProgramaciónPago[[#This Row],[Nº. DE PAGO]]&lt;&gt;"",EOMONTH(LoanStartDate,ROW(ProgramaciónPago[[#This Row],[Nº. DE PAGO]])-ROW(ProgramaciónPago[[#Headers],[Nº. DE PAGO]])-2)+DAY(LoanStartDate),"")</f>
        <v>52631</v>
      </c>
      <c r="D29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5860.4409183529024</v>
      </c>
      <c r="E298" s="13">
        <f ca="1">IF(ProgramaciónPago[[#This Row],[Nº. DE PAGO]]&lt;&gt;"",PagoProgramado,"")</f>
        <v>423.85433864407338</v>
      </c>
      <c r="F29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8" s="13">
        <f ca="1">IF(ProgramaciónPago[[#This Row],[Nº. DE PAGO]]&lt;&gt;"",ProgramaciónPago[[#This Row],[IMPORTE TOTAL DEL PAGO]]-ProgramaciónPago[[#This Row],[INTERÉS]],"")</f>
        <v>414.08693711348519</v>
      </c>
      <c r="I298" s="13">
        <f ca="1">IF(ProgramaciónPago[[#This Row],[Nº. DE PAGO]]&lt;&gt;"",ProgramaciónPago[[#This Row],[SALDO INICIAL]]*(InterestRate/PaymentsPerYear),"")</f>
        <v>9.7674015305881721</v>
      </c>
      <c r="J29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5446.3539812394174</v>
      </c>
      <c r="K298" s="13">
        <f ca="1">IF(ProgramaciónPago[[#This Row],[Nº. DE PAGO]]&lt;&gt;"",SUM(INDEX(ProgramaciónPago[INTERÉS],1,1):ProgramaciónPago[[#This Row],[INTERÉS]]),"")</f>
        <v>27092.549172088511</v>
      </c>
    </row>
    <row r="299" spans="2:11" x14ac:dyDescent="0.2">
      <c r="B299" s="9">
        <f ca="1">IF(LoanIsGood,IF(ROW()-ROW(ProgramaciónPago[[#Headers],[Nº. DE PAGO]])&gt;NúmeroDePagosProgramados,"",ROW()-ROW(ProgramaciónPago[[#Headers],[Nº. DE PAGO]])),"")</f>
        <v>288</v>
      </c>
      <c r="C299" s="11">
        <f ca="1">IF(ProgramaciónPago[[#This Row],[Nº. DE PAGO]]&lt;&gt;"",EOMONTH(LoanStartDate,ROW(ProgramaciónPago[[#This Row],[Nº. DE PAGO]])-ROW(ProgramaciónPago[[#Headers],[Nº. DE PAGO]])-2)+DAY(LoanStartDate),"")</f>
        <v>52660</v>
      </c>
      <c r="D29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5446.3539812394174</v>
      </c>
      <c r="E299" s="13">
        <f ca="1">IF(ProgramaciónPago[[#This Row],[Nº. DE PAGO]]&lt;&gt;"",PagoProgramado,"")</f>
        <v>423.85433864407338</v>
      </c>
      <c r="F29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29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299" s="13">
        <f ca="1">IF(ProgramaciónPago[[#This Row],[Nº. DE PAGO]]&lt;&gt;"",ProgramaciónPago[[#This Row],[IMPORTE TOTAL DEL PAGO]]-ProgramaciónPago[[#This Row],[INTERÉS]],"")</f>
        <v>414.77708200867437</v>
      </c>
      <c r="I299" s="13">
        <f ca="1">IF(ProgramaciónPago[[#This Row],[Nº. DE PAGO]]&lt;&gt;"",ProgramaciónPago[[#This Row],[SALDO INICIAL]]*(InterestRate/PaymentsPerYear),"")</f>
        <v>9.0772566353990296</v>
      </c>
      <c r="J29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5031.576899230743</v>
      </c>
      <c r="K299" s="13">
        <f ca="1">IF(ProgramaciónPago[[#This Row],[Nº. DE PAGO]]&lt;&gt;"",SUM(INDEX(ProgramaciónPago[INTERÉS],1,1):ProgramaciónPago[[#This Row],[INTERÉS]]),"")</f>
        <v>27101.62642872391</v>
      </c>
    </row>
    <row r="300" spans="2:11" x14ac:dyDescent="0.2">
      <c r="B300" s="9">
        <f ca="1">IF(LoanIsGood,IF(ROW()-ROW(ProgramaciónPago[[#Headers],[Nº. DE PAGO]])&gt;NúmeroDePagosProgramados,"",ROW()-ROW(ProgramaciónPago[[#Headers],[Nº. DE PAGO]])),"")</f>
        <v>289</v>
      </c>
      <c r="C300" s="11">
        <f ca="1">IF(ProgramaciónPago[[#This Row],[Nº. DE PAGO]]&lt;&gt;"",EOMONTH(LoanStartDate,ROW(ProgramaciónPago[[#This Row],[Nº. DE PAGO]])-ROW(ProgramaciónPago[[#Headers],[Nº. DE PAGO]])-2)+DAY(LoanStartDate),"")</f>
        <v>52691</v>
      </c>
      <c r="D30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5031.576899230743</v>
      </c>
      <c r="E300" s="13">
        <f ca="1">IF(ProgramaciónPago[[#This Row],[Nº. DE PAGO]]&lt;&gt;"",PagoProgramado,"")</f>
        <v>423.85433864407338</v>
      </c>
      <c r="F30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0" s="13">
        <f ca="1">IF(ProgramaciónPago[[#This Row],[Nº. DE PAGO]]&lt;&gt;"",ProgramaciónPago[[#This Row],[IMPORTE TOTAL DEL PAGO]]-ProgramaciónPago[[#This Row],[INTERÉS]],"")</f>
        <v>415.46837714535548</v>
      </c>
      <c r="I300" s="13">
        <f ca="1">IF(ProgramaciónPago[[#This Row],[Nº. DE PAGO]]&lt;&gt;"",ProgramaciónPago[[#This Row],[SALDO INICIAL]]*(InterestRate/PaymentsPerYear),"")</f>
        <v>8.3859614987179061</v>
      </c>
      <c r="J30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4616.1085220853874</v>
      </c>
      <c r="K300" s="13">
        <f ca="1">IF(ProgramaciónPago[[#This Row],[Nº. DE PAGO]]&lt;&gt;"",SUM(INDEX(ProgramaciónPago[INTERÉS],1,1):ProgramaciónPago[[#This Row],[INTERÉS]]),"")</f>
        <v>27110.01239022263</v>
      </c>
    </row>
    <row r="301" spans="2:11" x14ac:dyDescent="0.2">
      <c r="B301" s="9">
        <f ca="1">IF(LoanIsGood,IF(ROW()-ROW(ProgramaciónPago[[#Headers],[Nº. DE PAGO]])&gt;NúmeroDePagosProgramados,"",ROW()-ROW(ProgramaciónPago[[#Headers],[Nº. DE PAGO]])),"")</f>
        <v>290</v>
      </c>
      <c r="C301" s="11">
        <f ca="1">IF(ProgramaciónPago[[#This Row],[Nº. DE PAGO]]&lt;&gt;"",EOMONTH(LoanStartDate,ROW(ProgramaciónPago[[#This Row],[Nº. DE PAGO]])-ROW(ProgramaciónPago[[#Headers],[Nº. DE PAGO]])-2)+DAY(LoanStartDate),"")</f>
        <v>52721</v>
      </c>
      <c r="D30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4616.1085220853874</v>
      </c>
      <c r="E301" s="13">
        <f ca="1">IF(ProgramaciónPago[[#This Row],[Nº. DE PAGO]]&lt;&gt;"",PagoProgramado,"")</f>
        <v>423.85433864407338</v>
      </c>
      <c r="F30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1" s="13">
        <f ca="1">IF(ProgramaciónPago[[#This Row],[Nº. DE PAGO]]&lt;&gt;"",ProgramaciónPago[[#This Row],[IMPORTE TOTAL DEL PAGO]]-ProgramaciónPago[[#This Row],[INTERÉS]],"")</f>
        <v>416.16082444059771</v>
      </c>
      <c r="I301" s="13">
        <f ca="1">IF(ProgramaciónPago[[#This Row],[Nº. DE PAGO]]&lt;&gt;"",ProgramaciónPago[[#This Row],[SALDO INICIAL]]*(InterestRate/PaymentsPerYear),"")</f>
        <v>7.6935142034756465</v>
      </c>
      <c r="J30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4199.9476976447895</v>
      </c>
      <c r="K301" s="13">
        <f ca="1">IF(ProgramaciónPago[[#This Row],[Nº. DE PAGO]]&lt;&gt;"",SUM(INDEX(ProgramaciónPago[INTERÉS],1,1):ProgramaciónPago[[#This Row],[INTERÉS]]),"")</f>
        <v>27117.705904426104</v>
      </c>
    </row>
    <row r="302" spans="2:11" x14ac:dyDescent="0.2">
      <c r="B302" s="9">
        <f ca="1">IF(LoanIsGood,IF(ROW()-ROW(ProgramaciónPago[[#Headers],[Nº. DE PAGO]])&gt;NúmeroDePagosProgramados,"",ROW()-ROW(ProgramaciónPago[[#Headers],[Nº. DE PAGO]])),"")</f>
        <v>291</v>
      </c>
      <c r="C302" s="11">
        <f ca="1">IF(ProgramaciónPago[[#This Row],[Nº. DE PAGO]]&lt;&gt;"",EOMONTH(LoanStartDate,ROW(ProgramaciónPago[[#This Row],[Nº. DE PAGO]])-ROW(ProgramaciónPago[[#Headers],[Nº. DE PAGO]])-2)+DAY(LoanStartDate),"")</f>
        <v>52752</v>
      </c>
      <c r="D302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4199.9476976447895</v>
      </c>
      <c r="E302" s="13">
        <f ca="1">IF(ProgramaciónPago[[#This Row],[Nº. DE PAGO]]&lt;&gt;"",PagoProgramado,"")</f>
        <v>423.85433864407338</v>
      </c>
      <c r="F302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2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2" s="13">
        <f ca="1">IF(ProgramaciónPago[[#This Row],[Nº. DE PAGO]]&lt;&gt;"",ProgramaciónPago[[#This Row],[IMPORTE TOTAL DEL PAGO]]-ProgramaciónPago[[#This Row],[INTERÉS]],"")</f>
        <v>416.85442581466538</v>
      </c>
      <c r="I302" s="13">
        <f ca="1">IF(ProgramaciónPago[[#This Row],[Nº. DE PAGO]]&lt;&gt;"",ProgramaciónPago[[#This Row],[SALDO INICIAL]]*(InterestRate/PaymentsPerYear),"")</f>
        <v>6.9999128294079833</v>
      </c>
      <c r="J302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3783.0932718301242</v>
      </c>
      <c r="K302" s="13">
        <f ca="1">IF(ProgramaciónPago[[#This Row],[Nº. DE PAGO]]&lt;&gt;"",SUM(INDEX(ProgramaciónPago[INTERÉS],1,1):ProgramaciónPago[[#This Row],[INTERÉS]]),"")</f>
        <v>27124.705817255512</v>
      </c>
    </row>
    <row r="303" spans="2:11" x14ac:dyDescent="0.2">
      <c r="B303" s="9">
        <f ca="1">IF(LoanIsGood,IF(ROW()-ROW(ProgramaciónPago[[#Headers],[Nº. DE PAGO]])&gt;NúmeroDePagosProgramados,"",ROW()-ROW(ProgramaciónPago[[#Headers],[Nº. DE PAGO]])),"")</f>
        <v>292</v>
      </c>
      <c r="C303" s="11">
        <f ca="1">IF(ProgramaciónPago[[#This Row],[Nº. DE PAGO]]&lt;&gt;"",EOMONTH(LoanStartDate,ROW(ProgramaciónPago[[#This Row],[Nº. DE PAGO]])-ROW(ProgramaciónPago[[#Headers],[Nº. DE PAGO]])-2)+DAY(LoanStartDate),"")</f>
        <v>52782</v>
      </c>
      <c r="D303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3783.0932718301242</v>
      </c>
      <c r="E303" s="13">
        <f ca="1">IF(ProgramaciónPago[[#This Row],[Nº. DE PAGO]]&lt;&gt;"",PagoProgramado,"")</f>
        <v>423.85433864407338</v>
      </c>
      <c r="F303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3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3" s="13">
        <f ca="1">IF(ProgramaciónPago[[#This Row],[Nº. DE PAGO]]&lt;&gt;"",ProgramaciónPago[[#This Row],[IMPORTE TOTAL DEL PAGO]]-ProgramaciónPago[[#This Row],[INTERÉS]],"")</f>
        <v>417.54918319102319</v>
      </c>
      <c r="I303" s="13">
        <f ca="1">IF(ProgramaciónPago[[#This Row],[Nº. DE PAGO]]&lt;&gt;"",ProgramaciónPago[[#This Row],[SALDO INICIAL]]*(InterestRate/PaymentsPerYear),"")</f>
        <v>6.3051554530502072</v>
      </c>
      <c r="J303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3365.5440886391011</v>
      </c>
      <c r="K303" s="13">
        <f ca="1">IF(ProgramaciónPago[[#This Row],[Nº. DE PAGO]]&lt;&gt;"",SUM(INDEX(ProgramaciónPago[INTERÉS],1,1):ProgramaciónPago[[#This Row],[INTERÉS]]),"")</f>
        <v>27131.010972708562</v>
      </c>
    </row>
    <row r="304" spans="2:11" x14ac:dyDescent="0.2">
      <c r="B304" s="9">
        <f ca="1">IF(LoanIsGood,IF(ROW()-ROW(ProgramaciónPago[[#Headers],[Nº. DE PAGO]])&gt;NúmeroDePagosProgramados,"",ROW()-ROW(ProgramaciónPago[[#Headers],[Nº. DE PAGO]])),"")</f>
        <v>293</v>
      </c>
      <c r="C304" s="11">
        <f ca="1">IF(ProgramaciónPago[[#This Row],[Nº. DE PAGO]]&lt;&gt;"",EOMONTH(LoanStartDate,ROW(ProgramaciónPago[[#This Row],[Nº. DE PAGO]])-ROW(ProgramaciónPago[[#Headers],[Nº. DE PAGO]])-2)+DAY(LoanStartDate),"")</f>
        <v>52813</v>
      </c>
      <c r="D304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3365.5440886391011</v>
      </c>
      <c r="E304" s="13">
        <f ca="1">IF(ProgramaciónPago[[#This Row],[Nº. DE PAGO]]&lt;&gt;"",PagoProgramado,"")</f>
        <v>423.85433864407338</v>
      </c>
      <c r="F304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4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4" s="13">
        <f ca="1">IF(ProgramaciónPago[[#This Row],[Nº. DE PAGO]]&lt;&gt;"",ProgramaciónPago[[#This Row],[IMPORTE TOTAL DEL PAGO]]-ProgramaciónPago[[#This Row],[INTERÉS]],"")</f>
        <v>418.24509849634154</v>
      </c>
      <c r="I304" s="13">
        <f ca="1">IF(ProgramaciónPago[[#This Row],[Nº. DE PAGO]]&lt;&gt;"",ProgramaciónPago[[#This Row],[SALDO INICIAL]]*(InterestRate/PaymentsPerYear),"")</f>
        <v>5.6092401477318354</v>
      </c>
      <c r="J304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2947.2989901427595</v>
      </c>
      <c r="K304" s="13">
        <f ca="1">IF(ProgramaciónPago[[#This Row],[Nº. DE PAGO]]&lt;&gt;"",SUM(INDEX(ProgramaciónPago[INTERÉS],1,1):ProgramaciónPago[[#This Row],[INTERÉS]]),"")</f>
        <v>27136.620212856295</v>
      </c>
    </row>
    <row r="305" spans="2:11" x14ac:dyDescent="0.2">
      <c r="B305" s="9">
        <f ca="1">IF(LoanIsGood,IF(ROW()-ROW(ProgramaciónPago[[#Headers],[Nº. DE PAGO]])&gt;NúmeroDePagosProgramados,"",ROW()-ROW(ProgramaciónPago[[#Headers],[Nº. DE PAGO]])),"")</f>
        <v>294</v>
      </c>
      <c r="C305" s="11">
        <f ca="1">IF(ProgramaciónPago[[#This Row],[Nº. DE PAGO]]&lt;&gt;"",EOMONTH(LoanStartDate,ROW(ProgramaciónPago[[#This Row],[Nº. DE PAGO]])-ROW(ProgramaciónPago[[#Headers],[Nº. DE PAGO]])-2)+DAY(LoanStartDate),"")</f>
        <v>52844</v>
      </c>
      <c r="D305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2947.2989901427595</v>
      </c>
      <c r="E305" s="13">
        <f ca="1">IF(ProgramaciónPago[[#This Row],[Nº. DE PAGO]]&lt;&gt;"",PagoProgramado,"")</f>
        <v>423.85433864407338</v>
      </c>
      <c r="F305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5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5" s="13">
        <f ca="1">IF(ProgramaciónPago[[#This Row],[Nº. DE PAGO]]&lt;&gt;"",ProgramaciónPago[[#This Row],[IMPORTE TOTAL DEL PAGO]]-ProgramaciónPago[[#This Row],[INTERÉS]],"")</f>
        <v>418.94217366050214</v>
      </c>
      <c r="I305" s="13">
        <f ca="1">IF(ProgramaciónPago[[#This Row],[Nº. DE PAGO]]&lt;&gt;"",ProgramaciónPago[[#This Row],[SALDO INICIAL]]*(InterestRate/PaymentsPerYear),"")</f>
        <v>4.912164983571266</v>
      </c>
      <c r="J305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2528.3568164822573</v>
      </c>
      <c r="K305" s="13">
        <f ca="1">IF(ProgramaciónPago[[#This Row],[Nº. DE PAGO]]&lt;&gt;"",SUM(INDEX(ProgramaciónPago[INTERÉS],1,1):ProgramaciónPago[[#This Row],[INTERÉS]]),"")</f>
        <v>27141.532377839867</v>
      </c>
    </row>
    <row r="306" spans="2:11" x14ac:dyDescent="0.2">
      <c r="B306" s="9">
        <f ca="1">IF(LoanIsGood,IF(ROW()-ROW(ProgramaciónPago[[#Headers],[Nº. DE PAGO]])&gt;NúmeroDePagosProgramados,"",ROW()-ROW(ProgramaciónPago[[#Headers],[Nº. DE PAGO]])),"")</f>
        <v>295</v>
      </c>
      <c r="C306" s="11">
        <f ca="1">IF(ProgramaciónPago[[#This Row],[Nº. DE PAGO]]&lt;&gt;"",EOMONTH(LoanStartDate,ROW(ProgramaciónPago[[#This Row],[Nº. DE PAGO]])-ROW(ProgramaciónPago[[#Headers],[Nº. DE PAGO]])-2)+DAY(LoanStartDate),"")</f>
        <v>52874</v>
      </c>
      <c r="D306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2528.3568164822573</v>
      </c>
      <c r="E306" s="13">
        <f ca="1">IF(ProgramaciónPago[[#This Row],[Nº. DE PAGO]]&lt;&gt;"",PagoProgramado,"")</f>
        <v>423.85433864407338</v>
      </c>
      <c r="F306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6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6" s="13">
        <f ca="1">IF(ProgramaciónPago[[#This Row],[Nº. DE PAGO]]&lt;&gt;"",ProgramaciónPago[[#This Row],[IMPORTE TOTAL DEL PAGO]]-ProgramaciónPago[[#This Row],[INTERÉS]],"")</f>
        <v>419.64041061660294</v>
      </c>
      <c r="I306" s="13">
        <f ca="1">IF(ProgramaciónPago[[#This Row],[Nº. DE PAGO]]&lt;&gt;"",ProgramaciónPago[[#This Row],[SALDO INICIAL]]*(InterestRate/PaymentsPerYear),"")</f>
        <v>4.2139280274704287</v>
      </c>
      <c r="J306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2108.7164058656545</v>
      </c>
      <c r="K306" s="13">
        <f ca="1">IF(ProgramaciónPago[[#This Row],[Nº. DE PAGO]]&lt;&gt;"",SUM(INDEX(ProgramaciónPago[INTERÉS],1,1):ProgramaciónPago[[#This Row],[INTERÉS]]),"")</f>
        <v>27145.746305867338</v>
      </c>
    </row>
    <row r="307" spans="2:11" x14ac:dyDescent="0.2">
      <c r="B307" s="9">
        <f ca="1">IF(LoanIsGood,IF(ROW()-ROW(ProgramaciónPago[[#Headers],[Nº. DE PAGO]])&gt;NúmeroDePagosProgramados,"",ROW()-ROW(ProgramaciónPago[[#Headers],[Nº. DE PAGO]])),"")</f>
        <v>296</v>
      </c>
      <c r="C307" s="11">
        <f ca="1">IF(ProgramaciónPago[[#This Row],[Nº. DE PAGO]]&lt;&gt;"",EOMONTH(LoanStartDate,ROW(ProgramaciónPago[[#This Row],[Nº. DE PAGO]])-ROW(ProgramaciónPago[[#Headers],[Nº. DE PAGO]])-2)+DAY(LoanStartDate),"")</f>
        <v>52905</v>
      </c>
      <c r="D307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2108.7164058656545</v>
      </c>
      <c r="E307" s="13">
        <f ca="1">IF(ProgramaciónPago[[#This Row],[Nº. DE PAGO]]&lt;&gt;"",PagoProgramado,"")</f>
        <v>423.85433864407338</v>
      </c>
      <c r="F307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7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7" s="13">
        <f ca="1">IF(ProgramaciónPago[[#This Row],[Nº. DE PAGO]]&lt;&gt;"",ProgramaciónPago[[#This Row],[IMPORTE TOTAL DEL PAGO]]-ProgramaciónPago[[#This Row],[INTERÉS]],"")</f>
        <v>420.33981130096396</v>
      </c>
      <c r="I307" s="13">
        <f ca="1">IF(ProgramaciónPago[[#This Row],[Nº. DE PAGO]]&lt;&gt;"",ProgramaciónPago[[#This Row],[SALDO INICIAL]]*(InterestRate/PaymentsPerYear),"")</f>
        <v>3.5145273431094242</v>
      </c>
      <c r="J307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1688.3765945646905</v>
      </c>
      <c r="K307" s="13">
        <f ca="1">IF(ProgramaciónPago[[#This Row],[Nº. DE PAGO]]&lt;&gt;"",SUM(INDEX(ProgramaciónPago[INTERÉS],1,1):ProgramaciónPago[[#This Row],[INTERÉS]]),"")</f>
        <v>27149.260833210446</v>
      </c>
    </row>
    <row r="308" spans="2:11" x14ac:dyDescent="0.2">
      <c r="B308" s="9">
        <f ca="1">IF(LoanIsGood,IF(ROW()-ROW(ProgramaciónPago[[#Headers],[Nº. DE PAGO]])&gt;NúmeroDePagosProgramados,"",ROW()-ROW(ProgramaciónPago[[#Headers],[Nº. DE PAGO]])),"")</f>
        <v>297</v>
      </c>
      <c r="C308" s="11">
        <f ca="1">IF(ProgramaciónPago[[#This Row],[Nº. DE PAGO]]&lt;&gt;"",EOMONTH(LoanStartDate,ROW(ProgramaciónPago[[#This Row],[Nº. DE PAGO]])-ROW(ProgramaciónPago[[#Headers],[Nº. DE PAGO]])-2)+DAY(LoanStartDate),"")</f>
        <v>52935</v>
      </c>
      <c r="D308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1688.3765945646905</v>
      </c>
      <c r="E308" s="13">
        <f ca="1">IF(ProgramaciónPago[[#This Row],[Nº. DE PAGO]]&lt;&gt;"",PagoProgramado,"")</f>
        <v>423.85433864407338</v>
      </c>
      <c r="F308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8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8" s="13">
        <f ca="1">IF(ProgramaciónPago[[#This Row],[Nº. DE PAGO]]&lt;&gt;"",ProgramaciónPago[[#This Row],[IMPORTE TOTAL DEL PAGO]]-ProgramaciónPago[[#This Row],[INTERÉS]],"")</f>
        <v>421.04037765313223</v>
      </c>
      <c r="I308" s="13">
        <f ca="1">IF(ProgramaciónPago[[#This Row],[Nº. DE PAGO]]&lt;&gt;"",ProgramaciónPago[[#This Row],[SALDO INICIAL]]*(InterestRate/PaymentsPerYear),"")</f>
        <v>2.8139609909411512</v>
      </c>
      <c r="J308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1267.3362169115583</v>
      </c>
      <c r="K308" s="13">
        <f ca="1">IF(ProgramaciónPago[[#This Row],[Nº. DE PAGO]]&lt;&gt;"",SUM(INDEX(ProgramaciónPago[INTERÉS],1,1):ProgramaciónPago[[#This Row],[INTERÉS]]),"")</f>
        <v>27152.074794201388</v>
      </c>
    </row>
    <row r="309" spans="2:11" x14ac:dyDescent="0.2">
      <c r="B309" s="9">
        <f ca="1">IF(LoanIsGood,IF(ROW()-ROW(ProgramaciónPago[[#Headers],[Nº. DE PAGO]])&gt;NúmeroDePagosProgramados,"",ROW()-ROW(ProgramaciónPago[[#Headers],[Nº. DE PAGO]])),"")</f>
        <v>298</v>
      </c>
      <c r="C309" s="11">
        <f ca="1">IF(ProgramaciónPago[[#This Row],[Nº. DE PAGO]]&lt;&gt;"",EOMONTH(LoanStartDate,ROW(ProgramaciónPago[[#This Row],[Nº. DE PAGO]])-ROW(ProgramaciónPago[[#Headers],[Nº. DE PAGO]])-2)+DAY(LoanStartDate),"")</f>
        <v>52966</v>
      </c>
      <c r="D309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1267.3362169115583</v>
      </c>
      <c r="E309" s="13">
        <f ca="1">IF(ProgramaciónPago[[#This Row],[Nº. DE PAGO]]&lt;&gt;"",PagoProgramado,"")</f>
        <v>423.85433864407338</v>
      </c>
      <c r="F309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09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09" s="13">
        <f ca="1">IF(ProgramaciónPago[[#This Row],[Nº. DE PAGO]]&lt;&gt;"",ProgramaciónPago[[#This Row],[IMPORTE TOTAL DEL PAGO]]-ProgramaciónPago[[#This Row],[INTERÉS]],"")</f>
        <v>421.74211161588744</v>
      </c>
      <c r="I309" s="13">
        <f ca="1">IF(ProgramaciónPago[[#This Row],[Nº. DE PAGO]]&lt;&gt;"",ProgramaciónPago[[#This Row],[SALDO INICIAL]]*(InterestRate/PaymentsPerYear),"")</f>
        <v>2.1122270281859308</v>
      </c>
      <c r="J309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845.59410529567083</v>
      </c>
      <c r="K309" s="13">
        <f ca="1">IF(ProgramaciónPago[[#This Row],[Nº. DE PAGO]]&lt;&gt;"",SUM(INDEX(ProgramaciónPago[INTERÉS],1,1):ProgramaciónPago[[#This Row],[INTERÉS]]),"")</f>
        <v>27154.187021229573</v>
      </c>
    </row>
    <row r="310" spans="2:11" x14ac:dyDescent="0.2">
      <c r="B310" s="9">
        <f ca="1">IF(LoanIsGood,IF(ROW()-ROW(ProgramaciónPago[[#Headers],[Nº. DE PAGO]])&gt;NúmeroDePagosProgramados,"",ROW()-ROW(ProgramaciónPago[[#Headers],[Nº. DE PAGO]])),"")</f>
        <v>299</v>
      </c>
      <c r="C310" s="11">
        <f ca="1">IF(ProgramaciónPago[[#This Row],[Nº. DE PAGO]]&lt;&gt;"",EOMONTH(LoanStartDate,ROW(ProgramaciónPago[[#This Row],[Nº. DE PAGO]])-ROW(ProgramaciónPago[[#Headers],[Nº. DE PAGO]])-2)+DAY(LoanStartDate),"")</f>
        <v>52997</v>
      </c>
      <c r="D310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845.59410529567083</v>
      </c>
      <c r="E310" s="13">
        <f ca="1">IF(ProgramaciónPago[[#This Row],[Nº. DE PAGO]]&lt;&gt;"",PagoProgramado,"")</f>
        <v>423.85433864407338</v>
      </c>
      <c r="F310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10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423.85433864407338</v>
      </c>
      <c r="H310" s="13">
        <f ca="1">IF(ProgramaciónPago[[#This Row],[Nº. DE PAGO]]&lt;&gt;"",ProgramaciónPago[[#This Row],[IMPORTE TOTAL DEL PAGO]]-ProgramaciónPago[[#This Row],[INTERÉS]],"")</f>
        <v>422.44501513524727</v>
      </c>
      <c r="I310" s="13">
        <f ca="1">IF(ProgramaciónPago[[#This Row],[Nº. DE PAGO]]&lt;&gt;"",ProgramaciónPago[[#This Row],[SALDO INICIAL]]*(InterestRate/PaymentsPerYear),"")</f>
        <v>1.4093235088261182</v>
      </c>
      <c r="J310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423.14909016042355</v>
      </c>
      <c r="K310" s="13">
        <f ca="1">IF(ProgramaciónPago[[#This Row],[Nº. DE PAGO]]&lt;&gt;"",SUM(INDEX(ProgramaciónPago[INTERÉS],1,1):ProgramaciónPago[[#This Row],[INTERÉS]]),"")</f>
        <v>27155.596344738398</v>
      </c>
    </row>
    <row r="311" spans="2:11" x14ac:dyDescent="0.2">
      <c r="B311" s="9">
        <f ca="1">IF(LoanIsGood,IF(ROW()-ROW(ProgramaciónPago[[#Headers],[Nº. DE PAGO]])&gt;NúmeroDePagosProgramados,"",ROW()-ROW(ProgramaciónPago[[#Headers],[Nº. DE PAGO]])),"")</f>
        <v>300</v>
      </c>
      <c r="C311" s="11">
        <f ca="1">IF(ProgramaciónPago[[#This Row],[Nº. DE PAGO]]&lt;&gt;"",EOMONTH(LoanStartDate,ROW(ProgramaciónPago[[#This Row],[Nº. DE PAGO]])-ROW(ProgramaciónPago[[#Headers],[Nº. DE PAGO]])-2)+DAY(LoanStartDate),"")</f>
        <v>53025</v>
      </c>
      <c r="D311" s="13">
        <f ca="1">IF(ProgramaciónPago[[#This Row],[Nº. DE PAGO]]&lt;&gt;"",IF(ROW()-ROW(ProgramaciónPago[[#Headers],[SALDO INICIAL]])=1,ImporteDelPréstamo,INDEX(ProgramaciónPago[SALDO FINAL],ROW()-ROW(ProgramaciónPago[[#Headers],[SALDO INICIAL]])-1)),"")</f>
        <v>423.14909016042355</v>
      </c>
      <c r="E311" s="13">
        <f ca="1">IF(ProgramaciónPago[[#This Row],[Nº. DE PAGO]]&lt;&gt;"",PagoProgramado,"")</f>
        <v>423.85433864407338</v>
      </c>
      <c r="F311" s="13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>0</v>
      </c>
      <c r="G311" s="13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>423.14909016042355</v>
      </c>
      <c r="H311" s="13">
        <f ca="1">IF(ProgramaciónPago[[#This Row],[Nº. DE PAGO]]&lt;&gt;"",ProgramaciónPago[[#This Row],[IMPORTE TOTAL DEL PAGO]]-ProgramaciónPago[[#This Row],[INTERÉS]],"")</f>
        <v>422.44384167682284</v>
      </c>
      <c r="I311" s="13">
        <f ca="1">IF(ProgramaciónPago[[#This Row],[Nº. DE PAGO]]&lt;&gt;"",ProgramaciónPago[[#This Row],[SALDO INICIAL]]*(InterestRate/PaymentsPerYear),"")</f>
        <v>0.70524848360070602</v>
      </c>
      <c r="J311" s="13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>0</v>
      </c>
      <c r="K311" s="13">
        <f ca="1">IF(ProgramaciónPago[[#This Row],[Nº. DE PAGO]]&lt;&gt;"",SUM(INDEX(ProgramaciónPago[INTERÉS],1,1):ProgramaciónPago[[#This Row],[INTERÉS]]),"")</f>
        <v>27156.301593222001</v>
      </c>
    </row>
    <row r="312" spans="2:11" x14ac:dyDescent="0.2">
      <c r="B312" s="9" t="str">
        <f ca="1">IF(LoanIsGood,IF(ROW()-ROW(ProgramaciónPago[[#Headers],[Nº. DE PAGO]])&gt;NúmeroDePagosProgramados,"",ROW()-ROW(ProgramaciónPago[[#Headers],[Nº. DE PAGO]])),"")</f>
        <v/>
      </c>
      <c r="C31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2" s="13" t="str">
        <f ca="1">IF(ProgramaciónPago[[#This Row],[Nº. DE PAGO]]&lt;&gt;"",PagoProgramado,"")</f>
        <v/>
      </c>
      <c r="F31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2" s="13" t="str">
        <f ca="1">IF(ProgramaciónPago[[#This Row],[Nº. DE PAGO]]&lt;&gt;"",ProgramaciónPago[[#This Row],[IMPORTE TOTAL DEL PAGO]]-ProgramaciónPago[[#This Row],[INTERÉS]],"")</f>
        <v/>
      </c>
      <c r="I312" s="13" t="str">
        <f ca="1">IF(ProgramaciónPago[[#This Row],[Nº. DE PAGO]]&lt;&gt;"",ProgramaciónPago[[#This Row],[SALDO INICIAL]]*(InterestRate/PaymentsPerYear),"")</f>
        <v/>
      </c>
      <c r="J31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2" s="13" t="str">
        <f ca="1">IF(ProgramaciónPago[[#This Row],[Nº. DE PAGO]]&lt;&gt;"",SUM(INDEX(ProgramaciónPago[INTERÉS],1,1):ProgramaciónPago[[#This Row],[INTERÉS]]),"")</f>
        <v/>
      </c>
    </row>
    <row r="313" spans="2:11" x14ac:dyDescent="0.2">
      <c r="B313" s="9" t="str">
        <f ca="1">IF(LoanIsGood,IF(ROW()-ROW(ProgramaciónPago[[#Headers],[Nº. DE PAGO]])&gt;NúmeroDePagosProgramados,"",ROW()-ROW(ProgramaciónPago[[#Headers],[Nº. DE PAGO]])),"")</f>
        <v/>
      </c>
      <c r="C31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3" s="13" t="str">
        <f ca="1">IF(ProgramaciónPago[[#This Row],[Nº. DE PAGO]]&lt;&gt;"",PagoProgramado,"")</f>
        <v/>
      </c>
      <c r="F31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3" s="13" t="str">
        <f ca="1">IF(ProgramaciónPago[[#This Row],[Nº. DE PAGO]]&lt;&gt;"",ProgramaciónPago[[#This Row],[IMPORTE TOTAL DEL PAGO]]-ProgramaciónPago[[#This Row],[INTERÉS]],"")</f>
        <v/>
      </c>
      <c r="I313" s="13" t="str">
        <f ca="1">IF(ProgramaciónPago[[#This Row],[Nº. DE PAGO]]&lt;&gt;"",ProgramaciónPago[[#This Row],[SALDO INICIAL]]*(InterestRate/PaymentsPerYear),"")</f>
        <v/>
      </c>
      <c r="J31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3" s="13" t="str">
        <f ca="1">IF(ProgramaciónPago[[#This Row],[Nº. DE PAGO]]&lt;&gt;"",SUM(INDEX(ProgramaciónPago[INTERÉS],1,1):ProgramaciónPago[[#This Row],[INTERÉS]]),"")</f>
        <v/>
      </c>
    </row>
    <row r="314" spans="2:11" x14ac:dyDescent="0.2">
      <c r="B314" s="9" t="str">
        <f ca="1">IF(LoanIsGood,IF(ROW()-ROW(ProgramaciónPago[[#Headers],[Nº. DE PAGO]])&gt;NúmeroDePagosProgramados,"",ROW()-ROW(ProgramaciónPago[[#Headers],[Nº. DE PAGO]])),"")</f>
        <v/>
      </c>
      <c r="C31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4" s="13" t="str">
        <f ca="1">IF(ProgramaciónPago[[#This Row],[Nº. DE PAGO]]&lt;&gt;"",PagoProgramado,"")</f>
        <v/>
      </c>
      <c r="F31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4" s="13" t="str">
        <f ca="1">IF(ProgramaciónPago[[#This Row],[Nº. DE PAGO]]&lt;&gt;"",ProgramaciónPago[[#This Row],[IMPORTE TOTAL DEL PAGO]]-ProgramaciónPago[[#This Row],[INTERÉS]],"")</f>
        <v/>
      </c>
      <c r="I314" s="13" t="str">
        <f ca="1">IF(ProgramaciónPago[[#This Row],[Nº. DE PAGO]]&lt;&gt;"",ProgramaciónPago[[#This Row],[SALDO INICIAL]]*(InterestRate/PaymentsPerYear),"")</f>
        <v/>
      </c>
      <c r="J31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4" s="13" t="str">
        <f ca="1">IF(ProgramaciónPago[[#This Row],[Nº. DE PAGO]]&lt;&gt;"",SUM(INDEX(ProgramaciónPago[INTERÉS],1,1):ProgramaciónPago[[#This Row],[INTERÉS]]),"")</f>
        <v/>
      </c>
    </row>
    <row r="315" spans="2:11" x14ac:dyDescent="0.2">
      <c r="B315" s="9" t="str">
        <f ca="1">IF(LoanIsGood,IF(ROW()-ROW(ProgramaciónPago[[#Headers],[Nº. DE PAGO]])&gt;NúmeroDePagosProgramados,"",ROW()-ROW(ProgramaciónPago[[#Headers],[Nº. DE PAGO]])),"")</f>
        <v/>
      </c>
      <c r="C31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5" s="13" t="str">
        <f ca="1">IF(ProgramaciónPago[[#This Row],[Nº. DE PAGO]]&lt;&gt;"",PagoProgramado,"")</f>
        <v/>
      </c>
      <c r="F31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5" s="13" t="str">
        <f ca="1">IF(ProgramaciónPago[[#This Row],[Nº. DE PAGO]]&lt;&gt;"",ProgramaciónPago[[#This Row],[IMPORTE TOTAL DEL PAGO]]-ProgramaciónPago[[#This Row],[INTERÉS]],"")</f>
        <v/>
      </c>
      <c r="I315" s="13" t="str">
        <f ca="1">IF(ProgramaciónPago[[#This Row],[Nº. DE PAGO]]&lt;&gt;"",ProgramaciónPago[[#This Row],[SALDO INICIAL]]*(InterestRate/PaymentsPerYear),"")</f>
        <v/>
      </c>
      <c r="J31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5" s="13" t="str">
        <f ca="1">IF(ProgramaciónPago[[#This Row],[Nº. DE PAGO]]&lt;&gt;"",SUM(INDEX(ProgramaciónPago[INTERÉS],1,1):ProgramaciónPago[[#This Row],[INTERÉS]]),"")</f>
        <v/>
      </c>
    </row>
    <row r="316" spans="2:11" x14ac:dyDescent="0.2">
      <c r="B316" s="9" t="str">
        <f ca="1">IF(LoanIsGood,IF(ROW()-ROW(ProgramaciónPago[[#Headers],[Nº. DE PAGO]])&gt;NúmeroDePagosProgramados,"",ROW()-ROW(ProgramaciónPago[[#Headers],[Nº. DE PAGO]])),"")</f>
        <v/>
      </c>
      <c r="C31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6" s="13" t="str">
        <f ca="1">IF(ProgramaciónPago[[#This Row],[Nº. DE PAGO]]&lt;&gt;"",PagoProgramado,"")</f>
        <v/>
      </c>
      <c r="F31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6" s="13" t="str">
        <f ca="1">IF(ProgramaciónPago[[#This Row],[Nº. DE PAGO]]&lt;&gt;"",ProgramaciónPago[[#This Row],[IMPORTE TOTAL DEL PAGO]]-ProgramaciónPago[[#This Row],[INTERÉS]],"")</f>
        <v/>
      </c>
      <c r="I316" s="13" t="str">
        <f ca="1">IF(ProgramaciónPago[[#This Row],[Nº. DE PAGO]]&lt;&gt;"",ProgramaciónPago[[#This Row],[SALDO INICIAL]]*(InterestRate/PaymentsPerYear),"")</f>
        <v/>
      </c>
      <c r="J31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6" s="13" t="str">
        <f ca="1">IF(ProgramaciónPago[[#This Row],[Nº. DE PAGO]]&lt;&gt;"",SUM(INDEX(ProgramaciónPago[INTERÉS],1,1):ProgramaciónPago[[#This Row],[INTERÉS]]),"")</f>
        <v/>
      </c>
    </row>
    <row r="317" spans="2:11" x14ac:dyDescent="0.2">
      <c r="B317" s="9" t="str">
        <f ca="1">IF(LoanIsGood,IF(ROW()-ROW(ProgramaciónPago[[#Headers],[Nº. DE PAGO]])&gt;NúmeroDePagosProgramados,"",ROW()-ROW(ProgramaciónPago[[#Headers],[Nº. DE PAGO]])),"")</f>
        <v/>
      </c>
      <c r="C31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7" s="13" t="str">
        <f ca="1">IF(ProgramaciónPago[[#This Row],[Nº. DE PAGO]]&lt;&gt;"",PagoProgramado,"")</f>
        <v/>
      </c>
      <c r="F31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7" s="13" t="str">
        <f ca="1">IF(ProgramaciónPago[[#This Row],[Nº. DE PAGO]]&lt;&gt;"",ProgramaciónPago[[#This Row],[IMPORTE TOTAL DEL PAGO]]-ProgramaciónPago[[#This Row],[INTERÉS]],"")</f>
        <v/>
      </c>
      <c r="I317" s="13" t="str">
        <f ca="1">IF(ProgramaciónPago[[#This Row],[Nº. DE PAGO]]&lt;&gt;"",ProgramaciónPago[[#This Row],[SALDO INICIAL]]*(InterestRate/PaymentsPerYear),"")</f>
        <v/>
      </c>
      <c r="J31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7" s="13" t="str">
        <f ca="1">IF(ProgramaciónPago[[#This Row],[Nº. DE PAGO]]&lt;&gt;"",SUM(INDEX(ProgramaciónPago[INTERÉS],1,1):ProgramaciónPago[[#This Row],[INTERÉS]]),"")</f>
        <v/>
      </c>
    </row>
    <row r="318" spans="2:11" x14ac:dyDescent="0.2">
      <c r="B318" s="9" t="str">
        <f ca="1">IF(LoanIsGood,IF(ROW()-ROW(ProgramaciónPago[[#Headers],[Nº. DE PAGO]])&gt;NúmeroDePagosProgramados,"",ROW()-ROW(ProgramaciónPago[[#Headers],[Nº. DE PAGO]])),"")</f>
        <v/>
      </c>
      <c r="C31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8" s="13" t="str">
        <f ca="1">IF(ProgramaciónPago[[#This Row],[Nº. DE PAGO]]&lt;&gt;"",PagoProgramado,"")</f>
        <v/>
      </c>
      <c r="F31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8" s="13" t="str">
        <f ca="1">IF(ProgramaciónPago[[#This Row],[Nº. DE PAGO]]&lt;&gt;"",ProgramaciónPago[[#This Row],[IMPORTE TOTAL DEL PAGO]]-ProgramaciónPago[[#This Row],[INTERÉS]],"")</f>
        <v/>
      </c>
      <c r="I318" s="13" t="str">
        <f ca="1">IF(ProgramaciónPago[[#This Row],[Nº. DE PAGO]]&lt;&gt;"",ProgramaciónPago[[#This Row],[SALDO INICIAL]]*(InterestRate/PaymentsPerYear),"")</f>
        <v/>
      </c>
      <c r="J31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8" s="13" t="str">
        <f ca="1">IF(ProgramaciónPago[[#This Row],[Nº. DE PAGO]]&lt;&gt;"",SUM(INDEX(ProgramaciónPago[INTERÉS],1,1):ProgramaciónPago[[#This Row],[INTERÉS]]),"")</f>
        <v/>
      </c>
    </row>
    <row r="319" spans="2:11" x14ac:dyDescent="0.2">
      <c r="B319" s="9" t="str">
        <f ca="1">IF(LoanIsGood,IF(ROW()-ROW(ProgramaciónPago[[#Headers],[Nº. DE PAGO]])&gt;NúmeroDePagosProgramados,"",ROW()-ROW(ProgramaciónPago[[#Headers],[Nº. DE PAGO]])),"")</f>
        <v/>
      </c>
      <c r="C31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1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19" s="13" t="str">
        <f ca="1">IF(ProgramaciónPago[[#This Row],[Nº. DE PAGO]]&lt;&gt;"",PagoProgramado,"")</f>
        <v/>
      </c>
      <c r="F31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1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19" s="13" t="str">
        <f ca="1">IF(ProgramaciónPago[[#This Row],[Nº. DE PAGO]]&lt;&gt;"",ProgramaciónPago[[#This Row],[IMPORTE TOTAL DEL PAGO]]-ProgramaciónPago[[#This Row],[INTERÉS]],"")</f>
        <v/>
      </c>
      <c r="I319" s="13" t="str">
        <f ca="1">IF(ProgramaciónPago[[#This Row],[Nº. DE PAGO]]&lt;&gt;"",ProgramaciónPago[[#This Row],[SALDO INICIAL]]*(InterestRate/PaymentsPerYear),"")</f>
        <v/>
      </c>
      <c r="J31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19" s="13" t="str">
        <f ca="1">IF(ProgramaciónPago[[#This Row],[Nº. DE PAGO]]&lt;&gt;"",SUM(INDEX(ProgramaciónPago[INTERÉS],1,1):ProgramaciónPago[[#This Row],[INTERÉS]]),"")</f>
        <v/>
      </c>
    </row>
    <row r="320" spans="2:11" x14ac:dyDescent="0.2">
      <c r="B320" s="9" t="str">
        <f ca="1">IF(LoanIsGood,IF(ROW()-ROW(ProgramaciónPago[[#Headers],[Nº. DE PAGO]])&gt;NúmeroDePagosProgramados,"",ROW()-ROW(ProgramaciónPago[[#Headers],[Nº. DE PAGO]])),"")</f>
        <v/>
      </c>
      <c r="C32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0" s="13" t="str">
        <f ca="1">IF(ProgramaciónPago[[#This Row],[Nº. DE PAGO]]&lt;&gt;"",PagoProgramado,"")</f>
        <v/>
      </c>
      <c r="F32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0" s="13" t="str">
        <f ca="1">IF(ProgramaciónPago[[#This Row],[Nº. DE PAGO]]&lt;&gt;"",ProgramaciónPago[[#This Row],[IMPORTE TOTAL DEL PAGO]]-ProgramaciónPago[[#This Row],[INTERÉS]],"")</f>
        <v/>
      </c>
      <c r="I320" s="13" t="str">
        <f ca="1">IF(ProgramaciónPago[[#This Row],[Nº. DE PAGO]]&lt;&gt;"",ProgramaciónPago[[#This Row],[SALDO INICIAL]]*(InterestRate/PaymentsPerYear),"")</f>
        <v/>
      </c>
      <c r="J32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0" s="13" t="str">
        <f ca="1">IF(ProgramaciónPago[[#This Row],[Nº. DE PAGO]]&lt;&gt;"",SUM(INDEX(ProgramaciónPago[INTERÉS],1,1):ProgramaciónPago[[#This Row],[INTERÉS]]),"")</f>
        <v/>
      </c>
    </row>
    <row r="321" spans="2:11" x14ac:dyDescent="0.2">
      <c r="B321" s="9" t="str">
        <f ca="1">IF(LoanIsGood,IF(ROW()-ROW(ProgramaciónPago[[#Headers],[Nº. DE PAGO]])&gt;NúmeroDePagosProgramados,"",ROW()-ROW(ProgramaciónPago[[#Headers],[Nº. DE PAGO]])),"")</f>
        <v/>
      </c>
      <c r="C32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1" s="13" t="str">
        <f ca="1">IF(ProgramaciónPago[[#This Row],[Nº. DE PAGO]]&lt;&gt;"",PagoProgramado,"")</f>
        <v/>
      </c>
      <c r="F32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1" s="13" t="str">
        <f ca="1">IF(ProgramaciónPago[[#This Row],[Nº. DE PAGO]]&lt;&gt;"",ProgramaciónPago[[#This Row],[IMPORTE TOTAL DEL PAGO]]-ProgramaciónPago[[#This Row],[INTERÉS]],"")</f>
        <v/>
      </c>
      <c r="I321" s="13" t="str">
        <f ca="1">IF(ProgramaciónPago[[#This Row],[Nº. DE PAGO]]&lt;&gt;"",ProgramaciónPago[[#This Row],[SALDO INICIAL]]*(InterestRate/PaymentsPerYear),"")</f>
        <v/>
      </c>
      <c r="J32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1" s="13" t="str">
        <f ca="1">IF(ProgramaciónPago[[#This Row],[Nº. DE PAGO]]&lt;&gt;"",SUM(INDEX(ProgramaciónPago[INTERÉS],1,1):ProgramaciónPago[[#This Row],[INTERÉS]]),"")</f>
        <v/>
      </c>
    </row>
    <row r="322" spans="2:11" x14ac:dyDescent="0.2">
      <c r="B322" s="9" t="str">
        <f ca="1">IF(LoanIsGood,IF(ROW()-ROW(ProgramaciónPago[[#Headers],[Nº. DE PAGO]])&gt;NúmeroDePagosProgramados,"",ROW()-ROW(ProgramaciónPago[[#Headers],[Nº. DE PAGO]])),"")</f>
        <v/>
      </c>
      <c r="C32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2" s="13" t="str">
        <f ca="1">IF(ProgramaciónPago[[#This Row],[Nº. DE PAGO]]&lt;&gt;"",PagoProgramado,"")</f>
        <v/>
      </c>
      <c r="F32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2" s="13" t="str">
        <f ca="1">IF(ProgramaciónPago[[#This Row],[Nº. DE PAGO]]&lt;&gt;"",ProgramaciónPago[[#This Row],[IMPORTE TOTAL DEL PAGO]]-ProgramaciónPago[[#This Row],[INTERÉS]],"")</f>
        <v/>
      </c>
      <c r="I322" s="13" t="str">
        <f ca="1">IF(ProgramaciónPago[[#This Row],[Nº. DE PAGO]]&lt;&gt;"",ProgramaciónPago[[#This Row],[SALDO INICIAL]]*(InterestRate/PaymentsPerYear),"")</f>
        <v/>
      </c>
      <c r="J32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2" s="13" t="str">
        <f ca="1">IF(ProgramaciónPago[[#This Row],[Nº. DE PAGO]]&lt;&gt;"",SUM(INDEX(ProgramaciónPago[INTERÉS],1,1):ProgramaciónPago[[#This Row],[INTERÉS]]),"")</f>
        <v/>
      </c>
    </row>
    <row r="323" spans="2:11" x14ac:dyDescent="0.2">
      <c r="B323" s="9" t="str">
        <f ca="1">IF(LoanIsGood,IF(ROW()-ROW(ProgramaciónPago[[#Headers],[Nº. DE PAGO]])&gt;NúmeroDePagosProgramados,"",ROW()-ROW(ProgramaciónPago[[#Headers],[Nº. DE PAGO]])),"")</f>
        <v/>
      </c>
      <c r="C32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3" s="13" t="str">
        <f ca="1">IF(ProgramaciónPago[[#This Row],[Nº. DE PAGO]]&lt;&gt;"",PagoProgramado,"")</f>
        <v/>
      </c>
      <c r="F32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3" s="13" t="str">
        <f ca="1">IF(ProgramaciónPago[[#This Row],[Nº. DE PAGO]]&lt;&gt;"",ProgramaciónPago[[#This Row],[IMPORTE TOTAL DEL PAGO]]-ProgramaciónPago[[#This Row],[INTERÉS]],"")</f>
        <v/>
      </c>
      <c r="I323" s="13" t="str">
        <f ca="1">IF(ProgramaciónPago[[#This Row],[Nº. DE PAGO]]&lt;&gt;"",ProgramaciónPago[[#This Row],[SALDO INICIAL]]*(InterestRate/PaymentsPerYear),"")</f>
        <v/>
      </c>
      <c r="J32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3" s="13" t="str">
        <f ca="1">IF(ProgramaciónPago[[#This Row],[Nº. DE PAGO]]&lt;&gt;"",SUM(INDEX(ProgramaciónPago[INTERÉS],1,1):ProgramaciónPago[[#This Row],[INTERÉS]]),"")</f>
        <v/>
      </c>
    </row>
    <row r="324" spans="2:11" x14ac:dyDescent="0.2">
      <c r="B324" s="9" t="str">
        <f ca="1">IF(LoanIsGood,IF(ROW()-ROW(ProgramaciónPago[[#Headers],[Nº. DE PAGO]])&gt;NúmeroDePagosProgramados,"",ROW()-ROW(ProgramaciónPago[[#Headers],[Nº. DE PAGO]])),"")</f>
        <v/>
      </c>
      <c r="C32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4" s="13" t="str">
        <f ca="1">IF(ProgramaciónPago[[#This Row],[Nº. DE PAGO]]&lt;&gt;"",PagoProgramado,"")</f>
        <v/>
      </c>
      <c r="F32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4" s="13" t="str">
        <f ca="1">IF(ProgramaciónPago[[#This Row],[Nº. DE PAGO]]&lt;&gt;"",ProgramaciónPago[[#This Row],[IMPORTE TOTAL DEL PAGO]]-ProgramaciónPago[[#This Row],[INTERÉS]],"")</f>
        <v/>
      </c>
      <c r="I324" s="13" t="str">
        <f ca="1">IF(ProgramaciónPago[[#This Row],[Nº. DE PAGO]]&lt;&gt;"",ProgramaciónPago[[#This Row],[SALDO INICIAL]]*(InterestRate/PaymentsPerYear),"")</f>
        <v/>
      </c>
      <c r="J32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4" s="13" t="str">
        <f ca="1">IF(ProgramaciónPago[[#This Row],[Nº. DE PAGO]]&lt;&gt;"",SUM(INDEX(ProgramaciónPago[INTERÉS],1,1):ProgramaciónPago[[#This Row],[INTERÉS]]),"")</f>
        <v/>
      </c>
    </row>
    <row r="325" spans="2:11" x14ac:dyDescent="0.2">
      <c r="B325" s="9" t="str">
        <f ca="1">IF(LoanIsGood,IF(ROW()-ROW(ProgramaciónPago[[#Headers],[Nº. DE PAGO]])&gt;NúmeroDePagosProgramados,"",ROW()-ROW(ProgramaciónPago[[#Headers],[Nº. DE PAGO]])),"")</f>
        <v/>
      </c>
      <c r="C32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5" s="13" t="str">
        <f ca="1">IF(ProgramaciónPago[[#This Row],[Nº. DE PAGO]]&lt;&gt;"",PagoProgramado,"")</f>
        <v/>
      </c>
      <c r="F32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5" s="13" t="str">
        <f ca="1">IF(ProgramaciónPago[[#This Row],[Nº. DE PAGO]]&lt;&gt;"",ProgramaciónPago[[#This Row],[IMPORTE TOTAL DEL PAGO]]-ProgramaciónPago[[#This Row],[INTERÉS]],"")</f>
        <v/>
      </c>
      <c r="I325" s="13" t="str">
        <f ca="1">IF(ProgramaciónPago[[#This Row],[Nº. DE PAGO]]&lt;&gt;"",ProgramaciónPago[[#This Row],[SALDO INICIAL]]*(InterestRate/PaymentsPerYear),"")</f>
        <v/>
      </c>
      <c r="J32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5" s="13" t="str">
        <f ca="1">IF(ProgramaciónPago[[#This Row],[Nº. DE PAGO]]&lt;&gt;"",SUM(INDEX(ProgramaciónPago[INTERÉS],1,1):ProgramaciónPago[[#This Row],[INTERÉS]]),"")</f>
        <v/>
      </c>
    </row>
    <row r="326" spans="2:11" x14ac:dyDescent="0.2">
      <c r="B326" s="9" t="str">
        <f ca="1">IF(LoanIsGood,IF(ROW()-ROW(ProgramaciónPago[[#Headers],[Nº. DE PAGO]])&gt;NúmeroDePagosProgramados,"",ROW()-ROW(ProgramaciónPago[[#Headers],[Nº. DE PAGO]])),"")</f>
        <v/>
      </c>
      <c r="C32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6" s="13" t="str">
        <f ca="1">IF(ProgramaciónPago[[#This Row],[Nº. DE PAGO]]&lt;&gt;"",PagoProgramado,"")</f>
        <v/>
      </c>
      <c r="F32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6" s="13" t="str">
        <f ca="1">IF(ProgramaciónPago[[#This Row],[Nº. DE PAGO]]&lt;&gt;"",ProgramaciónPago[[#This Row],[IMPORTE TOTAL DEL PAGO]]-ProgramaciónPago[[#This Row],[INTERÉS]],"")</f>
        <v/>
      </c>
      <c r="I326" s="13" t="str">
        <f ca="1">IF(ProgramaciónPago[[#This Row],[Nº. DE PAGO]]&lt;&gt;"",ProgramaciónPago[[#This Row],[SALDO INICIAL]]*(InterestRate/PaymentsPerYear),"")</f>
        <v/>
      </c>
      <c r="J32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6" s="13" t="str">
        <f ca="1">IF(ProgramaciónPago[[#This Row],[Nº. DE PAGO]]&lt;&gt;"",SUM(INDEX(ProgramaciónPago[INTERÉS],1,1):ProgramaciónPago[[#This Row],[INTERÉS]]),"")</f>
        <v/>
      </c>
    </row>
    <row r="327" spans="2:11" x14ac:dyDescent="0.2">
      <c r="B327" s="9" t="str">
        <f ca="1">IF(LoanIsGood,IF(ROW()-ROW(ProgramaciónPago[[#Headers],[Nº. DE PAGO]])&gt;NúmeroDePagosProgramados,"",ROW()-ROW(ProgramaciónPago[[#Headers],[Nº. DE PAGO]])),"")</f>
        <v/>
      </c>
      <c r="C32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7" s="13" t="str">
        <f ca="1">IF(ProgramaciónPago[[#This Row],[Nº. DE PAGO]]&lt;&gt;"",PagoProgramado,"")</f>
        <v/>
      </c>
      <c r="F32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7" s="13" t="str">
        <f ca="1">IF(ProgramaciónPago[[#This Row],[Nº. DE PAGO]]&lt;&gt;"",ProgramaciónPago[[#This Row],[IMPORTE TOTAL DEL PAGO]]-ProgramaciónPago[[#This Row],[INTERÉS]],"")</f>
        <v/>
      </c>
      <c r="I327" s="13" t="str">
        <f ca="1">IF(ProgramaciónPago[[#This Row],[Nº. DE PAGO]]&lt;&gt;"",ProgramaciónPago[[#This Row],[SALDO INICIAL]]*(InterestRate/PaymentsPerYear),"")</f>
        <v/>
      </c>
      <c r="J32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7" s="13" t="str">
        <f ca="1">IF(ProgramaciónPago[[#This Row],[Nº. DE PAGO]]&lt;&gt;"",SUM(INDEX(ProgramaciónPago[INTERÉS],1,1):ProgramaciónPago[[#This Row],[INTERÉS]]),"")</f>
        <v/>
      </c>
    </row>
    <row r="328" spans="2:11" x14ac:dyDescent="0.2">
      <c r="B328" s="9" t="str">
        <f ca="1">IF(LoanIsGood,IF(ROW()-ROW(ProgramaciónPago[[#Headers],[Nº. DE PAGO]])&gt;NúmeroDePagosProgramados,"",ROW()-ROW(ProgramaciónPago[[#Headers],[Nº. DE PAGO]])),"")</f>
        <v/>
      </c>
      <c r="C32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8" s="13" t="str">
        <f ca="1">IF(ProgramaciónPago[[#This Row],[Nº. DE PAGO]]&lt;&gt;"",PagoProgramado,"")</f>
        <v/>
      </c>
      <c r="F32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8" s="13" t="str">
        <f ca="1">IF(ProgramaciónPago[[#This Row],[Nº. DE PAGO]]&lt;&gt;"",ProgramaciónPago[[#This Row],[IMPORTE TOTAL DEL PAGO]]-ProgramaciónPago[[#This Row],[INTERÉS]],"")</f>
        <v/>
      </c>
      <c r="I328" s="13" t="str">
        <f ca="1">IF(ProgramaciónPago[[#This Row],[Nº. DE PAGO]]&lt;&gt;"",ProgramaciónPago[[#This Row],[SALDO INICIAL]]*(InterestRate/PaymentsPerYear),"")</f>
        <v/>
      </c>
      <c r="J32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8" s="13" t="str">
        <f ca="1">IF(ProgramaciónPago[[#This Row],[Nº. DE PAGO]]&lt;&gt;"",SUM(INDEX(ProgramaciónPago[INTERÉS],1,1):ProgramaciónPago[[#This Row],[INTERÉS]]),"")</f>
        <v/>
      </c>
    </row>
    <row r="329" spans="2:11" x14ac:dyDescent="0.2">
      <c r="B329" s="9" t="str">
        <f ca="1">IF(LoanIsGood,IF(ROW()-ROW(ProgramaciónPago[[#Headers],[Nº. DE PAGO]])&gt;NúmeroDePagosProgramados,"",ROW()-ROW(ProgramaciónPago[[#Headers],[Nº. DE PAGO]])),"")</f>
        <v/>
      </c>
      <c r="C32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2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29" s="13" t="str">
        <f ca="1">IF(ProgramaciónPago[[#This Row],[Nº. DE PAGO]]&lt;&gt;"",PagoProgramado,"")</f>
        <v/>
      </c>
      <c r="F32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2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29" s="13" t="str">
        <f ca="1">IF(ProgramaciónPago[[#This Row],[Nº. DE PAGO]]&lt;&gt;"",ProgramaciónPago[[#This Row],[IMPORTE TOTAL DEL PAGO]]-ProgramaciónPago[[#This Row],[INTERÉS]],"")</f>
        <v/>
      </c>
      <c r="I329" s="13" t="str">
        <f ca="1">IF(ProgramaciónPago[[#This Row],[Nº. DE PAGO]]&lt;&gt;"",ProgramaciónPago[[#This Row],[SALDO INICIAL]]*(InterestRate/PaymentsPerYear),"")</f>
        <v/>
      </c>
      <c r="J32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29" s="13" t="str">
        <f ca="1">IF(ProgramaciónPago[[#This Row],[Nº. DE PAGO]]&lt;&gt;"",SUM(INDEX(ProgramaciónPago[INTERÉS],1,1):ProgramaciónPago[[#This Row],[INTERÉS]]),"")</f>
        <v/>
      </c>
    </row>
    <row r="330" spans="2:11" x14ac:dyDescent="0.2">
      <c r="B330" s="9" t="str">
        <f ca="1">IF(LoanIsGood,IF(ROW()-ROW(ProgramaciónPago[[#Headers],[Nº. DE PAGO]])&gt;NúmeroDePagosProgramados,"",ROW()-ROW(ProgramaciónPago[[#Headers],[Nº. DE PAGO]])),"")</f>
        <v/>
      </c>
      <c r="C33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0" s="13" t="str">
        <f ca="1">IF(ProgramaciónPago[[#This Row],[Nº. DE PAGO]]&lt;&gt;"",PagoProgramado,"")</f>
        <v/>
      </c>
      <c r="F33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0" s="13" t="str">
        <f ca="1">IF(ProgramaciónPago[[#This Row],[Nº. DE PAGO]]&lt;&gt;"",ProgramaciónPago[[#This Row],[IMPORTE TOTAL DEL PAGO]]-ProgramaciónPago[[#This Row],[INTERÉS]],"")</f>
        <v/>
      </c>
      <c r="I330" s="13" t="str">
        <f ca="1">IF(ProgramaciónPago[[#This Row],[Nº. DE PAGO]]&lt;&gt;"",ProgramaciónPago[[#This Row],[SALDO INICIAL]]*(InterestRate/PaymentsPerYear),"")</f>
        <v/>
      </c>
      <c r="J33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0" s="13" t="str">
        <f ca="1">IF(ProgramaciónPago[[#This Row],[Nº. DE PAGO]]&lt;&gt;"",SUM(INDEX(ProgramaciónPago[INTERÉS],1,1):ProgramaciónPago[[#This Row],[INTERÉS]]),"")</f>
        <v/>
      </c>
    </row>
    <row r="331" spans="2:11" x14ac:dyDescent="0.2">
      <c r="B331" s="9" t="str">
        <f ca="1">IF(LoanIsGood,IF(ROW()-ROW(ProgramaciónPago[[#Headers],[Nº. DE PAGO]])&gt;NúmeroDePagosProgramados,"",ROW()-ROW(ProgramaciónPago[[#Headers],[Nº. DE PAGO]])),"")</f>
        <v/>
      </c>
      <c r="C33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1" s="13" t="str">
        <f ca="1">IF(ProgramaciónPago[[#This Row],[Nº. DE PAGO]]&lt;&gt;"",PagoProgramado,"")</f>
        <v/>
      </c>
      <c r="F33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1" s="13" t="str">
        <f ca="1">IF(ProgramaciónPago[[#This Row],[Nº. DE PAGO]]&lt;&gt;"",ProgramaciónPago[[#This Row],[IMPORTE TOTAL DEL PAGO]]-ProgramaciónPago[[#This Row],[INTERÉS]],"")</f>
        <v/>
      </c>
      <c r="I331" s="13" t="str">
        <f ca="1">IF(ProgramaciónPago[[#This Row],[Nº. DE PAGO]]&lt;&gt;"",ProgramaciónPago[[#This Row],[SALDO INICIAL]]*(InterestRate/PaymentsPerYear),"")</f>
        <v/>
      </c>
      <c r="J33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1" s="13" t="str">
        <f ca="1">IF(ProgramaciónPago[[#This Row],[Nº. DE PAGO]]&lt;&gt;"",SUM(INDEX(ProgramaciónPago[INTERÉS],1,1):ProgramaciónPago[[#This Row],[INTERÉS]]),"")</f>
        <v/>
      </c>
    </row>
    <row r="332" spans="2:11" x14ac:dyDescent="0.2">
      <c r="B332" s="9" t="str">
        <f ca="1">IF(LoanIsGood,IF(ROW()-ROW(ProgramaciónPago[[#Headers],[Nº. DE PAGO]])&gt;NúmeroDePagosProgramados,"",ROW()-ROW(ProgramaciónPago[[#Headers],[Nº. DE PAGO]])),"")</f>
        <v/>
      </c>
      <c r="C33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2" s="13" t="str">
        <f ca="1">IF(ProgramaciónPago[[#This Row],[Nº. DE PAGO]]&lt;&gt;"",PagoProgramado,"")</f>
        <v/>
      </c>
      <c r="F33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2" s="13" t="str">
        <f ca="1">IF(ProgramaciónPago[[#This Row],[Nº. DE PAGO]]&lt;&gt;"",ProgramaciónPago[[#This Row],[IMPORTE TOTAL DEL PAGO]]-ProgramaciónPago[[#This Row],[INTERÉS]],"")</f>
        <v/>
      </c>
      <c r="I332" s="13" t="str">
        <f ca="1">IF(ProgramaciónPago[[#This Row],[Nº. DE PAGO]]&lt;&gt;"",ProgramaciónPago[[#This Row],[SALDO INICIAL]]*(InterestRate/PaymentsPerYear),"")</f>
        <v/>
      </c>
      <c r="J33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2" s="13" t="str">
        <f ca="1">IF(ProgramaciónPago[[#This Row],[Nº. DE PAGO]]&lt;&gt;"",SUM(INDEX(ProgramaciónPago[INTERÉS],1,1):ProgramaciónPago[[#This Row],[INTERÉS]]),"")</f>
        <v/>
      </c>
    </row>
    <row r="333" spans="2:11" x14ac:dyDescent="0.2">
      <c r="B333" s="9" t="str">
        <f ca="1">IF(LoanIsGood,IF(ROW()-ROW(ProgramaciónPago[[#Headers],[Nº. DE PAGO]])&gt;NúmeroDePagosProgramados,"",ROW()-ROW(ProgramaciónPago[[#Headers],[Nº. DE PAGO]])),"")</f>
        <v/>
      </c>
      <c r="C33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3" s="13" t="str">
        <f ca="1">IF(ProgramaciónPago[[#This Row],[Nº. DE PAGO]]&lt;&gt;"",PagoProgramado,"")</f>
        <v/>
      </c>
      <c r="F33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3" s="13" t="str">
        <f ca="1">IF(ProgramaciónPago[[#This Row],[Nº. DE PAGO]]&lt;&gt;"",ProgramaciónPago[[#This Row],[IMPORTE TOTAL DEL PAGO]]-ProgramaciónPago[[#This Row],[INTERÉS]],"")</f>
        <v/>
      </c>
      <c r="I333" s="13" t="str">
        <f ca="1">IF(ProgramaciónPago[[#This Row],[Nº. DE PAGO]]&lt;&gt;"",ProgramaciónPago[[#This Row],[SALDO INICIAL]]*(InterestRate/PaymentsPerYear),"")</f>
        <v/>
      </c>
      <c r="J33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3" s="13" t="str">
        <f ca="1">IF(ProgramaciónPago[[#This Row],[Nº. DE PAGO]]&lt;&gt;"",SUM(INDEX(ProgramaciónPago[INTERÉS],1,1):ProgramaciónPago[[#This Row],[INTERÉS]]),"")</f>
        <v/>
      </c>
    </row>
    <row r="334" spans="2:11" x14ac:dyDescent="0.2">
      <c r="B334" s="9" t="str">
        <f ca="1">IF(LoanIsGood,IF(ROW()-ROW(ProgramaciónPago[[#Headers],[Nº. DE PAGO]])&gt;NúmeroDePagosProgramados,"",ROW()-ROW(ProgramaciónPago[[#Headers],[Nº. DE PAGO]])),"")</f>
        <v/>
      </c>
      <c r="C33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4" s="13" t="str">
        <f ca="1">IF(ProgramaciónPago[[#This Row],[Nº. DE PAGO]]&lt;&gt;"",PagoProgramado,"")</f>
        <v/>
      </c>
      <c r="F33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4" s="13" t="str">
        <f ca="1">IF(ProgramaciónPago[[#This Row],[Nº. DE PAGO]]&lt;&gt;"",ProgramaciónPago[[#This Row],[IMPORTE TOTAL DEL PAGO]]-ProgramaciónPago[[#This Row],[INTERÉS]],"")</f>
        <v/>
      </c>
      <c r="I334" s="13" t="str">
        <f ca="1">IF(ProgramaciónPago[[#This Row],[Nº. DE PAGO]]&lt;&gt;"",ProgramaciónPago[[#This Row],[SALDO INICIAL]]*(InterestRate/PaymentsPerYear),"")</f>
        <v/>
      </c>
      <c r="J33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4" s="13" t="str">
        <f ca="1">IF(ProgramaciónPago[[#This Row],[Nº. DE PAGO]]&lt;&gt;"",SUM(INDEX(ProgramaciónPago[INTERÉS],1,1):ProgramaciónPago[[#This Row],[INTERÉS]]),"")</f>
        <v/>
      </c>
    </row>
    <row r="335" spans="2:11" x14ac:dyDescent="0.2">
      <c r="B335" s="9" t="str">
        <f ca="1">IF(LoanIsGood,IF(ROW()-ROW(ProgramaciónPago[[#Headers],[Nº. DE PAGO]])&gt;NúmeroDePagosProgramados,"",ROW()-ROW(ProgramaciónPago[[#Headers],[Nº. DE PAGO]])),"")</f>
        <v/>
      </c>
      <c r="C33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5" s="13" t="str">
        <f ca="1">IF(ProgramaciónPago[[#This Row],[Nº. DE PAGO]]&lt;&gt;"",PagoProgramado,"")</f>
        <v/>
      </c>
      <c r="F33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5" s="13" t="str">
        <f ca="1">IF(ProgramaciónPago[[#This Row],[Nº. DE PAGO]]&lt;&gt;"",ProgramaciónPago[[#This Row],[IMPORTE TOTAL DEL PAGO]]-ProgramaciónPago[[#This Row],[INTERÉS]],"")</f>
        <v/>
      </c>
      <c r="I335" s="13" t="str">
        <f ca="1">IF(ProgramaciónPago[[#This Row],[Nº. DE PAGO]]&lt;&gt;"",ProgramaciónPago[[#This Row],[SALDO INICIAL]]*(InterestRate/PaymentsPerYear),"")</f>
        <v/>
      </c>
      <c r="J33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5" s="13" t="str">
        <f ca="1">IF(ProgramaciónPago[[#This Row],[Nº. DE PAGO]]&lt;&gt;"",SUM(INDEX(ProgramaciónPago[INTERÉS],1,1):ProgramaciónPago[[#This Row],[INTERÉS]]),"")</f>
        <v/>
      </c>
    </row>
    <row r="336" spans="2:11" x14ac:dyDescent="0.2">
      <c r="B336" s="9" t="str">
        <f ca="1">IF(LoanIsGood,IF(ROW()-ROW(ProgramaciónPago[[#Headers],[Nº. DE PAGO]])&gt;NúmeroDePagosProgramados,"",ROW()-ROW(ProgramaciónPago[[#Headers],[Nº. DE PAGO]])),"")</f>
        <v/>
      </c>
      <c r="C33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6" s="13" t="str">
        <f ca="1">IF(ProgramaciónPago[[#This Row],[Nº. DE PAGO]]&lt;&gt;"",PagoProgramado,"")</f>
        <v/>
      </c>
      <c r="F33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6" s="13" t="str">
        <f ca="1">IF(ProgramaciónPago[[#This Row],[Nº. DE PAGO]]&lt;&gt;"",ProgramaciónPago[[#This Row],[IMPORTE TOTAL DEL PAGO]]-ProgramaciónPago[[#This Row],[INTERÉS]],"")</f>
        <v/>
      </c>
      <c r="I336" s="13" t="str">
        <f ca="1">IF(ProgramaciónPago[[#This Row],[Nº. DE PAGO]]&lt;&gt;"",ProgramaciónPago[[#This Row],[SALDO INICIAL]]*(InterestRate/PaymentsPerYear),"")</f>
        <v/>
      </c>
      <c r="J33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6" s="13" t="str">
        <f ca="1">IF(ProgramaciónPago[[#This Row],[Nº. DE PAGO]]&lt;&gt;"",SUM(INDEX(ProgramaciónPago[INTERÉS],1,1):ProgramaciónPago[[#This Row],[INTERÉS]]),"")</f>
        <v/>
      </c>
    </row>
    <row r="337" spans="2:11" x14ac:dyDescent="0.2">
      <c r="B337" s="9" t="str">
        <f ca="1">IF(LoanIsGood,IF(ROW()-ROW(ProgramaciónPago[[#Headers],[Nº. DE PAGO]])&gt;NúmeroDePagosProgramados,"",ROW()-ROW(ProgramaciónPago[[#Headers],[Nº. DE PAGO]])),"")</f>
        <v/>
      </c>
      <c r="C33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7" s="13" t="str">
        <f ca="1">IF(ProgramaciónPago[[#This Row],[Nº. DE PAGO]]&lt;&gt;"",PagoProgramado,"")</f>
        <v/>
      </c>
      <c r="F33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7" s="13" t="str">
        <f ca="1">IF(ProgramaciónPago[[#This Row],[Nº. DE PAGO]]&lt;&gt;"",ProgramaciónPago[[#This Row],[IMPORTE TOTAL DEL PAGO]]-ProgramaciónPago[[#This Row],[INTERÉS]],"")</f>
        <v/>
      </c>
      <c r="I337" s="13" t="str">
        <f ca="1">IF(ProgramaciónPago[[#This Row],[Nº. DE PAGO]]&lt;&gt;"",ProgramaciónPago[[#This Row],[SALDO INICIAL]]*(InterestRate/PaymentsPerYear),"")</f>
        <v/>
      </c>
      <c r="J33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7" s="13" t="str">
        <f ca="1">IF(ProgramaciónPago[[#This Row],[Nº. DE PAGO]]&lt;&gt;"",SUM(INDEX(ProgramaciónPago[INTERÉS],1,1):ProgramaciónPago[[#This Row],[INTERÉS]]),"")</f>
        <v/>
      </c>
    </row>
    <row r="338" spans="2:11" x14ac:dyDescent="0.2">
      <c r="B338" s="9" t="str">
        <f ca="1">IF(LoanIsGood,IF(ROW()-ROW(ProgramaciónPago[[#Headers],[Nº. DE PAGO]])&gt;NúmeroDePagosProgramados,"",ROW()-ROW(ProgramaciónPago[[#Headers],[Nº. DE PAGO]])),"")</f>
        <v/>
      </c>
      <c r="C33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8" s="13" t="str">
        <f ca="1">IF(ProgramaciónPago[[#This Row],[Nº. DE PAGO]]&lt;&gt;"",PagoProgramado,"")</f>
        <v/>
      </c>
      <c r="F33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8" s="13" t="str">
        <f ca="1">IF(ProgramaciónPago[[#This Row],[Nº. DE PAGO]]&lt;&gt;"",ProgramaciónPago[[#This Row],[IMPORTE TOTAL DEL PAGO]]-ProgramaciónPago[[#This Row],[INTERÉS]],"")</f>
        <v/>
      </c>
      <c r="I338" s="13" t="str">
        <f ca="1">IF(ProgramaciónPago[[#This Row],[Nº. DE PAGO]]&lt;&gt;"",ProgramaciónPago[[#This Row],[SALDO INICIAL]]*(InterestRate/PaymentsPerYear),"")</f>
        <v/>
      </c>
      <c r="J33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8" s="13" t="str">
        <f ca="1">IF(ProgramaciónPago[[#This Row],[Nº. DE PAGO]]&lt;&gt;"",SUM(INDEX(ProgramaciónPago[INTERÉS],1,1):ProgramaciónPago[[#This Row],[INTERÉS]]),"")</f>
        <v/>
      </c>
    </row>
    <row r="339" spans="2:11" x14ac:dyDescent="0.2">
      <c r="B339" s="9" t="str">
        <f ca="1">IF(LoanIsGood,IF(ROW()-ROW(ProgramaciónPago[[#Headers],[Nº. DE PAGO]])&gt;NúmeroDePagosProgramados,"",ROW()-ROW(ProgramaciónPago[[#Headers],[Nº. DE PAGO]])),"")</f>
        <v/>
      </c>
      <c r="C33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3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39" s="13" t="str">
        <f ca="1">IF(ProgramaciónPago[[#This Row],[Nº. DE PAGO]]&lt;&gt;"",PagoProgramado,"")</f>
        <v/>
      </c>
      <c r="F33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3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39" s="13" t="str">
        <f ca="1">IF(ProgramaciónPago[[#This Row],[Nº. DE PAGO]]&lt;&gt;"",ProgramaciónPago[[#This Row],[IMPORTE TOTAL DEL PAGO]]-ProgramaciónPago[[#This Row],[INTERÉS]],"")</f>
        <v/>
      </c>
      <c r="I339" s="13" t="str">
        <f ca="1">IF(ProgramaciónPago[[#This Row],[Nº. DE PAGO]]&lt;&gt;"",ProgramaciónPago[[#This Row],[SALDO INICIAL]]*(InterestRate/PaymentsPerYear),"")</f>
        <v/>
      </c>
      <c r="J33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39" s="13" t="str">
        <f ca="1">IF(ProgramaciónPago[[#This Row],[Nº. DE PAGO]]&lt;&gt;"",SUM(INDEX(ProgramaciónPago[INTERÉS],1,1):ProgramaciónPago[[#This Row],[INTERÉS]]),"")</f>
        <v/>
      </c>
    </row>
    <row r="340" spans="2:11" x14ac:dyDescent="0.2">
      <c r="B340" s="9" t="str">
        <f ca="1">IF(LoanIsGood,IF(ROW()-ROW(ProgramaciónPago[[#Headers],[Nº. DE PAGO]])&gt;NúmeroDePagosProgramados,"",ROW()-ROW(ProgramaciónPago[[#Headers],[Nº. DE PAGO]])),"")</f>
        <v/>
      </c>
      <c r="C34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0" s="13" t="str">
        <f ca="1">IF(ProgramaciónPago[[#This Row],[Nº. DE PAGO]]&lt;&gt;"",PagoProgramado,"")</f>
        <v/>
      </c>
      <c r="F34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0" s="13" t="str">
        <f ca="1">IF(ProgramaciónPago[[#This Row],[Nº. DE PAGO]]&lt;&gt;"",ProgramaciónPago[[#This Row],[IMPORTE TOTAL DEL PAGO]]-ProgramaciónPago[[#This Row],[INTERÉS]],"")</f>
        <v/>
      </c>
      <c r="I340" s="13" t="str">
        <f ca="1">IF(ProgramaciónPago[[#This Row],[Nº. DE PAGO]]&lt;&gt;"",ProgramaciónPago[[#This Row],[SALDO INICIAL]]*(InterestRate/PaymentsPerYear),"")</f>
        <v/>
      </c>
      <c r="J34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0" s="13" t="str">
        <f ca="1">IF(ProgramaciónPago[[#This Row],[Nº. DE PAGO]]&lt;&gt;"",SUM(INDEX(ProgramaciónPago[INTERÉS],1,1):ProgramaciónPago[[#This Row],[INTERÉS]]),"")</f>
        <v/>
      </c>
    </row>
    <row r="341" spans="2:11" x14ac:dyDescent="0.2">
      <c r="B341" s="9" t="str">
        <f ca="1">IF(LoanIsGood,IF(ROW()-ROW(ProgramaciónPago[[#Headers],[Nº. DE PAGO]])&gt;NúmeroDePagosProgramados,"",ROW()-ROW(ProgramaciónPago[[#Headers],[Nº. DE PAGO]])),"")</f>
        <v/>
      </c>
      <c r="C34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1" s="13" t="str">
        <f ca="1">IF(ProgramaciónPago[[#This Row],[Nº. DE PAGO]]&lt;&gt;"",PagoProgramado,"")</f>
        <v/>
      </c>
      <c r="F34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1" s="13" t="str">
        <f ca="1">IF(ProgramaciónPago[[#This Row],[Nº. DE PAGO]]&lt;&gt;"",ProgramaciónPago[[#This Row],[IMPORTE TOTAL DEL PAGO]]-ProgramaciónPago[[#This Row],[INTERÉS]],"")</f>
        <v/>
      </c>
      <c r="I341" s="13" t="str">
        <f ca="1">IF(ProgramaciónPago[[#This Row],[Nº. DE PAGO]]&lt;&gt;"",ProgramaciónPago[[#This Row],[SALDO INICIAL]]*(InterestRate/PaymentsPerYear),"")</f>
        <v/>
      </c>
      <c r="J34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1" s="13" t="str">
        <f ca="1">IF(ProgramaciónPago[[#This Row],[Nº. DE PAGO]]&lt;&gt;"",SUM(INDEX(ProgramaciónPago[INTERÉS],1,1):ProgramaciónPago[[#This Row],[INTERÉS]]),"")</f>
        <v/>
      </c>
    </row>
    <row r="342" spans="2:11" x14ac:dyDescent="0.2">
      <c r="B342" s="9" t="str">
        <f ca="1">IF(LoanIsGood,IF(ROW()-ROW(ProgramaciónPago[[#Headers],[Nº. DE PAGO]])&gt;NúmeroDePagosProgramados,"",ROW()-ROW(ProgramaciónPago[[#Headers],[Nº. DE PAGO]])),"")</f>
        <v/>
      </c>
      <c r="C34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2" s="13" t="str">
        <f ca="1">IF(ProgramaciónPago[[#This Row],[Nº. DE PAGO]]&lt;&gt;"",PagoProgramado,"")</f>
        <v/>
      </c>
      <c r="F34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2" s="13" t="str">
        <f ca="1">IF(ProgramaciónPago[[#This Row],[Nº. DE PAGO]]&lt;&gt;"",ProgramaciónPago[[#This Row],[IMPORTE TOTAL DEL PAGO]]-ProgramaciónPago[[#This Row],[INTERÉS]],"")</f>
        <v/>
      </c>
      <c r="I342" s="13" t="str">
        <f ca="1">IF(ProgramaciónPago[[#This Row],[Nº. DE PAGO]]&lt;&gt;"",ProgramaciónPago[[#This Row],[SALDO INICIAL]]*(InterestRate/PaymentsPerYear),"")</f>
        <v/>
      </c>
      <c r="J34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2" s="13" t="str">
        <f ca="1">IF(ProgramaciónPago[[#This Row],[Nº. DE PAGO]]&lt;&gt;"",SUM(INDEX(ProgramaciónPago[INTERÉS],1,1):ProgramaciónPago[[#This Row],[INTERÉS]]),"")</f>
        <v/>
      </c>
    </row>
    <row r="343" spans="2:11" x14ac:dyDescent="0.2">
      <c r="B343" s="9" t="str">
        <f ca="1">IF(LoanIsGood,IF(ROW()-ROW(ProgramaciónPago[[#Headers],[Nº. DE PAGO]])&gt;NúmeroDePagosProgramados,"",ROW()-ROW(ProgramaciónPago[[#Headers],[Nº. DE PAGO]])),"")</f>
        <v/>
      </c>
      <c r="C34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3" s="13" t="str">
        <f ca="1">IF(ProgramaciónPago[[#This Row],[Nº. DE PAGO]]&lt;&gt;"",PagoProgramado,"")</f>
        <v/>
      </c>
      <c r="F34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3" s="13" t="str">
        <f ca="1">IF(ProgramaciónPago[[#This Row],[Nº. DE PAGO]]&lt;&gt;"",ProgramaciónPago[[#This Row],[IMPORTE TOTAL DEL PAGO]]-ProgramaciónPago[[#This Row],[INTERÉS]],"")</f>
        <v/>
      </c>
      <c r="I343" s="13" t="str">
        <f ca="1">IF(ProgramaciónPago[[#This Row],[Nº. DE PAGO]]&lt;&gt;"",ProgramaciónPago[[#This Row],[SALDO INICIAL]]*(InterestRate/PaymentsPerYear),"")</f>
        <v/>
      </c>
      <c r="J34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3" s="13" t="str">
        <f ca="1">IF(ProgramaciónPago[[#This Row],[Nº. DE PAGO]]&lt;&gt;"",SUM(INDEX(ProgramaciónPago[INTERÉS],1,1):ProgramaciónPago[[#This Row],[INTERÉS]]),"")</f>
        <v/>
      </c>
    </row>
    <row r="344" spans="2:11" x14ac:dyDescent="0.2">
      <c r="B344" s="9" t="str">
        <f ca="1">IF(LoanIsGood,IF(ROW()-ROW(ProgramaciónPago[[#Headers],[Nº. DE PAGO]])&gt;NúmeroDePagosProgramados,"",ROW()-ROW(ProgramaciónPago[[#Headers],[Nº. DE PAGO]])),"")</f>
        <v/>
      </c>
      <c r="C34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4" s="13" t="str">
        <f ca="1">IF(ProgramaciónPago[[#This Row],[Nº. DE PAGO]]&lt;&gt;"",PagoProgramado,"")</f>
        <v/>
      </c>
      <c r="F34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4" s="13" t="str">
        <f ca="1">IF(ProgramaciónPago[[#This Row],[Nº. DE PAGO]]&lt;&gt;"",ProgramaciónPago[[#This Row],[IMPORTE TOTAL DEL PAGO]]-ProgramaciónPago[[#This Row],[INTERÉS]],"")</f>
        <v/>
      </c>
      <c r="I344" s="13" t="str">
        <f ca="1">IF(ProgramaciónPago[[#This Row],[Nº. DE PAGO]]&lt;&gt;"",ProgramaciónPago[[#This Row],[SALDO INICIAL]]*(InterestRate/PaymentsPerYear),"")</f>
        <v/>
      </c>
      <c r="J34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4" s="13" t="str">
        <f ca="1">IF(ProgramaciónPago[[#This Row],[Nº. DE PAGO]]&lt;&gt;"",SUM(INDEX(ProgramaciónPago[INTERÉS],1,1):ProgramaciónPago[[#This Row],[INTERÉS]]),"")</f>
        <v/>
      </c>
    </row>
    <row r="345" spans="2:11" x14ac:dyDescent="0.2">
      <c r="B345" s="9" t="str">
        <f ca="1">IF(LoanIsGood,IF(ROW()-ROW(ProgramaciónPago[[#Headers],[Nº. DE PAGO]])&gt;NúmeroDePagosProgramados,"",ROW()-ROW(ProgramaciónPago[[#Headers],[Nº. DE PAGO]])),"")</f>
        <v/>
      </c>
      <c r="C34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5" s="13" t="str">
        <f ca="1">IF(ProgramaciónPago[[#This Row],[Nº. DE PAGO]]&lt;&gt;"",PagoProgramado,"")</f>
        <v/>
      </c>
      <c r="F34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5" s="13" t="str">
        <f ca="1">IF(ProgramaciónPago[[#This Row],[Nº. DE PAGO]]&lt;&gt;"",ProgramaciónPago[[#This Row],[IMPORTE TOTAL DEL PAGO]]-ProgramaciónPago[[#This Row],[INTERÉS]],"")</f>
        <v/>
      </c>
      <c r="I345" s="13" t="str">
        <f ca="1">IF(ProgramaciónPago[[#This Row],[Nº. DE PAGO]]&lt;&gt;"",ProgramaciónPago[[#This Row],[SALDO INICIAL]]*(InterestRate/PaymentsPerYear),"")</f>
        <v/>
      </c>
      <c r="J34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5" s="13" t="str">
        <f ca="1">IF(ProgramaciónPago[[#This Row],[Nº. DE PAGO]]&lt;&gt;"",SUM(INDEX(ProgramaciónPago[INTERÉS],1,1):ProgramaciónPago[[#This Row],[INTERÉS]]),"")</f>
        <v/>
      </c>
    </row>
    <row r="346" spans="2:11" x14ac:dyDescent="0.2">
      <c r="B346" s="9" t="str">
        <f ca="1">IF(LoanIsGood,IF(ROW()-ROW(ProgramaciónPago[[#Headers],[Nº. DE PAGO]])&gt;NúmeroDePagosProgramados,"",ROW()-ROW(ProgramaciónPago[[#Headers],[Nº. DE PAGO]])),"")</f>
        <v/>
      </c>
      <c r="C34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6" s="13" t="str">
        <f ca="1">IF(ProgramaciónPago[[#This Row],[Nº. DE PAGO]]&lt;&gt;"",PagoProgramado,"")</f>
        <v/>
      </c>
      <c r="F34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6" s="13" t="str">
        <f ca="1">IF(ProgramaciónPago[[#This Row],[Nº. DE PAGO]]&lt;&gt;"",ProgramaciónPago[[#This Row],[IMPORTE TOTAL DEL PAGO]]-ProgramaciónPago[[#This Row],[INTERÉS]],"")</f>
        <v/>
      </c>
      <c r="I346" s="13" t="str">
        <f ca="1">IF(ProgramaciónPago[[#This Row],[Nº. DE PAGO]]&lt;&gt;"",ProgramaciónPago[[#This Row],[SALDO INICIAL]]*(InterestRate/PaymentsPerYear),"")</f>
        <v/>
      </c>
      <c r="J34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6" s="13" t="str">
        <f ca="1">IF(ProgramaciónPago[[#This Row],[Nº. DE PAGO]]&lt;&gt;"",SUM(INDEX(ProgramaciónPago[INTERÉS],1,1):ProgramaciónPago[[#This Row],[INTERÉS]]),"")</f>
        <v/>
      </c>
    </row>
    <row r="347" spans="2:11" x14ac:dyDescent="0.2">
      <c r="B347" s="9" t="str">
        <f ca="1">IF(LoanIsGood,IF(ROW()-ROW(ProgramaciónPago[[#Headers],[Nº. DE PAGO]])&gt;NúmeroDePagosProgramados,"",ROW()-ROW(ProgramaciónPago[[#Headers],[Nº. DE PAGO]])),"")</f>
        <v/>
      </c>
      <c r="C34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7" s="13" t="str">
        <f ca="1">IF(ProgramaciónPago[[#This Row],[Nº. DE PAGO]]&lt;&gt;"",PagoProgramado,"")</f>
        <v/>
      </c>
      <c r="F34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7" s="13" t="str">
        <f ca="1">IF(ProgramaciónPago[[#This Row],[Nº. DE PAGO]]&lt;&gt;"",ProgramaciónPago[[#This Row],[IMPORTE TOTAL DEL PAGO]]-ProgramaciónPago[[#This Row],[INTERÉS]],"")</f>
        <v/>
      </c>
      <c r="I347" s="13" t="str">
        <f ca="1">IF(ProgramaciónPago[[#This Row],[Nº. DE PAGO]]&lt;&gt;"",ProgramaciónPago[[#This Row],[SALDO INICIAL]]*(InterestRate/PaymentsPerYear),"")</f>
        <v/>
      </c>
      <c r="J34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7" s="13" t="str">
        <f ca="1">IF(ProgramaciónPago[[#This Row],[Nº. DE PAGO]]&lt;&gt;"",SUM(INDEX(ProgramaciónPago[INTERÉS],1,1):ProgramaciónPago[[#This Row],[INTERÉS]]),"")</f>
        <v/>
      </c>
    </row>
    <row r="348" spans="2:11" x14ac:dyDescent="0.2">
      <c r="B348" s="9" t="str">
        <f ca="1">IF(LoanIsGood,IF(ROW()-ROW(ProgramaciónPago[[#Headers],[Nº. DE PAGO]])&gt;NúmeroDePagosProgramados,"",ROW()-ROW(ProgramaciónPago[[#Headers],[Nº. DE PAGO]])),"")</f>
        <v/>
      </c>
      <c r="C34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8" s="13" t="str">
        <f ca="1">IF(ProgramaciónPago[[#This Row],[Nº. DE PAGO]]&lt;&gt;"",PagoProgramado,"")</f>
        <v/>
      </c>
      <c r="F34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8" s="13" t="str">
        <f ca="1">IF(ProgramaciónPago[[#This Row],[Nº. DE PAGO]]&lt;&gt;"",ProgramaciónPago[[#This Row],[IMPORTE TOTAL DEL PAGO]]-ProgramaciónPago[[#This Row],[INTERÉS]],"")</f>
        <v/>
      </c>
      <c r="I348" s="13" t="str">
        <f ca="1">IF(ProgramaciónPago[[#This Row],[Nº. DE PAGO]]&lt;&gt;"",ProgramaciónPago[[#This Row],[SALDO INICIAL]]*(InterestRate/PaymentsPerYear),"")</f>
        <v/>
      </c>
      <c r="J34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8" s="13" t="str">
        <f ca="1">IF(ProgramaciónPago[[#This Row],[Nº. DE PAGO]]&lt;&gt;"",SUM(INDEX(ProgramaciónPago[INTERÉS],1,1):ProgramaciónPago[[#This Row],[INTERÉS]]),"")</f>
        <v/>
      </c>
    </row>
    <row r="349" spans="2:11" x14ac:dyDescent="0.2">
      <c r="B349" s="9" t="str">
        <f ca="1">IF(LoanIsGood,IF(ROW()-ROW(ProgramaciónPago[[#Headers],[Nº. DE PAGO]])&gt;NúmeroDePagosProgramados,"",ROW()-ROW(ProgramaciónPago[[#Headers],[Nº. DE PAGO]])),"")</f>
        <v/>
      </c>
      <c r="C34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4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49" s="13" t="str">
        <f ca="1">IF(ProgramaciónPago[[#This Row],[Nº. DE PAGO]]&lt;&gt;"",PagoProgramado,"")</f>
        <v/>
      </c>
      <c r="F34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4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49" s="13" t="str">
        <f ca="1">IF(ProgramaciónPago[[#This Row],[Nº. DE PAGO]]&lt;&gt;"",ProgramaciónPago[[#This Row],[IMPORTE TOTAL DEL PAGO]]-ProgramaciónPago[[#This Row],[INTERÉS]],"")</f>
        <v/>
      </c>
      <c r="I349" s="13" t="str">
        <f ca="1">IF(ProgramaciónPago[[#This Row],[Nº. DE PAGO]]&lt;&gt;"",ProgramaciónPago[[#This Row],[SALDO INICIAL]]*(InterestRate/PaymentsPerYear),"")</f>
        <v/>
      </c>
      <c r="J34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49" s="13" t="str">
        <f ca="1">IF(ProgramaciónPago[[#This Row],[Nº. DE PAGO]]&lt;&gt;"",SUM(INDEX(ProgramaciónPago[INTERÉS],1,1):ProgramaciónPago[[#This Row],[INTERÉS]]),"")</f>
        <v/>
      </c>
    </row>
    <row r="350" spans="2:11" x14ac:dyDescent="0.2">
      <c r="B350" s="9" t="str">
        <f ca="1">IF(LoanIsGood,IF(ROW()-ROW(ProgramaciónPago[[#Headers],[Nº. DE PAGO]])&gt;NúmeroDePagosProgramados,"",ROW()-ROW(ProgramaciónPago[[#Headers],[Nº. DE PAGO]])),"")</f>
        <v/>
      </c>
      <c r="C35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0" s="13" t="str">
        <f ca="1">IF(ProgramaciónPago[[#This Row],[Nº. DE PAGO]]&lt;&gt;"",PagoProgramado,"")</f>
        <v/>
      </c>
      <c r="F35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0" s="13" t="str">
        <f ca="1">IF(ProgramaciónPago[[#This Row],[Nº. DE PAGO]]&lt;&gt;"",ProgramaciónPago[[#This Row],[IMPORTE TOTAL DEL PAGO]]-ProgramaciónPago[[#This Row],[INTERÉS]],"")</f>
        <v/>
      </c>
      <c r="I350" s="13" t="str">
        <f ca="1">IF(ProgramaciónPago[[#This Row],[Nº. DE PAGO]]&lt;&gt;"",ProgramaciónPago[[#This Row],[SALDO INICIAL]]*(InterestRate/PaymentsPerYear),"")</f>
        <v/>
      </c>
      <c r="J35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0" s="13" t="str">
        <f ca="1">IF(ProgramaciónPago[[#This Row],[Nº. DE PAGO]]&lt;&gt;"",SUM(INDEX(ProgramaciónPago[INTERÉS],1,1):ProgramaciónPago[[#This Row],[INTERÉS]]),"")</f>
        <v/>
      </c>
    </row>
    <row r="351" spans="2:11" x14ac:dyDescent="0.2">
      <c r="B351" s="9" t="str">
        <f ca="1">IF(LoanIsGood,IF(ROW()-ROW(ProgramaciónPago[[#Headers],[Nº. DE PAGO]])&gt;NúmeroDePagosProgramados,"",ROW()-ROW(ProgramaciónPago[[#Headers],[Nº. DE PAGO]])),"")</f>
        <v/>
      </c>
      <c r="C35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1" s="13" t="str">
        <f ca="1">IF(ProgramaciónPago[[#This Row],[Nº. DE PAGO]]&lt;&gt;"",PagoProgramado,"")</f>
        <v/>
      </c>
      <c r="F35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1" s="13" t="str">
        <f ca="1">IF(ProgramaciónPago[[#This Row],[Nº. DE PAGO]]&lt;&gt;"",ProgramaciónPago[[#This Row],[IMPORTE TOTAL DEL PAGO]]-ProgramaciónPago[[#This Row],[INTERÉS]],"")</f>
        <v/>
      </c>
      <c r="I351" s="13" t="str">
        <f ca="1">IF(ProgramaciónPago[[#This Row],[Nº. DE PAGO]]&lt;&gt;"",ProgramaciónPago[[#This Row],[SALDO INICIAL]]*(InterestRate/PaymentsPerYear),"")</f>
        <v/>
      </c>
      <c r="J35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1" s="13" t="str">
        <f ca="1">IF(ProgramaciónPago[[#This Row],[Nº. DE PAGO]]&lt;&gt;"",SUM(INDEX(ProgramaciónPago[INTERÉS],1,1):ProgramaciónPago[[#This Row],[INTERÉS]]),"")</f>
        <v/>
      </c>
    </row>
    <row r="352" spans="2:11" x14ac:dyDescent="0.2">
      <c r="B352" s="9" t="str">
        <f ca="1">IF(LoanIsGood,IF(ROW()-ROW(ProgramaciónPago[[#Headers],[Nº. DE PAGO]])&gt;NúmeroDePagosProgramados,"",ROW()-ROW(ProgramaciónPago[[#Headers],[Nº. DE PAGO]])),"")</f>
        <v/>
      </c>
      <c r="C35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2" s="13" t="str">
        <f ca="1">IF(ProgramaciónPago[[#This Row],[Nº. DE PAGO]]&lt;&gt;"",PagoProgramado,"")</f>
        <v/>
      </c>
      <c r="F35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2" s="13" t="str">
        <f ca="1">IF(ProgramaciónPago[[#This Row],[Nº. DE PAGO]]&lt;&gt;"",ProgramaciónPago[[#This Row],[IMPORTE TOTAL DEL PAGO]]-ProgramaciónPago[[#This Row],[INTERÉS]],"")</f>
        <v/>
      </c>
      <c r="I352" s="13" t="str">
        <f ca="1">IF(ProgramaciónPago[[#This Row],[Nº. DE PAGO]]&lt;&gt;"",ProgramaciónPago[[#This Row],[SALDO INICIAL]]*(InterestRate/PaymentsPerYear),"")</f>
        <v/>
      </c>
      <c r="J35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2" s="13" t="str">
        <f ca="1">IF(ProgramaciónPago[[#This Row],[Nº. DE PAGO]]&lt;&gt;"",SUM(INDEX(ProgramaciónPago[INTERÉS],1,1):ProgramaciónPago[[#This Row],[INTERÉS]]),"")</f>
        <v/>
      </c>
    </row>
    <row r="353" spans="2:11" x14ac:dyDescent="0.2">
      <c r="B353" s="9" t="str">
        <f ca="1">IF(LoanIsGood,IF(ROW()-ROW(ProgramaciónPago[[#Headers],[Nº. DE PAGO]])&gt;NúmeroDePagosProgramados,"",ROW()-ROW(ProgramaciónPago[[#Headers],[Nº. DE PAGO]])),"")</f>
        <v/>
      </c>
      <c r="C35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3" s="13" t="str">
        <f ca="1">IF(ProgramaciónPago[[#This Row],[Nº. DE PAGO]]&lt;&gt;"",PagoProgramado,"")</f>
        <v/>
      </c>
      <c r="F35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3" s="13" t="str">
        <f ca="1">IF(ProgramaciónPago[[#This Row],[Nº. DE PAGO]]&lt;&gt;"",ProgramaciónPago[[#This Row],[IMPORTE TOTAL DEL PAGO]]-ProgramaciónPago[[#This Row],[INTERÉS]],"")</f>
        <v/>
      </c>
      <c r="I353" s="13" t="str">
        <f ca="1">IF(ProgramaciónPago[[#This Row],[Nº. DE PAGO]]&lt;&gt;"",ProgramaciónPago[[#This Row],[SALDO INICIAL]]*(InterestRate/PaymentsPerYear),"")</f>
        <v/>
      </c>
      <c r="J35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3" s="13" t="str">
        <f ca="1">IF(ProgramaciónPago[[#This Row],[Nº. DE PAGO]]&lt;&gt;"",SUM(INDEX(ProgramaciónPago[INTERÉS],1,1):ProgramaciónPago[[#This Row],[INTERÉS]]),"")</f>
        <v/>
      </c>
    </row>
    <row r="354" spans="2:11" x14ac:dyDescent="0.2">
      <c r="B354" s="9" t="str">
        <f ca="1">IF(LoanIsGood,IF(ROW()-ROW(ProgramaciónPago[[#Headers],[Nº. DE PAGO]])&gt;NúmeroDePagosProgramados,"",ROW()-ROW(ProgramaciónPago[[#Headers],[Nº. DE PAGO]])),"")</f>
        <v/>
      </c>
      <c r="C35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4" s="13" t="str">
        <f ca="1">IF(ProgramaciónPago[[#This Row],[Nº. DE PAGO]]&lt;&gt;"",PagoProgramado,"")</f>
        <v/>
      </c>
      <c r="F35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4" s="13" t="str">
        <f ca="1">IF(ProgramaciónPago[[#This Row],[Nº. DE PAGO]]&lt;&gt;"",ProgramaciónPago[[#This Row],[IMPORTE TOTAL DEL PAGO]]-ProgramaciónPago[[#This Row],[INTERÉS]],"")</f>
        <v/>
      </c>
      <c r="I354" s="13" t="str">
        <f ca="1">IF(ProgramaciónPago[[#This Row],[Nº. DE PAGO]]&lt;&gt;"",ProgramaciónPago[[#This Row],[SALDO INICIAL]]*(InterestRate/PaymentsPerYear),"")</f>
        <v/>
      </c>
      <c r="J35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4" s="13" t="str">
        <f ca="1">IF(ProgramaciónPago[[#This Row],[Nº. DE PAGO]]&lt;&gt;"",SUM(INDEX(ProgramaciónPago[INTERÉS],1,1):ProgramaciónPago[[#This Row],[INTERÉS]]),"")</f>
        <v/>
      </c>
    </row>
    <row r="355" spans="2:11" x14ac:dyDescent="0.2">
      <c r="B355" s="9" t="str">
        <f ca="1">IF(LoanIsGood,IF(ROW()-ROW(ProgramaciónPago[[#Headers],[Nº. DE PAGO]])&gt;NúmeroDePagosProgramados,"",ROW()-ROW(ProgramaciónPago[[#Headers],[Nº. DE PAGO]])),"")</f>
        <v/>
      </c>
      <c r="C35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5" s="13" t="str">
        <f ca="1">IF(ProgramaciónPago[[#This Row],[Nº. DE PAGO]]&lt;&gt;"",PagoProgramado,"")</f>
        <v/>
      </c>
      <c r="F35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5" s="13" t="str">
        <f ca="1">IF(ProgramaciónPago[[#This Row],[Nº. DE PAGO]]&lt;&gt;"",ProgramaciónPago[[#This Row],[IMPORTE TOTAL DEL PAGO]]-ProgramaciónPago[[#This Row],[INTERÉS]],"")</f>
        <v/>
      </c>
      <c r="I355" s="13" t="str">
        <f ca="1">IF(ProgramaciónPago[[#This Row],[Nº. DE PAGO]]&lt;&gt;"",ProgramaciónPago[[#This Row],[SALDO INICIAL]]*(InterestRate/PaymentsPerYear),"")</f>
        <v/>
      </c>
      <c r="J35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5" s="13" t="str">
        <f ca="1">IF(ProgramaciónPago[[#This Row],[Nº. DE PAGO]]&lt;&gt;"",SUM(INDEX(ProgramaciónPago[INTERÉS],1,1):ProgramaciónPago[[#This Row],[INTERÉS]]),"")</f>
        <v/>
      </c>
    </row>
    <row r="356" spans="2:11" x14ac:dyDescent="0.2">
      <c r="B356" s="9" t="str">
        <f ca="1">IF(LoanIsGood,IF(ROW()-ROW(ProgramaciónPago[[#Headers],[Nº. DE PAGO]])&gt;NúmeroDePagosProgramados,"",ROW()-ROW(ProgramaciónPago[[#Headers],[Nº. DE PAGO]])),"")</f>
        <v/>
      </c>
      <c r="C35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6" s="13" t="str">
        <f ca="1">IF(ProgramaciónPago[[#This Row],[Nº. DE PAGO]]&lt;&gt;"",PagoProgramado,"")</f>
        <v/>
      </c>
      <c r="F35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6" s="13" t="str">
        <f ca="1">IF(ProgramaciónPago[[#This Row],[Nº. DE PAGO]]&lt;&gt;"",ProgramaciónPago[[#This Row],[IMPORTE TOTAL DEL PAGO]]-ProgramaciónPago[[#This Row],[INTERÉS]],"")</f>
        <v/>
      </c>
      <c r="I356" s="13" t="str">
        <f ca="1">IF(ProgramaciónPago[[#This Row],[Nº. DE PAGO]]&lt;&gt;"",ProgramaciónPago[[#This Row],[SALDO INICIAL]]*(InterestRate/PaymentsPerYear),"")</f>
        <v/>
      </c>
      <c r="J35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6" s="13" t="str">
        <f ca="1">IF(ProgramaciónPago[[#This Row],[Nº. DE PAGO]]&lt;&gt;"",SUM(INDEX(ProgramaciónPago[INTERÉS],1,1):ProgramaciónPago[[#This Row],[INTERÉS]]),"")</f>
        <v/>
      </c>
    </row>
    <row r="357" spans="2:11" x14ac:dyDescent="0.2">
      <c r="B357" s="9" t="str">
        <f ca="1">IF(LoanIsGood,IF(ROW()-ROW(ProgramaciónPago[[#Headers],[Nº. DE PAGO]])&gt;NúmeroDePagosProgramados,"",ROW()-ROW(ProgramaciónPago[[#Headers],[Nº. DE PAGO]])),"")</f>
        <v/>
      </c>
      <c r="C35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7" s="13" t="str">
        <f ca="1">IF(ProgramaciónPago[[#This Row],[Nº. DE PAGO]]&lt;&gt;"",PagoProgramado,"")</f>
        <v/>
      </c>
      <c r="F35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7" s="13" t="str">
        <f ca="1">IF(ProgramaciónPago[[#This Row],[Nº. DE PAGO]]&lt;&gt;"",ProgramaciónPago[[#This Row],[IMPORTE TOTAL DEL PAGO]]-ProgramaciónPago[[#This Row],[INTERÉS]],"")</f>
        <v/>
      </c>
      <c r="I357" s="13" t="str">
        <f ca="1">IF(ProgramaciónPago[[#This Row],[Nº. DE PAGO]]&lt;&gt;"",ProgramaciónPago[[#This Row],[SALDO INICIAL]]*(InterestRate/PaymentsPerYear),"")</f>
        <v/>
      </c>
      <c r="J35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7" s="13" t="str">
        <f ca="1">IF(ProgramaciónPago[[#This Row],[Nº. DE PAGO]]&lt;&gt;"",SUM(INDEX(ProgramaciónPago[INTERÉS],1,1):ProgramaciónPago[[#This Row],[INTERÉS]]),"")</f>
        <v/>
      </c>
    </row>
    <row r="358" spans="2:11" x14ac:dyDescent="0.2">
      <c r="B358" s="9" t="str">
        <f ca="1">IF(LoanIsGood,IF(ROW()-ROW(ProgramaciónPago[[#Headers],[Nº. DE PAGO]])&gt;NúmeroDePagosProgramados,"",ROW()-ROW(ProgramaciónPago[[#Headers],[Nº. DE PAGO]])),"")</f>
        <v/>
      </c>
      <c r="C35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8" s="13" t="str">
        <f ca="1">IF(ProgramaciónPago[[#This Row],[Nº. DE PAGO]]&lt;&gt;"",PagoProgramado,"")</f>
        <v/>
      </c>
      <c r="F35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8" s="13" t="str">
        <f ca="1">IF(ProgramaciónPago[[#This Row],[Nº. DE PAGO]]&lt;&gt;"",ProgramaciónPago[[#This Row],[IMPORTE TOTAL DEL PAGO]]-ProgramaciónPago[[#This Row],[INTERÉS]],"")</f>
        <v/>
      </c>
      <c r="I358" s="13" t="str">
        <f ca="1">IF(ProgramaciónPago[[#This Row],[Nº. DE PAGO]]&lt;&gt;"",ProgramaciónPago[[#This Row],[SALDO INICIAL]]*(InterestRate/PaymentsPerYear),"")</f>
        <v/>
      </c>
      <c r="J35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8" s="13" t="str">
        <f ca="1">IF(ProgramaciónPago[[#This Row],[Nº. DE PAGO]]&lt;&gt;"",SUM(INDEX(ProgramaciónPago[INTERÉS],1,1):ProgramaciónPago[[#This Row],[INTERÉS]]),"")</f>
        <v/>
      </c>
    </row>
    <row r="359" spans="2:11" x14ac:dyDescent="0.2">
      <c r="B359" s="9" t="str">
        <f ca="1">IF(LoanIsGood,IF(ROW()-ROW(ProgramaciónPago[[#Headers],[Nº. DE PAGO]])&gt;NúmeroDePagosProgramados,"",ROW()-ROW(ProgramaciónPago[[#Headers],[Nº. DE PAGO]])),"")</f>
        <v/>
      </c>
      <c r="C35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5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59" s="13" t="str">
        <f ca="1">IF(ProgramaciónPago[[#This Row],[Nº. DE PAGO]]&lt;&gt;"",PagoProgramado,"")</f>
        <v/>
      </c>
      <c r="F35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5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59" s="13" t="str">
        <f ca="1">IF(ProgramaciónPago[[#This Row],[Nº. DE PAGO]]&lt;&gt;"",ProgramaciónPago[[#This Row],[IMPORTE TOTAL DEL PAGO]]-ProgramaciónPago[[#This Row],[INTERÉS]],"")</f>
        <v/>
      </c>
      <c r="I359" s="13" t="str">
        <f ca="1">IF(ProgramaciónPago[[#This Row],[Nº. DE PAGO]]&lt;&gt;"",ProgramaciónPago[[#This Row],[SALDO INICIAL]]*(InterestRate/PaymentsPerYear),"")</f>
        <v/>
      </c>
      <c r="J35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59" s="13" t="str">
        <f ca="1">IF(ProgramaciónPago[[#This Row],[Nº. DE PAGO]]&lt;&gt;"",SUM(INDEX(ProgramaciónPago[INTERÉS],1,1):ProgramaciónPago[[#This Row],[INTERÉS]]),"")</f>
        <v/>
      </c>
    </row>
    <row r="360" spans="2:11" x14ac:dyDescent="0.2">
      <c r="B360" s="9" t="str">
        <f ca="1">IF(LoanIsGood,IF(ROW()-ROW(ProgramaciónPago[[#Headers],[Nº. DE PAGO]])&gt;NúmeroDePagosProgramados,"",ROW()-ROW(ProgramaciónPago[[#Headers],[Nº. DE PAGO]])),"")</f>
        <v/>
      </c>
      <c r="C36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0" s="13" t="str">
        <f ca="1">IF(ProgramaciónPago[[#This Row],[Nº. DE PAGO]]&lt;&gt;"",PagoProgramado,"")</f>
        <v/>
      </c>
      <c r="F36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0" s="13" t="str">
        <f ca="1">IF(ProgramaciónPago[[#This Row],[Nº. DE PAGO]]&lt;&gt;"",ProgramaciónPago[[#This Row],[IMPORTE TOTAL DEL PAGO]]-ProgramaciónPago[[#This Row],[INTERÉS]],"")</f>
        <v/>
      </c>
      <c r="I360" s="13" t="str">
        <f ca="1">IF(ProgramaciónPago[[#This Row],[Nº. DE PAGO]]&lt;&gt;"",ProgramaciónPago[[#This Row],[SALDO INICIAL]]*(InterestRate/PaymentsPerYear),"")</f>
        <v/>
      </c>
      <c r="J36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0" s="13" t="str">
        <f ca="1">IF(ProgramaciónPago[[#This Row],[Nº. DE PAGO]]&lt;&gt;"",SUM(INDEX(ProgramaciónPago[INTERÉS],1,1):ProgramaciónPago[[#This Row],[INTERÉS]]),"")</f>
        <v/>
      </c>
    </row>
    <row r="361" spans="2:11" x14ac:dyDescent="0.2">
      <c r="B361" s="9" t="str">
        <f ca="1">IF(LoanIsGood,IF(ROW()-ROW(ProgramaciónPago[[#Headers],[Nº. DE PAGO]])&gt;NúmeroDePagosProgramados,"",ROW()-ROW(ProgramaciónPago[[#Headers],[Nº. DE PAGO]])),"")</f>
        <v/>
      </c>
      <c r="C36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1" s="13" t="str">
        <f ca="1">IF(ProgramaciónPago[[#This Row],[Nº. DE PAGO]]&lt;&gt;"",PagoProgramado,"")</f>
        <v/>
      </c>
      <c r="F36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1" s="13" t="str">
        <f ca="1">IF(ProgramaciónPago[[#This Row],[Nº. DE PAGO]]&lt;&gt;"",ProgramaciónPago[[#This Row],[IMPORTE TOTAL DEL PAGO]]-ProgramaciónPago[[#This Row],[INTERÉS]],"")</f>
        <v/>
      </c>
      <c r="I361" s="13" t="str">
        <f ca="1">IF(ProgramaciónPago[[#This Row],[Nº. DE PAGO]]&lt;&gt;"",ProgramaciónPago[[#This Row],[SALDO INICIAL]]*(InterestRate/PaymentsPerYear),"")</f>
        <v/>
      </c>
      <c r="J36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1" s="13" t="str">
        <f ca="1">IF(ProgramaciónPago[[#This Row],[Nº. DE PAGO]]&lt;&gt;"",SUM(INDEX(ProgramaciónPago[INTERÉS],1,1):ProgramaciónPago[[#This Row],[INTERÉS]]),"")</f>
        <v/>
      </c>
    </row>
    <row r="362" spans="2:11" x14ac:dyDescent="0.2">
      <c r="B362" s="9" t="str">
        <f ca="1">IF(LoanIsGood,IF(ROW()-ROW(ProgramaciónPago[[#Headers],[Nº. DE PAGO]])&gt;NúmeroDePagosProgramados,"",ROW()-ROW(ProgramaciónPago[[#Headers],[Nº. DE PAGO]])),"")</f>
        <v/>
      </c>
      <c r="C362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2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2" s="13" t="str">
        <f ca="1">IF(ProgramaciónPago[[#This Row],[Nº. DE PAGO]]&lt;&gt;"",PagoProgramado,"")</f>
        <v/>
      </c>
      <c r="F362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2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2" s="13" t="str">
        <f ca="1">IF(ProgramaciónPago[[#This Row],[Nº. DE PAGO]]&lt;&gt;"",ProgramaciónPago[[#This Row],[IMPORTE TOTAL DEL PAGO]]-ProgramaciónPago[[#This Row],[INTERÉS]],"")</f>
        <v/>
      </c>
      <c r="I362" s="13" t="str">
        <f ca="1">IF(ProgramaciónPago[[#This Row],[Nº. DE PAGO]]&lt;&gt;"",ProgramaciónPago[[#This Row],[SALDO INICIAL]]*(InterestRate/PaymentsPerYear),"")</f>
        <v/>
      </c>
      <c r="J362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2" s="13" t="str">
        <f ca="1">IF(ProgramaciónPago[[#This Row],[Nº. DE PAGO]]&lt;&gt;"",SUM(INDEX(ProgramaciónPago[INTERÉS],1,1):ProgramaciónPago[[#This Row],[INTERÉS]]),"")</f>
        <v/>
      </c>
    </row>
    <row r="363" spans="2:11" x14ac:dyDescent="0.2">
      <c r="B363" s="9" t="str">
        <f ca="1">IF(LoanIsGood,IF(ROW()-ROW(ProgramaciónPago[[#Headers],[Nº. DE PAGO]])&gt;NúmeroDePagosProgramados,"",ROW()-ROW(ProgramaciónPago[[#Headers],[Nº. DE PAGO]])),"")</f>
        <v/>
      </c>
      <c r="C363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3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3" s="13" t="str">
        <f ca="1">IF(ProgramaciónPago[[#This Row],[Nº. DE PAGO]]&lt;&gt;"",PagoProgramado,"")</f>
        <v/>
      </c>
      <c r="F363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3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3" s="13" t="str">
        <f ca="1">IF(ProgramaciónPago[[#This Row],[Nº. DE PAGO]]&lt;&gt;"",ProgramaciónPago[[#This Row],[IMPORTE TOTAL DEL PAGO]]-ProgramaciónPago[[#This Row],[INTERÉS]],"")</f>
        <v/>
      </c>
      <c r="I363" s="13" t="str">
        <f ca="1">IF(ProgramaciónPago[[#This Row],[Nº. DE PAGO]]&lt;&gt;"",ProgramaciónPago[[#This Row],[SALDO INICIAL]]*(InterestRate/PaymentsPerYear),"")</f>
        <v/>
      </c>
      <c r="J363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3" s="13" t="str">
        <f ca="1">IF(ProgramaciónPago[[#This Row],[Nº. DE PAGO]]&lt;&gt;"",SUM(INDEX(ProgramaciónPago[INTERÉS],1,1):ProgramaciónPago[[#This Row],[INTERÉS]]),"")</f>
        <v/>
      </c>
    </row>
    <row r="364" spans="2:11" x14ac:dyDescent="0.2">
      <c r="B364" s="9" t="str">
        <f ca="1">IF(LoanIsGood,IF(ROW()-ROW(ProgramaciónPago[[#Headers],[Nº. DE PAGO]])&gt;NúmeroDePagosProgramados,"",ROW()-ROW(ProgramaciónPago[[#Headers],[Nº. DE PAGO]])),"")</f>
        <v/>
      </c>
      <c r="C364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4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4" s="13" t="str">
        <f ca="1">IF(ProgramaciónPago[[#This Row],[Nº. DE PAGO]]&lt;&gt;"",PagoProgramado,"")</f>
        <v/>
      </c>
      <c r="F364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4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4" s="13" t="str">
        <f ca="1">IF(ProgramaciónPago[[#This Row],[Nº. DE PAGO]]&lt;&gt;"",ProgramaciónPago[[#This Row],[IMPORTE TOTAL DEL PAGO]]-ProgramaciónPago[[#This Row],[INTERÉS]],"")</f>
        <v/>
      </c>
      <c r="I364" s="13" t="str">
        <f ca="1">IF(ProgramaciónPago[[#This Row],[Nº. DE PAGO]]&lt;&gt;"",ProgramaciónPago[[#This Row],[SALDO INICIAL]]*(InterestRate/PaymentsPerYear),"")</f>
        <v/>
      </c>
      <c r="J364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4" s="13" t="str">
        <f ca="1">IF(ProgramaciónPago[[#This Row],[Nº. DE PAGO]]&lt;&gt;"",SUM(INDEX(ProgramaciónPago[INTERÉS],1,1):ProgramaciónPago[[#This Row],[INTERÉS]]),"")</f>
        <v/>
      </c>
    </row>
    <row r="365" spans="2:11" x14ac:dyDescent="0.2">
      <c r="B365" s="9" t="str">
        <f ca="1">IF(LoanIsGood,IF(ROW()-ROW(ProgramaciónPago[[#Headers],[Nº. DE PAGO]])&gt;NúmeroDePagosProgramados,"",ROW()-ROW(ProgramaciónPago[[#Headers],[Nº. DE PAGO]])),"")</f>
        <v/>
      </c>
      <c r="C365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5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5" s="13" t="str">
        <f ca="1">IF(ProgramaciónPago[[#This Row],[Nº. DE PAGO]]&lt;&gt;"",PagoProgramado,"")</f>
        <v/>
      </c>
      <c r="F365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5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5" s="13" t="str">
        <f ca="1">IF(ProgramaciónPago[[#This Row],[Nº. DE PAGO]]&lt;&gt;"",ProgramaciónPago[[#This Row],[IMPORTE TOTAL DEL PAGO]]-ProgramaciónPago[[#This Row],[INTERÉS]],"")</f>
        <v/>
      </c>
      <c r="I365" s="13" t="str">
        <f ca="1">IF(ProgramaciónPago[[#This Row],[Nº. DE PAGO]]&lt;&gt;"",ProgramaciónPago[[#This Row],[SALDO INICIAL]]*(InterestRate/PaymentsPerYear),"")</f>
        <v/>
      </c>
      <c r="J365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5" s="13" t="str">
        <f ca="1">IF(ProgramaciónPago[[#This Row],[Nº. DE PAGO]]&lt;&gt;"",SUM(INDEX(ProgramaciónPago[INTERÉS],1,1):ProgramaciónPago[[#This Row],[INTERÉS]]),"")</f>
        <v/>
      </c>
    </row>
    <row r="366" spans="2:11" x14ac:dyDescent="0.2">
      <c r="B366" s="9" t="str">
        <f ca="1">IF(LoanIsGood,IF(ROW()-ROW(ProgramaciónPago[[#Headers],[Nº. DE PAGO]])&gt;NúmeroDePagosProgramados,"",ROW()-ROW(ProgramaciónPago[[#Headers],[Nº. DE PAGO]])),"")</f>
        <v/>
      </c>
      <c r="C366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6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6" s="13" t="str">
        <f ca="1">IF(ProgramaciónPago[[#This Row],[Nº. DE PAGO]]&lt;&gt;"",PagoProgramado,"")</f>
        <v/>
      </c>
      <c r="F366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6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6" s="13" t="str">
        <f ca="1">IF(ProgramaciónPago[[#This Row],[Nº. DE PAGO]]&lt;&gt;"",ProgramaciónPago[[#This Row],[IMPORTE TOTAL DEL PAGO]]-ProgramaciónPago[[#This Row],[INTERÉS]],"")</f>
        <v/>
      </c>
      <c r="I366" s="13" t="str">
        <f ca="1">IF(ProgramaciónPago[[#This Row],[Nº. DE PAGO]]&lt;&gt;"",ProgramaciónPago[[#This Row],[SALDO INICIAL]]*(InterestRate/PaymentsPerYear),"")</f>
        <v/>
      </c>
      <c r="J366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6" s="13" t="str">
        <f ca="1">IF(ProgramaciónPago[[#This Row],[Nº. DE PAGO]]&lt;&gt;"",SUM(INDEX(ProgramaciónPago[INTERÉS],1,1):ProgramaciónPago[[#This Row],[INTERÉS]]),"")</f>
        <v/>
      </c>
    </row>
    <row r="367" spans="2:11" x14ac:dyDescent="0.2">
      <c r="B367" s="9" t="str">
        <f ca="1">IF(LoanIsGood,IF(ROW()-ROW(ProgramaciónPago[[#Headers],[Nº. DE PAGO]])&gt;NúmeroDePagosProgramados,"",ROW()-ROW(ProgramaciónPago[[#Headers],[Nº. DE PAGO]])),"")</f>
        <v/>
      </c>
      <c r="C367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7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7" s="13" t="str">
        <f ca="1">IF(ProgramaciónPago[[#This Row],[Nº. DE PAGO]]&lt;&gt;"",PagoProgramado,"")</f>
        <v/>
      </c>
      <c r="F367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7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7" s="13" t="str">
        <f ca="1">IF(ProgramaciónPago[[#This Row],[Nº. DE PAGO]]&lt;&gt;"",ProgramaciónPago[[#This Row],[IMPORTE TOTAL DEL PAGO]]-ProgramaciónPago[[#This Row],[INTERÉS]],"")</f>
        <v/>
      </c>
      <c r="I367" s="13" t="str">
        <f ca="1">IF(ProgramaciónPago[[#This Row],[Nº. DE PAGO]]&lt;&gt;"",ProgramaciónPago[[#This Row],[SALDO INICIAL]]*(InterestRate/PaymentsPerYear),"")</f>
        <v/>
      </c>
      <c r="J367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7" s="13" t="str">
        <f ca="1">IF(ProgramaciónPago[[#This Row],[Nº. DE PAGO]]&lt;&gt;"",SUM(INDEX(ProgramaciónPago[INTERÉS],1,1):ProgramaciónPago[[#This Row],[INTERÉS]]),"")</f>
        <v/>
      </c>
    </row>
    <row r="368" spans="2:11" x14ac:dyDescent="0.2">
      <c r="B368" s="9" t="str">
        <f ca="1">IF(LoanIsGood,IF(ROW()-ROW(ProgramaciónPago[[#Headers],[Nº. DE PAGO]])&gt;NúmeroDePagosProgramados,"",ROW()-ROW(ProgramaciónPago[[#Headers],[Nº. DE PAGO]])),"")</f>
        <v/>
      </c>
      <c r="C368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8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8" s="13" t="str">
        <f ca="1">IF(ProgramaciónPago[[#This Row],[Nº. DE PAGO]]&lt;&gt;"",PagoProgramado,"")</f>
        <v/>
      </c>
      <c r="F368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8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8" s="13" t="str">
        <f ca="1">IF(ProgramaciónPago[[#This Row],[Nº. DE PAGO]]&lt;&gt;"",ProgramaciónPago[[#This Row],[IMPORTE TOTAL DEL PAGO]]-ProgramaciónPago[[#This Row],[INTERÉS]],"")</f>
        <v/>
      </c>
      <c r="I368" s="13" t="str">
        <f ca="1">IF(ProgramaciónPago[[#This Row],[Nº. DE PAGO]]&lt;&gt;"",ProgramaciónPago[[#This Row],[SALDO INICIAL]]*(InterestRate/PaymentsPerYear),"")</f>
        <v/>
      </c>
      <c r="J368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8" s="13" t="str">
        <f ca="1">IF(ProgramaciónPago[[#This Row],[Nº. DE PAGO]]&lt;&gt;"",SUM(INDEX(ProgramaciónPago[INTERÉS],1,1):ProgramaciónPago[[#This Row],[INTERÉS]]),"")</f>
        <v/>
      </c>
    </row>
    <row r="369" spans="2:11" x14ac:dyDescent="0.2">
      <c r="B369" s="9" t="str">
        <f ca="1">IF(LoanIsGood,IF(ROW()-ROW(ProgramaciónPago[[#Headers],[Nº. DE PAGO]])&gt;NúmeroDePagosProgramados,"",ROW()-ROW(ProgramaciónPago[[#Headers],[Nº. DE PAGO]])),"")</f>
        <v/>
      </c>
      <c r="C369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69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69" s="13" t="str">
        <f ca="1">IF(ProgramaciónPago[[#This Row],[Nº. DE PAGO]]&lt;&gt;"",PagoProgramado,"")</f>
        <v/>
      </c>
      <c r="F369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69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69" s="13" t="str">
        <f ca="1">IF(ProgramaciónPago[[#This Row],[Nº. DE PAGO]]&lt;&gt;"",ProgramaciónPago[[#This Row],[IMPORTE TOTAL DEL PAGO]]-ProgramaciónPago[[#This Row],[INTERÉS]],"")</f>
        <v/>
      </c>
      <c r="I369" s="13" t="str">
        <f ca="1">IF(ProgramaciónPago[[#This Row],[Nº. DE PAGO]]&lt;&gt;"",ProgramaciónPago[[#This Row],[SALDO INICIAL]]*(InterestRate/PaymentsPerYear),"")</f>
        <v/>
      </c>
      <c r="J369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69" s="13" t="str">
        <f ca="1">IF(ProgramaciónPago[[#This Row],[Nº. DE PAGO]]&lt;&gt;"",SUM(INDEX(ProgramaciónPago[INTERÉS],1,1):ProgramaciónPago[[#This Row],[INTERÉS]]),"")</f>
        <v/>
      </c>
    </row>
    <row r="370" spans="2:11" x14ac:dyDescent="0.2">
      <c r="B370" s="9" t="str">
        <f ca="1">IF(LoanIsGood,IF(ROW()-ROW(ProgramaciónPago[[#Headers],[Nº. DE PAGO]])&gt;NúmeroDePagosProgramados,"",ROW()-ROW(ProgramaciónPago[[#Headers],[Nº. DE PAGO]])),"")</f>
        <v/>
      </c>
      <c r="C370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0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0" s="13" t="str">
        <f ca="1">IF(ProgramaciónPago[[#This Row],[Nº. DE PAGO]]&lt;&gt;"",PagoProgramado,"")</f>
        <v/>
      </c>
      <c r="F370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0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0" s="13" t="str">
        <f ca="1">IF(ProgramaciónPago[[#This Row],[Nº. DE PAGO]]&lt;&gt;"",ProgramaciónPago[[#This Row],[IMPORTE TOTAL DEL PAGO]]-ProgramaciónPago[[#This Row],[INTERÉS]],"")</f>
        <v/>
      </c>
      <c r="I370" s="13" t="str">
        <f ca="1">IF(ProgramaciónPago[[#This Row],[Nº. DE PAGO]]&lt;&gt;"",ProgramaciónPago[[#This Row],[SALDO INICIAL]]*(InterestRate/PaymentsPerYear),"")</f>
        <v/>
      </c>
      <c r="J370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0" s="13" t="str">
        <f ca="1">IF(ProgramaciónPago[[#This Row],[Nº. DE PAGO]]&lt;&gt;"",SUM(INDEX(ProgramaciónPago[INTERÉS],1,1):ProgramaciónPago[[#This Row],[INTERÉS]]),"")</f>
        <v/>
      </c>
    </row>
    <row r="371" spans="2:11" x14ac:dyDescent="0.2">
      <c r="B371" s="9" t="str">
        <f ca="1">IF(LoanIsGood,IF(ROW()-ROW(ProgramaciónPago[[#Headers],[Nº. DE PAGO]])&gt;NúmeroDePagosProgramados,"",ROW()-ROW(ProgramaciónPago[[#Headers],[Nº. DE PAGO]])),"")</f>
        <v/>
      </c>
      <c r="C371" s="11" t="str">
        <f ca="1">IF(ProgramaciónPago[[#This Row],[Nº. DE PAGO]]&lt;&gt;"",EOMONTH(LoanStartDate,ROW(ProgramaciónPago[[#This Row],[Nº. DE PAGO]])-ROW(ProgramaciónPago[[#Headers],[Nº. DE PAGO]])-2)+DAY(LoanStartDate),"")</f>
        <v/>
      </c>
      <c r="D371" s="13" t="str">
        <f ca="1">IF(ProgramaciónPago[[#This Row],[Nº. DE PAGO]]&lt;&gt;"",IF(ROW()-ROW(ProgramaciónPago[[#Headers],[SALDO INICIAL]])=1,ImporteDelPréstamo,INDEX(ProgramaciónPago[SALDO FINAL],ROW()-ROW(ProgramaciónPago[[#Headers],[SALDO INICIAL]])-1)),"")</f>
        <v/>
      </c>
      <c r="E371" s="13" t="str">
        <f ca="1">IF(ProgramaciónPago[[#This Row],[Nº. DE PAGO]]&lt;&gt;"",PagoProgramado,"")</f>
        <v/>
      </c>
      <c r="F371" s="13" t="str">
        <f ca="1">IF(ProgramaciónPago[[#This Row],[Nº. DE PAGO]]&lt;&gt;"",IF(ProgramaciónPago[[#This Row],[PAGO PROGRAMADO]]+ExtraPayments&lt;ProgramaciónPago[[#This Row],[SALDO INICIAL]],ExtraPayments,IF(ProgramaciónPago[[#This Row],[SALDO INICIAL]]-ProgramaciónPago[[#This Row],[PAGO PROGRAMADO]]&gt;0,ProgramaciónPago[[#This Row],[SALDO INICIAL]]-ProgramaciónPago[[#This Row],[PAGO PROGRAMADO]],0)),"")</f>
        <v/>
      </c>
      <c r="G371" s="13" t="str">
        <f ca="1">IF(ProgramaciónPago[[#This Row],[Nº. DE PAGO]]&lt;&gt;"",IF(ProgramaciónPago[[#This Row],[PAGO PROGRAMADO]]+ProgramaciónPago[[#This Row],[PAGO EXTRA]]&lt;=ProgramaciónPago[[#This Row],[SALDO INICIAL]],ProgramaciónPago[[#This Row],[PAGO PROGRAMADO]]+ProgramaciónPago[[#This Row],[PAGO EXTRA]],ProgramaciónPago[[#This Row],[SALDO INICIAL]]),"")</f>
        <v/>
      </c>
      <c r="H371" s="13" t="str">
        <f ca="1">IF(ProgramaciónPago[[#This Row],[Nº. DE PAGO]]&lt;&gt;"",ProgramaciónPago[[#This Row],[IMPORTE TOTAL DEL PAGO]]-ProgramaciónPago[[#This Row],[INTERÉS]],"")</f>
        <v/>
      </c>
      <c r="I371" s="13" t="str">
        <f ca="1">IF(ProgramaciónPago[[#This Row],[Nº. DE PAGO]]&lt;&gt;"",ProgramaciónPago[[#This Row],[SALDO INICIAL]]*(InterestRate/PaymentsPerYear),"")</f>
        <v/>
      </c>
      <c r="J371" s="13" t="str">
        <f ca="1">IF(ProgramaciónPago[[#This Row],[Nº. DE PAGO]]&lt;&gt;"",IF(ProgramaciónPago[[#This Row],[PAGO PROGRAMADO]]+ProgramaciónPago[[#This Row],[PAGO EXTRA]]&lt;=ProgramaciónPago[[#This Row],[SALDO INICIAL]],ProgramaciónPago[[#This Row],[SALDO INICIAL]]-ProgramaciónPago[[#This Row],[PRINCIPAL]],0),"")</f>
        <v/>
      </c>
      <c r="K371" s="13" t="str">
        <f ca="1">IF(ProgramaciónPago[[#This Row],[Nº. DE PAGO]]&lt;&gt;"",SUM(INDEX(ProgramaciónPago[INTERÉS],1,1):ProgramaciónPago[[#This Row],[INTERÉS]]),"")</f>
        <v/>
      </c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12:K371">
    <cfRule type="expression" dxfId="10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/>
    <dataValidation allowBlank="1" showInputMessage="1" showErrorMessage="1" prompt="Escriba la tasa de interés que se debe pagar anualmente en esta celda." sqref="E4"/>
    <dataValidation allowBlank="1" showInputMessage="1" showErrorMessage="1" prompt="Escriba el periodo del préstamo en años en esta celda." sqref="E5"/>
    <dataValidation allowBlank="1" showInputMessage="1" showErrorMessage="1" prompt="Escriba el número de pagos que se deben realizar en un año en esta celda." sqref="E6"/>
    <dataValidation allowBlank="1" showInputMessage="1" showErrorMessage="1" prompt="Escriba la fecha de inicio del préstamo en esta celda." sqref="E7"/>
    <dataValidation allowBlank="1" showInputMessage="1" showErrorMessage="1" prompt="Escriba el importe del pago extra en esta celda." sqref="E9"/>
    <dataValidation allowBlank="1" showInputMessage="1" showErrorMessage="1" prompt="Importe total del interés calculado automáticamente" sqref="I7"/>
    <dataValidation allowBlank="1" showInputMessage="1" showErrorMessage="1" prompt="Importe del pago programado actualizado automáticamente" sqref="I3"/>
    <dataValidation allowBlank="1" showInputMessage="1" showErrorMessage="1" prompt="Número de pagos programados actualizado automáticamente" sqref="I4"/>
    <dataValidation allowBlank="1" showInputMessage="1" showErrorMessage="1" prompt="Número real de pagos actualizado automáticamente" sqref="I5"/>
    <dataValidation allowBlank="1" showInputMessage="1" showErrorMessage="1" prompt="Este libro genera un programa de amortización del préstamo que calcula el interés total, el total de pagos e incluye la opción de pagos extra." sqref="A1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/>
    <dataValidation allowBlank="1" showInputMessage="1" showErrorMessage="1" prompt="Los campos del resumen del préstamo, de I3 a I7, se ajustan automáticamente según los valores especificados. Escriba el nombre de la entidad de crédito en I9." sqref="G2"/>
    <dataValidation allowBlank="1" showInputMessage="1" showErrorMessage="1" prompt="Esta celda contiene el título de la hoja de cálculo. Escriba los valores del préstamo en las celdas E3 a E7 y los pagos extra en la E9, así, el resumen del préstamo en la columna I y la tabla de programación de pagos se actualizarán automáticamente." sqref="B1"/>
    <dataValidation allowBlank="1" showInputMessage="1" showErrorMessage="1" prompt="Importe total de pagos anticipados actualizada automáticamente" sqref="I6"/>
    <dataValidation allowBlank="1" showInputMessage="1" showErrorMessage="1" prompt="El número del pago se actualiza automáticamente en esta columna" sqref="B11"/>
    <dataValidation allowBlank="1" showInputMessage="1" showErrorMessage="1" prompt="La fecha del pago se actualiza automáticamente en esta columna" sqref="C11"/>
    <dataValidation allowBlank="1" showInputMessage="1" showErrorMessage="1" prompt="El saldo inicial se actualiza automáticamente en esta columna" sqref="D11"/>
    <dataValidation allowBlank="1" showInputMessage="1" showErrorMessage="1" prompt="El pago programado se actualiza automáticamente en esta columna" sqref="E11"/>
    <dataValidation allowBlank="1" showInputMessage="1" showErrorMessage="1" prompt="El pago extra se actualiza automáticamente en esta columna." sqref="F11"/>
    <dataValidation allowBlank="1" showInputMessage="1" showErrorMessage="1" prompt="El importe total del pago se actualiza automáticamente en esta columna." sqref="G11"/>
    <dataValidation allowBlank="1" showInputMessage="1" showErrorMessage="1" prompt="El principal se actualiza automáticamente en esta columna." sqref="H11"/>
    <dataValidation allowBlank="1" showInputMessage="1" showErrorMessage="1" prompt="El interés se actualiza automáticamente en esta columna." sqref="I11"/>
    <dataValidation allowBlank="1" showInputMessage="1" showErrorMessage="1" prompt="El saldo final se actualiza automáticamente en esta columna" sqref="J11"/>
    <dataValidation allowBlank="1" showInputMessage="1" showErrorMessage="1" prompt="El interés acumulado se actualiza automáticamente en esta columna" sqref="K11"/>
    <dataValidation allowBlank="1" showInputMessage="1" showErrorMessage="1" prompt="Escriba el nombre de la entidad de crédito en esta celda." sqref="H9:I9"/>
  </dataValidations>
  <printOptions horizontalCentered="1"/>
  <pageMargins left="0.4" right="0.4" top="0.4" bottom="0.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17" baseType="lpstr">
      <vt:lpstr>Programación del préstamo</vt:lpstr>
      <vt:lpstr>ColumnTitle1</vt:lpstr>
      <vt:lpstr>End_Bal</vt:lpstr>
      <vt:lpstr>ExtraPayments</vt:lpstr>
      <vt:lpstr>ImporteDelPréstamo</vt:lpstr>
      <vt:lpstr>InterestRate</vt:lpstr>
      <vt:lpstr>LenderName</vt:lpstr>
      <vt:lpstr>LoanPeriod</vt:lpstr>
      <vt:lpstr>LoanStartDate</vt:lpstr>
      <vt:lpstr>NúmeroDePagosProgramados</vt:lpstr>
      <vt:lpstr>PagoProgramado</vt:lpstr>
      <vt:lpstr>PaymentsPerYear</vt:lpstr>
      <vt:lpstr>RowTitleRegion1..E9</vt:lpstr>
      <vt:lpstr>RowTitleRegion2..I7</vt:lpstr>
      <vt:lpstr>RowTitleRegion3..E9</vt:lpstr>
      <vt:lpstr>RowTitleRegion4..H9</vt:lpstr>
      <vt:lpstr>'Programación del préstamo'!Títulos_a_imprimir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2019-07-05T12:58:39Z</dcterms:created>
  <dcterms:modified xsi:type="dcterms:W3CDTF">2020-04-04T10:35:49Z</dcterms:modified>
  <cp:version/>
</cp:coreProperties>
</file>