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 activeTab="2"/>
  </bookViews>
  <sheets>
    <sheet name="스킬계수" sheetId="1" r:id="rId1"/>
    <sheet name="몬스터 대미지 밸런스" sheetId="2" r:id="rId2"/>
    <sheet name="버프 테스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  <c r="B12" i="3"/>
  <c r="D8" i="3"/>
  <c r="C8" i="3"/>
  <c r="B8" i="3"/>
  <c r="D4" i="3"/>
  <c r="C4" i="3"/>
  <c r="B4" i="3"/>
  <c r="J17" i="1"/>
  <c r="J18" i="1"/>
  <c r="J19" i="1"/>
  <c r="J20" i="1"/>
  <c r="L25" i="2"/>
  <c r="K25" i="2"/>
  <c r="N25" i="2"/>
  <c r="M25" i="2"/>
  <c r="N20" i="2"/>
  <c r="M20" i="2"/>
  <c r="L20" i="2"/>
  <c r="K20" i="2"/>
  <c r="F21" i="2"/>
  <c r="N15" i="2"/>
  <c r="M15" i="2"/>
  <c r="L15" i="2"/>
  <c r="K15" i="2"/>
  <c r="K30" i="2"/>
  <c r="L30" i="2"/>
  <c r="C16" i="1"/>
  <c r="B16" i="1"/>
  <c r="D16" i="1" s="1"/>
  <c r="B12" i="1" l="1"/>
  <c r="C12" i="1" s="1"/>
  <c r="C8" i="1"/>
  <c r="B8" i="1"/>
  <c r="F6" i="2"/>
  <c r="F31" i="2"/>
  <c r="F26" i="2"/>
  <c r="E4" i="2"/>
  <c r="B4" i="1"/>
  <c r="D4" i="1" s="1"/>
  <c r="E8" i="1" l="1"/>
  <c r="D12" i="1"/>
  <c r="E12" i="1"/>
  <c r="F4" i="1"/>
  <c r="C4" i="1"/>
  <c r="G4" i="1"/>
  <c r="F12" i="1"/>
  <c r="E4" i="1"/>
  <c r="F4" i="2"/>
  <c r="F8" i="2" s="1"/>
</calcChain>
</file>

<file path=xl/sharedStrings.xml><?xml version="1.0" encoding="utf-8"?>
<sst xmlns="http://schemas.openxmlformats.org/spreadsheetml/2006/main" count="144" uniqueCount="103">
  <si>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</si>
  <si>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</si>
  <si>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</si>
  <si>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</si>
  <si>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</si>
  <si>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</si>
  <si>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</si>
  <si>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</si>
  <si>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</si>
  <si>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</si>
  <si>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</si>
  <si>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</si>
  <si>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</si>
  <si>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</si>
  <si>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</si>
  <si>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</si>
  <si>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</si>
  <si>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</si>
  <si>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</si>
  <si>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</si>
  <si>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</si>
  <si>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</si>
  <si>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</si>
  <si>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</si>
  <si>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</si>
  <si>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</si>
  <si>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</si>
  <si>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</si>
  <si>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</si>
  <si>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</si>
  <si>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</si>
  <si>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</si>
  <si>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</si>
  <si>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</si>
  <si>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</si>
  <si>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</si>
  <si>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</si>
  <si>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</si>
  <si>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</si>
  <si>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</si>
  <si>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</si>
  <si>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</si>
  <si>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</si>
  <si>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</si>
  <si>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</si>
  <si>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</si>
  <si>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</si>
  <si>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</si>
  <si>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</si>
  <si>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</si>
  <si>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</si>
  <si>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</si>
  <si>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</si>
  <si>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</si>
  <si>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</si>
  <si>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유저의 학습, 강화 효과[버프, 방어력, 실드] 예상으로 전체 스테이지 횟수 /2.5로 계산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</si>
  <si>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</si>
  <si>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</si>
  <si>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</si>
  <si>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</si>
  <si>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스테이지당 몬스터 능력치상승필요</t>
    <phoneticPr fontId="2" type="noConversion"/>
  </si>
  <si>
    <t>스테이지 당 보스의 능력치 상승 필요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</si>
  <si>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</si>
  <si>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</si>
  <si>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</si>
  <si>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</si>
  <si>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</si>
  <si>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</si>
  <si>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</si>
  <si>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</si>
  <si>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</si>
  <si>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</si>
  <si>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</si>
  <si>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체력7+, 공격력1 1+ 공격력2 2+, 스테이자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</si>
  <si>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</si>
  <si>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</si>
  <si>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</si>
  <si>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</si>
  <si>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</si>
  <si>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</si>
  <si>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</si>
  <si>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</si>
  <si>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</si>
  <si>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</si>
  <si>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</si>
  <si>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</si>
  <si>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</si>
  <si>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캐릭터 능력히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</si>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</sst>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0" fillId="0" borderId="32" xfId="0" applyBorder="1">
      <alignment vertical="center"/>
    </xf>
    <xf numFmtId="0" fontId="1" fillId="2" borderId="32" xfId="0" applyFont="1" applyFill="1" applyBorder="1">
      <alignment vertical="center"/>
    </xf>
    <xf numFmtId="0" fontId="0" fillId="0" borderId="33" xfId="0" applyBorder="1">
      <alignment vertical="center"/>
    </xf>
    <xf numFmtId="0" fontId="3" fillId="2" borderId="6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30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L14" sqref="L14"/>
    </sheetView>
  </sheetViews>
  <sheetFormatPr defaultRowHeight="16.5" x14ac:dyDescent="0.3"/>
  <cols>
    <col min="1" max="1" width="11.75" customWidth="1"/>
    <col min="2" max="2" width="17.25" style="1" customWidth="1"/>
    <col min="3" max="3" width="19.25" customWidth="1"/>
    <col min="4" max="4" width="11" customWidth="1"/>
    <col min="5" max="5" width="11.625" customWidth="1"/>
    <col min="6" max="6" width="12.25" customWidth="1"/>
    <col min="9" max="9" width="13" customWidth="1"/>
    <col min="10" max="10" width="13.25" customWidth="1"/>
    <col min="11" max="11" width="10.5" customWidth="1"/>
    <col min="12" max="12" width="10.75" customWidth="1"/>
  </cols>
  <sheetData>
    <row r="1" spans="1:12" ht="39" x14ac:dyDescent="0.3">
      <c r="A1" s="70" t="s">
        <v>0</v>
      </c>
    </row>
    <row r="2" spans="1:12" ht="17.25" thickBot="1" x14ac:dyDescent="0.35"/>
    <row r="3" spans="1:12" x14ac:dyDescent="0.3">
      <c r="A3" s="17" t="s">
        <v>1</v>
      </c>
      <c r="B3" s="18" t="s">
        <v>8</v>
      </c>
      <c r="C3" s="18" t="s">
        <v>35</v>
      </c>
      <c r="D3" s="18" t="s">
        <v>36</v>
      </c>
      <c r="E3" s="18" t="s">
        <v>37</v>
      </c>
      <c r="F3" s="18" t="s">
        <v>38</v>
      </c>
      <c r="G3" s="50" t="s">
        <v>39</v>
      </c>
      <c r="I3" s="62" t="s">
        <v>4</v>
      </c>
      <c r="J3" s="21"/>
    </row>
    <row r="4" spans="1:12" ht="17.25" thickBot="1" x14ac:dyDescent="0.35">
      <c r="A4" s="51" t="s">
        <v>6</v>
      </c>
      <c r="B4" s="52">
        <f>$J$4*1.2</f>
        <v>36</v>
      </c>
      <c r="C4" s="52">
        <f>B4</f>
        <v>36</v>
      </c>
      <c r="D4" s="52">
        <f>B4*2</f>
        <v>72</v>
      </c>
      <c r="E4" s="52">
        <f>B4*3</f>
        <v>108</v>
      </c>
      <c r="F4" s="52">
        <f>B4*4</f>
        <v>144</v>
      </c>
      <c r="G4" s="53">
        <f>B4*5</f>
        <v>180</v>
      </c>
      <c r="I4" s="63" t="s">
        <v>5</v>
      </c>
      <c r="J4" s="54">
        <v>30</v>
      </c>
    </row>
    <row r="6" spans="1:12" ht="17.25" thickBot="1" x14ac:dyDescent="0.35"/>
    <row r="7" spans="1:12" x14ac:dyDescent="0.3">
      <c r="A7" s="64" t="s">
        <v>2</v>
      </c>
      <c r="B7" s="18" t="s">
        <v>34</v>
      </c>
      <c r="C7" s="65" t="s">
        <v>40</v>
      </c>
      <c r="D7" s="66"/>
      <c r="E7" s="20" t="s">
        <v>41</v>
      </c>
      <c r="F7" s="21"/>
    </row>
    <row r="8" spans="1:12" ht="17.25" thickBot="1" x14ac:dyDescent="0.35">
      <c r="A8" s="63" t="s">
        <v>7</v>
      </c>
      <c r="B8" s="52">
        <f>$J$4*0.1</f>
        <v>3</v>
      </c>
      <c r="C8" s="67">
        <f>J4*0.6</f>
        <v>18</v>
      </c>
      <c r="D8" s="68"/>
      <c r="E8" s="28">
        <f>(B8*5)+C8</f>
        <v>33</v>
      </c>
      <c r="F8" s="29"/>
    </row>
    <row r="9" spans="1:12" ht="17.25" thickBot="1" x14ac:dyDescent="0.35"/>
    <row r="10" spans="1:12" ht="17.25" thickBot="1" x14ac:dyDescent="0.35">
      <c r="I10" s="49" t="s">
        <v>100</v>
      </c>
    </row>
    <row r="11" spans="1:12" ht="17.25" thickBot="1" x14ac:dyDescent="0.35">
      <c r="A11" s="64" t="s">
        <v>3</v>
      </c>
      <c r="B11" s="18" t="s">
        <v>58</v>
      </c>
      <c r="C11" s="18" t="s">
        <v>42</v>
      </c>
      <c r="D11" s="18" t="s">
        <v>43</v>
      </c>
      <c r="E11" s="18" t="s">
        <v>44</v>
      </c>
      <c r="F11" s="59" t="s">
        <v>41</v>
      </c>
      <c r="I11" s="55" t="s">
        <v>45</v>
      </c>
      <c r="J11" s="56">
        <v>2</v>
      </c>
      <c r="K11" s="57" t="s">
        <v>46</v>
      </c>
      <c r="L11" s="58">
        <v>0</v>
      </c>
    </row>
    <row r="12" spans="1:12" ht="17.25" thickBot="1" x14ac:dyDescent="0.35">
      <c r="A12" s="63" t="s">
        <v>7</v>
      </c>
      <c r="B12" s="52">
        <f>$J$4*0.25</f>
        <v>7.5</v>
      </c>
      <c r="C12" s="69">
        <f>B12*10</f>
        <v>75</v>
      </c>
      <c r="D12" s="69">
        <f>B12*20</f>
        <v>150</v>
      </c>
      <c r="E12" s="69">
        <f>B12*30</f>
        <v>225</v>
      </c>
      <c r="F12" s="54">
        <f>B12*30</f>
        <v>225</v>
      </c>
      <c r="I12" t="s">
        <v>47</v>
      </c>
    </row>
    <row r="13" spans="1:12" x14ac:dyDescent="0.3">
      <c r="I13" s="12" t="s">
        <v>48</v>
      </c>
      <c r="J13" s="12"/>
    </row>
    <row r="14" spans="1:12" ht="17.25" thickBot="1" x14ac:dyDescent="0.35">
      <c r="I14" s="12" t="s">
        <v>54</v>
      </c>
      <c r="J14" s="12"/>
    </row>
    <row r="15" spans="1:12" ht="17.25" thickBot="1" x14ac:dyDescent="0.35">
      <c r="A15" s="64" t="s">
        <v>56</v>
      </c>
      <c r="B15" s="18" t="s">
        <v>57</v>
      </c>
      <c r="C15" s="18" t="s">
        <v>75</v>
      </c>
      <c r="D15" s="59" t="s">
        <v>41</v>
      </c>
    </row>
    <row r="16" spans="1:12" ht="17.25" thickBot="1" x14ac:dyDescent="0.35">
      <c r="A16" s="63" t="s">
        <v>7</v>
      </c>
      <c r="B16" s="52">
        <f>$J$4*0.4</f>
        <v>12</v>
      </c>
      <c r="C16" s="69">
        <f>$J$4*40</f>
        <v>1200</v>
      </c>
      <c r="D16" s="54">
        <f>B16+C16</f>
        <v>1212</v>
      </c>
      <c r="I16" s="17" t="s">
        <v>49</v>
      </c>
      <c r="J16" s="59" t="s">
        <v>53</v>
      </c>
    </row>
    <row r="17" spans="9:10" x14ac:dyDescent="0.3">
      <c r="I17" s="22" t="s">
        <v>50</v>
      </c>
      <c r="J17" s="60">
        <f>((J4+(5*J11))*(1.2+(0.2*L11)))*5</f>
        <v>240</v>
      </c>
    </row>
    <row r="18" spans="9:10" x14ac:dyDescent="0.3">
      <c r="I18" s="22" t="s">
        <v>51</v>
      </c>
      <c r="J18" s="60">
        <f>(((J4+(5*J11))*0.1)*5)+((J4+(5*J11))*(0.6+(0.2*L11)))</f>
        <v>44</v>
      </c>
    </row>
    <row r="19" spans="9:10" x14ac:dyDescent="0.3">
      <c r="I19" s="22" t="s">
        <v>52</v>
      </c>
      <c r="J19" s="60">
        <f>(J4/2+(5*J11))*(0.25+(0.2*L11))*30</f>
        <v>187.5</v>
      </c>
    </row>
    <row r="20" spans="9:10" ht="17.25" thickBot="1" x14ac:dyDescent="0.35">
      <c r="I20" s="61" t="s">
        <v>59</v>
      </c>
      <c r="J20" s="54">
        <f>((J4+(5*J11))*(0.4+(0.2*L11)))+((J4+(5*J11))*(40+(0.2*L11)))</f>
        <v>1616</v>
      </c>
    </row>
  </sheetData>
  <mergeCells count="7">
    <mergeCell ref="I3:J3"/>
    <mergeCell ref="I13:J13"/>
    <mergeCell ref="I14:J14"/>
    <mergeCell ref="C7:D7"/>
    <mergeCell ref="C8:D8"/>
    <mergeCell ref="E7:F7"/>
    <mergeCell ref="E8:F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showGridLines="0" zoomScale="85" zoomScaleNormal="85" workbookViewId="0">
      <selection activeCell="I27" sqref="I27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</cols>
  <sheetData>
    <row r="2" spans="2:14" ht="17.25" thickBot="1" x14ac:dyDescent="0.35">
      <c r="B2" t="s">
        <v>21</v>
      </c>
      <c r="I2" s="6"/>
    </row>
    <row r="3" spans="2:14" x14ac:dyDescent="0.3">
      <c r="B3" s="17" t="s">
        <v>9</v>
      </c>
      <c r="C3" s="18" t="s">
        <v>10</v>
      </c>
      <c r="D3" s="18" t="s">
        <v>11</v>
      </c>
      <c r="E3" s="19" t="s">
        <v>22</v>
      </c>
      <c r="F3" s="20" t="s">
        <v>31</v>
      </c>
      <c r="G3" s="21"/>
    </row>
    <row r="4" spans="2:14" x14ac:dyDescent="0.3">
      <c r="B4" s="22">
        <v>500</v>
      </c>
      <c r="C4" s="8">
        <v>30</v>
      </c>
      <c r="D4" s="8">
        <v>5</v>
      </c>
      <c r="E4" s="10">
        <f>H27+(H27*1.5)+(H27*0.3)</f>
        <v>5.6</v>
      </c>
      <c r="F4" s="14">
        <f>(F21+F26+F31)</f>
        <v>232</v>
      </c>
      <c r="G4" s="23"/>
      <c r="I4" s="6"/>
      <c r="K4" t="s">
        <v>60</v>
      </c>
    </row>
    <row r="5" spans="2:14" x14ac:dyDescent="0.3">
      <c r="B5" s="31"/>
      <c r="C5" s="32"/>
      <c r="D5" s="32"/>
      <c r="E5" s="33"/>
      <c r="F5" s="13" t="s">
        <v>32</v>
      </c>
      <c r="G5" s="25"/>
    </row>
    <row r="6" spans="2:14" x14ac:dyDescent="0.3">
      <c r="B6" s="30"/>
      <c r="C6" s="34"/>
      <c r="D6" s="34"/>
      <c r="E6" s="35"/>
      <c r="F6" s="14">
        <f>B4+(H21*(H25/2))</f>
        <v>1700</v>
      </c>
      <c r="G6" s="23"/>
      <c r="K6" t="s">
        <v>61</v>
      </c>
    </row>
    <row r="7" spans="2:14" x14ac:dyDescent="0.3">
      <c r="B7" s="30"/>
      <c r="C7" s="34"/>
      <c r="D7" s="34"/>
      <c r="E7" s="35"/>
      <c r="F7" s="13" t="s">
        <v>33</v>
      </c>
      <c r="G7" s="25"/>
    </row>
    <row r="8" spans="2:14" ht="17.25" thickBot="1" x14ac:dyDescent="0.35">
      <c r="B8" s="36"/>
      <c r="C8" s="37"/>
      <c r="D8" s="37"/>
      <c r="E8" s="38"/>
      <c r="F8" s="28">
        <f>F6-(F4*(H25/2.5))</f>
        <v>957.59999999999991</v>
      </c>
      <c r="G8" s="29"/>
      <c r="K8" t="s">
        <v>101</v>
      </c>
    </row>
    <row r="9" spans="2:14" ht="17.25" thickBot="1" x14ac:dyDescent="0.35">
      <c r="K9" s="11" t="s">
        <v>23</v>
      </c>
    </row>
    <row r="10" spans="2:14" ht="17.25" thickBot="1" x14ac:dyDescent="0.35">
      <c r="B10" s="47" t="s">
        <v>99</v>
      </c>
      <c r="C10" s="48"/>
      <c r="K10" s="8">
        <v>2</v>
      </c>
    </row>
    <row r="11" spans="2:14" x14ac:dyDescent="0.3">
      <c r="B11" s="39" t="s">
        <v>98</v>
      </c>
      <c r="C11" s="40"/>
      <c r="D11" s="40"/>
      <c r="E11" s="40"/>
      <c r="F11" s="41"/>
    </row>
    <row r="12" spans="2:14" ht="17.25" thickBot="1" x14ac:dyDescent="0.35">
      <c r="B12" s="44" t="s">
        <v>26</v>
      </c>
      <c r="C12" s="45"/>
      <c r="D12" s="45"/>
      <c r="E12" s="45"/>
      <c r="F12" s="46"/>
      <c r="K12" t="s">
        <v>73</v>
      </c>
    </row>
    <row r="13" spans="2:14" ht="17.25" thickBot="1" x14ac:dyDescent="0.35">
      <c r="B13" s="24" t="s">
        <v>27</v>
      </c>
      <c r="C13" s="6"/>
      <c r="D13" s="6"/>
      <c r="E13" s="6"/>
      <c r="F13" s="42"/>
      <c r="K13" s="49" t="s">
        <v>13</v>
      </c>
    </row>
    <row r="14" spans="2:14" x14ac:dyDescent="0.3">
      <c r="B14" s="44" t="s">
        <v>25</v>
      </c>
      <c r="C14" s="45"/>
      <c r="D14" s="45"/>
      <c r="E14" s="45"/>
      <c r="F14" s="46"/>
      <c r="K14" s="17" t="s">
        <v>12</v>
      </c>
      <c r="L14" s="18" t="s">
        <v>15</v>
      </c>
      <c r="M14" s="18" t="s">
        <v>16</v>
      </c>
      <c r="N14" s="50" t="s">
        <v>11</v>
      </c>
    </row>
    <row r="15" spans="2:14" ht="17.25" thickBot="1" x14ac:dyDescent="0.35">
      <c r="B15" s="44"/>
      <c r="C15" s="45"/>
      <c r="D15" s="45"/>
      <c r="E15" s="45"/>
      <c r="F15" s="46"/>
      <c r="K15" s="51">
        <f>B21+(7*K10)</f>
        <v>364</v>
      </c>
      <c r="L15" s="52">
        <f>C21+(1*K10)</f>
        <v>12</v>
      </c>
      <c r="M15" s="52">
        <f>D21+(2*K10)</f>
        <v>24</v>
      </c>
      <c r="N15" s="53">
        <f>E21+(1*K10/2)</f>
        <v>6</v>
      </c>
    </row>
    <row r="16" spans="2:14" ht="17.25" thickBot="1" x14ac:dyDescent="0.35">
      <c r="B16" s="26" t="s">
        <v>55</v>
      </c>
      <c r="C16" s="27"/>
      <c r="D16" s="27"/>
      <c r="E16" s="27"/>
      <c r="F16" s="43"/>
    </row>
    <row r="17" spans="2:17" ht="17.25" thickBot="1" x14ac:dyDescent="0.35">
      <c r="K17" t="s">
        <v>72</v>
      </c>
    </row>
    <row r="18" spans="2:17" ht="17.25" thickBot="1" x14ac:dyDescent="0.35">
      <c r="B18" t="s">
        <v>102</v>
      </c>
      <c r="K18" s="49" t="s">
        <v>17</v>
      </c>
    </row>
    <row r="19" spans="2:17" ht="17.25" thickBot="1" x14ac:dyDescent="0.35">
      <c r="B19" s="49" t="s">
        <v>13</v>
      </c>
      <c r="H19" t="s">
        <v>19</v>
      </c>
      <c r="K19" s="17" t="s">
        <v>12</v>
      </c>
      <c r="L19" s="18" t="s">
        <v>14</v>
      </c>
      <c r="M19" s="18" t="s">
        <v>16</v>
      </c>
      <c r="N19" s="50" t="s">
        <v>11</v>
      </c>
    </row>
    <row r="20" spans="2:17" ht="17.25" thickBot="1" x14ac:dyDescent="0.35">
      <c r="B20" s="17" t="s">
        <v>12</v>
      </c>
      <c r="C20" s="18" t="s">
        <v>15</v>
      </c>
      <c r="D20" s="18" t="s">
        <v>16</v>
      </c>
      <c r="E20" s="18" t="s">
        <v>11</v>
      </c>
      <c r="F20" s="50" t="s">
        <v>28</v>
      </c>
      <c r="H20" s="3" t="s">
        <v>20</v>
      </c>
      <c r="K20" s="51">
        <f>B26+(5*K10)</f>
        <v>210</v>
      </c>
      <c r="L20" s="52">
        <f>C26+(1.5*K10)</f>
        <v>23</v>
      </c>
      <c r="M20" s="52">
        <f>D26+(2*K10)</f>
        <v>34</v>
      </c>
      <c r="N20" s="53">
        <f>E26+(1*K10/2)</f>
        <v>6</v>
      </c>
    </row>
    <row r="21" spans="2:17" ht="17.25" thickBot="1" x14ac:dyDescent="0.35">
      <c r="B21" s="51">
        <v>350</v>
      </c>
      <c r="C21" s="52">
        <v>10</v>
      </c>
      <c r="D21" s="52">
        <v>20</v>
      </c>
      <c r="E21" s="52">
        <v>5</v>
      </c>
      <c r="F21" s="54">
        <f>C21+D21 *H27</f>
        <v>50</v>
      </c>
      <c r="H21" s="2">
        <v>300</v>
      </c>
    </row>
    <row r="22" spans="2:17" ht="17.25" thickBot="1" x14ac:dyDescent="0.35">
      <c r="K22" t="s">
        <v>74</v>
      </c>
    </row>
    <row r="23" spans="2:17" ht="17.25" thickBot="1" x14ac:dyDescent="0.35">
      <c r="K23" s="49" t="s">
        <v>18</v>
      </c>
    </row>
    <row r="24" spans="2:17" ht="17.25" thickBot="1" x14ac:dyDescent="0.35">
      <c r="B24" s="49" t="s">
        <v>17</v>
      </c>
      <c r="H24" s="5" t="s">
        <v>23</v>
      </c>
      <c r="K24" s="17" t="s">
        <v>12</v>
      </c>
      <c r="L24" s="18" t="s">
        <v>14</v>
      </c>
      <c r="M24" s="18" t="s">
        <v>16</v>
      </c>
      <c r="N24" s="50" t="s">
        <v>11</v>
      </c>
    </row>
    <row r="25" spans="2:17" ht="17.25" thickBot="1" x14ac:dyDescent="0.35">
      <c r="B25" s="17" t="s">
        <v>12</v>
      </c>
      <c r="C25" s="18" t="s">
        <v>14</v>
      </c>
      <c r="D25" s="18" t="s">
        <v>16</v>
      </c>
      <c r="E25" s="18" t="s">
        <v>11</v>
      </c>
      <c r="F25" s="50" t="s">
        <v>29</v>
      </c>
      <c r="H25" s="4">
        <v>8</v>
      </c>
      <c r="K25" s="51">
        <f>B31+(62.5*K10)</f>
        <v>1125</v>
      </c>
      <c r="L25" s="52">
        <f>C31+(5*K10)</f>
        <v>60</v>
      </c>
      <c r="M25" s="52">
        <f>D31+(1.5*K10)</f>
        <v>23</v>
      </c>
      <c r="N25" s="53">
        <f>E31+(2*K10)</f>
        <v>9</v>
      </c>
    </row>
    <row r="26" spans="2:17" ht="17.25" thickBot="1" x14ac:dyDescent="0.35">
      <c r="B26" s="51">
        <v>200</v>
      </c>
      <c r="C26" s="52">
        <v>20</v>
      </c>
      <c r="D26" s="52">
        <v>30</v>
      </c>
      <c r="E26" s="52">
        <v>5</v>
      </c>
      <c r="F26" s="54">
        <f>((C26*2)+D26) * H27</f>
        <v>140</v>
      </c>
      <c r="H26" s="5" t="s">
        <v>24</v>
      </c>
    </row>
    <row r="27" spans="2:17" ht="17.25" thickBot="1" x14ac:dyDescent="0.35">
      <c r="H27" s="4">
        <v>2</v>
      </c>
      <c r="K27" s="15" t="s">
        <v>71</v>
      </c>
    </row>
    <row r="28" spans="2:17" ht="17.25" thickBot="1" x14ac:dyDescent="0.35">
      <c r="K28" s="49" t="s">
        <v>62</v>
      </c>
      <c r="M28" t="s">
        <v>70</v>
      </c>
    </row>
    <row r="29" spans="2:17" ht="17.25" thickBot="1" x14ac:dyDescent="0.35">
      <c r="B29" s="49" t="s">
        <v>18</v>
      </c>
      <c r="K29" s="17" t="s">
        <v>63</v>
      </c>
      <c r="L29" s="18" t="s">
        <v>64</v>
      </c>
      <c r="M29" s="18" t="s">
        <v>65</v>
      </c>
      <c r="N29" s="18" t="s">
        <v>66</v>
      </c>
      <c r="O29" s="18" t="s">
        <v>67</v>
      </c>
      <c r="P29" s="18" t="s">
        <v>68</v>
      </c>
      <c r="Q29" s="50" t="s">
        <v>69</v>
      </c>
    </row>
    <row r="30" spans="2:17" ht="17.25" thickBot="1" x14ac:dyDescent="0.35">
      <c r="B30" s="17" t="s">
        <v>12</v>
      </c>
      <c r="C30" s="18" t="s">
        <v>14</v>
      </c>
      <c r="D30" s="18" t="s">
        <v>16</v>
      </c>
      <c r="E30" s="18" t="s">
        <v>11</v>
      </c>
      <c r="F30" s="50" t="s">
        <v>30</v>
      </c>
      <c r="K30" s="51">
        <f>B36+(500*K10)</f>
        <v>31000</v>
      </c>
      <c r="L30" s="52">
        <f>C36+(10*K10)</f>
        <v>120</v>
      </c>
      <c r="M30" s="52"/>
      <c r="N30" s="52"/>
      <c r="O30" s="52"/>
      <c r="P30" s="52"/>
      <c r="Q30" s="53"/>
    </row>
    <row r="31" spans="2:17" ht="17.25" thickBot="1" x14ac:dyDescent="0.35">
      <c r="B31" s="51">
        <v>1000</v>
      </c>
      <c r="C31" s="52">
        <v>50</v>
      </c>
      <c r="D31" s="52">
        <v>20</v>
      </c>
      <c r="E31" s="52">
        <v>5</v>
      </c>
      <c r="F31" s="54">
        <f xml:space="preserve"> (C31+D31)*H27*0.3</f>
        <v>42</v>
      </c>
    </row>
    <row r="33" spans="2:8" ht="17.25" thickBot="1" x14ac:dyDescent="0.35"/>
    <row r="34" spans="2:8" ht="17.25" thickBot="1" x14ac:dyDescent="0.35">
      <c r="B34" s="49" t="s">
        <v>62</v>
      </c>
    </row>
    <row r="35" spans="2:8" x14ac:dyDescent="0.3">
      <c r="B35" s="17" t="s">
        <v>63</v>
      </c>
      <c r="C35" s="18" t="s">
        <v>64</v>
      </c>
      <c r="D35" s="18" t="s">
        <v>65</v>
      </c>
      <c r="E35" s="18" t="s">
        <v>66</v>
      </c>
      <c r="F35" s="18" t="s">
        <v>67</v>
      </c>
      <c r="G35" s="18" t="s">
        <v>68</v>
      </c>
      <c r="H35" s="50" t="s">
        <v>69</v>
      </c>
    </row>
    <row r="36" spans="2:8" ht="17.25" thickBot="1" x14ac:dyDescent="0.35">
      <c r="B36" s="51">
        <v>30000</v>
      </c>
      <c r="C36" s="52">
        <v>100</v>
      </c>
      <c r="D36" s="52"/>
      <c r="E36" s="52"/>
      <c r="F36" s="52"/>
      <c r="G36" s="52"/>
      <c r="H36" s="53"/>
    </row>
  </sheetData>
  <mergeCells count="8">
    <mergeCell ref="F8:G8"/>
    <mergeCell ref="B5:E8"/>
    <mergeCell ref="B10:C10"/>
    <mergeCell ref="F3:G3"/>
    <mergeCell ref="F4:G4"/>
    <mergeCell ref="F5:G5"/>
    <mergeCell ref="F6:G6"/>
    <mergeCell ref="F7:G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workbookViewId="0">
      <selection activeCell="Q16" sqref="Q16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87</v>
      </c>
      <c r="H2" t="s">
        <v>96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83</v>
      </c>
    </row>
    <row r="4" spans="2:10" x14ac:dyDescent="0.3">
      <c r="B4" s="8">
        <f>500+(I14*J14)</f>
        <v>800</v>
      </c>
      <c r="C4" s="8">
        <f>30+(I9*J9)</f>
        <v>45</v>
      </c>
      <c r="D4" s="8">
        <f>5+(I10*J10)</f>
        <v>8</v>
      </c>
      <c r="H4" t="s">
        <v>85</v>
      </c>
    </row>
    <row r="5" spans="2:10" x14ac:dyDescent="0.3">
      <c r="H5" s="11" t="s">
        <v>76</v>
      </c>
      <c r="I5" s="7" t="s">
        <v>88</v>
      </c>
      <c r="J5" s="11" t="s">
        <v>90</v>
      </c>
    </row>
    <row r="6" spans="2:10" x14ac:dyDescent="0.3">
      <c r="B6" t="s">
        <v>94</v>
      </c>
      <c r="H6" s="8" t="s">
        <v>84</v>
      </c>
      <c r="I6" s="8">
        <v>100</v>
      </c>
      <c r="J6" s="8">
        <v>0</v>
      </c>
    </row>
    <row r="7" spans="2:10" x14ac:dyDescent="0.3">
      <c r="B7" s="5" t="s">
        <v>91</v>
      </c>
      <c r="C7" s="9" t="s">
        <v>92</v>
      </c>
      <c r="D7" s="9" t="s">
        <v>93</v>
      </c>
      <c r="H7" t="s">
        <v>86</v>
      </c>
      <c r="J7" s="1"/>
    </row>
    <row r="8" spans="2:10" x14ac:dyDescent="0.3">
      <c r="B8" s="8">
        <f>5+(I12*J12)</f>
        <v>3</v>
      </c>
      <c r="C8" s="8">
        <f>10+(I12*J12)</f>
        <v>8</v>
      </c>
      <c r="D8" s="8">
        <f>20+(I12*J12)</f>
        <v>18</v>
      </c>
      <c r="H8" s="11" t="s">
        <v>76</v>
      </c>
      <c r="I8" s="7" t="s">
        <v>89</v>
      </c>
      <c r="J8" s="11" t="s">
        <v>90</v>
      </c>
    </row>
    <row r="9" spans="2:10" x14ac:dyDescent="0.3">
      <c r="H9" s="8" t="s">
        <v>77</v>
      </c>
      <c r="I9" s="8">
        <v>5</v>
      </c>
      <c r="J9" s="8">
        <v>3</v>
      </c>
    </row>
    <row r="10" spans="2:10" x14ac:dyDescent="0.3">
      <c r="H10" s="8" t="s">
        <v>78</v>
      </c>
      <c r="I10" s="8">
        <v>3</v>
      </c>
      <c r="J10" s="8">
        <v>1</v>
      </c>
    </row>
    <row r="11" spans="2:10" x14ac:dyDescent="0.3">
      <c r="B11" s="5" t="s">
        <v>95</v>
      </c>
      <c r="H11" s="8" t="s">
        <v>79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80</v>
      </c>
      <c r="I12" s="8">
        <v>-1</v>
      </c>
      <c r="J12" s="8">
        <v>2</v>
      </c>
    </row>
    <row r="13" spans="2:10" x14ac:dyDescent="0.3">
      <c r="H13" s="8" t="s">
        <v>81</v>
      </c>
      <c r="I13" s="16">
        <v>0.2</v>
      </c>
      <c r="J13" s="8">
        <v>0</v>
      </c>
    </row>
    <row r="14" spans="2:10" x14ac:dyDescent="0.3">
      <c r="H14" s="8" t="s">
        <v>82</v>
      </c>
      <c r="I14" s="8">
        <v>150</v>
      </c>
      <c r="J14" s="8">
        <v>2</v>
      </c>
    </row>
    <row r="17" spans="10:10" x14ac:dyDescent="0.3">
      <c r="J17" s="5" t="s">
        <v>97</v>
      </c>
    </row>
    <row r="18" spans="10:10" x14ac:dyDescent="0.3">
      <c r="J18" s="4">
        <f>SUM(J14,J13,J12,J11,J9,J10,J6)</f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몬스터 대미지 밸런스</vt:lpstr>
      <vt:lpstr>버프 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2019-10-03T11:08:41Z</dcterms:modified>
</cp:coreProperties>
</file>