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cilla\Documents\QA-booking\package-booking-service\payloads\Test pricing\"/>
    </mc:Choice>
  </mc:AlternateContent>
  <bookViews>
    <workbookView xWindow="0" yWindow="0" windowWidth="28800" windowHeight="12210" tabRatio="497"/>
  </bookViews>
  <sheets>
    <sheet name="pric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4" i="1" l="1"/>
  <c r="AM15" i="1"/>
  <c r="AD14" i="1"/>
  <c r="AD15" i="1"/>
  <c r="O14" i="1"/>
  <c r="O15" i="1"/>
  <c r="N15" i="1"/>
  <c r="N14" i="1"/>
  <c r="L14" i="1"/>
  <c r="L15" i="1"/>
  <c r="H14" i="1"/>
  <c r="H15" i="1"/>
  <c r="H16" i="1"/>
  <c r="E14" i="1"/>
  <c r="E15" i="1"/>
  <c r="AD16" i="1" l="1"/>
  <c r="AI13" i="1"/>
  <c r="AH13" i="1"/>
  <c r="AB13" i="1"/>
  <c r="H13" i="1"/>
  <c r="E13" i="1"/>
  <c r="L13" i="1" s="1"/>
  <c r="N13" i="1" s="1"/>
  <c r="O13" i="1" s="1"/>
  <c r="AD13" i="1" s="1"/>
  <c r="H12" i="1"/>
  <c r="E12" i="1"/>
  <c r="L12" i="1" s="1"/>
  <c r="N12" i="1" s="1"/>
  <c r="O12" i="1" s="1"/>
  <c r="AD12" i="1" s="1"/>
  <c r="AM12" i="1" s="1"/>
  <c r="H10" i="1"/>
  <c r="E10" i="1"/>
  <c r="L10" i="1" s="1"/>
  <c r="N10" i="1" s="1"/>
  <c r="O10" i="1" s="1"/>
  <c r="AD10" i="1" s="1"/>
  <c r="AM10" i="1" s="1"/>
  <c r="H9" i="1"/>
  <c r="E9" i="1"/>
  <c r="L9" i="1" s="1"/>
  <c r="N9" i="1" s="1"/>
  <c r="O9" i="1" s="1"/>
  <c r="AD9" i="1" s="1"/>
  <c r="AM9" i="1" s="1"/>
  <c r="AL8" i="1"/>
  <c r="H8" i="1"/>
  <c r="E8" i="1"/>
  <c r="L8" i="1" s="1"/>
  <c r="N8" i="1" s="1"/>
  <c r="O8" i="1" s="1"/>
  <c r="AD8" i="1" s="1"/>
  <c r="AM8" i="1" s="1"/>
  <c r="L7" i="1"/>
  <c r="N7" i="1" s="1"/>
  <c r="O7" i="1" s="1"/>
  <c r="AD7" i="1" s="1"/>
  <c r="AM7" i="1" s="1"/>
  <c r="H7" i="1"/>
  <c r="E7" i="1"/>
  <c r="H5" i="1"/>
  <c r="L5" i="1" s="1"/>
  <c r="N5" i="1" s="1"/>
  <c r="O5" i="1" s="1"/>
  <c r="AD5" i="1" s="1"/>
  <c r="AM5" i="1" s="1"/>
  <c r="E5" i="1"/>
  <c r="H4" i="1"/>
  <c r="L4" i="1" s="1"/>
  <c r="N4" i="1" s="1"/>
  <c r="O4" i="1" s="1"/>
  <c r="AD4" i="1" s="1"/>
  <c r="E4" i="1"/>
  <c r="AB3" i="1"/>
  <c r="L3" i="1"/>
  <c r="N3" i="1" s="1"/>
  <c r="O3" i="1" s="1"/>
  <c r="AD3" i="1" s="1"/>
  <c r="H3" i="1"/>
  <c r="E3" i="1"/>
  <c r="AM13" i="1" l="1"/>
  <c r="AM19" i="1" s="1"/>
  <c r="AL3" i="1"/>
  <c r="AM3" i="1" s="1"/>
  <c r="AL4" i="1"/>
  <c r="AM4" i="1"/>
</calcChain>
</file>

<file path=xl/comments1.xml><?xml version="1.0" encoding="utf-8"?>
<comments xmlns="http://schemas.openxmlformats.org/spreadsheetml/2006/main">
  <authors>
    <author>Anna Maria Marcilla Salvado</author>
  </authors>
  <commentList>
    <comment ref="T13" authorId="0" shapeId="0">
      <text>
        <r>
          <rPr>
            <b/>
            <sz val="9"/>
            <color indexed="81"/>
            <rFont val="Tahoma"/>
            <family val="2"/>
          </rPr>
          <t>OJO, hay pairprice????</t>
        </r>
      </text>
    </comment>
  </commentList>
</comments>
</file>

<file path=xl/sharedStrings.xml><?xml version="1.0" encoding="utf-8"?>
<sst xmlns="http://schemas.openxmlformats.org/spreadsheetml/2006/main" count="51" uniqueCount="49">
  <si>
    <t>BOOKING</t>
  </si>
  <si>
    <t>Hotel</t>
  </si>
  <si>
    <t xml:space="preserve">Flight </t>
  </si>
  <si>
    <t>Total Package</t>
  </si>
  <si>
    <t>Markups</t>
  </si>
  <si>
    <t>Ancilleries segmento 1</t>
  </si>
  <si>
    <t>ANC segmento 2</t>
  </si>
  <si>
    <t>seats-SSC</t>
  </si>
  <si>
    <t>Promo</t>
  </si>
  <si>
    <t>Total booking</t>
  </si>
  <si>
    <t>ATOL</t>
  </si>
  <si>
    <t>Carfee F</t>
  </si>
  <si>
    <t>Carfee H</t>
  </si>
  <si>
    <t>CardFee ANC</t>
  </si>
  <si>
    <t>CardFee SEAT</t>
  </si>
  <si>
    <t>CardFee TRANS</t>
  </si>
  <si>
    <t xml:space="preserve">Cardfee </t>
  </si>
  <si>
    <t>Fees</t>
  </si>
  <si>
    <t>TotalPRice</t>
  </si>
  <si>
    <t>segment1</t>
  </si>
  <si>
    <t>Leg1</t>
  </si>
  <si>
    <t>segment2</t>
  </si>
  <si>
    <t>Leg2</t>
  </si>
  <si>
    <t>INF</t>
  </si>
  <si>
    <t>Nº</t>
  </si>
  <si>
    <t>CCB</t>
  </si>
  <si>
    <t>totalFlight</t>
  </si>
  <si>
    <t>Exchange</t>
  </si>
  <si>
    <t>Marketprice</t>
  </si>
  <si>
    <t>Mflight</t>
  </si>
  <si>
    <t>Mhotel</t>
  </si>
  <si>
    <t>Mpk</t>
  </si>
  <si>
    <t>Macll</t>
  </si>
  <si>
    <t>SEO</t>
  </si>
  <si>
    <t>LUG</t>
  </si>
  <si>
    <t>138testESFamily0</t>
  </si>
  <si>
    <t>125TestDomingo04</t>
  </si>
  <si>
    <t>102pairpricefr02</t>
  </si>
  <si>
    <t>102pairpriceFRes02</t>
  </si>
  <si>
    <t>102INF1031</t>
  </si>
  <si>
    <t>102cancelbasico01</t>
  </si>
  <si>
    <t>102cancelbasico02gbp</t>
  </si>
  <si>
    <t>102INFIT05 (IT)</t>
  </si>
  <si>
    <t>102transTUTTI05</t>
  </si>
  <si>
    <t>OJO NO NOS ESTA SALIENDO BIEN</t>
  </si>
  <si>
    <t>102fanny01</t>
  </si>
  <si>
    <t>infantes</t>
  </si>
  <si>
    <t>Este TOTAL no lo vas a encontrar en el PAYLOAD</t>
  </si>
  <si>
    <t>SOLO PARA MERCADO ITALIANO/FRANCES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</si>
</sst>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8" borderId="29" applyNumberFormat="0" applyAlignment="0" applyProtection="0"/>
  </cellStyleXfs>
  <cellXfs count="101">
    <xf numFmtId="0" fontId="0" fillId="0" borderId="0" xfId="0"/>
    <xf numFmtId="0" fontId="0" fillId="0" borderId="1" xfId="0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Border="1"/>
    <xf numFmtId="0" fontId="2" fillId="4" borderId="11" xfId="0" applyFont="1" applyFill="1" applyBorder="1"/>
    <xf numFmtId="0" fontId="2" fillId="4" borderId="5" xfId="0" applyFont="1" applyFill="1" applyBorder="1"/>
    <xf numFmtId="0" fontId="2" fillId="4" borderId="3" xfId="0" applyFont="1" applyFill="1" applyBorder="1"/>
    <xf numFmtId="0" fontId="0" fillId="3" borderId="5" xfId="0" applyFill="1" applyBorder="1"/>
    <xf numFmtId="0" fontId="0" fillId="0" borderId="1" xfId="0" applyFill="1" applyBorder="1"/>
    <xf numFmtId="0" fontId="2" fillId="3" borderId="13" xfId="0" applyFont="1" applyFill="1" applyBorder="1"/>
    <xf numFmtId="1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4" xfId="0" applyFont="1" applyBorder="1"/>
    <xf numFmtId="0" fontId="2" fillId="5" borderId="17" xfId="0" applyFont="1" applyFill="1" applyBorder="1"/>
    <xf numFmtId="0" fontId="0" fillId="6" borderId="0" xfId="0" applyFill="1"/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Border="1"/>
    <xf numFmtId="0" fontId="2" fillId="0" borderId="0" xfId="0" applyFont="1" applyBorder="1"/>
    <xf numFmtId="0" fontId="2" fillId="0" borderId="22" xfId="0" applyFont="1" applyBorder="1"/>
    <xf numFmtId="0" fontId="2" fillId="0" borderId="13" xfId="0" applyFont="1" applyBorder="1"/>
    <xf numFmtId="0" fontId="2" fillId="0" borderId="23" xfId="0" applyFont="1" applyBorder="1"/>
    <xf numFmtId="0" fontId="0" fillId="4" borderId="13" xfId="0" applyFill="1" applyBorder="1"/>
    <xf numFmtId="0" fontId="0" fillId="4" borderId="21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22" xfId="0" applyFill="1" applyBorder="1"/>
    <xf numFmtId="0" fontId="0" fillId="3" borderId="13" xfId="0" applyFill="1" applyBorder="1"/>
    <xf numFmtId="1" fontId="0" fillId="0" borderId="21" xfId="0" applyNumberFormat="1" applyFill="1" applyBorder="1"/>
    <xf numFmtId="2" fontId="0" fillId="0" borderId="0" xfId="0" applyNumberFormat="1" applyFill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0" fillId="0" borderId="22" xfId="0" applyBorder="1"/>
    <xf numFmtId="2" fontId="0" fillId="0" borderId="21" xfId="0" applyNumberFormat="1" applyFill="1" applyBorder="1"/>
    <xf numFmtId="0" fontId="0" fillId="0" borderId="22" xfId="0" applyFill="1" applyBorder="1"/>
    <xf numFmtId="2" fontId="0" fillId="0" borderId="22" xfId="0" applyNumberFormat="1" applyFill="1" applyBorder="1"/>
    <xf numFmtId="2" fontId="0" fillId="5" borderId="13" xfId="0" applyNumberFormat="1" applyFill="1" applyBorder="1"/>
    <xf numFmtId="4" fontId="0" fillId="7" borderId="13" xfId="0" applyNumberFormat="1" applyFill="1" applyBorder="1"/>
    <xf numFmtId="0" fontId="0" fillId="0" borderId="21" xfId="0" applyFill="1" applyBorder="1" applyAlignment="1">
      <alignment horizontal="center"/>
    </xf>
    <xf numFmtId="0" fontId="0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/>
    <xf numFmtId="0" fontId="0" fillId="0" borderId="13" xfId="0" applyFill="1" applyBorder="1"/>
    <xf numFmtId="0" fontId="0" fillId="0" borderId="23" xfId="0" applyFill="1" applyBorder="1"/>
    <xf numFmtId="4" fontId="0" fillId="4" borderId="13" xfId="0" applyNumberFormat="1" applyFill="1" applyBorder="1"/>
    <xf numFmtId="4" fontId="0" fillId="4" borderId="21" xfId="0" applyNumberFormat="1" applyFill="1" applyBorder="1"/>
    <xf numFmtId="4" fontId="0" fillId="4" borderId="0" xfId="0" applyNumberFormat="1" applyFill="1" applyBorder="1"/>
    <xf numFmtId="4" fontId="0" fillId="4" borderId="22" xfId="0" applyNumberFormat="1" applyFill="1" applyBorder="1"/>
    <xf numFmtId="4" fontId="0" fillId="3" borderId="22" xfId="0" applyNumberFormat="1" applyFill="1" applyBorder="1"/>
    <xf numFmtId="1" fontId="0" fillId="0" borderId="21" xfId="0" applyNumberFormat="1" applyBorder="1"/>
    <xf numFmtId="0" fontId="0" fillId="0" borderId="21" xfId="0" applyBorder="1"/>
    <xf numFmtId="0" fontId="0" fillId="0" borderId="13" xfId="0" applyBorder="1"/>
    <xf numFmtId="0" fontId="0" fillId="0" borderId="23" xfId="0" applyBorder="1"/>
    <xf numFmtId="0" fontId="1" fillId="2" borderId="21" xfId="1" applyBorder="1"/>
    <xf numFmtId="4" fontId="1" fillId="2" borderId="21" xfId="1" applyNumberFormat="1" applyBorder="1"/>
    <xf numFmtId="4" fontId="1" fillId="2" borderId="0" xfId="1" applyNumberFormat="1" applyBorder="1"/>
    <xf numFmtId="0" fontId="0" fillId="0" borderId="24" xfId="0" applyBorder="1"/>
    <xf numFmtId="0" fontId="0" fillId="3" borderId="25" xfId="0" applyFill="1" applyBorder="1"/>
    <xf numFmtId="1" fontId="0" fillId="0" borderId="26" xfId="0" applyNumberFormat="1" applyBorder="1"/>
    <xf numFmtId="0" fontId="0" fillId="0" borderId="27" xfId="0" applyBorder="1"/>
    <xf numFmtId="0" fontId="0" fillId="0" borderId="28" xfId="0" applyBorder="1"/>
    <xf numFmtId="0" fontId="0" fillId="0" borderId="26" xfId="0" applyBorder="1"/>
    <xf numFmtId="0" fontId="0" fillId="5" borderId="25" xfId="0" applyFill="1" applyBorder="1"/>
    <xf numFmtId="0" fontId="0" fillId="7" borderId="25" xfId="0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/>
    <xf numFmtId="4" fontId="0" fillId="4" borderId="25" xfId="0" applyNumberFormat="1" applyFill="1" applyBorder="1"/>
    <xf numFmtId="4" fontId="0" fillId="4" borderId="26" xfId="0" applyNumberForma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3" borderId="28" xfId="0" applyFill="1" applyBorder="1"/>
    <xf numFmtId="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4" fontId="1" fillId="2" borderId="0" xfId="1" applyNumberFormat="1"/>
    <xf numFmtId="4" fontId="0" fillId="3" borderId="5" xfId="0" applyNumberFormat="1" applyFill="1" applyBorder="1"/>
    <xf numFmtId="4" fontId="0" fillId="3" borderId="16" xfId="0" applyNumberFormat="1" applyFill="1" applyBorder="1"/>
    <xf numFmtId="4" fontId="0" fillId="3" borderId="28" xfId="0" applyNumberFormat="1" applyFill="1" applyBorder="1"/>
    <xf numFmtId="0" fontId="4" fillId="8" borderId="0" xfId="2" applyBorder="1" applyAlignment="1">
      <alignment horizontal="center"/>
    </xf>
    <xf numFmtId="0" fontId="0" fillId="4" borderId="0" xfId="0" applyFill="1" applyBorder="1"/>
    <xf numFmtId="0" fontId="4" fillId="8" borderId="30" xfId="2" applyBorder="1" applyAlignment="1">
      <alignment horizontal="center"/>
    </xf>
    <xf numFmtId="0" fontId="0" fillId="4" borderId="22" xfId="0" applyFill="1" applyBorder="1"/>
  </cellXfs>
  <cellStyles count="3">
    <cellStyle name="Cálculo" xfId="2" builtinId="22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N19"/>
  <sheetViews>
    <sheetView tabSelected="1" topLeftCell="H1" zoomScaleNormal="100" workbookViewId="0">
      <selection activeCell="T31" sqref="T30:T31"/>
    </sheetView>
  </sheetViews>
  <sheetFormatPr baseColWidth="10" defaultRowHeight="15" x14ac:dyDescent="0.25"/>
  <cols>
    <col min="1" max="1" width="20.28515625" customWidth="1"/>
    <col min="2" max="2" width="7" customWidth="1"/>
    <col min="3" max="3" width="2" style="83" customWidth="1"/>
    <col min="4" max="4" width="9.7109375" customWidth="1"/>
    <col min="5" max="5" width="7" customWidth="1"/>
    <col min="6" max="6" width="2" customWidth="1"/>
    <col min="7" max="7" width="9.7109375" customWidth="1"/>
    <col min="8" max="8" width="7" customWidth="1"/>
    <col min="9" max="9" width="5.5703125" customWidth="1"/>
    <col min="10" max="10" width="3.42578125" customWidth="1"/>
    <col min="11" max="11" width="6.85546875" customWidth="1"/>
    <col min="12" max="13" width="10.140625" customWidth="1"/>
    <col min="14" max="14" width="11.85546875" customWidth="1"/>
    <col min="15" max="15" width="13" customWidth="1"/>
    <col min="16" max="17" width="7.5703125" style="84" customWidth="1"/>
    <col min="18" max="18" width="5" style="84" customWidth="1"/>
    <col min="19" max="19" width="5.85546875" style="84" customWidth="1"/>
    <col min="20" max="20" width="6.7109375" customWidth="1"/>
    <col min="21" max="21" width="2" customWidth="1"/>
    <col min="22" max="22" width="4.7109375" customWidth="1"/>
    <col min="23" max="23" width="3.42578125" customWidth="1"/>
    <col min="24" max="24" width="5.5703125" customWidth="1"/>
    <col min="25" max="25" width="2" customWidth="1"/>
    <col min="26" max="26" width="6.7109375" customWidth="1"/>
    <col min="27" max="27" width="3.5703125" customWidth="1"/>
    <col min="28" max="28" width="9.42578125" customWidth="1"/>
    <col min="29" max="29" width="6.85546875" customWidth="1"/>
    <col min="30" max="30" width="13" customWidth="1"/>
    <col min="31" max="31" width="8.5703125" customWidth="1"/>
    <col min="32" max="32" width="8.28515625" customWidth="1"/>
    <col min="33" max="33" width="8.5703125" customWidth="1"/>
    <col min="34" max="34" width="12.5703125" customWidth="1"/>
    <col min="35" max="35" width="13" customWidth="1"/>
    <col min="36" max="36" width="14.5703125" customWidth="1"/>
    <col min="37" max="37" width="8.42578125" customWidth="1"/>
    <col min="38" max="38" width="6.5703125" style="82" customWidth="1"/>
    <col min="39" max="39" width="11.85546875" customWidth="1"/>
  </cols>
  <sheetData>
    <row r="1" spans="1:40" ht="15.75" thickBot="1" x14ac:dyDescent="0.3">
      <c r="A1" s="1" t="s">
        <v>0</v>
      </c>
      <c r="B1" s="2" t="s">
        <v>1</v>
      </c>
      <c r="C1" s="85" t="s">
        <v>2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3" t="s">
        <v>3</v>
      </c>
      <c r="P1" s="88" t="s">
        <v>4</v>
      </c>
      <c r="Q1" s="89"/>
      <c r="R1" s="89"/>
      <c r="S1" s="90"/>
      <c r="T1" s="4" t="s">
        <v>5</v>
      </c>
      <c r="U1" s="5"/>
      <c r="V1" s="5"/>
      <c r="W1" s="5"/>
      <c r="X1" s="88" t="s">
        <v>6</v>
      </c>
      <c r="Y1" s="91"/>
      <c r="Z1" s="91"/>
      <c r="AA1" s="92"/>
      <c r="AB1" s="6" t="s">
        <v>7</v>
      </c>
      <c r="AC1" s="7" t="s">
        <v>8</v>
      </c>
      <c r="AD1" s="8" t="s">
        <v>9</v>
      </c>
      <c r="AE1" s="3" t="s">
        <v>10</v>
      </c>
      <c r="AF1" s="3" t="s">
        <v>11</v>
      </c>
      <c r="AG1" s="9" t="s">
        <v>12</v>
      </c>
      <c r="AH1" s="10" t="s">
        <v>13</v>
      </c>
      <c r="AI1" s="10" t="s">
        <v>14</v>
      </c>
      <c r="AJ1" s="3" t="s">
        <v>15</v>
      </c>
      <c r="AK1" s="9" t="s">
        <v>16</v>
      </c>
      <c r="AL1" s="94" t="s">
        <v>17</v>
      </c>
      <c r="AM1" s="11" t="s">
        <v>18</v>
      </c>
    </row>
    <row r="2" spans="1:40" x14ac:dyDescent="0.25">
      <c r="A2" s="12"/>
      <c r="B2" s="13"/>
      <c r="C2" s="14"/>
      <c r="D2" s="15" t="s">
        <v>19</v>
      </c>
      <c r="E2" s="15" t="s">
        <v>20</v>
      </c>
      <c r="F2" s="15"/>
      <c r="G2" s="15" t="s">
        <v>21</v>
      </c>
      <c r="H2" s="16" t="s">
        <v>22</v>
      </c>
      <c r="I2" s="17" t="s">
        <v>23</v>
      </c>
      <c r="J2" s="15" t="s">
        <v>24</v>
      </c>
      <c r="K2" s="16" t="s">
        <v>25</v>
      </c>
      <c r="L2" s="17" t="s">
        <v>26</v>
      </c>
      <c r="M2" s="16" t="s">
        <v>27</v>
      </c>
      <c r="N2" s="18" t="s">
        <v>28</v>
      </c>
      <c r="O2" s="19"/>
      <c r="P2" s="20" t="s">
        <v>29</v>
      </c>
      <c r="Q2" s="21" t="s">
        <v>30</v>
      </c>
      <c r="R2" s="21" t="s">
        <v>31</v>
      </c>
      <c r="S2" s="22" t="s">
        <v>32</v>
      </c>
      <c r="T2" s="23" t="s">
        <v>33</v>
      </c>
      <c r="U2" s="24"/>
      <c r="V2" s="24" t="s">
        <v>34</v>
      </c>
      <c r="W2" s="24"/>
      <c r="X2" s="23" t="s">
        <v>33</v>
      </c>
      <c r="Y2" s="24"/>
      <c r="Z2" s="24" t="s">
        <v>34</v>
      </c>
      <c r="AA2" s="25"/>
      <c r="AB2" s="26"/>
      <c r="AC2" s="27"/>
      <c r="AD2" s="28"/>
      <c r="AE2" s="29"/>
      <c r="AF2" s="30"/>
      <c r="AG2" s="31"/>
      <c r="AH2" s="31"/>
      <c r="AI2" s="98"/>
      <c r="AJ2" s="98"/>
      <c r="AK2" s="100"/>
      <c r="AL2" s="95"/>
      <c r="AM2" s="32"/>
    </row>
    <row r="3" spans="1:40" x14ac:dyDescent="0.25">
      <c r="A3" s="27" t="s">
        <v>35</v>
      </c>
      <c r="B3" s="33">
        <v>192.81</v>
      </c>
      <c r="C3" s="34">
        <v>3</v>
      </c>
      <c r="D3" s="35">
        <v>121.49</v>
      </c>
      <c r="E3" s="36">
        <f>D3*C3</f>
        <v>364.46999999999997</v>
      </c>
      <c r="F3" s="37">
        <v>3</v>
      </c>
      <c r="G3" s="38">
        <v>93.49</v>
      </c>
      <c r="H3" s="39">
        <f>G3*F3</f>
        <v>280.46999999999997</v>
      </c>
      <c r="I3" s="40">
        <v>22</v>
      </c>
      <c r="J3" s="38">
        <v>4</v>
      </c>
      <c r="K3" s="41">
        <v>25.25</v>
      </c>
      <c r="L3" s="40">
        <f>E3+ H3 + I3 * 4 +K3</f>
        <v>758.18999999999994</v>
      </c>
      <c r="M3" s="42">
        <v>1.01</v>
      </c>
      <c r="N3" s="43">
        <f>L3* M3</f>
        <v>765.77189999999996</v>
      </c>
      <c r="O3" s="44">
        <f xml:space="preserve"> B3 +N3</f>
        <v>958.58189999999991</v>
      </c>
      <c r="P3" s="45"/>
      <c r="Q3" s="46">
        <v>154.78</v>
      </c>
      <c r="R3" s="47"/>
      <c r="S3" s="48"/>
      <c r="T3" s="49">
        <v>40.4</v>
      </c>
      <c r="U3" s="38">
        <v>3</v>
      </c>
      <c r="V3" s="38">
        <v>20.2</v>
      </c>
      <c r="W3" s="38">
        <v>3</v>
      </c>
      <c r="X3" s="49">
        <v>40.4</v>
      </c>
      <c r="Y3" s="38">
        <v>3</v>
      </c>
      <c r="Z3" s="38">
        <v>19.190000000000001</v>
      </c>
      <c r="AA3" s="41">
        <v>3</v>
      </c>
      <c r="AB3" s="50">
        <f xml:space="preserve"> 3.03 * 3 + 4.03 * 3</f>
        <v>21.18</v>
      </c>
      <c r="AC3" s="51"/>
      <c r="AD3" s="52">
        <f>O3+ Q3 + ( T3*U3 + V3*W3) + ( X3*Y3 + Z3*AA3) + AB3</f>
        <v>1495.1118999999999</v>
      </c>
      <c r="AE3" s="53"/>
      <c r="AF3" s="53"/>
      <c r="AG3" s="54"/>
      <c r="AH3" s="54"/>
      <c r="AI3" s="54"/>
      <c r="AJ3" s="54"/>
      <c r="AK3" s="55"/>
      <c r="AL3" s="56">
        <f xml:space="preserve"> AD3 * 0.1</f>
        <v>149.51119</v>
      </c>
      <c r="AM3" s="56">
        <f>AF3+ AG3 + AK3+AD3 + AL3</f>
        <v>1644.6230899999998</v>
      </c>
    </row>
    <row r="4" spans="1:40" x14ac:dyDescent="0.25">
      <c r="A4" s="27" t="s">
        <v>36</v>
      </c>
      <c r="B4" s="33">
        <v>158.33000000000001</v>
      </c>
      <c r="C4" s="57">
        <v>2</v>
      </c>
      <c r="D4" s="36">
        <v>141.49</v>
      </c>
      <c r="E4" s="36">
        <f>D4*C4</f>
        <v>282.98</v>
      </c>
      <c r="F4" s="37">
        <v>2</v>
      </c>
      <c r="G4" s="36">
        <v>113.49</v>
      </c>
      <c r="H4" s="39">
        <f>G4*F4</f>
        <v>226.98</v>
      </c>
      <c r="I4" s="40">
        <v>22</v>
      </c>
      <c r="J4" s="38">
        <v>4</v>
      </c>
      <c r="K4" s="39">
        <v>20.12</v>
      </c>
      <c r="L4" s="40">
        <f>E4+ H4 + I4 * 4 +K4</f>
        <v>618.08000000000004</v>
      </c>
      <c r="M4" s="42">
        <v>1.01</v>
      </c>
      <c r="N4" s="43">
        <f>L4* M4</f>
        <v>624.26080000000002</v>
      </c>
      <c r="O4" s="44">
        <f xml:space="preserve"> B4 +N4</f>
        <v>782.59080000000006</v>
      </c>
      <c r="P4" s="45"/>
      <c r="Q4" s="47">
        <v>151.33000000000001</v>
      </c>
      <c r="R4" s="47"/>
      <c r="S4" s="48"/>
      <c r="T4" s="58">
        <v>35.35</v>
      </c>
      <c r="U4" s="36">
        <v>1</v>
      </c>
      <c r="V4" s="36"/>
      <c r="W4" s="36"/>
      <c r="X4" s="58"/>
      <c r="Y4" s="36"/>
      <c r="Z4" s="38">
        <v>19.190000000000001</v>
      </c>
      <c r="AA4" s="39">
        <v>1</v>
      </c>
      <c r="AB4" s="59"/>
      <c r="AC4" s="60"/>
      <c r="AD4" s="52">
        <f>O4+ Q4 + ( T4*U4 + V4*W4) + ( X4*Y4 + Z4*AA4) + AB4</f>
        <v>988.46080000000018</v>
      </c>
      <c r="AE4" s="53"/>
      <c r="AF4" s="53"/>
      <c r="AG4" s="54"/>
      <c r="AH4" s="54"/>
      <c r="AI4" s="54"/>
      <c r="AJ4" s="54"/>
      <c r="AK4" s="55"/>
      <c r="AL4" s="56">
        <f xml:space="preserve"> AD4 * 0.1</f>
        <v>98.846080000000029</v>
      </c>
      <c r="AM4" s="56">
        <f t="shared" ref="AM4:AM5" si="0">AF4+ AG4 + AK4+AD4 + AL4</f>
        <v>1087.3068800000001</v>
      </c>
    </row>
    <row r="5" spans="1:40" x14ac:dyDescent="0.25">
      <c r="A5" s="60" t="s">
        <v>37</v>
      </c>
      <c r="B5" s="33">
        <v>156.86000000000001</v>
      </c>
      <c r="C5" s="57">
        <v>2</v>
      </c>
      <c r="D5" s="36">
        <v>151.49</v>
      </c>
      <c r="E5" s="36">
        <f>D5*C5</f>
        <v>302.98</v>
      </c>
      <c r="F5" s="37">
        <v>2</v>
      </c>
      <c r="G5" s="36">
        <v>113.49</v>
      </c>
      <c r="H5" s="39">
        <f>G5*F5</f>
        <v>226.98</v>
      </c>
      <c r="I5" s="58"/>
      <c r="J5" s="36"/>
      <c r="K5" s="39">
        <v>19.440000000000001</v>
      </c>
      <c r="L5" s="40">
        <f>E5+ H5 + I5 * 4 +K5</f>
        <v>549.40000000000009</v>
      </c>
      <c r="M5" s="39">
        <v>1.01</v>
      </c>
      <c r="N5" s="43">
        <f>(L5* M5)</f>
        <v>554.89400000000012</v>
      </c>
      <c r="O5" s="44">
        <f xml:space="preserve"> B5 +N5</f>
        <v>711.75400000000013</v>
      </c>
      <c r="P5" s="45"/>
      <c r="Q5" s="47">
        <v>31.69</v>
      </c>
      <c r="R5" s="47"/>
      <c r="S5" s="48"/>
      <c r="T5" s="58"/>
      <c r="U5" s="36"/>
      <c r="V5" s="36"/>
      <c r="W5" s="36"/>
      <c r="X5" s="58"/>
      <c r="Y5" s="36"/>
      <c r="Z5" s="36"/>
      <c r="AA5" s="39"/>
      <c r="AB5" s="59"/>
      <c r="AC5" s="60"/>
      <c r="AD5" s="52">
        <f t="shared" ref="AD5" si="1">O5+ Q5 + ( T5*U5 + V5*W5) + ( X5*Y5 + Z5*AA5) + AB5</f>
        <v>743.44400000000019</v>
      </c>
      <c r="AE5" s="53"/>
      <c r="AF5" s="53">
        <v>5.5</v>
      </c>
      <c r="AG5" s="54">
        <v>1.9</v>
      </c>
      <c r="AH5" s="54"/>
      <c r="AI5" s="54"/>
      <c r="AJ5" s="54"/>
      <c r="AK5" s="55">
        <v>0.17</v>
      </c>
      <c r="AL5" s="56">
        <v>12.12</v>
      </c>
      <c r="AM5" s="56">
        <f t="shared" si="0"/>
        <v>763.13400000000024</v>
      </c>
      <c r="AN5" s="54">
        <v>7.57</v>
      </c>
    </row>
    <row r="6" spans="1:40" x14ac:dyDescent="0.25">
      <c r="A6" s="60"/>
      <c r="B6" s="33"/>
      <c r="C6" s="57"/>
      <c r="D6" s="36"/>
      <c r="E6" s="36"/>
      <c r="F6" s="37"/>
      <c r="G6" s="36"/>
      <c r="H6" s="39"/>
      <c r="I6" s="58"/>
      <c r="J6" s="36"/>
      <c r="K6" s="39"/>
      <c r="L6" s="40"/>
      <c r="M6" s="39"/>
      <c r="N6" s="43"/>
      <c r="O6" s="44"/>
      <c r="P6" s="45"/>
      <c r="Q6" s="47"/>
      <c r="R6" s="47"/>
      <c r="S6" s="48"/>
      <c r="T6" s="58"/>
      <c r="U6" s="36"/>
      <c r="V6" s="36"/>
      <c r="W6" s="36"/>
      <c r="X6" s="58"/>
      <c r="Y6" s="36"/>
      <c r="Z6" s="36"/>
      <c r="AA6" s="39"/>
      <c r="AB6" s="59"/>
      <c r="AC6" s="60"/>
      <c r="AD6" s="52"/>
      <c r="AE6" s="53"/>
      <c r="AF6" s="53"/>
      <c r="AG6" s="54"/>
      <c r="AH6" s="54"/>
      <c r="AI6" s="54"/>
      <c r="AJ6" s="54"/>
      <c r="AK6" s="55"/>
      <c r="AL6" s="56"/>
      <c r="AM6" s="56"/>
      <c r="AN6" s="54"/>
    </row>
    <row r="7" spans="1:40" x14ac:dyDescent="0.25">
      <c r="A7" s="60" t="s">
        <v>38</v>
      </c>
      <c r="B7" s="33">
        <v>237.64</v>
      </c>
      <c r="C7" s="57">
        <v>2</v>
      </c>
      <c r="D7" s="36">
        <v>99.24</v>
      </c>
      <c r="E7" s="36">
        <f>D7*C7</f>
        <v>198.48</v>
      </c>
      <c r="F7" s="37">
        <v>2</v>
      </c>
      <c r="G7" s="36">
        <v>36.49</v>
      </c>
      <c r="H7" s="39">
        <f>G7*F7</f>
        <v>72.98</v>
      </c>
      <c r="I7" s="58"/>
      <c r="J7" s="36"/>
      <c r="K7" s="39">
        <v>16.850000000000001</v>
      </c>
      <c r="L7" s="40">
        <f>E7+ H7 + I7 * 4 +K7</f>
        <v>288.31</v>
      </c>
      <c r="M7" s="39">
        <v>1.01</v>
      </c>
      <c r="N7" s="43">
        <f>(L7* M7)</f>
        <v>291.19310000000002</v>
      </c>
      <c r="O7" s="44">
        <f xml:space="preserve">  B7 +N7</f>
        <v>528.83310000000006</v>
      </c>
      <c r="P7" s="45"/>
      <c r="Q7" s="47">
        <v>47.53</v>
      </c>
      <c r="R7" s="47"/>
      <c r="S7" s="48"/>
      <c r="T7" s="58"/>
      <c r="U7" s="36"/>
      <c r="V7" s="36"/>
      <c r="W7" s="36"/>
      <c r="X7" s="58"/>
      <c r="Y7" s="36"/>
      <c r="Z7" s="36"/>
      <c r="AA7" s="39"/>
      <c r="AB7" s="59"/>
      <c r="AC7" s="60"/>
      <c r="AD7" s="52">
        <f t="shared" ref="AD7:AD16" si="2">O7+ Q7 + ( T7*U7 + V7*W7) + ( X7*Y7 + Z7*AA7) + AB7</f>
        <v>576.36310000000003</v>
      </c>
      <c r="AE7" s="53"/>
      <c r="AF7" s="53">
        <v>2.91</v>
      </c>
      <c r="AG7" s="54">
        <v>2.85</v>
      </c>
      <c r="AH7" s="54"/>
      <c r="AI7" s="54"/>
      <c r="AJ7" s="54"/>
      <c r="AK7" s="55">
        <v>0.12</v>
      </c>
      <c r="AL7" s="56">
        <v>12.12</v>
      </c>
      <c r="AM7" s="56">
        <f>AF7+ AG7 + AK7+AD7 + AL7</f>
        <v>594.36310000000003</v>
      </c>
      <c r="AN7" s="54"/>
    </row>
    <row r="8" spans="1:40" x14ac:dyDescent="0.25">
      <c r="A8" s="60" t="s">
        <v>39</v>
      </c>
      <c r="B8" s="33">
        <v>82.6</v>
      </c>
      <c r="C8" s="57">
        <v>2</v>
      </c>
      <c r="D8" s="38">
        <v>151.49</v>
      </c>
      <c r="E8" s="36">
        <f>D8*C8</f>
        <v>302.98</v>
      </c>
      <c r="F8" s="37">
        <v>2</v>
      </c>
      <c r="G8" s="38">
        <v>113.49</v>
      </c>
      <c r="H8" s="39">
        <f>G8*F8</f>
        <v>226.98</v>
      </c>
      <c r="I8" s="58"/>
      <c r="J8" s="36"/>
      <c r="K8" s="39">
        <v>19.440000000000001</v>
      </c>
      <c r="L8" s="40">
        <f>E8+ H8 + I8 * 4 +K8</f>
        <v>549.40000000000009</v>
      </c>
      <c r="M8" s="39">
        <v>1.01</v>
      </c>
      <c r="N8" s="43">
        <f>(L8* M8)</f>
        <v>554.89400000000012</v>
      </c>
      <c r="O8" s="44">
        <f xml:space="preserve">  B8 +N8</f>
        <v>637.49400000000014</v>
      </c>
      <c r="P8" s="45"/>
      <c r="Q8" s="47">
        <v>4.13</v>
      </c>
      <c r="R8" s="47"/>
      <c r="S8" s="48"/>
      <c r="T8" s="58"/>
      <c r="U8" s="36"/>
      <c r="V8" s="36"/>
      <c r="W8" s="36"/>
      <c r="X8" s="58"/>
      <c r="Y8" s="36"/>
      <c r="Z8" s="36"/>
      <c r="AA8" s="39"/>
      <c r="AB8" s="59"/>
      <c r="AC8" s="60"/>
      <c r="AD8" s="52">
        <f t="shared" si="2"/>
        <v>641.62400000000014</v>
      </c>
      <c r="AE8" s="53"/>
      <c r="AF8" s="53"/>
      <c r="AG8" s="54"/>
      <c r="AH8" s="54"/>
      <c r="AI8" s="54"/>
      <c r="AJ8" s="54"/>
      <c r="AK8" s="55"/>
      <c r="AL8" s="56">
        <f>12+15+64.16</f>
        <v>91.16</v>
      </c>
      <c r="AM8" s="56">
        <f>AF8+ AG8 + AK8+AD8 + AL8</f>
        <v>732.78400000000011</v>
      </c>
      <c r="AN8" s="54"/>
    </row>
    <row r="9" spans="1:40" x14ac:dyDescent="0.25">
      <c r="A9" s="60" t="s">
        <v>40</v>
      </c>
      <c r="B9" s="33">
        <v>79.209999999999994</v>
      </c>
      <c r="C9" s="57">
        <v>2</v>
      </c>
      <c r="D9" s="38">
        <v>47.49</v>
      </c>
      <c r="E9" s="36">
        <f>D9*C9</f>
        <v>94.98</v>
      </c>
      <c r="F9" s="37">
        <v>2</v>
      </c>
      <c r="G9" s="36">
        <v>26.49</v>
      </c>
      <c r="H9" s="39">
        <f>G9*F9</f>
        <v>52.98</v>
      </c>
      <c r="I9" s="58"/>
      <c r="J9" s="36"/>
      <c r="K9" s="39">
        <v>15.62</v>
      </c>
      <c r="L9" s="40">
        <f>E9+ H9 + I9 * 4 +K9</f>
        <v>163.58000000000001</v>
      </c>
      <c r="M9" s="39">
        <v>1.01</v>
      </c>
      <c r="N9" s="43">
        <f>(L9* M9)</f>
        <v>165.2158</v>
      </c>
      <c r="O9" s="44">
        <f xml:space="preserve">  B9 +N9</f>
        <v>244.42579999999998</v>
      </c>
      <c r="P9" s="45"/>
      <c r="Q9" s="47">
        <v>10.27</v>
      </c>
      <c r="R9" s="47"/>
      <c r="S9" s="48"/>
      <c r="T9" s="58"/>
      <c r="U9" s="36"/>
      <c r="V9" s="36"/>
      <c r="W9" s="36"/>
      <c r="X9" s="58"/>
      <c r="Y9" s="36"/>
      <c r="Z9" s="36"/>
      <c r="AA9" s="39"/>
      <c r="AB9" s="59"/>
      <c r="AC9" s="60"/>
      <c r="AD9" s="52">
        <f t="shared" si="2"/>
        <v>254.69579999999999</v>
      </c>
      <c r="AE9" s="53"/>
      <c r="AF9" s="53"/>
      <c r="AG9" s="54"/>
      <c r="AH9" s="54"/>
      <c r="AI9" s="54"/>
      <c r="AJ9" s="54"/>
      <c r="AK9" s="55"/>
      <c r="AL9" s="56">
        <v>10</v>
      </c>
      <c r="AM9" s="56">
        <f>AF9+ AG9 + AK9+AD9 + AL9</f>
        <v>264.69579999999996</v>
      </c>
      <c r="AN9" s="54"/>
    </row>
    <row r="10" spans="1:40" x14ac:dyDescent="0.25">
      <c r="A10" s="60" t="s">
        <v>41</v>
      </c>
      <c r="B10" s="33">
        <v>78.430000000000007</v>
      </c>
      <c r="C10" s="57">
        <v>2</v>
      </c>
      <c r="D10" s="38">
        <v>52.49</v>
      </c>
      <c r="E10" s="36">
        <f>D10*C10</f>
        <v>104.98</v>
      </c>
      <c r="F10" s="57">
        <v>2</v>
      </c>
      <c r="G10" s="38">
        <v>28.99</v>
      </c>
      <c r="H10" s="39">
        <f>G10*F10</f>
        <v>57.98</v>
      </c>
      <c r="I10" s="58"/>
      <c r="J10" s="36"/>
      <c r="K10" s="39">
        <v>15.77</v>
      </c>
      <c r="L10" s="40">
        <f>E10+ H10 + I10 * 4 +K10</f>
        <v>178.73000000000002</v>
      </c>
      <c r="M10" s="39">
        <v>1</v>
      </c>
      <c r="N10" s="43">
        <f>(L10* M10)</f>
        <v>178.73000000000002</v>
      </c>
      <c r="O10" s="44">
        <f xml:space="preserve">  B10 +N10</f>
        <v>257.16000000000003</v>
      </c>
      <c r="P10" s="45"/>
      <c r="Q10" s="47">
        <v>7.24</v>
      </c>
      <c r="R10" s="47"/>
      <c r="S10" s="48"/>
      <c r="T10" s="58"/>
      <c r="U10" s="36"/>
      <c r="V10" s="36"/>
      <c r="W10" s="36"/>
      <c r="X10" s="58"/>
      <c r="Y10" s="36"/>
      <c r="Z10" s="36"/>
      <c r="AA10" s="39"/>
      <c r="AB10" s="59"/>
      <c r="AC10" s="60"/>
      <c r="AD10" s="52">
        <f t="shared" si="2"/>
        <v>264.40000000000003</v>
      </c>
      <c r="AE10" s="53">
        <v>5</v>
      </c>
      <c r="AF10" s="53"/>
      <c r="AG10" s="54"/>
      <c r="AH10" s="54"/>
      <c r="AI10" s="54"/>
      <c r="AJ10" s="54"/>
      <c r="AK10" s="55"/>
      <c r="AL10" s="56">
        <v>10</v>
      </c>
      <c r="AM10" s="56">
        <f>AF10+ AE10+ AG10 + AK10+AD10 + AL10</f>
        <v>279.40000000000003</v>
      </c>
      <c r="AN10" s="54"/>
    </row>
    <row r="11" spans="1:40" x14ac:dyDescent="0.25">
      <c r="A11" s="60"/>
      <c r="B11" s="33"/>
      <c r="C11" s="57"/>
      <c r="D11" s="38"/>
      <c r="E11" s="36"/>
      <c r="F11" s="37"/>
      <c r="G11" s="38"/>
      <c r="H11" s="39"/>
      <c r="I11" s="58"/>
      <c r="J11" s="36"/>
      <c r="K11" s="39"/>
      <c r="L11" s="40"/>
      <c r="M11" s="39"/>
      <c r="N11" s="43"/>
      <c r="O11" s="44"/>
      <c r="P11" s="45"/>
      <c r="Q11" s="47"/>
      <c r="R11" s="47"/>
      <c r="S11" s="48"/>
      <c r="T11" s="58"/>
      <c r="U11" s="36"/>
      <c r="V11" s="36"/>
      <c r="W11" s="36"/>
      <c r="X11" s="58"/>
      <c r="Y11" s="36"/>
      <c r="Z11" s="36"/>
      <c r="AA11" s="39"/>
      <c r="AB11" s="59"/>
      <c r="AC11" s="60"/>
      <c r="AD11" s="52"/>
      <c r="AE11" s="53"/>
      <c r="AF11" s="53"/>
      <c r="AG11" s="54"/>
      <c r="AH11" s="54"/>
      <c r="AI11" s="54"/>
      <c r="AJ11" s="54"/>
      <c r="AK11" s="55"/>
      <c r="AL11" s="56"/>
      <c r="AM11" s="56"/>
      <c r="AN11" s="54"/>
    </row>
    <row r="12" spans="1:40" x14ac:dyDescent="0.25">
      <c r="A12" s="60" t="s">
        <v>42</v>
      </c>
      <c r="B12" s="33">
        <v>135.6</v>
      </c>
      <c r="C12" s="57">
        <v>2</v>
      </c>
      <c r="D12" s="36">
        <v>151.49</v>
      </c>
      <c r="E12" s="36">
        <f>D12*C12</f>
        <v>302.98</v>
      </c>
      <c r="F12" s="37">
        <v>2</v>
      </c>
      <c r="G12" s="38">
        <v>113.49</v>
      </c>
      <c r="H12" s="39">
        <f>G12*F12</f>
        <v>226.98</v>
      </c>
      <c r="I12" s="58"/>
      <c r="J12" s="36"/>
      <c r="K12" s="39">
        <v>19.440000000000001</v>
      </c>
      <c r="L12" s="40">
        <f>E12+ H12 + I12 * 4 +K12</f>
        <v>549.40000000000009</v>
      </c>
      <c r="M12" s="39">
        <v>1.01</v>
      </c>
      <c r="N12" s="43">
        <f>(L12* M12)</f>
        <v>554.89400000000012</v>
      </c>
      <c r="O12" s="44">
        <f xml:space="preserve"> B12 +N12</f>
        <v>690.49400000000014</v>
      </c>
      <c r="P12" s="45"/>
      <c r="Q12" s="47">
        <v>18.98</v>
      </c>
      <c r="R12" s="47"/>
      <c r="S12" s="48"/>
      <c r="T12" s="58"/>
      <c r="U12" s="36"/>
      <c r="V12" s="36"/>
      <c r="W12" s="36"/>
      <c r="X12" s="58"/>
      <c r="Y12" s="36"/>
      <c r="Z12" s="36"/>
      <c r="AA12" s="39"/>
      <c r="AB12" s="59"/>
      <c r="AC12" s="60"/>
      <c r="AD12" s="52">
        <f>O12+ Q12 + ( T12*U12 + V12*W12) + ( X12*Y12 + Z12*AA12) + AB12</f>
        <v>709.47400000000016</v>
      </c>
      <c r="AE12" s="53"/>
      <c r="AF12" s="53">
        <v>5.5</v>
      </c>
      <c r="AG12" s="54">
        <v>1.55</v>
      </c>
      <c r="AH12" s="54"/>
      <c r="AI12" s="54"/>
      <c r="AJ12" s="54"/>
      <c r="AK12" s="55">
        <v>0.1</v>
      </c>
      <c r="AL12" s="56">
        <v>10</v>
      </c>
      <c r="AM12" s="56">
        <f>AF12+ AG12 + AK12+AD12 + AL12</f>
        <v>726.62400000000014</v>
      </c>
      <c r="AN12" s="54"/>
    </row>
    <row r="13" spans="1:40" x14ac:dyDescent="0.25">
      <c r="A13" s="60" t="s">
        <v>43</v>
      </c>
      <c r="B13" s="33">
        <v>158.43</v>
      </c>
      <c r="C13" s="57">
        <v>2</v>
      </c>
      <c r="D13" s="38">
        <v>50.49</v>
      </c>
      <c r="E13" s="36">
        <f>D13*C13</f>
        <v>100.98</v>
      </c>
      <c r="F13" s="37">
        <v>2</v>
      </c>
      <c r="G13" s="38">
        <v>31.49</v>
      </c>
      <c r="H13" s="39">
        <f>G13*F13</f>
        <v>62.98</v>
      </c>
      <c r="I13" s="58"/>
      <c r="J13" s="36"/>
      <c r="K13" s="39">
        <v>17.84</v>
      </c>
      <c r="L13" s="40">
        <f>E13+ H13 + I13 * 4 +K13</f>
        <v>181.8</v>
      </c>
      <c r="M13" s="39">
        <v>1.01</v>
      </c>
      <c r="N13" s="43">
        <f>(L13* M13)</f>
        <v>183.61800000000002</v>
      </c>
      <c r="O13" s="44">
        <f xml:space="preserve">  B13 +N13</f>
        <v>342.048</v>
      </c>
      <c r="P13" s="45"/>
      <c r="Q13" s="47">
        <v>7.92</v>
      </c>
      <c r="R13" s="47"/>
      <c r="S13" s="48"/>
      <c r="T13" s="61">
        <v>40.4</v>
      </c>
      <c r="U13" s="36">
        <v>1</v>
      </c>
      <c r="V13" s="47">
        <v>20.2</v>
      </c>
      <c r="W13" s="47">
        <v>2</v>
      </c>
      <c r="X13" s="58">
        <v>40.4</v>
      </c>
      <c r="Y13" s="36">
        <v>1</v>
      </c>
      <c r="Z13" s="38">
        <v>19.190000000000001</v>
      </c>
      <c r="AA13" s="39">
        <v>2</v>
      </c>
      <c r="AB13" s="59">
        <f>12.11*4</f>
        <v>48.44</v>
      </c>
      <c r="AC13" s="60"/>
      <c r="AD13" s="52">
        <f t="shared" si="2"/>
        <v>557.98800000000006</v>
      </c>
      <c r="AE13" s="53"/>
      <c r="AF13" s="62">
        <v>1.84</v>
      </c>
      <c r="AG13" s="62">
        <v>1.66</v>
      </c>
      <c r="AH13" s="63">
        <f>2 * (0.19+0.4+0.19) * 0</f>
        <v>0</v>
      </c>
      <c r="AI13" s="63">
        <f>0.12*4 * 0</f>
        <v>0</v>
      </c>
      <c r="AJ13" s="54"/>
      <c r="AK13" s="55">
        <v>0.12</v>
      </c>
      <c r="AL13" s="56">
        <v>12</v>
      </c>
      <c r="AM13" s="56">
        <f>AF13+ AE13+ AG13 + AH13 + AI13 + AJ13 + AK13+AD13 + AL13</f>
        <v>573.60800000000006</v>
      </c>
      <c r="AN13" s="63" t="s">
        <v>44</v>
      </c>
    </row>
    <row r="14" spans="1:40" x14ac:dyDescent="0.25">
      <c r="A14" s="60"/>
      <c r="B14" s="33"/>
      <c r="C14" s="57"/>
      <c r="D14" s="38"/>
      <c r="E14" s="36">
        <f t="shared" ref="E14:E15" si="3">D14*C14</f>
        <v>0</v>
      </c>
      <c r="F14" s="37"/>
      <c r="G14" s="38"/>
      <c r="H14" s="39">
        <f t="shared" ref="H14:H16" si="4">G14*F14</f>
        <v>0</v>
      </c>
      <c r="I14" s="58"/>
      <c r="J14" s="36"/>
      <c r="K14" s="39"/>
      <c r="L14" s="40">
        <f t="shared" ref="L14:L15" si="5">E14+ H14 + I14 * 4 +K14</f>
        <v>0</v>
      </c>
      <c r="M14" s="39"/>
      <c r="N14" s="43">
        <f>(L14* M14)</f>
        <v>0</v>
      </c>
      <c r="O14" s="44">
        <f t="shared" ref="O14:O15" si="6" xml:space="preserve">  B14 +N14</f>
        <v>0</v>
      </c>
      <c r="P14" s="45"/>
      <c r="Q14" s="47"/>
      <c r="R14" s="47"/>
      <c r="S14" s="48"/>
      <c r="T14" s="61"/>
      <c r="U14" s="36"/>
      <c r="V14" s="47"/>
      <c r="W14" s="47"/>
      <c r="X14" s="58"/>
      <c r="Y14" s="36"/>
      <c r="Z14" s="38"/>
      <c r="AA14" s="39"/>
      <c r="AB14" s="59"/>
      <c r="AC14" s="60"/>
      <c r="AD14" s="52">
        <f t="shared" si="2"/>
        <v>0</v>
      </c>
      <c r="AE14" s="53"/>
      <c r="AF14" s="62"/>
      <c r="AG14" s="63"/>
      <c r="AH14" s="63"/>
      <c r="AI14" s="63"/>
      <c r="AJ14" s="54"/>
      <c r="AK14" s="55"/>
      <c r="AL14" s="56"/>
      <c r="AM14" s="56">
        <f t="shared" ref="AM14:AM15" si="7">AF14+ AE14+ AG14 + AH14 + AI14 + AJ14 + AK14+AD14 + AL14</f>
        <v>0</v>
      </c>
      <c r="AN14" s="63"/>
    </row>
    <row r="15" spans="1:40" x14ac:dyDescent="0.25">
      <c r="A15" s="60" t="s">
        <v>45</v>
      </c>
      <c r="B15" s="33">
        <v>158.43</v>
      </c>
      <c r="C15" s="57">
        <v>2</v>
      </c>
      <c r="D15" s="38">
        <v>97.99</v>
      </c>
      <c r="E15" s="36">
        <f t="shared" si="3"/>
        <v>195.98</v>
      </c>
      <c r="F15" s="37">
        <v>2</v>
      </c>
      <c r="G15" s="38">
        <v>60.99</v>
      </c>
      <c r="H15" s="39">
        <f t="shared" si="4"/>
        <v>121.98</v>
      </c>
      <c r="I15" s="58"/>
      <c r="J15" s="36"/>
      <c r="K15" s="39">
        <v>17.32</v>
      </c>
      <c r="L15" s="40">
        <f t="shared" si="5"/>
        <v>335.28</v>
      </c>
      <c r="M15" s="39">
        <v>1.01</v>
      </c>
      <c r="N15" s="43">
        <f>(L15* M15)</f>
        <v>338.63279999999997</v>
      </c>
      <c r="O15" s="44">
        <f t="shared" si="6"/>
        <v>497.06279999999998</v>
      </c>
      <c r="P15" s="45"/>
      <c r="Q15" s="47">
        <v>40.1</v>
      </c>
      <c r="R15" s="47"/>
      <c r="S15" s="48"/>
      <c r="T15" s="61"/>
      <c r="U15" s="36"/>
      <c r="V15" s="47"/>
      <c r="W15" s="47"/>
      <c r="X15" s="58"/>
      <c r="Y15" s="36"/>
      <c r="Z15" s="38"/>
      <c r="AA15" s="39"/>
      <c r="AB15" s="59"/>
      <c r="AC15" s="60"/>
      <c r="AD15" s="52">
        <f t="shared" si="2"/>
        <v>537.16279999999995</v>
      </c>
      <c r="AE15" s="53"/>
      <c r="AF15" s="62"/>
      <c r="AG15" s="63"/>
      <c r="AH15" s="63"/>
      <c r="AI15" s="63"/>
      <c r="AJ15" s="54"/>
      <c r="AK15" s="55"/>
      <c r="AL15" s="56">
        <v>10</v>
      </c>
      <c r="AM15" s="56">
        <f t="shared" si="7"/>
        <v>547.16279999999995</v>
      </c>
      <c r="AN15" s="63"/>
    </row>
    <row r="16" spans="1:40" ht="15.75" thickBot="1" x14ac:dyDescent="0.3">
      <c r="A16" s="64"/>
      <c r="B16" s="65"/>
      <c r="C16" s="66"/>
      <c r="D16" s="67"/>
      <c r="E16" s="67"/>
      <c r="F16" s="67"/>
      <c r="G16" s="67"/>
      <c r="H16" s="39">
        <f t="shared" si="4"/>
        <v>0</v>
      </c>
      <c r="I16" s="69"/>
      <c r="J16" s="67"/>
      <c r="K16" s="68"/>
      <c r="L16" s="69"/>
      <c r="M16" s="68"/>
      <c r="N16" s="70"/>
      <c r="O16" s="71"/>
      <c r="P16" s="72"/>
      <c r="Q16" s="73"/>
      <c r="R16" s="73"/>
      <c r="S16" s="74"/>
      <c r="T16" s="69"/>
      <c r="U16" s="67"/>
      <c r="V16" s="67"/>
      <c r="W16" s="67"/>
      <c r="X16" s="69"/>
      <c r="Y16" s="67"/>
      <c r="Z16" s="67"/>
      <c r="AA16" s="68"/>
      <c r="AB16" s="75"/>
      <c r="AC16" s="64"/>
      <c r="AD16" s="76">
        <f t="shared" si="2"/>
        <v>0</v>
      </c>
      <c r="AE16" s="77"/>
      <c r="AF16" s="78"/>
      <c r="AG16" s="79"/>
      <c r="AH16" s="79"/>
      <c r="AI16" s="79"/>
      <c r="AJ16" s="79"/>
      <c r="AK16" s="80"/>
      <c r="AL16" s="96"/>
      <c r="AM16" s="81"/>
    </row>
    <row r="17" spans="9:39" x14ac:dyDescent="0.25">
      <c r="AF17" s="99" t="s">
        <v>48</v>
      </c>
      <c r="AG17" s="97"/>
      <c r="AH17" s="97"/>
      <c r="AI17" s="97"/>
      <c r="AJ17" s="97"/>
      <c r="AK17" s="97"/>
    </row>
    <row r="19" spans="9:39" x14ac:dyDescent="0.25">
      <c r="I19" t="s">
        <v>46</v>
      </c>
      <c r="AD19" s="93" t="s">
        <v>47</v>
      </c>
      <c r="AE19" s="93"/>
      <c r="AF19" s="93"/>
      <c r="AG19" s="93"/>
      <c r="AH19" s="93"/>
      <c r="AI19" s="82"/>
      <c r="AJ19" s="82"/>
      <c r="AK19" s="82"/>
      <c r="AM19" s="82">
        <f>AM13-577.65</f>
        <v>-4.0419999999999163</v>
      </c>
    </row>
  </sheetData>
  <mergeCells count="4">
    <mergeCell ref="C1:N1"/>
    <mergeCell ref="P1:S1"/>
    <mergeCell ref="X1:AA1"/>
    <mergeCell ref="AF17:AK17"/>
  </mergeCells>
  <pageMargins left="0.70000000000000007" right="0.70000000000000007" top="0.75" bottom="0.75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Marcilla Salvado</dc:creator>
  <cp:lastModifiedBy>Anna Maria Marcilla Salvado</cp:lastModifiedBy>
  <dcterms:created xsi:type="dcterms:W3CDTF">2017-01-17T08:46:29Z</dcterms:created>
  <dcterms:modified xsi:type="dcterms:W3CDTF">2017-01-17T10:14:35Z</dcterms:modified>
</cp:coreProperties>
</file>