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eronika/Downloads/"/>
    </mc:Choice>
  </mc:AlternateContent>
  <xr:revisionPtr revIDLastSave="0" documentId="8_{B5E79A32-79A0-8D43-BA06-E89D1E1AD9D9}" xr6:coauthVersionLast="47" xr6:coauthVersionMax="47" xr10:uidLastSave="{00000000-0000-0000-0000-000000000000}"/>
  <bookViews>
    <workbookView xWindow="2160" yWindow="620" windowWidth="27680" windowHeight="16280" activeTab="1" xr2:uid="{00000000-000D-0000-FFFF-FFFF00000000}"/>
  </bookViews>
  <sheets>
    <sheet name="КР_задание 1" sheetId="3" r:id="rId1"/>
    <sheet name="КР_задание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F13" i="1"/>
  <c r="I13" i="1" s="1"/>
  <c r="C13" i="1"/>
  <c r="L12" i="1"/>
  <c r="R12" i="1" s="1"/>
  <c r="F12" i="1"/>
  <c r="G12" i="1" s="1"/>
  <c r="C12" i="1"/>
  <c r="L11" i="1"/>
  <c r="F11" i="1"/>
  <c r="I11" i="1" s="1"/>
  <c r="C11" i="1"/>
  <c r="L10" i="1"/>
  <c r="R10" i="1" s="1"/>
  <c r="S10" i="1" s="1"/>
  <c r="F10" i="1"/>
  <c r="I10" i="1" s="1"/>
  <c r="C10" i="1"/>
  <c r="K9" i="1"/>
  <c r="J9" i="1"/>
  <c r="F9" i="1"/>
  <c r="I9" i="1" s="1"/>
  <c r="C9" i="1"/>
  <c r="K8" i="1"/>
  <c r="J8" i="1"/>
  <c r="L8" i="1" s="1"/>
  <c r="F8" i="1"/>
  <c r="G8" i="1" s="1"/>
  <c r="C8" i="1"/>
  <c r="L7" i="1"/>
  <c r="F7" i="1"/>
  <c r="I7" i="1" s="1"/>
  <c r="C7" i="1"/>
  <c r="R6" i="1"/>
  <c r="S6" i="1" s="1"/>
  <c r="L6" i="1"/>
  <c r="F6" i="1"/>
  <c r="I6" i="1" s="1"/>
  <c r="M6" i="1" s="1"/>
  <c r="C6" i="1"/>
  <c r="J4" i="1"/>
  <c r="L4" i="1" s="1"/>
  <c r="F4" i="1"/>
  <c r="G4" i="1" s="1"/>
  <c r="C4" i="1"/>
  <c r="M7" i="1" l="1"/>
  <c r="R7" i="1"/>
  <c r="G9" i="1"/>
  <c r="S7" i="1"/>
  <c r="G11" i="1"/>
  <c r="G13" i="1"/>
  <c r="R13" i="1"/>
  <c r="G7" i="1"/>
  <c r="M10" i="1"/>
  <c r="M11" i="1"/>
  <c r="G10" i="1"/>
  <c r="L13" i="1"/>
  <c r="M13" i="1"/>
  <c r="T6" i="1"/>
  <c r="T10" i="1"/>
  <c r="U10" i="1"/>
  <c r="V10" i="1" s="1"/>
  <c r="I8" i="1"/>
  <c r="M8" i="1" s="1"/>
  <c r="L9" i="1"/>
  <c r="R11" i="1"/>
  <c r="I12" i="1"/>
  <c r="M12" i="1" s="1"/>
  <c r="S12" i="1"/>
  <c r="R8" i="1"/>
  <c r="S8" i="1" s="1"/>
  <c r="S11" i="1"/>
  <c r="S13" i="1"/>
  <c r="I4" i="1"/>
  <c r="M4" i="1" s="1"/>
  <c r="G6" i="1"/>
  <c r="U6" i="1" s="1"/>
  <c r="V6" i="1" s="1"/>
  <c r="R4" i="1"/>
  <c r="S4" i="1" s="1"/>
  <c r="T7" i="1"/>
  <c r="U7" i="1" l="1"/>
  <c r="V7" i="1" s="1"/>
  <c r="U4" i="1"/>
  <c r="V4" i="1" s="1"/>
  <c r="C24" i="1" s="1"/>
  <c r="T4" i="1"/>
  <c r="T8" i="1"/>
  <c r="U8" i="1"/>
  <c r="V8" i="1" s="1"/>
  <c r="U11" i="1"/>
  <c r="V11" i="1" s="1"/>
  <c r="T11" i="1"/>
  <c r="M9" i="1"/>
  <c r="U13" i="1"/>
  <c r="V13" i="1" s="1"/>
  <c r="T13" i="1"/>
  <c r="U12" i="1"/>
  <c r="V12" i="1" s="1"/>
  <c r="T12" i="1"/>
  <c r="R9" i="1"/>
  <c r="S9" i="1" s="1"/>
  <c r="U9" i="1" l="1"/>
  <c r="V9" i="1" s="1"/>
  <c r="T9" i="1"/>
</calcChain>
</file>

<file path=xl/sharedStrings.xml><?xml version="1.0" encoding="utf-8"?>
<sst xmlns="http://schemas.openxmlformats.org/spreadsheetml/2006/main" count="103" uniqueCount="101">
  <si>
    <t>Стоимость лида</t>
  </si>
  <si>
    <t>Количество лидов</t>
  </si>
  <si>
    <t>Конверсия в клиента</t>
  </si>
  <si>
    <t>Количество клиентов</t>
  </si>
  <si>
    <t>Стоимость привлечения клиента</t>
  </si>
  <si>
    <t>Заказов за жизнь</t>
  </si>
  <si>
    <t>Всего покупок</t>
  </si>
  <si>
    <t>Средний чек</t>
  </si>
  <si>
    <t>Стоимость доставки для клиента</t>
  </si>
  <si>
    <t>Доход с заказа</t>
  </si>
  <si>
    <t>Всего доход</t>
  </si>
  <si>
    <t>Комиссия ресторану</t>
  </si>
  <si>
    <t>Оплата курьеру</t>
  </si>
  <si>
    <t>Экваринг</t>
  </si>
  <si>
    <t>Упаковка, поддержка и т.д.</t>
  </si>
  <si>
    <t>Операционные расходы всего</t>
  </si>
  <si>
    <t>С одного клиента</t>
  </si>
  <si>
    <t>Всего</t>
  </si>
  <si>
    <t>Действия PM</t>
  </si>
  <si>
    <t>Маркетинг</t>
  </si>
  <si>
    <t>Доходы</t>
  </si>
  <si>
    <t>Операционные издержки</t>
  </si>
  <si>
    <t>Прибыль ДО маркетинга</t>
  </si>
  <si>
    <t>Прибыль ПОСЛЕ маркетинга</t>
  </si>
  <si>
    <t>Actions</t>
  </si>
  <si>
    <t>Acquisition
Costs</t>
  </si>
  <si>
    <t>CPU/CPA
 Cost per User</t>
  </si>
  <si>
    <t>Users</t>
  </si>
  <si>
    <t>C1</t>
  </si>
  <si>
    <t>Clients</t>
  </si>
  <si>
    <t>CAC</t>
  </si>
  <si>
    <t>LT</t>
  </si>
  <si>
    <t>Orders</t>
  </si>
  <si>
    <t>AoV</t>
  </si>
  <si>
    <t>Delivery fee</t>
  </si>
  <si>
    <t>ARPO*</t>
  </si>
  <si>
    <t>Total revenue</t>
  </si>
  <si>
    <t>COGS %</t>
  </si>
  <si>
    <t>fix. COGS</t>
  </si>
  <si>
    <t>Acquiring</t>
  </si>
  <si>
    <t>Overheads</t>
  </si>
  <si>
    <t>Ops. cost</t>
  </si>
  <si>
    <t>CM before marketing per client</t>
  </si>
  <si>
    <t>CM before marketing total</t>
  </si>
  <si>
    <t>CM after marketing per client</t>
  </si>
  <si>
    <t>CM after marketing total</t>
  </si>
  <si>
    <t>Увеличить средний чек на бесплатную доставку</t>
  </si>
  <si>
    <t>Установить цену доставки на чек менее 1000 руб.</t>
  </si>
  <si>
    <t xml:space="preserve">так скорее всего не будет, покупатель скорее дозакажет еду и увеличит чек, чем заплатит за доставку. </t>
  </si>
  <si>
    <t>Расчет в %-ом соотношении 70/30</t>
  </si>
  <si>
    <t>Снизить стоимость эквайринга</t>
  </si>
  <si>
    <t>Снизить стоимость доставки</t>
  </si>
  <si>
    <t>Снизить стоимость упаковки</t>
  </si>
  <si>
    <t>Снизить комиссию ресторану</t>
  </si>
  <si>
    <t>Теперь посчитаем с расчетом на то, что</t>
  </si>
  <si>
    <t>часть клиентов закажет на сумму менее 1000 руб.</t>
  </si>
  <si>
    <t>и заплатит за доставку</t>
  </si>
  <si>
    <t>Далее тестируем</t>
  </si>
  <si>
    <t>Что измеряем?</t>
  </si>
  <si>
    <t>Затраты на привлечение на ежедневной (ma[ 1 раз/2-3 дня)</t>
  </si>
  <si>
    <t>Сколько клиентов пришло и какая конверсия в клиента. Следим за трендами и ищем наиболее эффективные каналы для нашей ЦА. 6-8 месяцев очень плотно.</t>
  </si>
  <si>
    <t>CPA - может меняться пока мы ищем эффективный канал, тут важно собирать данные о том когда меняли каналы привлечения и откуда идет клиент, чтобы потом была возможность оценить почему стоимость меняется.</t>
  </si>
  <si>
    <t>Retention 7-15-30-го дня -это возможность тратить меньше на привлечение. Если низкое количесво повторных заказов, смотрим всю цепочку от опыта на сайте до контакта с доставкой, качество упаковки и товара.</t>
  </si>
  <si>
    <t xml:space="preserve">Обязательно контролируем средний чек и добивам доп фичи, если низкий, так как это возможность свести экономику (ROI)  в + как можно раньше. </t>
  </si>
  <si>
    <t>Эти показатели важны всегда, на любом этабе проекта. Про них не стоит забывать. Контролируем ROI, % Маржинальности или Прибыльности в зависимости от типов расчетов и стратегических задач компании.</t>
  </si>
  <si>
    <t xml:space="preserve">Так же важно смотреть опыт пользователя на сайте/приложении, обращать внимание где появляется узкое горлышко, т.е. несоответсвие стат данных с общеприменимыми параметрами. Сравнивать показатели со средней статистикой по рынку. </t>
  </si>
  <si>
    <t>DAW и MAW - зто покажет рост и узнаваемость продукта</t>
  </si>
  <si>
    <t>LTV = AOV x RPR x ARPU - поможет оследить средний чек, частоту повторных покупок и стоимость привлечения одного платящего клиента. на ежемесячной основе.</t>
  </si>
  <si>
    <t xml:space="preserve"> вопросы:</t>
  </si>
  <si>
    <t>• Прибыльный бизнес?</t>
  </si>
  <si>
    <t>нет</t>
  </si>
  <si>
    <t>• Какая прибыль после маркетинга?</t>
  </si>
  <si>
    <t>• Какие шаги вы бы предприняли, чтобы улучшить ситуацию?</t>
  </si>
  <si>
    <t>1.Увеличить стоимость заказа, установить лимит для бесплатного заказа. Бесплатная доставка с заказом от 1000 руб. Если менее, то стоимость доставки 280 руб.</t>
  </si>
  <si>
    <r>
      <rPr>
        <i/>
        <sz val="11"/>
        <rFont val="Arial"/>
        <family val="2"/>
      </rPr>
      <t xml:space="preserve">2. Снизить стоимость эквайринга: </t>
    </r>
    <r>
      <rPr>
        <i/>
        <u/>
        <sz val="11"/>
        <color rgb="FF1155CC"/>
        <rFont val="Arial"/>
        <family val="2"/>
      </rPr>
      <t>https://clck.ru/hcT74</t>
    </r>
  </si>
  <si>
    <t>В этом Банке я договорилась на 1.3% пока,но можно продолжать переговоры</t>
  </si>
  <si>
    <t>3. Снизить стоимость упаковки: Здесь готовы печатать за 8 руб., думаю по конкретике моджно и другие цены найти. Александр 89255557743</t>
  </si>
  <si>
    <r>
      <rPr>
        <i/>
        <sz val="11"/>
        <rFont val="Arial"/>
        <family val="2"/>
      </rPr>
      <t xml:space="preserve">Альпак </t>
    </r>
    <r>
      <rPr>
        <i/>
        <u/>
        <sz val="11"/>
        <color rgb="FF1155CC"/>
        <rFont val="Arial"/>
        <family val="2"/>
      </rPr>
      <t>https://clck.ru/hcVDm</t>
    </r>
  </si>
  <si>
    <t xml:space="preserve">4. Снизить стоимость доставки: курьеры в среднем получают в районе 100 000 руб., доставляя в среднем 30 заказов в день. 113400 руб. - доход куьера при 180 руб. за заказ </t>
  </si>
  <si>
    <t>5. Снизить комиссию ресторану</t>
  </si>
  <si>
    <t>стандартная комиссия Достависты 35%, ресторан получает 65%. Это нормальный тариф на рынке услуг. На эту цену нужно и ориентироваться.</t>
  </si>
  <si>
    <t>• Какие метрики вы бы улучшили в первую очередь и почему?</t>
  </si>
  <si>
    <r>
      <rPr>
        <i/>
        <sz val="11"/>
        <rFont val="Arial"/>
        <family val="2"/>
      </rPr>
      <t xml:space="preserve">В первую очередь, я бы постаралась увеличить средний чек </t>
    </r>
    <r>
      <rPr>
        <b/>
        <i/>
        <sz val="11"/>
        <rFont val="Arial"/>
        <family val="2"/>
      </rPr>
      <t xml:space="preserve">AoV </t>
    </r>
    <r>
      <rPr>
        <i/>
        <sz val="11"/>
        <rFont val="Arial"/>
        <family val="2"/>
      </rPr>
      <t xml:space="preserve">и поработала бы над снижением </t>
    </r>
    <r>
      <rPr>
        <b/>
        <i/>
        <sz val="11"/>
        <rFont val="Arial"/>
        <family val="2"/>
      </rPr>
      <t>COGs</t>
    </r>
  </si>
  <si>
    <t>Маркетинговые затраты не трогаю, так как нет деталей и в связи с уходом части соц сетей таргет и SMM дорожает</t>
  </si>
  <si>
    <t xml:space="preserve">Конверсия вообще не понятна, так как площадок для размещения стало меньше. Я бы сфокусировалась на моб. приложение, заводила бы клиентов на сайт и App. Так как их возвращать было бы проще. </t>
  </si>
  <si>
    <r>
      <rPr>
        <i/>
        <sz val="11"/>
        <rFont val="Arial"/>
        <family val="2"/>
      </rPr>
      <t xml:space="preserve">Однозначно нужно работать над </t>
    </r>
    <r>
      <rPr>
        <b/>
        <i/>
        <sz val="11"/>
        <rFont val="Arial"/>
        <family val="2"/>
      </rPr>
      <t>Retention Rate</t>
    </r>
  </si>
  <si>
    <t>Поиск новых каналов привлечения</t>
  </si>
  <si>
    <r>
      <rPr>
        <b/>
        <sz val="12"/>
        <rFont val="Trebuchet MS"/>
        <family val="2"/>
      </rPr>
      <t xml:space="preserve">Сервис доставки еды.
</t>
    </r>
    <r>
      <rPr>
        <sz val="12"/>
        <rFont val="Trebuchet MS"/>
        <family val="2"/>
      </rPr>
      <t>Расходы на маркетинг: 1 000 000₽
Пользователей привлекли: 50 000
Заказов за жизнь: 12
Средний чек: 750 ₽
Стоимость доставки для клиента: 0 ₽
Конверсия из установки в заказ: 15%
280 ₽ платим курьеру
30% от заказа берем себе, остальное – ресторану
10 ₽ тратим на упаковку заказа
1,5% отдаем банку за экваринг</t>
    </r>
  </si>
  <si>
    <t>*ARPO - (average revenue per order)</t>
  </si>
  <si>
    <t>Подробно ответь на вопросы ниже:</t>
  </si>
  <si>
    <t>1. Что такое “Problem / Solution Fit”? Как вы поймете, что продукт достиг “Problem / Solution Fit”?</t>
  </si>
  <si>
    <t>2. Что такое “Product / Market Fit”? Как вы поймете, что продукт достиг “Product / Market Fit”?</t>
  </si>
  <si>
    <t>4. В чем разница между решенческим и проблемным интервью?</t>
  </si>
  <si>
    <t>5. Что такое MVP? MVP и прототип продукта - это одно и тоже? Почему? Какими основными моментами мы должны руководствоваться при создании MVP продукта?</t>
  </si>
  <si>
    <r>
      <rPr>
        <sz val="12"/>
        <rFont val="IBM Plex Sans"/>
      </rPr>
      <t xml:space="preserve">💡В качестве контрольной работы по итогам обучения на специализации "Продакт-менеджер" тебе нужно подробно ответить на вопросы с этой вкладки, а также решить кейс по юнит-экономике на следующей вкладке и ответить на вопросы по ней. 
Для решения контрольной работы у тебя есть два дня. На платформу тебе нужно прикрепить </t>
    </r>
    <r>
      <rPr>
        <b/>
        <sz val="12"/>
        <color rgb="FF274E13"/>
        <rFont val="IBM Plex Sans"/>
      </rPr>
      <t>PDF файл</t>
    </r>
    <r>
      <rPr>
        <sz val="12"/>
        <rFont val="IBM Plex Sans"/>
      </rPr>
      <t xml:space="preserve"> (меню "файл" -&gt; "скачать" -&gt; " формат pdf"), </t>
    </r>
    <r>
      <rPr>
        <b/>
        <sz val="12"/>
        <color rgb="FFFF0000"/>
        <rFont val="IBM Plex Sans"/>
      </rPr>
      <t>не ссылку</t>
    </r>
    <r>
      <rPr>
        <sz val="12"/>
        <rFont val="IBM Plex Sans"/>
      </rPr>
      <t>.
Удачи при прохождении контрольной работы! Ты все знаешь 💪</t>
    </r>
  </si>
  <si>
    <t xml:space="preserve">3. В чем разница между гипотезами в формате User Story и Job Story? К каждой из формул напишите по гипотезе по продукту “СБЕР” / “СБОЛ” / “Тинькофф” или иному мобильному приложению онлайн-банка. </t>
  </si>
  <si>
    <t>Problem / Solution Fit — это концепция, которая обозначает этап, на котором продукт или решение удовлетворяет конкретную потребность или проблему целевой аудитории. Это означает, что вы поняли, какую проблему решаете и как ваш продукт эффективно и адекватно отвечает на эту проблему.
Как понять, что продукт достиг “Problem / Solution Fit”?
Обратная связь пользователей: Положительные отзывы от целевой аудитории, которая сталкивается с данной проблемой.
Использование продукта: Высокий уровень взаимодействия и использование продукта пользователями.
Ретеншн: Пользователи возвращаются к продукту, чтобы повторно использовать его, свидетельствуя о том, что он решает их проблему.
Метрики: Измеримые показатели, такие как снижение уровня недовольства, увеличение удовлетворенности или повышение качества жизни пользователей.</t>
  </si>
  <si>
    <t>Product / Market Fit — это концепция, которая демонстрирует, что продукт готов к рынку и удовлетворяет потребности большого числа пользователей. Это означает, что произошло соответствие между вашим продуктом и потребностями целевого рынка.
Как понять, что продукт достиг “Product / Market Fit”?
Спрос на продукт: Постоянный спрос на продукт или его функции, подтвержденный через рост продаж, регистраций или взаимодействий.
Поддержка пользователей: Пользователи рекомендовали бы продукт другим.
Стабильный рост: Появление постоянного и стабильного роста числа пользователей без значительных marketing вложений.
Метрики: Высокие показатели удержания клиентов (retention rate), низкие показатели оттока (churn rate) и высокий уровень удовлетворенности клиентов (NPS).</t>
  </si>
  <si>
    <t>Разница между гипотезами в формате User Story и Job Story заключается в акценте на различных аспектах пользовательского опыта.
User Story (Пользовательская история) фокусируется на конкретном пользователе, его желаемом результате и контексте. Она имеет следующий формат: "Как [тип пользователя], я хочу [действие], чтобы [ожидаемый результат]".
Job Story (История задачи) сосредоточена на контексте ситуации и потребности, которая должна быть удовлетворена. Она выражается в формате: "Когда [событие], я хочу [действие], чтобы [ожидаемый результат]".
Теперь приведем примеры гипотез для мобильного приложения онлайн-банка:
Пример для "СБЕР"
User Story:
"Как пользователь мобильного приложения СБЕР, я хочу получать мгновенные уведомления о проведенных транзакциях, чтобы я мог следить за своими финансами в реальном времени."
Job Story:
"Когда я совершаю покупку с помощью карты, я хочу сразу получать уведомление о транзакции, чтобы быть уверенным, что средства списаны правильно."
Пример для "Тинькофф"
User Story:
"Как клиент Тинькофф, я хочу иметь возможность моментально заморозить карту в приложении, чтобы предотвратить несанкционированное использование."
Job Story:
"Когда я подозреваю, что моя карта могла быть потеряна, я хочу быстро заморозить её через приложение, чтобы защитить свои средства."
Пример для "СБОЛ" (Сбербанк Онлайн)
User Story:
"Как пользователь Сбербанк Онлайн, я хочу видеть график моих доходов и расходов, чтобы лучше планировать свой бюджет."
Job Story:
"Когда я открываю приложение, я хочу видеть сводку моих финансов за месяц, чтобы быстро оценить свою финансовую ситуацию."
Эти примеры показывают, как в каждой гипотезе акцентируется внимание на различных аспектах взаимодействия пользователя с приложением. User Story ориентирована на конкретные желания пользователя, в то время как Job Story фокусируется на контексте и действиях, которые пользователь хочет выполнить для достижения своих целей.</t>
  </si>
  <si>
    <t>Проблемное интервью направлено на выявление и понимание проблем пользователя. В процессе такого интервью, исследователь задает вопросы о том, какие сложности и неудовлетворенности испытывает пользователь.
Решенческое интервью сосредоточено на том, как пользователь решает уже имеющиеся проблемы, и какие решения он использует. Это также может включать обсуждение идей и гипотез о новых решениях, которые могут помочь пользователю.</t>
  </si>
  <si>
    <t>MVP (Minimum Viable Product) — это минимально жизнеспособный продукт, который содержит только основные функции, необходимые для удовлетворения потребностей пользователей и для проверки вашей идеи на рынке. Это позволяет быстро протестировать гипотезы о продукте с минимальными затратами и получить обратную связь от ранних пользователей.
MVP и прототип продукта - это одно и то же?
Нет, это не одно и то же.
Прототип — это модель, демонстрирующая концепцию или функциональность продукта. Прототипы часто являются визуальными или интерактивными макетами и не обязательно существуют в рабочем состоянии.
MVP, с другой стороны, — это продукт, который полностью функционирует и уже имеет минимальный набор функций, предназначенных для реальных пользователей и рынка.
Основные моменты для создания MVP продукта:
Определение целевой аудитории: Понять, кто ваши пользователи и какие проблемы вы хотите решить.
Выбор ключевых функций: Определить минимальный набор функций, которые необходимы для решения проблемы.
Проверка гипотез: Создание MVP для быстрого тестирования ваших бизнес-идей и получения обратной связи.
Итерации на основе обратной связи: Готовность к изменениям и улучшению продукта на основе отзывов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</si>
</sst>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[$₽]"/>
  </numFmts>
  <fonts count="18" x14ac:knownFonts="1">
    <font>
      <sz val="10"/>
      <color theme="1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rebuchet MS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rgb="FF2C2D30"/>
      <name val="Roboto"/>
    </font>
    <font>
      <i/>
      <sz val="11"/>
      <name val="Arial"/>
      <family val="2"/>
    </font>
    <font>
      <i/>
      <u/>
      <sz val="11"/>
      <color indexed="4"/>
      <name val="Arial"/>
      <family val="2"/>
    </font>
    <font>
      <sz val="12"/>
      <name val="Trebuchet MS"/>
      <family val="2"/>
    </font>
    <font>
      <i/>
      <u/>
      <sz val="11"/>
      <color rgb="FF1155CC"/>
      <name val="Arial"/>
      <family val="2"/>
    </font>
    <font>
      <b/>
      <i/>
      <sz val="11"/>
      <name val="Arial"/>
      <family val="2"/>
    </font>
    <font>
      <b/>
      <sz val="12"/>
      <name val="Trebuchet MS"/>
      <family val="2"/>
    </font>
    <font>
      <sz val="10"/>
      <color rgb="FF000000"/>
      <name val="Arial"/>
      <family val="2"/>
    </font>
    <font>
      <sz val="12"/>
      <name val="IBM Plex Sans"/>
    </font>
    <font>
      <b/>
      <sz val="12"/>
      <color rgb="FF274E13"/>
      <name val="IBM Plex Sans"/>
    </font>
    <font>
      <b/>
      <sz val="12"/>
      <color rgb="FFFF0000"/>
      <name val="IBM Plex Sans"/>
    </font>
    <font>
      <b/>
      <sz val="12"/>
      <name val="IBM Plex Sans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DFFFD4"/>
        <bgColor rgb="FFDFFFD4"/>
      </patternFill>
    </fill>
    <fill>
      <patternFill patternType="solid">
        <fgColor rgb="FFD9D2E9"/>
        <bgColor rgb="FFD9D2E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8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10" fontId="1" fillId="7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 shrinkToFit="1"/>
    </xf>
    <xf numFmtId="0" fontId="6" fillId="8" borderId="0" xfId="0" applyFont="1" applyFill="1" applyAlignment="1">
      <alignment vertical="center"/>
    </xf>
    <xf numFmtId="0" fontId="6" fillId="9" borderId="0" xfId="0" applyFont="1" applyFill="1"/>
    <xf numFmtId="3" fontId="9" fillId="9" borderId="0" xfId="0" applyNumberFormat="1" applyFont="1" applyFill="1" applyAlignment="1">
      <alignment horizontal="left" vertical="top" wrapText="1"/>
    </xf>
    <xf numFmtId="3" fontId="9" fillId="9" borderId="0" xfId="0" applyNumberFormat="1" applyFont="1" applyFill="1" applyAlignment="1">
      <alignment horizontal="left"/>
    </xf>
    <xf numFmtId="0" fontId="1" fillId="9" borderId="0" xfId="0" applyFont="1" applyFill="1"/>
    <xf numFmtId="3" fontId="9" fillId="12" borderId="0" xfId="0" applyNumberFormat="1" applyFont="1" applyFill="1" applyAlignment="1">
      <alignment horizontal="left"/>
    </xf>
    <xf numFmtId="0" fontId="0" fillId="0" borderId="0" xfId="0"/>
    <xf numFmtId="0" fontId="6" fillId="10" borderId="6" xfId="0" applyFont="1" applyFill="1" applyBorder="1" applyAlignment="1">
      <alignment vertical="center"/>
    </xf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7" fillId="11" borderId="12" xfId="0" applyFont="1" applyFill="1" applyBorder="1" applyAlignment="1">
      <alignment wrapText="1"/>
    </xf>
    <xf numFmtId="0" fontId="1" fillId="0" borderId="12" xfId="0" applyFont="1" applyBorder="1"/>
    <xf numFmtId="0" fontId="7" fillId="11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4" xfId="0" applyFont="1" applyBorder="1"/>
    <xf numFmtId="0" fontId="6" fillId="10" borderId="6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wrapText="1"/>
    </xf>
    <xf numFmtId="0" fontId="1" fillId="0" borderId="8" xfId="0" applyFont="1" applyBorder="1"/>
    <xf numFmtId="0" fontId="8" fillId="11" borderId="6" xfId="0" applyFont="1" applyFill="1" applyBorder="1" applyAlignment="1">
      <alignment wrapText="1"/>
    </xf>
    <xf numFmtId="0" fontId="7" fillId="11" borderId="11" xfId="0" applyFont="1" applyFill="1" applyBorder="1" applyAlignment="1">
      <alignment wrapText="1"/>
    </xf>
    <xf numFmtId="0" fontId="7" fillId="11" borderId="0" xfId="0" applyFont="1" applyFill="1" applyAlignment="1">
      <alignment wrapText="1"/>
    </xf>
    <xf numFmtId="0" fontId="8" fillId="11" borderId="9" xfId="0" applyFont="1" applyFill="1" applyBorder="1"/>
    <xf numFmtId="0" fontId="7" fillId="11" borderId="6" xfId="0" applyFont="1" applyFill="1" applyBorder="1" applyAlignment="1">
      <alignment wrapText="1"/>
    </xf>
    <xf numFmtId="0" fontId="0" fillId="7" borderId="0" xfId="0" applyFill="1" applyAlignment="1">
      <alignment horizontal="center" vertical="center" wrapText="1"/>
    </xf>
    <xf numFmtId="0" fontId="6" fillId="10" borderId="2" xfId="0" applyFont="1" applyFill="1" applyBorder="1"/>
    <xf numFmtId="0" fontId="5" fillId="11" borderId="5" xfId="0" applyFont="1" applyFill="1" applyBorder="1"/>
    <xf numFmtId="164" fontId="5" fillId="11" borderId="5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14" fillId="10" borderId="0" xfId="1" applyFont="1" applyFill="1" applyAlignment="1">
      <alignment wrapText="1"/>
    </xf>
    <xf numFmtId="0" fontId="14" fillId="0" borderId="0" xfId="1" applyFont="1"/>
    <xf numFmtId="0" fontId="13" fillId="0" borderId="0" xfId="1"/>
    <xf numFmtId="0" fontId="14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7" fillId="2" borderId="0" xfId="1" applyFont="1" applyFill="1" applyAlignment="1">
      <alignment vertical="top" wrapText="1"/>
    </xf>
    <xf numFmtId="0" fontId="14" fillId="0" borderId="0" xfId="1" applyFont="1" applyAlignment="1">
      <alignment horizontal="center" vertical="top" wrapText="1"/>
    </xf>
  </cellXfs>
  <cellStyles count="2">
    <cellStyle name="Обычный" xfId="0" builtinId="0"/>
    <cellStyle name="Обычный 2" xfId="1" xr:uid="{3BFB1D2E-A1E1-D34F-A372-33E5EE7CE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ck.ru/hcVDm" TargetMode="External"/><Relationship Id="rId1" Type="http://schemas.openxmlformats.org/officeDocument/2006/relationships/hyperlink" Target="https://clck.ru/hcT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D12-1B84-4C42-8A89-2F9F5DD6AD3A}">
  <sheetPr>
    <outlinePr summaryBelow="0" summaryRight="0"/>
  </sheetPr>
  <dimension ref="A1:B18"/>
  <sheetViews>
    <sheetView topLeftCell="A10" workbookViewId="0">
      <selection activeCell="C17" sqref="C17"/>
    </sheetView>
  </sheetViews>
  <sheetFormatPr baseColWidth="10" defaultColWidth="12.6640625" defaultRowHeight="15.75" customHeight="1" x14ac:dyDescent="0.15"/>
  <cols>
    <col min="1" max="1" width="131.6640625" style="75" customWidth="1"/>
    <col min="2" max="2" width="2.6640625" style="75" customWidth="1"/>
    <col min="3" max="16384" width="12.6640625" style="75"/>
  </cols>
  <sheetData>
    <row r="1" spans="1:2" ht="119" x14ac:dyDescent="0.2">
      <c r="A1" s="73" t="s">
        <v>94</v>
      </c>
      <c r="B1" s="74"/>
    </row>
    <row r="2" spans="1:2" ht="16" x14ac:dyDescent="0.2">
      <c r="A2" s="74"/>
      <c r="B2" s="74"/>
    </row>
    <row r="3" spans="1:2" ht="17" x14ac:dyDescent="0.2">
      <c r="A3" s="76" t="s">
        <v>89</v>
      </c>
      <c r="B3" s="74"/>
    </row>
    <row r="4" spans="1:2" ht="16" x14ac:dyDescent="0.2">
      <c r="A4" s="77"/>
      <c r="B4" s="74"/>
    </row>
    <row r="5" spans="1:2" ht="17" x14ac:dyDescent="0.2">
      <c r="A5" s="78" t="s">
        <v>90</v>
      </c>
      <c r="B5" s="74"/>
    </row>
    <row r="6" spans="1:2" ht="45" customHeight="1" x14ac:dyDescent="0.2">
      <c r="A6" s="76" t="s">
        <v>96</v>
      </c>
      <c r="B6" s="74"/>
    </row>
    <row r="7" spans="1:2" ht="17" x14ac:dyDescent="0.2">
      <c r="A7" s="78" t="s">
        <v>91</v>
      </c>
      <c r="B7" s="74"/>
    </row>
    <row r="8" spans="1:2" ht="61.5" customHeight="1" x14ac:dyDescent="0.2">
      <c r="A8" s="76" t="s">
        <v>97</v>
      </c>
      <c r="B8" s="74"/>
    </row>
    <row r="9" spans="1:2" ht="34" x14ac:dyDescent="0.2">
      <c r="A9" s="78" t="s">
        <v>95</v>
      </c>
      <c r="B9" s="74"/>
    </row>
    <row r="10" spans="1:2" ht="60.75" customHeight="1" x14ac:dyDescent="0.2">
      <c r="A10" s="79" t="s">
        <v>98</v>
      </c>
      <c r="B10" s="74"/>
    </row>
    <row r="11" spans="1:2" ht="16" x14ac:dyDescent="0.2">
      <c r="A11" s="79"/>
      <c r="B11" s="74"/>
    </row>
    <row r="12" spans="1:2" ht="81.75" customHeight="1" x14ac:dyDescent="0.2">
      <c r="A12" s="79"/>
      <c r="B12" s="74"/>
    </row>
    <row r="13" spans="1:2" ht="81.75" customHeight="1" x14ac:dyDescent="0.2">
      <c r="A13" s="79"/>
      <c r="B13" s="74"/>
    </row>
    <row r="14" spans="1:2" ht="17" x14ac:dyDescent="0.2">
      <c r="A14" s="78" t="s">
        <v>92</v>
      </c>
      <c r="B14" s="74"/>
    </row>
    <row r="15" spans="1:2" ht="51.75" customHeight="1" x14ac:dyDescent="0.2">
      <c r="A15" s="76" t="s">
        <v>99</v>
      </c>
      <c r="B15" s="74"/>
    </row>
    <row r="16" spans="1:2" ht="34" x14ac:dyDescent="0.2">
      <c r="A16" s="78" t="s">
        <v>93</v>
      </c>
      <c r="B16" s="74"/>
    </row>
    <row r="17" spans="1:2" ht="89.25" customHeight="1" x14ac:dyDescent="0.2">
      <c r="A17" s="76" t="s">
        <v>100</v>
      </c>
      <c r="B17" s="74"/>
    </row>
    <row r="18" spans="1:2" ht="16" x14ac:dyDescent="0.2">
      <c r="A18" s="76"/>
      <c r="B18" s="74"/>
    </row>
  </sheetData>
  <mergeCells count="1"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2"/>
  <sheetViews>
    <sheetView showGridLines="0" tabSelected="1" workbookViewId="0">
      <selection activeCell="C17" sqref="C17"/>
    </sheetView>
  </sheetViews>
  <sheetFormatPr baseColWidth="10" defaultColWidth="12.6640625" defaultRowHeight="15.75" customHeight="1" x14ac:dyDescent="0.15"/>
  <cols>
    <col min="1" max="1" width="41.6640625" customWidth="1"/>
    <col min="11" max="11" width="11" customWidth="1"/>
    <col min="13" max="13" width="19.1640625" customWidth="1"/>
    <col min="17" max="17" width="13.33203125" customWidth="1"/>
    <col min="18" max="18" width="12.5" customWidth="1"/>
    <col min="19" max="19" width="17.6640625" customWidth="1"/>
    <col min="20" max="20" width="17" customWidth="1"/>
    <col min="21" max="21" width="14.83203125" customWidth="1"/>
    <col min="22" max="22" width="15.6640625" customWidth="1"/>
    <col min="23" max="23" width="66.33203125" customWidth="1"/>
  </cols>
  <sheetData>
    <row r="1" spans="1:25" ht="42" x14ac:dyDescent="0.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5" t="s">
        <v>16</v>
      </c>
      <c r="V1" s="5" t="s">
        <v>17</v>
      </c>
      <c r="W1" s="6"/>
      <c r="X1" s="6"/>
      <c r="Y1" s="6"/>
    </row>
    <row r="2" spans="1:25" ht="16" x14ac:dyDescent="0.2">
      <c r="A2" s="7" t="s">
        <v>18</v>
      </c>
      <c r="B2" s="68" t="s">
        <v>19</v>
      </c>
      <c r="C2" s="44"/>
      <c r="D2" s="44"/>
      <c r="E2" s="44"/>
      <c r="F2" s="44"/>
      <c r="G2" s="44"/>
      <c r="H2" s="44"/>
      <c r="I2" s="44"/>
      <c r="J2" s="69" t="s">
        <v>20</v>
      </c>
      <c r="K2" s="44"/>
      <c r="L2" s="44"/>
      <c r="M2" s="44"/>
      <c r="N2" s="70" t="s">
        <v>21</v>
      </c>
      <c r="O2" s="44"/>
      <c r="P2" s="44"/>
      <c r="Q2" s="44"/>
      <c r="R2" s="44"/>
      <c r="S2" s="71" t="s">
        <v>22</v>
      </c>
      <c r="T2" s="44"/>
      <c r="U2" s="72" t="s">
        <v>23</v>
      </c>
      <c r="V2" s="44"/>
      <c r="W2" s="8"/>
      <c r="X2" s="8"/>
      <c r="Y2" s="8"/>
    </row>
    <row r="3" spans="1:25" ht="42" x14ac:dyDescent="0.15">
      <c r="A3" s="9" t="s">
        <v>24</v>
      </c>
      <c r="B3" s="10" t="s">
        <v>25</v>
      </c>
      <c r="C3" s="10" t="s">
        <v>26</v>
      </c>
      <c r="D3" s="11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3" t="s">
        <v>33</v>
      </c>
      <c r="K3" s="13" t="s">
        <v>34</v>
      </c>
      <c r="L3" s="14" t="s">
        <v>35</v>
      </c>
      <c r="M3" s="13" t="s">
        <v>36</v>
      </c>
      <c r="N3" s="15" t="s">
        <v>37</v>
      </c>
      <c r="O3" s="15" t="s">
        <v>38</v>
      </c>
      <c r="P3" s="15" t="s">
        <v>39</v>
      </c>
      <c r="Q3" s="15" t="s">
        <v>40</v>
      </c>
      <c r="R3" s="15" t="s">
        <v>41</v>
      </c>
      <c r="S3" s="16" t="s">
        <v>42</v>
      </c>
      <c r="T3" s="16" t="s">
        <v>43</v>
      </c>
      <c r="U3" s="17" t="s">
        <v>44</v>
      </c>
      <c r="V3" s="17" t="s">
        <v>45</v>
      </c>
      <c r="W3" s="18"/>
      <c r="X3" s="18"/>
      <c r="Y3" s="18"/>
    </row>
    <row r="4" spans="1:25" ht="13" x14ac:dyDescent="0.15">
      <c r="A4" s="19"/>
      <c r="B4" s="20">
        <v>1000000</v>
      </c>
      <c r="C4" s="21">
        <f>B4/D4</f>
        <v>20</v>
      </c>
      <c r="D4" s="20">
        <v>50000</v>
      </c>
      <c r="E4" s="22">
        <v>0.15</v>
      </c>
      <c r="F4" s="20">
        <f>D4*E4</f>
        <v>7500</v>
      </c>
      <c r="G4" s="21">
        <f>B4/F4</f>
        <v>133.33333333333334</v>
      </c>
      <c r="H4" s="23">
        <v>12</v>
      </c>
      <c r="I4" s="24">
        <f>H4*F4</f>
        <v>90000</v>
      </c>
      <c r="J4" s="21">
        <f>750</f>
        <v>750</v>
      </c>
      <c r="K4" s="21">
        <v>0</v>
      </c>
      <c r="L4" s="21">
        <f>J4+K4</f>
        <v>750</v>
      </c>
      <c r="M4" s="21">
        <f>L4*I4</f>
        <v>67500000</v>
      </c>
      <c r="N4" s="22">
        <v>0.7</v>
      </c>
      <c r="O4" s="21">
        <v>280</v>
      </c>
      <c r="P4" s="22">
        <v>1.4999999999999999E-2</v>
      </c>
      <c r="Q4" s="21">
        <v>10</v>
      </c>
      <c r="R4" s="21">
        <f>N4*J4+O4+P4*L4+Q4</f>
        <v>826.25</v>
      </c>
      <c r="S4" s="21">
        <f>L4-R4</f>
        <v>-76.25</v>
      </c>
      <c r="T4" s="21">
        <f>S4*I4</f>
        <v>-6862500</v>
      </c>
      <c r="U4" s="21">
        <f>S4-G4</f>
        <v>-209.58333333333334</v>
      </c>
      <c r="V4" s="21">
        <f>U4*I4</f>
        <v>-18862500</v>
      </c>
      <c r="W4" s="25"/>
      <c r="X4" s="25"/>
      <c r="Y4" s="25"/>
    </row>
    <row r="5" spans="1:25" ht="13" x14ac:dyDescent="0.15">
      <c r="L5" s="21"/>
      <c r="R5" s="21"/>
      <c r="S5" s="21"/>
      <c r="T5" s="21"/>
      <c r="U5" s="21"/>
      <c r="V5" s="21"/>
    </row>
    <row r="6" spans="1:25" ht="13" x14ac:dyDescent="0.15">
      <c r="A6" s="26" t="s">
        <v>46</v>
      </c>
      <c r="B6" s="20">
        <v>1000000</v>
      </c>
      <c r="C6" s="21">
        <f t="shared" ref="C6:C13" si="0">B6/D6</f>
        <v>20</v>
      </c>
      <c r="D6" s="20">
        <v>50000</v>
      </c>
      <c r="E6" s="22">
        <v>0.15</v>
      </c>
      <c r="F6" s="20">
        <f t="shared" ref="F6:F13" si="1">D6*E6</f>
        <v>7500</v>
      </c>
      <c r="G6" s="21">
        <f t="shared" ref="G6:G13" si="2">B6/F6</f>
        <v>133.33333333333334</v>
      </c>
      <c r="H6" s="23">
        <v>12</v>
      </c>
      <c r="I6" s="24">
        <f t="shared" ref="I6:I13" si="3">H6*F6</f>
        <v>90000</v>
      </c>
      <c r="J6" s="21">
        <v>1000</v>
      </c>
      <c r="K6" s="21">
        <v>0</v>
      </c>
      <c r="L6" s="21">
        <f t="shared" ref="L6:L13" si="4">J6+K6</f>
        <v>1000</v>
      </c>
      <c r="M6" s="21">
        <f t="shared" ref="M6:M13" si="5">L6*I6</f>
        <v>90000000</v>
      </c>
      <c r="N6" s="22">
        <v>0.7</v>
      </c>
      <c r="O6" s="21">
        <v>280</v>
      </c>
      <c r="P6" s="22">
        <v>1.4999999999999999E-2</v>
      </c>
      <c r="Q6" s="21">
        <v>10</v>
      </c>
      <c r="R6" s="21">
        <f t="shared" ref="R6:R13" si="6">N6*J6+O6+P6*L6+Q6</f>
        <v>1005</v>
      </c>
      <c r="S6" s="21">
        <f t="shared" ref="S6:S13" si="7">L6-R6</f>
        <v>-5</v>
      </c>
      <c r="T6" s="21">
        <f t="shared" ref="T6:T13" si="8">S6*I6</f>
        <v>-450000</v>
      </c>
      <c r="U6" s="21">
        <f t="shared" ref="U6:U13" si="9">S6-G6</f>
        <v>-138.33333333333334</v>
      </c>
      <c r="V6" s="21">
        <f t="shared" ref="V6:V13" si="10">U6*I6</f>
        <v>-12450000</v>
      </c>
      <c r="W6" s="25"/>
      <c r="X6" s="25"/>
      <c r="Y6" s="25"/>
    </row>
    <row r="7" spans="1:25" ht="13" x14ac:dyDescent="0.15">
      <c r="A7" s="26" t="s">
        <v>47</v>
      </c>
      <c r="B7" s="20">
        <v>1000000</v>
      </c>
      <c r="C7" s="21">
        <f t="shared" si="0"/>
        <v>20</v>
      </c>
      <c r="D7" s="20">
        <v>50000</v>
      </c>
      <c r="E7" s="22">
        <v>0.15</v>
      </c>
      <c r="F7" s="20">
        <f t="shared" si="1"/>
        <v>7500</v>
      </c>
      <c r="G7" s="21">
        <f t="shared" si="2"/>
        <v>133.33333333333334</v>
      </c>
      <c r="H7" s="23">
        <v>12</v>
      </c>
      <c r="I7" s="24">
        <f t="shared" si="3"/>
        <v>90000</v>
      </c>
      <c r="J7" s="21">
        <v>900</v>
      </c>
      <c r="K7" s="21">
        <v>280</v>
      </c>
      <c r="L7" s="21">
        <f t="shared" si="4"/>
        <v>1180</v>
      </c>
      <c r="M7" s="21">
        <f t="shared" si="5"/>
        <v>106200000</v>
      </c>
      <c r="N7" s="22">
        <v>0.7</v>
      </c>
      <c r="O7" s="21">
        <v>280</v>
      </c>
      <c r="P7" s="22">
        <v>1.4999999999999999E-2</v>
      </c>
      <c r="Q7" s="21">
        <v>10</v>
      </c>
      <c r="R7" s="21">
        <f t="shared" si="6"/>
        <v>937.7</v>
      </c>
      <c r="S7" s="21">
        <f t="shared" si="7"/>
        <v>242.29999999999995</v>
      </c>
      <c r="T7" s="21">
        <f t="shared" si="8"/>
        <v>21806999.999999996</v>
      </c>
      <c r="U7" s="21">
        <f t="shared" si="9"/>
        <v>108.96666666666661</v>
      </c>
      <c r="V7" s="21">
        <f t="shared" si="10"/>
        <v>9806999.9999999944</v>
      </c>
      <c r="W7" s="27" t="s">
        <v>48</v>
      </c>
      <c r="X7" s="25"/>
      <c r="Y7" s="25"/>
    </row>
    <row r="8" spans="1:25" ht="13" x14ac:dyDescent="0.15">
      <c r="A8" s="26" t="s">
        <v>49</v>
      </c>
      <c r="B8" s="20">
        <v>1000000</v>
      </c>
      <c r="C8" s="21">
        <f t="shared" si="0"/>
        <v>20</v>
      </c>
      <c r="D8" s="20">
        <v>50000</v>
      </c>
      <c r="E8" s="22">
        <v>0.15</v>
      </c>
      <c r="F8" s="20">
        <f t="shared" si="1"/>
        <v>7500</v>
      </c>
      <c r="G8" s="21">
        <f t="shared" si="2"/>
        <v>133.33333333333334</v>
      </c>
      <c r="H8" s="23">
        <v>12</v>
      </c>
      <c r="I8" s="24">
        <f t="shared" si="3"/>
        <v>90000</v>
      </c>
      <c r="J8" s="21">
        <f t="shared" ref="J8:K8" si="11">(J6*70%)+(J7*30%)</f>
        <v>970</v>
      </c>
      <c r="K8" s="21">
        <f t="shared" si="11"/>
        <v>84</v>
      </c>
      <c r="L8" s="21">
        <f t="shared" si="4"/>
        <v>1054</v>
      </c>
      <c r="M8" s="21">
        <f t="shared" si="5"/>
        <v>94860000</v>
      </c>
      <c r="N8" s="22">
        <v>0.7</v>
      </c>
      <c r="O8" s="21">
        <v>280</v>
      </c>
      <c r="P8" s="22">
        <v>1.4999999999999999E-2</v>
      </c>
      <c r="Q8" s="21">
        <v>10</v>
      </c>
      <c r="R8" s="21">
        <f t="shared" si="6"/>
        <v>984.81</v>
      </c>
      <c r="S8" s="21">
        <f t="shared" si="7"/>
        <v>69.190000000000055</v>
      </c>
      <c r="T8" s="21">
        <f t="shared" si="8"/>
        <v>6227100.0000000047</v>
      </c>
      <c r="U8" s="21">
        <f t="shared" si="9"/>
        <v>-64.143333333333288</v>
      </c>
      <c r="V8" s="21">
        <f t="shared" si="10"/>
        <v>-5772899.9999999963</v>
      </c>
      <c r="W8" s="27"/>
      <c r="X8" s="25"/>
      <c r="Y8" s="25"/>
    </row>
    <row r="9" spans="1:25" ht="13" x14ac:dyDescent="0.15">
      <c r="A9" s="26" t="s">
        <v>50</v>
      </c>
      <c r="B9" s="20">
        <v>1000000</v>
      </c>
      <c r="C9" s="21">
        <f t="shared" si="0"/>
        <v>20</v>
      </c>
      <c r="D9" s="20">
        <v>50000</v>
      </c>
      <c r="E9" s="22">
        <v>0.15</v>
      </c>
      <c r="F9" s="20">
        <f t="shared" si="1"/>
        <v>7500</v>
      </c>
      <c r="G9" s="21">
        <f t="shared" si="2"/>
        <v>133.33333333333334</v>
      </c>
      <c r="H9" s="23">
        <v>12</v>
      </c>
      <c r="I9" s="24">
        <f t="shared" si="3"/>
        <v>90000</v>
      </c>
      <c r="J9" s="21">
        <f t="shared" ref="J9:K9" si="12">(J6*70%)+(J7*30%)</f>
        <v>970</v>
      </c>
      <c r="K9" s="21">
        <f t="shared" si="12"/>
        <v>84</v>
      </c>
      <c r="L9" s="21">
        <f t="shared" si="4"/>
        <v>1054</v>
      </c>
      <c r="M9" s="21">
        <f t="shared" si="5"/>
        <v>94860000</v>
      </c>
      <c r="N9" s="22">
        <v>0.7</v>
      </c>
      <c r="O9" s="21">
        <v>280</v>
      </c>
      <c r="P9" s="22">
        <v>1.2999999999999999E-2</v>
      </c>
      <c r="Q9" s="21">
        <v>10</v>
      </c>
      <c r="R9" s="21">
        <f t="shared" si="6"/>
        <v>982.702</v>
      </c>
      <c r="S9" s="21">
        <f t="shared" si="7"/>
        <v>71.298000000000002</v>
      </c>
      <c r="T9" s="21">
        <f t="shared" si="8"/>
        <v>6416820</v>
      </c>
      <c r="U9" s="21">
        <f t="shared" si="9"/>
        <v>-62.035333333333341</v>
      </c>
      <c r="V9" s="21">
        <f t="shared" si="10"/>
        <v>-5583180.0000000009</v>
      </c>
    </row>
    <row r="10" spans="1:25" ht="13" x14ac:dyDescent="0.15">
      <c r="A10" s="26" t="s">
        <v>51</v>
      </c>
      <c r="B10" s="20">
        <v>1000000</v>
      </c>
      <c r="C10" s="21">
        <f t="shared" si="0"/>
        <v>20</v>
      </c>
      <c r="D10" s="20">
        <v>50000</v>
      </c>
      <c r="E10" s="22">
        <v>0.15</v>
      </c>
      <c r="F10" s="20">
        <f t="shared" si="1"/>
        <v>7500</v>
      </c>
      <c r="G10" s="21">
        <f t="shared" si="2"/>
        <v>133.33333333333334</v>
      </c>
      <c r="H10" s="23">
        <v>12</v>
      </c>
      <c r="I10" s="24">
        <f t="shared" si="3"/>
        <v>90000</v>
      </c>
      <c r="J10" s="21">
        <v>1000</v>
      </c>
      <c r="K10" s="21">
        <v>0</v>
      </c>
      <c r="L10" s="21">
        <f t="shared" si="4"/>
        <v>1000</v>
      </c>
      <c r="M10" s="21">
        <f t="shared" si="5"/>
        <v>90000000</v>
      </c>
      <c r="N10" s="22">
        <v>0.7</v>
      </c>
      <c r="O10" s="21">
        <v>180</v>
      </c>
      <c r="P10" s="22">
        <v>1.2999999999999999E-2</v>
      </c>
      <c r="Q10" s="21">
        <v>10</v>
      </c>
      <c r="R10" s="21">
        <f t="shared" si="6"/>
        <v>903</v>
      </c>
      <c r="S10" s="21">
        <f t="shared" si="7"/>
        <v>97</v>
      </c>
      <c r="T10" s="21">
        <f t="shared" si="8"/>
        <v>8730000</v>
      </c>
      <c r="U10" s="21">
        <f t="shared" si="9"/>
        <v>-36.333333333333343</v>
      </c>
      <c r="V10" s="21">
        <f t="shared" si="10"/>
        <v>-3270000.0000000009</v>
      </c>
    </row>
    <row r="11" spans="1:25" ht="13" x14ac:dyDescent="0.15">
      <c r="A11" s="26" t="s">
        <v>52</v>
      </c>
      <c r="B11" s="20">
        <v>1000000</v>
      </c>
      <c r="C11" s="21">
        <f t="shared" si="0"/>
        <v>20</v>
      </c>
      <c r="D11" s="20">
        <v>50000</v>
      </c>
      <c r="E11" s="22">
        <v>0.15</v>
      </c>
      <c r="F11" s="20">
        <f t="shared" si="1"/>
        <v>7500</v>
      </c>
      <c r="G11" s="21">
        <f t="shared" si="2"/>
        <v>133.33333333333334</v>
      </c>
      <c r="H11" s="23">
        <v>12</v>
      </c>
      <c r="I11" s="24">
        <f t="shared" si="3"/>
        <v>90000</v>
      </c>
      <c r="J11" s="21">
        <v>1000</v>
      </c>
      <c r="K11" s="21">
        <v>0</v>
      </c>
      <c r="L11" s="21">
        <f t="shared" si="4"/>
        <v>1000</v>
      </c>
      <c r="M11" s="21">
        <f t="shared" si="5"/>
        <v>90000000</v>
      </c>
      <c r="N11" s="22">
        <v>0.7</v>
      </c>
      <c r="O11" s="21">
        <v>180</v>
      </c>
      <c r="P11" s="22">
        <v>1.2999999999999999E-2</v>
      </c>
      <c r="Q11" s="21">
        <v>8</v>
      </c>
      <c r="R11" s="21">
        <f t="shared" si="6"/>
        <v>901</v>
      </c>
      <c r="S11" s="21">
        <f t="shared" si="7"/>
        <v>99</v>
      </c>
      <c r="T11" s="21">
        <f t="shared" si="8"/>
        <v>8910000</v>
      </c>
      <c r="U11" s="21">
        <f t="shared" si="9"/>
        <v>-34.333333333333343</v>
      </c>
      <c r="V11" s="21">
        <f t="shared" si="10"/>
        <v>-3090000.0000000009</v>
      </c>
    </row>
    <row r="12" spans="1:25" ht="13" x14ac:dyDescent="0.15">
      <c r="A12" s="26" t="s">
        <v>53</v>
      </c>
      <c r="B12" s="20">
        <v>1000000</v>
      </c>
      <c r="C12" s="21">
        <f t="shared" si="0"/>
        <v>20</v>
      </c>
      <c r="D12" s="20">
        <v>50000</v>
      </c>
      <c r="E12" s="22">
        <v>0.15</v>
      </c>
      <c r="F12" s="20">
        <f t="shared" si="1"/>
        <v>7500</v>
      </c>
      <c r="G12" s="21">
        <f t="shared" si="2"/>
        <v>133.33333333333334</v>
      </c>
      <c r="H12" s="23">
        <v>12</v>
      </c>
      <c r="I12" s="24">
        <f t="shared" si="3"/>
        <v>90000</v>
      </c>
      <c r="J12" s="21">
        <v>1000</v>
      </c>
      <c r="K12" s="21">
        <v>0</v>
      </c>
      <c r="L12" s="21">
        <f t="shared" si="4"/>
        <v>1000</v>
      </c>
      <c r="M12" s="21">
        <f t="shared" si="5"/>
        <v>90000000</v>
      </c>
      <c r="N12" s="22">
        <v>0.65</v>
      </c>
      <c r="O12" s="21">
        <v>180</v>
      </c>
      <c r="P12" s="22">
        <v>1.2999999999999999E-2</v>
      </c>
      <c r="Q12" s="21">
        <v>8</v>
      </c>
      <c r="R12" s="21">
        <f t="shared" si="6"/>
        <v>851</v>
      </c>
      <c r="S12" s="21">
        <f t="shared" si="7"/>
        <v>149</v>
      </c>
      <c r="T12" s="21">
        <f t="shared" si="8"/>
        <v>13410000</v>
      </c>
      <c r="U12" s="21">
        <f t="shared" si="9"/>
        <v>15.666666666666657</v>
      </c>
      <c r="V12" s="28">
        <f t="shared" si="10"/>
        <v>1409999.9999999991</v>
      </c>
      <c r="W12" s="29"/>
    </row>
    <row r="13" spans="1:25" ht="13" x14ac:dyDescent="0.15">
      <c r="A13" s="26" t="s">
        <v>54</v>
      </c>
      <c r="B13" s="30">
        <v>1000000</v>
      </c>
      <c r="C13" s="21">
        <f t="shared" si="0"/>
        <v>20</v>
      </c>
      <c r="D13" s="30">
        <v>50000</v>
      </c>
      <c r="E13" s="31">
        <v>0.15</v>
      </c>
      <c r="F13" s="20">
        <f t="shared" si="1"/>
        <v>7500</v>
      </c>
      <c r="G13" s="32">
        <f t="shared" si="2"/>
        <v>133.33333333333334</v>
      </c>
      <c r="H13" s="33">
        <v>12</v>
      </c>
      <c r="I13" s="24">
        <f t="shared" si="3"/>
        <v>90000</v>
      </c>
      <c r="J13" s="32">
        <f>(J6*90%)+(J7*10%)</f>
        <v>990</v>
      </c>
      <c r="K13" s="21">
        <f>(K6*90%)+(K7*10%)</f>
        <v>28</v>
      </c>
      <c r="L13" s="21">
        <f t="shared" si="4"/>
        <v>1018</v>
      </c>
      <c r="M13" s="21">
        <f t="shared" si="5"/>
        <v>91620000</v>
      </c>
      <c r="N13" s="22">
        <v>0.65</v>
      </c>
      <c r="O13" s="21">
        <v>180</v>
      </c>
      <c r="P13" s="22">
        <v>1.2999999999999999E-2</v>
      </c>
      <c r="Q13" s="21">
        <v>8</v>
      </c>
      <c r="R13" s="21">
        <f t="shared" si="6"/>
        <v>844.73400000000004</v>
      </c>
      <c r="S13" s="32">
        <f t="shared" si="7"/>
        <v>173.26599999999996</v>
      </c>
      <c r="T13" s="32">
        <f t="shared" si="8"/>
        <v>15593939.999999996</v>
      </c>
      <c r="U13" s="32">
        <f t="shared" si="9"/>
        <v>39.93266666666662</v>
      </c>
      <c r="V13" s="32">
        <f t="shared" si="10"/>
        <v>3593939.9999999958</v>
      </c>
    </row>
    <row r="14" spans="1:25" ht="13" x14ac:dyDescent="0.15">
      <c r="A14" s="26" t="s">
        <v>55</v>
      </c>
    </row>
    <row r="15" spans="1:25" ht="13" x14ac:dyDescent="0.15">
      <c r="A15" s="26" t="s">
        <v>56</v>
      </c>
    </row>
    <row r="16" spans="1:25" ht="13" x14ac:dyDescent="0.15">
      <c r="A16" s="26" t="s">
        <v>57</v>
      </c>
    </row>
    <row r="17" spans="1:22" s="34" customFormat="1" ht="274.25" customHeight="1" x14ac:dyDescent="0.15">
      <c r="A17" s="35" t="s">
        <v>58</v>
      </c>
      <c r="B17" s="36" t="s">
        <v>59</v>
      </c>
      <c r="D17" s="64" t="s">
        <v>60</v>
      </c>
      <c r="E17" s="64"/>
      <c r="G17" s="37" t="s">
        <v>61</v>
      </c>
      <c r="H17" s="36" t="s">
        <v>62</v>
      </c>
      <c r="J17" s="37" t="s">
        <v>63</v>
      </c>
      <c r="S17" s="64" t="s">
        <v>64</v>
      </c>
      <c r="T17" s="64"/>
      <c r="U17" s="64"/>
      <c r="V17" s="64"/>
    </row>
    <row r="18" spans="1:22" s="38" customFormat="1" ht="36.5" customHeight="1" x14ac:dyDescent="0.15">
      <c r="A18" s="38" t="s">
        <v>65</v>
      </c>
    </row>
    <row r="19" spans="1:22" s="38" customFormat="1" ht="19.25" customHeight="1" x14ac:dyDescent="0.15">
      <c r="A19" s="38" t="s">
        <v>66</v>
      </c>
    </row>
    <row r="20" spans="1:22" s="38" customFormat="1" ht="19.25" customHeight="1" x14ac:dyDescent="0.15">
      <c r="A20" s="38" t="s">
        <v>67</v>
      </c>
    </row>
    <row r="21" spans="1:22" s="38" customFormat="1" ht="19.25" customHeight="1" x14ac:dyDescent="0.15"/>
    <row r="22" spans="1:22" ht="14" x14ac:dyDescent="0.2">
      <c r="A22" s="39" t="s">
        <v>68</v>
      </c>
    </row>
    <row r="23" spans="1:22" ht="14" x14ac:dyDescent="0.2">
      <c r="A23" s="65" t="s">
        <v>69</v>
      </c>
      <c r="B23" s="55"/>
      <c r="C23" s="66" t="s">
        <v>70</v>
      </c>
      <c r="D23" s="54"/>
      <c r="E23" s="54"/>
      <c r="F23" s="54"/>
      <c r="G23" s="54"/>
      <c r="H23" s="54"/>
      <c r="I23" s="55"/>
    </row>
    <row r="24" spans="1:22" ht="14" x14ac:dyDescent="0.2">
      <c r="A24" s="65" t="s">
        <v>71</v>
      </c>
      <c r="B24" s="55"/>
      <c r="C24" s="67">
        <f>V4</f>
        <v>-18862500</v>
      </c>
      <c r="D24" s="54"/>
      <c r="E24" s="54"/>
      <c r="F24" s="54"/>
      <c r="G24" s="54"/>
      <c r="H24" s="54"/>
      <c r="I24" s="55"/>
    </row>
    <row r="25" spans="1:22" ht="13" x14ac:dyDescent="0.15">
      <c r="A25" s="56" t="s">
        <v>72</v>
      </c>
      <c r="B25" s="46"/>
      <c r="C25" s="57" t="s">
        <v>73</v>
      </c>
      <c r="D25" s="58"/>
      <c r="E25" s="58"/>
      <c r="F25" s="58"/>
      <c r="G25" s="58"/>
      <c r="H25" s="58"/>
      <c r="I25" s="46"/>
    </row>
    <row r="26" spans="1:22" ht="13" x14ac:dyDescent="0.15">
      <c r="A26" s="47"/>
      <c r="B26" s="48"/>
      <c r="C26" s="59" t="s">
        <v>74</v>
      </c>
      <c r="D26" s="58"/>
      <c r="E26" s="58"/>
      <c r="F26" s="58"/>
      <c r="G26" s="58"/>
      <c r="H26" s="58"/>
      <c r="I26" s="46"/>
    </row>
    <row r="27" spans="1:22" ht="13" x14ac:dyDescent="0.15">
      <c r="A27" s="47"/>
      <c r="B27" s="48"/>
      <c r="C27" s="60" t="s">
        <v>75</v>
      </c>
      <c r="D27" s="52"/>
      <c r="E27" s="52"/>
      <c r="F27" s="52"/>
      <c r="G27" s="52"/>
      <c r="H27" s="52"/>
      <c r="I27" s="50"/>
    </row>
    <row r="28" spans="1:22" ht="34.25" customHeight="1" x14ac:dyDescent="0.15">
      <c r="A28" s="47"/>
      <c r="B28" s="48"/>
      <c r="C28" s="61" t="s">
        <v>76</v>
      </c>
      <c r="D28" s="44"/>
      <c r="E28" s="44"/>
      <c r="F28" s="44"/>
      <c r="G28" s="44"/>
      <c r="H28" s="44"/>
      <c r="I28" s="48"/>
    </row>
    <row r="29" spans="1:22" ht="31.25" customHeight="1" x14ac:dyDescent="0.15">
      <c r="A29" s="47"/>
      <c r="B29" s="48"/>
      <c r="C29" s="62" t="s">
        <v>77</v>
      </c>
      <c r="D29" s="44"/>
      <c r="E29" s="44"/>
      <c r="F29" s="44"/>
      <c r="G29" s="44"/>
      <c r="H29" s="44"/>
      <c r="I29" s="48"/>
    </row>
    <row r="30" spans="1:22" ht="33" customHeight="1" x14ac:dyDescent="0.15">
      <c r="A30" s="47"/>
      <c r="B30" s="48"/>
      <c r="C30" s="61" t="s">
        <v>78</v>
      </c>
      <c r="D30" s="44"/>
      <c r="E30" s="44"/>
      <c r="F30" s="44"/>
      <c r="G30" s="44"/>
      <c r="H30" s="44"/>
      <c r="I30" s="48"/>
    </row>
    <row r="31" spans="1:22" ht="13" x14ac:dyDescent="0.15">
      <c r="A31" s="47"/>
      <c r="B31" s="48"/>
      <c r="C31" s="63" t="s">
        <v>79</v>
      </c>
      <c r="D31" s="58"/>
      <c r="E31" s="58"/>
      <c r="F31" s="58"/>
      <c r="G31" s="58"/>
      <c r="H31" s="58"/>
      <c r="I31" s="46"/>
    </row>
    <row r="32" spans="1:22" ht="33.5" customHeight="1" x14ac:dyDescent="0.15">
      <c r="A32" s="49"/>
      <c r="B32" s="50"/>
      <c r="C32" s="60" t="s">
        <v>80</v>
      </c>
      <c r="D32" s="52"/>
      <c r="E32" s="52"/>
      <c r="F32" s="52"/>
      <c r="G32" s="52"/>
      <c r="H32" s="52"/>
      <c r="I32" s="50"/>
    </row>
    <row r="33" spans="1:25" ht="30.5" customHeight="1" x14ac:dyDescent="0.15">
      <c r="A33" s="45" t="s">
        <v>81</v>
      </c>
      <c r="B33" s="46"/>
      <c r="C33" s="51" t="s">
        <v>82</v>
      </c>
      <c r="D33" s="52"/>
      <c r="E33" s="52"/>
      <c r="F33" s="52"/>
      <c r="G33" s="52"/>
      <c r="H33" s="52"/>
      <c r="I33" s="50"/>
    </row>
    <row r="34" spans="1:25" ht="27" customHeight="1" x14ac:dyDescent="0.2">
      <c r="A34" s="47"/>
      <c r="B34" s="48"/>
      <c r="C34" s="53" t="s">
        <v>83</v>
      </c>
      <c r="D34" s="54"/>
      <c r="E34" s="54"/>
      <c r="F34" s="54"/>
      <c r="G34" s="54"/>
      <c r="H34" s="54"/>
      <c r="I34" s="55"/>
      <c r="J34" s="40"/>
      <c r="K34" s="41"/>
    </row>
    <row r="35" spans="1:25" ht="48.5" customHeight="1" x14ac:dyDescent="0.2">
      <c r="A35" s="47"/>
      <c r="B35" s="48"/>
      <c r="C35" s="53" t="s">
        <v>84</v>
      </c>
      <c r="D35" s="54"/>
      <c r="E35" s="54"/>
      <c r="F35" s="54"/>
      <c r="G35" s="54"/>
      <c r="H35" s="54"/>
      <c r="I35" s="55"/>
      <c r="J35" s="41"/>
      <c r="K35" s="41"/>
    </row>
    <row r="36" spans="1:25" ht="16" x14ac:dyDescent="0.2">
      <c r="A36" s="47"/>
      <c r="B36" s="48"/>
      <c r="C36" s="53" t="s">
        <v>85</v>
      </c>
      <c r="D36" s="54"/>
      <c r="E36" s="54"/>
      <c r="F36" s="54"/>
      <c r="G36" s="54"/>
      <c r="H36" s="54"/>
      <c r="I36" s="55"/>
      <c r="J36" s="41"/>
      <c r="K36" s="41"/>
    </row>
    <row r="37" spans="1:25" ht="16" x14ac:dyDescent="0.2">
      <c r="A37" s="49"/>
      <c r="B37" s="50"/>
      <c r="C37" s="53" t="s">
        <v>86</v>
      </c>
      <c r="D37" s="54"/>
      <c r="E37" s="54"/>
      <c r="F37" s="54"/>
      <c r="G37" s="54"/>
      <c r="H37" s="54"/>
      <c r="I37" s="55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6" x14ac:dyDescent="0.2">
      <c r="A38" s="41"/>
      <c r="B38" s="41"/>
      <c r="C38" s="41"/>
      <c r="D38" s="41"/>
      <c r="E38" s="41"/>
      <c r="F38" s="41"/>
      <c r="G38" s="39"/>
      <c r="H38" s="41"/>
      <c r="I38" s="41"/>
      <c r="J38" s="41"/>
      <c r="K38" s="4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31.25" customHeight="1" x14ac:dyDescent="0.2">
      <c r="A39" s="43" t="s">
        <v>87</v>
      </c>
      <c r="B39" s="44"/>
      <c r="C39" s="44"/>
      <c r="D39" s="44"/>
      <c r="E39" s="44"/>
      <c r="F39" s="41"/>
      <c r="G39" s="39" t="s">
        <v>88</v>
      </c>
      <c r="H39" s="41"/>
      <c r="I39" s="41"/>
      <c r="J39" s="41"/>
      <c r="K39" s="41"/>
    </row>
    <row r="40" spans="1:25" ht="16" x14ac:dyDescent="0.2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25" ht="16" x14ac:dyDescent="0.2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2" spans="1:25" ht="82.5" customHeight="1" x14ac:dyDescent="0.15"/>
  </sheetData>
  <mergeCells count="27">
    <mergeCell ref="B2:I2"/>
    <mergeCell ref="J2:M2"/>
    <mergeCell ref="N2:R2"/>
    <mergeCell ref="S2:T2"/>
    <mergeCell ref="U2:V2"/>
    <mergeCell ref="D17:E17"/>
    <mergeCell ref="S17:V17"/>
    <mergeCell ref="A23:B23"/>
    <mergeCell ref="C23:I23"/>
    <mergeCell ref="A24:B24"/>
    <mergeCell ref="C24:I24"/>
    <mergeCell ref="A25:B32"/>
    <mergeCell ref="C25:I25"/>
    <mergeCell ref="C26:I26"/>
    <mergeCell ref="C27:I27"/>
    <mergeCell ref="C28:I28"/>
    <mergeCell ref="C29:I29"/>
    <mergeCell ref="C30:I30"/>
    <mergeCell ref="C31:I31"/>
    <mergeCell ref="C32:I32"/>
    <mergeCell ref="A39:E39"/>
    <mergeCell ref="A33:B37"/>
    <mergeCell ref="C33:I33"/>
    <mergeCell ref="C34:I34"/>
    <mergeCell ref="C35:I35"/>
    <mergeCell ref="C36:I36"/>
    <mergeCell ref="C37:I37"/>
  </mergeCells>
  <hyperlinks>
    <hyperlink ref="C26" r:id="rId1" xr:uid="{00000000-0004-0000-0000-000000000000}"/>
    <hyperlink ref="C29" r:id="rId2" xr:uid="{00000000-0004-0000-0000-000001000000}"/>
  </hyperlinks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КР_задание 1</vt:lpstr>
      <vt:lpstr>КР_задание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Веляев Алексей Валентинович</dc:creator>
  <cp:lastModifiedBy>Мерберг Вероника Александровна</cp:lastModifiedBy>
  <cp:revision>7</cp:revision>
  <dcterms:created xsi:type="dcterms:W3CDTF">2022-05-20T12:09:13Z</dcterms:created>
  <dcterms:modified xsi:type="dcterms:W3CDTF">2024-09-19T19:13:21Z</dcterms:modified>
</cp:coreProperties>
</file>